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22860" windowHeight="9990" activeTab="3"/>
  </bookViews>
  <sheets>
    <sheet name="VT-1" sheetId="5" r:id="rId1"/>
    <sheet name="VT-2" sheetId="4" r:id="rId2"/>
    <sheet name="VT-3" sheetId="3" r:id="rId3"/>
    <sheet name="VT-4" sheetId="2" r:id="rId4"/>
  </sheets>
  <externalReferences>
    <externalReference r:id="rId5"/>
  </externalReferences>
  <definedNames>
    <definedName name="code" localSheetId="0">'VT-1'!$B$14</definedName>
    <definedName name="code" localSheetId="1">'VT-2'!$B$14</definedName>
    <definedName name="code" localSheetId="2">'VT-3'!$B$14</definedName>
    <definedName name="code" localSheetId="3">'VT-4'!$B$14</definedName>
  </definedNames>
  <calcPr calcId="125725"/>
</workbook>
</file>

<file path=xl/calcChain.xml><?xml version="1.0" encoding="utf-8"?>
<calcChain xmlns="http://schemas.openxmlformats.org/spreadsheetml/2006/main">
  <c r="E35" i="5"/>
  <c r="E34"/>
  <c r="E33"/>
  <c r="B14"/>
  <c r="E32" s="1"/>
  <c r="K35" i="4"/>
  <c r="H35"/>
  <c r="K34"/>
  <c r="H34"/>
  <c r="K33"/>
  <c r="B14"/>
  <c r="E33" s="1"/>
  <c r="K35" i="3"/>
  <c r="H35"/>
  <c r="E35"/>
  <c r="K34"/>
  <c r="H34"/>
  <c r="K33"/>
  <c r="H33"/>
  <c r="K32"/>
  <c r="H32"/>
  <c r="K31"/>
  <c r="H31"/>
  <c r="K30"/>
  <c r="H30"/>
  <c r="K29"/>
  <c r="H29"/>
  <c r="K28"/>
  <c r="H28"/>
  <c r="B14"/>
  <c r="E32" s="1"/>
  <c r="K35" i="2"/>
  <c r="H35"/>
  <c r="K34"/>
  <c r="H34"/>
  <c r="K33"/>
  <c r="H33"/>
  <c r="K32"/>
  <c r="H32"/>
  <c r="H31"/>
  <c r="H30"/>
  <c r="H29"/>
  <c r="H28"/>
  <c r="B14"/>
  <c r="K29" i="5" l="1"/>
  <c r="E29"/>
  <c r="E31"/>
  <c r="K28"/>
  <c r="K30"/>
  <c r="E28"/>
  <c r="E30"/>
  <c r="K28" i="4"/>
  <c r="K30"/>
  <c r="K32"/>
  <c r="E28"/>
  <c r="E30"/>
  <c r="E32"/>
  <c r="E34"/>
  <c r="K29"/>
  <c r="K31"/>
  <c r="E35"/>
  <c r="E29"/>
  <c r="E31"/>
  <c r="E29" i="3"/>
  <c r="E33"/>
  <c r="E30"/>
  <c r="E34"/>
  <c r="E31"/>
  <c r="E28"/>
</calcChain>
</file>

<file path=xl/sharedStrings.xml><?xml version="1.0" encoding="utf-8"?>
<sst xmlns="http://schemas.openxmlformats.org/spreadsheetml/2006/main" count="235" uniqueCount="60">
  <si>
    <t>Thermal Monitoring</t>
  </si>
  <si>
    <t>Thermistor Annual Maintenance Report</t>
  </si>
  <si>
    <t>Contarctor Name:</t>
  </si>
  <si>
    <t>IEG Nunasi Consultants</t>
  </si>
  <si>
    <t>Inspection Date:</t>
  </si>
  <si>
    <t>Prepared By:</t>
  </si>
  <si>
    <t>Thermistor Information</t>
  </si>
  <si>
    <t>Site Name:</t>
  </si>
  <si>
    <t>Thermistor Location</t>
  </si>
  <si>
    <t>Thermistor Number:</t>
  </si>
  <si>
    <t>Inclination</t>
  </si>
  <si>
    <t>Vertical</t>
  </si>
  <si>
    <t>Install Date:</t>
  </si>
  <si>
    <t>First Date Event</t>
  </si>
  <si>
    <t>Last Date Event</t>
  </si>
  <si>
    <t>Coordinates and Elevation</t>
  </si>
  <si>
    <t>N</t>
  </si>
  <si>
    <t>E</t>
  </si>
  <si>
    <t>Elev</t>
  </si>
  <si>
    <t>Length of Cable (m)</t>
  </si>
  <si>
    <t>Cable Lead Above Ground</t>
  </si>
  <si>
    <t>Nodal Points</t>
  </si>
  <si>
    <t>Datalogger Serial #</t>
  </si>
  <si>
    <t>Cable Serial Number</t>
  </si>
  <si>
    <t>Code</t>
  </si>
  <si>
    <t>Thermistor Inspection</t>
  </si>
  <si>
    <t>Good</t>
  </si>
  <si>
    <t>Needs Maintenance</t>
  </si>
  <si>
    <t>Casing</t>
  </si>
  <si>
    <t>x</t>
  </si>
  <si>
    <t>□</t>
  </si>
  <si>
    <t>Cover</t>
  </si>
  <si>
    <t>Data Logger</t>
  </si>
  <si>
    <t>Cable</t>
  </si>
  <si>
    <t>Beads</t>
  </si>
  <si>
    <t>Battery Installation Date</t>
  </si>
  <si>
    <t>Battery Levels</t>
  </si>
  <si>
    <t>Main</t>
  </si>
  <si>
    <t>11.34 V</t>
  </si>
  <si>
    <t>Aux</t>
  </si>
  <si>
    <t>Manual Ground Temperature Readings</t>
  </si>
  <si>
    <t>Bead</t>
  </si>
  <si>
    <t>ohms</t>
  </si>
  <si>
    <t>Degrees C</t>
  </si>
  <si>
    <t>Observations and Proposed Maintenance</t>
  </si>
  <si>
    <t xml:space="preserve"> VT-3</t>
  </si>
  <si>
    <t>A</t>
  </si>
  <si>
    <t>B</t>
  </si>
  <si>
    <t>Ryan Lennie</t>
  </si>
  <si>
    <t>PIN-3</t>
  </si>
  <si>
    <t>VT-1</t>
  </si>
  <si>
    <t>Main Landfill</t>
  </si>
  <si>
    <t>12.29 V</t>
  </si>
  <si>
    <t>Memory 82% full</t>
  </si>
  <si>
    <t>VT-2</t>
  </si>
  <si>
    <t>13.50 V</t>
  </si>
  <si>
    <t>12.41 V</t>
  </si>
  <si>
    <t>Memory 82% full.</t>
  </si>
  <si>
    <t>VT-4</t>
  </si>
  <si>
    <t>13.38 V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</si>
</sst>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u/>
      <sz val="11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/>
    <xf numFmtId="49" fontId="3" fillId="2" borderId="2" xfId="0" applyNumberFormat="1" applyFont="1" applyFill="1" applyBorder="1"/>
    <xf numFmtId="0" fontId="3" fillId="0" borderId="2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9" fontId="3" fillId="2" borderId="11" xfId="0" applyNumberFormat="1" applyFont="1" applyFill="1" applyBorder="1"/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Fill="1" applyBorder="1"/>
    <xf numFmtId="0" fontId="3" fillId="0" borderId="11" xfId="0" applyFont="1" applyFill="1" applyBorder="1"/>
    <xf numFmtId="0" fontId="2" fillId="0" borderId="14" xfId="0" applyFont="1" applyBorder="1"/>
    <xf numFmtId="15" fontId="2" fillId="0" borderId="10" xfId="0" applyNumberFormat="1" applyFont="1" applyBorder="1"/>
    <xf numFmtId="15" fontId="2" fillId="0" borderId="11" xfId="0" applyNumberFormat="1" applyFont="1" applyBorder="1"/>
    <xf numFmtId="15" fontId="3" fillId="0" borderId="11" xfId="0" applyNumberFormat="1" applyFont="1" applyFill="1" applyBorder="1"/>
    <xf numFmtId="15" fontId="2" fillId="0" borderId="0" xfId="0" applyNumberFormat="1" applyFont="1" applyBorder="1"/>
    <xf numFmtId="15" fontId="3" fillId="0" borderId="14" xfId="0" applyNumberFormat="1" applyFont="1" applyFill="1" applyBorder="1"/>
    <xf numFmtId="15" fontId="2" fillId="0" borderId="0" xfId="0" applyNumberFormat="1" applyFont="1"/>
    <xf numFmtId="0" fontId="3" fillId="0" borderId="14" xfId="0" applyFont="1" applyFill="1" applyBorder="1"/>
    <xf numFmtId="0" fontId="3" fillId="0" borderId="12" xfId="0" applyFont="1" applyFill="1" applyBorder="1"/>
    <xf numFmtId="0" fontId="3" fillId="0" borderId="7" xfId="0" applyFont="1" applyFill="1" applyBorder="1"/>
    <xf numFmtId="0" fontId="3" fillId="0" borderId="7" xfId="0" applyFont="1" applyBorder="1"/>
    <xf numFmtId="0" fontId="3" fillId="0" borderId="8" xfId="0" applyFont="1" applyFill="1" applyBorder="1"/>
    <xf numFmtId="0" fontId="4" fillId="0" borderId="0" xfId="0" applyFont="1"/>
    <xf numFmtId="49" fontId="4" fillId="0" borderId="0" xfId="0" applyNumberFormat="1" applyFont="1"/>
    <xf numFmtId="0" fontId="5" fillId="0" borderId="0" xfId="0" applyFont="1"/>
    <xf numFmtId="0" fontId="2" fillId="0" borderId="15" xfId="0" applyFont="1" applyBorder="1"/>
    <xf numFmtId="0" fontId="6" fillId="0" borderId="0" xfId="0" applyFont="1"/>
    <xf numFmtId="0" fontId="6" fillId="0" borderId="0" xfId="0" applyFont="1" applyFill="1"/>
    <xf numFmtId="15" fontId="2" fillId="0" borderId="15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 applyAlignment="1">
      <alignment horizontal="right"/>
    </xf>
    <xf numFmtId="0" fontId="3" fillId="0" borderId="5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0" fillId="0" borderId="14" xfId="0" applyNumberFormat="1" applyBorder="1"/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8" xfId="0" applyFont="1" applyBorder="1"/>
    <xf numFmtId="164" fontId="0" fillId="0" borderId="8" xfId="0" applyNumberForma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17" xfId="0" applyFont="1" applyBorder="1"/>
    <xf numFmtId="0" fontId="2" fillId="0" borderId="23" xfId="0" applyFont="1" applyBorder="1"/>
    <xf numFmtId="0" fontId="2" fillId="0" borderId="11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Fill="1" applyBorder="1"/>
    <xf numFmtId="15" fontId="2" fillId="0" borderId="15" xfId="0" applyNumberFormat="1" applyFont="1" applyFill="1" applyBorder="1"/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15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.klohn.com\ProjData\A\CGY\Alberta\A07001A02%20-%202011%20Kitik-07%20DEW%20Line%20Monitoring\700%20Deliverables\710%20Drafts\LF%20Monitoring%20Report\Appendix%20A%20Main%20Landfill\Ground%20Temp%20Cable%20Summar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hermistor Data"/>
      <sheetName val="CAM-M VT1"/>
      <sheetName val="CAM-M VT2"/>
      <sheetName val="CAM-M VT3"/>
      <sheetName val="CAM-M VT4"/>
      <sheetName val="CAM-M VT5"/>
      <sheetName val="CAM-M ITN1"/>
      <sheetName val="CAM-M ITN2"/>
      <sheetName val="CAM-M ITS1"/>
      <sheetName val="CAM-M ITS2"/>
      <sheetName val="CAM-M TA1"/>
      <sheetName val="CAM-M TA2"/>
      <sheetName val="CAM-M TA3"/>
      <sheetName val="CAM-M TA4 "/>
    </sheetNames>
    <sheetDataSet>
      <sheetData sheetId="0">
        <row r="4">
          <cell r="AG4" t="str">
            <v>Calibration for individual beads</v>
          </cell>
        </row>
        <row r="5">
          <cell r="C5" t="str">
            <v>Code</v>
          </cell>
          <cell r="AG5">
            <v>1</v>
          </cell>
          <cell r="AH5">
            <v>2</v>
          </cell>
          <cell r="AI5">
            <v>3</v>
          </cell>
          <cell r="AJ5">
            <v>4</v>
          </cell>
          <cell r="AK5">
            <v>5</v>
          </cell>
          <cell r="AL5">
            <v>6</v>
          </cell>
          <cell r="AM5">
            <v>7</v>
          </cell>
          <cell r="AN5">
            <v>8</v>
          </cell>
          <cell r="AO5">
            <v>9</v>
          </cell>
          <cell r="AP5">
            <v>10</v>
          </cell>
          <cell r="AQ5">
            <v>11</v>
          </cell>
          <cell r="AR5">
            <v>12</v>
          </cell>
          <cell r="AS5">
            <v>13</v>
          </cell>
          <cell r="AT5">
            <v>14</v>
          </cell>
          <cell r="AU5">
            <v>15</v>
          </cell>
          <cell r="AV5">
            <v>16</v>
          </cell>
        </row>
        <row r="9">
          <cell r="C9" t="str">
            <v>BAR-2IT1</v>
          </cell>
        </row>
        <row r="10">
          <cell r="C10" t="str">
            <v>BAR-2IT2</v>
          </cell>
        </row>
        <row r="11">
          <cell r="C11" t="str">
            <v>BAR-2IT3</v>
          </cell>
        </row>
        <row r="12">
          <cell r="C12" t="str">
            <v>BAR-2IT4</v>
          </cell>
        </row>
        <row r="13">
          <cell r="C13" t="str">
            <v>BAR-2IT5</v>
          </cell>
        </row>
        <row r="14">
          <cell r="C14" t="str">
            <v>BAR-2IT6</v>
          </cell>
        </row>
        <row r="15">
          <cell r="C15" t="str">
            <v>BAR-2VT1</v>
          </cell>
        </row>
        <row r="16">
          <cell r="C16" t="str">
            <v>BAR-2VT2</v>
          </cell>
        </row>
        <row r="17">
          <cell r="C17" t="str">
            <v>BAR-4VT1</v>
          </cell>
        </row>
        <row r="18">
          <cell r="C18" t="str">
            <v>PIN1VT1</v>
          </cell>
        </row>
        <row r="19">
          <cell r="C19" t="str">
            <v>PIN1VT2</v>
          </cell>
        </row>
        <row r="20">
          <cell r="C20" t="str">
            <v>PIN1VT3</v>
          </cell>
        </row>
        <row r="21">
          <cell r="C21" t="str">
            <v>PIN1VT4</v>
          </cell>
        </row>
        <row r="22">
          <cell r="C22" t="str">
            <v>PIN1VT5</v>
          </cell>
        </row>
        <row r="23">
          <cell r="C23" t="str">
            <v>PIN1VT6</v>
          </cell>
        </row>
        <row r="24">
          <cell r="C24" t="str">
            <v>PIN1VT7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topLeftCell="A40" zoomScaleNormal="100" workbookViewId="0">
      <selection activeCell="H48" sqref="H48"/>
    </sheetView>
  </sheetViews>
  <sheetFormatPr defaultColWidth="9.140625" defaultRowHeight="14.25"/>
  <cols>
    <col min="1" max="1" width="9.7109375" style="1" customWidth="1"/>
    <col min="2" max="2" width="10" style="1" customWidth="1"/>
    <col min="3" max="3" width="14.140625" style="1" bestFit="1" customWidth="1"/>
    <col min="4" max="4" width="5.28515625" style="1" customWidth="1"/>
    <col min="5" max="5" width="10.85546875" style="1" bestFit="1" customWidth="1"/>
    <col min="6" max="6" width="11.85546875" style="1" customWidth="1"/>
    <col min="7" max="7" width="4.28515625" style="1" customWidth="1"/>
    <col min="8" max="8" width="11.28515625" style="1" customWidth="1"/>
    <col min="9" max="9" width="9.140625" style="1"/>
    <col min="10" max="10" width="6.85546875" style="1" customWidth="1"/>
    <col min="11" max="11" width="13.85546875" style="1" customWidth="1"/>
    <col min="12" max="16384" width="9.140625" style="1"/>
  </cols>
  <sheetData>
    <row r="1" spans="1:11" ht="18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8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" thickBot="1"/>
    <row r="4" spans="1:11" ht="21" customHeight="1">
      <c r="A4" s="2" t="s">
        <v>2</v>
      </c>
      <c r="B4" s="3"/>
      <c r="C4" s="3" t="s">
        <v>3</v>
      </c>
      <c r="D4" s="3"/>
      <c r="E4" s="3"/>
      <c r="F4" s="4"/>
      <c r="G4" s="5" t="s">
        <v>4</v>
      </c>
      <c r="H4" s="3"/>
      <c r="I4" s="67">
        <v>40780</v>
      </c>
      <c r="J4" s="67"/>
      <c r="K4" s="6"/>
    </row>
    <row r="5" spans="1:11" ht="21" customHeight="1" thickBot="1">
      <c r="A5" s="7" t="s">
        <v>5</v>
      </c>
      <c r="B5" s="8"/>
      <c r="C5" s="8" t="s">
        <v>48</v>
      </c>
      <c r="D5" s="8"/>
      <c r="E5" s="8"/>
      <c r="F5" s="8"/>
      <c r="G5" s="8"/>
      <c r="H5" s="8"/>
      <c r="I5" s="8"/>
      <c r="J5" s="8"/>
      <c r="K5" s="9"/>
    </row>
    <row r="7" spans="1:11" ht="15" thickBot="1">
      <c r="A7" s="1" t="s">
        <v>6</v>
      </c>
      <c r="I7" s="10"/>
    </row>
    <row r="8" spans="1:11" ht="15">
      <c r="A8" s="2" t="s">
        <v>7</v>
      </c>
      <c r="B8" s="3"/>
      <c r="C8" s="11" t="s">
        <v>49</v>
      </c>
      <c r="D8" s="4"/>
      <c r="E8" s="5" t="s">
        <v>8</v>
      </c>
      <c r="F8" s="3"/>
      <c r="G8" s="3" t="s">
        <v>51</v>
      </c>
      <c r="H8" s="12"/>
      <c r="I8" s="13"/>
      <c r="J8" s="3"/>
      <c r="K8" s="6"/>
    </row>
    <row r="9" spans="1:11" ht="15">
      <c r="A9" s="14" t="s">
        <v>9</v>
      </c>
      <c r="B9" s="15"/>
      <c r="C9" s="16" t="s">
        <v>50</v>
      </c>
      <c r="D9" s="17"/>
      <c r="E9" s="18" t="s">
        <v>10</v>
      </c>
      <c r="F9" s="15"/>
      <c r="G9" s="15" t="s">
        <v>11</v>
      </c>
      <c r="H9" s="20"/>
      <c r="I9" s="15"/>
      <c r="J9" s="15"/>
      <c r="K9" s="21"/>
    </row>
    <row r="10" spans="1:11" s="27" customFormat="1" ht="15">
      <c r="A10" s="22" t="s">
        <v>12</v>
      </c>
      <c r="B10" s="23"/>
      <c r="C10" s="24">
        <v>38235</v>
      </c>
      <c r="D10" s="23"/>
      <c r="E10" s="23" t="s">
        <v>13</v>
      </c>
      <c r="F10" s="23"/>
      <c r="G10" s="25"/>
      <c r="H10" s="24"/>
      <c r="I10" s="23" t="s">
        <v>14</v>
      </c>
      <c r="J10" s="23"/>
      <c r="K10" s="26"/>
    </row>
    <row r="11" spans="1:11" ht="15">
      <c r="A11" s="14" t="s">
        <v>15</v>
      </c>
      <c r="B11" s="15"/>
      <c r="C11" s="15"/>
      <c r="D11" s="15" t="s">
        <v>16</v>
      </c>
      <c r="E11" s="20">
        <v>9681.35</v>
      </c>
      <c r="F11" s="15"/>
      <c r="G11" s="15" t="s">
        <v>17</v>
      </c>
      <c r="H11" s="20">
        <v>9291.5810000000001</v>
      </c>
      <c r="I11" s="15"/>
      <c r="J11" s="15" t="s">
        <v>18</v>
      </c>
      <c r="K11" s="28">
        <v>10.714</v>
      </c>
    </row>
    <row r="12" spans="1:11" ht="15">
      <c r="A12" s="14" t="s">
        <v>19</v>
      </c>
      <c r="B12" s="15"/>
      <c r="C12" s="29">
        <v>7.8</v>
      </c>
      <c r="D12" s="18" t="s">
        <v>20</v>
      </c>
      <c r="E12" s="15"/>
      <c r="F12" s="15"/>
      <c r="G12" s="29">
        <v>2.6</v>
      </c>
      <c r="H12" s="18" t="s">
        <v>21</v>
      </c>
      <c r="I12" s="15"/>
      <c r="J12" s="20">
        <v>11</v>
      </c>
      <c r="K12" s="21"/>
    </row>
    <row r="13" spans="1:11" ht="15.75" thickBot="1">
      <c r="A13" s="7" t="s">
        <v>22</v>
      </c>
      <c r="B13" s="8"/>
      <c r="C13" s="30">
        <v>108043</v>
      </c>
      <c r="D13" s="8"/>
      <c r="E13" s="8"/>
      <c r="F13" s="8"/>
      <c r="G13" s="31"/>
      <c r="H13" s="8" t="s">
        <v>23</v>
      </c>
      <c r="I13" s="8"/>
      <c r="J13" s="31"/>
      <c r="K13" s="32">
        <v>1607</v>
      </c>
    </row>
    <row r="14" spans="1:11">
      <c r="A14" s="33" t="s">
        <v>24</v>
      </c>
      <c r="B14" s="34" t="str">
        <f>CONCATENATE(C8,C9)</f>
        <v>PIN-3VT-1</v>
      </c>
    </row>
    <row r="16" spans="1:11" ht="15">
      <c r="A16" s="35" t="s">
        <v>25</v>
      </c>
    </row>
    <row r="17" spans="1:11">
      <c r="E17" s="36" t="s">
        <v>26</v>
      </c>
      <c r="F17" s="36"/>
      <c r="G17" s="36" t="s">
        <v>27</v>
      </c>
      <c r="H17" s="36"/>
      <c r="I17" s="36"/>
    </row>
    <row r="18" spans="1:11" ht="24" customHeight="1">
      <c r="B18" s="1" t="s">
        <v>28</v>
      </c>
      <c r="E18" s="37" t="s">
        <v>29</v>
      </c>
      <c r="F18" s="37"/>
      <c r="G18" s="37"/>
      <c r="H18" s="15"/>
      <c r="I18" s="15"/>
      <c r="J18" s="15"/>
      <c r="K18" s="15"/>
    </row>
    <row r="19" spans="1:11" ht="24" customHeight="1">
      <c r="B19" s="1" t="s">
        <v>31</v>
      </c>
      <c r="E19" s="37" t="s">
        <v>29</v>
      </c>
      <c r="F19" s="37"/>
      <c r="G19" s="37"/>
      <c r="H19" s="15"/>
      <c r="I19" s="15"/>
      <c r="J19" s="15"/>
      <c r="K19" s="15"/>
    </row>
    <row r="20" spans="1:11" ht="24" customHeight="1">
      <c r="B20" s="1" t="s">
        <v>32</v>
      </c>
      <c r="E20" s="38" t="s">
        <v>29</v>
      </c>
      <c r="F20" s="37"/>
      <c r="G20" s="37"/>
      <c r="H20" s="15"/>
      <c r="I20" s="15"/>
      <c r="J20" s="15"/>
      <c r="K20" s="15"/>
    </row>
    <row r="21" spans="1:11" ht="24" customHeight="1">
      <c r="B21" s="1" t="s">
        <v>33</v>
      </c>
      <c r="E21" s="37" t="s">
        <v>29</v>
      </c>
      <c r="F21" s="37"/>
      <c r="G21" s="37"/>
      <c r="H21" s="15"/>
      <c r="I21" s="15"/>
      <c r="J21" s="15"/>
      <c r="K21" s="15"/>
    </row>
    <row r="22" spans="1:11" ht="24" customHeight="1">
      <c r="B22" s="1" t="s">
        <v>34</v>
      </c>
      <c r="E22" s="38" t="s">
        <v>29</v>
      </c>
      <c r="F22" s="37"/>
      <c r="G22" s="37"/>
      <c r="H22" s="36"/>
      <c r="I22" s="36"/>
      <c r="J22" s="36"/>
      <c r="K22" s="36"/>
    </row>
    <row r="23" spans="1:11" ht="24" customHeight="1">
      <c r="B23" s="1" t="s">
        <v>35</v>
      </c>
      <c r="E23" s="39">
        <v>40780</v>
      </c>
      <c r="F23" s="36"/>
      <c r="G23" s="36"/>
      <c r="H23" s="36"/>
      <c r="I23" s="36"/>
      <c r="J23" s="36"/>
      <c r="K23" s="36"/>
    </row>
    <row r="24" spans="1:11" ht="24" customHeight="1">
      <c r="B24" s="1" t="s">
        <v>36</v>
      </c>
      <c r="E24" s="1" t="s">
        <v>37</v>
      </c>
      <c r="F24" s="36" t="s">
        <v>38</v>
      </c>
      <c r="G24" s="36"/>
      <c r="H24" s="36"/>
      <c r="I24" s="1" t="s">
        <v>39</v>
      </c>
      <c r="J24" s="15" t="s">
        <v>52</v>
      </c>
      <c r="K24" s="15"/>
    </row>
    <row r="26" spans="1:11" ht="21.75" customHeight="1" thickBot="1">
      <c r="A26" s="35" t="s">
        <v>40</v>
      </c>
    </row>
    <row r="27" spans="1:11" ht="21.75" customHeight="1">
      <c r="B27" s="40" t="s">
        <v>41</v>
      </c>
      <c r="C27" s="41" t="s">
        <v>42</v>
      </c>
      <c r="D27" s="42"/>
      <c r="E27" s="43" t="s">
        <v>43</v>
      </c>
      <c r="H27" s="40" t="s">
        <v>41</v>
      </c>
      <c r="I27" s="41" t="s">
        <v>42</v>
      </c>
      <c r="J27" s="42"/>
      <c r="K27" s="44" t="s">
        <v>43</v>
      </c>
    </row>
    <row r="28" spans="1:11" ht="21.75" customHeight="1">
      <c r="B28" s="45">
        <v>1</v>
      </c>
      <c r="C28" s="46">
        <v>10870</v>
      </c>
      <c r="D28" s="15"/>
      <c r="E28" s="47">
        <f>IF(C28&gt;0, 3.78687860379259E-26*C28^6 - 7.07446481583569E-21*C28^5 + 5.41053916967407E-16*C28^4 - 2.1975368754185E-11*C28^3 + 5.19388121189015E-07*C28^2 - 0.00773884421884278*C28 + 52.5867564613569+LOOKUP($B$14,'[1]Thermistor Data'!C$1:C$65536,'[1]Thermistor Data'!AG$1:AG$65536),"")</f>
        <v>8.1529580712727352</v>
      </c>
      <c r="H28" s="48">
        <v>9</v>
      </c>
      <c r="I28" s="49">
        <v>20270</v>
      </c>
      <c r="J28" s="36"/>
      <c r="K28" s="47">
        <f>IF(I28&gt;0, 3.78687860379259E-26*I28^6 - 7.07446481583569E-21*I28^5 + 5.41053916967407E-16*I28^4 - 2.1975368754185E-11*I28^3 + 5.19388121189015E-07*I28^2 - 0.00773884421884278*I28 + 52.5867564613569+LOOKUP($B$14,'[1]Thermistor Data'!C$1:C$65536,'[1]Thermistor Data'!AO$1:AO$65536),"")</f>
        <v>-4.1393151556118397</v>
      </c>
    </row>
    <row r="29" spans="1:11" ht="21.75" customHeight="1">
      <c r="B29" s="45">
        <v>2</v>
      </c>
      <c r="C29" s="46">
        <v>11900</v>
      </c>
      <c r="D29" s="15"/>
      <c r="E29" s="47">
        <f>IF(C29&gt;0, 3.78687860379259E-26*C29^6 - 7.07446481583569E-21*C29^5 + 5.41053916967407E-16*C29^4 - 2.1975368754185E-11*C29^3 + 5.19388121189015E-07*C29^2 - 0.00773884421884278*C29 + 52.5867564613569+LOOKUP($B$14,'[1]Thermistor Data'!C$1:C$65536,'[1]Thermistor Data'!AH$1:AH$65536),"")</f>
        <v>6.2823588041760416</v>
      </c>
      <c r="H29" s="48">
        <v>10</v>
      </c>
      <c r="I29" s="49">
        <v>21550</v>
      </c>
      <c r="J29" s="36"/>
      <c r="K29" s="47">
        <f>IF(I29&gt;0, 3.78687860379259E-26*I29^6 - 7.07446481583569E-21*I29^5 + 5.41053916967407E-16*I29^4 - 2.1975368754185E-11*I29^3 + 5.19388121189015E-07*I29^2 - 0.00773884421884278*I29 + 52.5867564613569+LOOKUP($B$14,'[1]Thermistor Data'!C$1:C$65536,'[1]Thermistor Data'!AP$1:AP$65536),"")</f>
        <v>-5.3050029873618172</v>
      </c>
    </row>
    <row r="30" spans="1:11" ht="21.75" customHeight="1">
      <c r="B30" s="45">
        <v>3</v>
      </c>
      <c r="C30" s="46">
        <v>13090</v>
      </c>
      <c r="D30" s="15"/>
      <c r="E30" s="47">
        <f>IF(C30&gt;0, 3.78687860379259E-26*C30^6 - 7.07446481583569E-21*C30^5 + 5.41053916967407E-16*C30^4 - 2.1975368754185E-11*C30^3 + 5.19388121189015E-07*C30^2 - 0.00773884421884278*C30 + 52.5867564613569+LOOKUP($B$14,'[1]Thermistor Data'!C$1:C$65536,'[1]Thermistor Data'!AI$1:AI$65536),"")</f>
        <v>4.3489293061634555</v>
      </c>
      <c r="H30" s="45">
        <v>11</v>
      </c>
      <c r="I30" s="46">
        <v>22060</v>
      </c>
      <c r="J30" s="15"/>
      <c r="K30" s="47">
        <f>IF(I30&gt;0, 3.78687860379259E-26*I30^6 - 7.07446481583569E-21*I30^5 + 5.41053916967407E-16*I30^4 - 2.1975368754185E-11*I30^3 + 5.19388121189015E-07*I30^2 - 0.00773884421884278*I30 + 52.5867564613569+LOOKUP($B$14,'[1]Thermistor Data'!C$1:C$65536,'[1]Thermistor Data'!AQ$1:AQ$65536),"")</f>
        <v>-5.7500013690698069</v>
      </c>
    </row>
    <row r="31" spans="1:11" ht="21.75" customHeight="1">
      <c r="B31" s="45">
        <v>4</v>
      </c>
      <c r="C31" s="46">
        <v>14320</v>
      </c>
      <c r="D31" s="15"/>
      <c r="E31" s="47">
        <f>IF(C31&gt;0, 3.78687860379259E-26*C31^6 - 7.07446481583569E-21*C31^5 + 5.41053916967407E-16*C31^4 - 2.1975368754185E-11*C31^3 + 5.19388121189015E-07*C31^2 - 0.00773884421884278*C31 + 52.5867564613569+LOOKUP($B$14,'[1]Thermistor Data'!C$1:C$65536,'[1]Thermistor Data'!AJ$1:AJ$65536),"")</f>
        <v>2.561139539416402</v>
      </c>
      <c r="H31" s="48"/>
      <c r="I31" s="49"/>
      <c r="J31" s="36"/>
      <c r="K31" s="47"/>
    </row>
    <row r="32" spans="1:11" ht="21.75" customHeight="1">
      <c r="B32" s="45">
        <v>5</v>
      </c>
      <c r="C32" s="46">
        <v>15780</v>
      </c>
      <c r="D32" s="15"/>
      <c r="E32" s="47">
        <f>IF(C32&gt;0, 3.78687860379259E-26*C32^6 - 7.07446481583569E-21*C32^5 + 5.41053916967407E-16*C32^4 - 2.1975368754185E-11*C32^3 + 5.19388121189015E-07*C32^2 - 0.00773884421884278*C32 + 52.5867564613569+LOOKUP($B$14,'[1]Thermistor Data'!C$1:C$65536,'[1]Thermistor Data'!AK$1:AK$65536),"")</f>
        <v>0.66171059512997488</v>
      </c>
      <c r="H32" s="48"/>
      <c r="I32" s="49"/>
      <c r="J32" s="36"/>
      <c r="K32" s="47"/>
    </row>
    <row r="33" spans="1:11" ht="21.75" customHeight="1">
      <c r="B33" s="45">
        <v>6</v>
      </c>
      <c r="C33" s="46">
        <v>16770</v>
      </c>
      <c r="D33" s="15"/>
      <c r="E33" s="47">
        <f>IF(C33&gt;0, 3.78687860379259E-26*C33^6 - 7.07446481583569E-21*C33^5 + 5.41053916967407E-16*C33^4 - 2.1975368754185E-11*C33^3 + 5.19388121189015E-07*C33^2 - 0.00773884421884278*C33 + 52.5867564613569+LOOKUP($B$14,'[1]Thermistor Data'!C$1:C$65536,'[1]Thermistor Data'!AL$1:AL$65536),"")</f>
        <v>-0.51457201383954043</v>
      </c>
      <c r="H33" s="48"/>
      <c r="I33" s="49"/>
      <c r="J33" s="36"/>
      <c r="K33" s="47"/>
    </row>
    <row r="34" spans="1:11" ht="21.75" customHeight="1">
      <c r="B34" s="45">
        <v>7</v>
      </c>
      <c r="C34" s="46">
        <v>18190</v>
      </c>
      <c r="D34" s="15"/>
      <c r="E34" s="47">
        <f>IF(C34&gt;0, 3.78687860379259E-26*C34^6 - 7.07446481583569E-21*C34^5 + 5.41053916967407E-16*C34^4 - 2.1975368754185E-11*C34^3 + 5.19388121189015E-07*C34^2 - 0.00773884421884278*C34 + 52.5867564613569+LOOKUP($B$14,'[1]Thermistor Data'!C$1:C$65536,'[1]Thermistor Data'!AM$1:AM$65536),"")</f>
        <v>-2.0739098045431632</v>
      </c>
      <c r="H34" s="48"/>
      <c r="I34" s="49"/>
      <c r="J34" s="36"/>
      <c r="K34" s="47"/>
    </row>
    <row r="35" spans="1:11" ht="21.75" customHeight="1" thickBot="1">
      <c r="B35" s="50">
        <v>8</v>
      </c>
      <c r="C35" s="62">
        <v>19320</v>
      </c>
      <c r="D35" s="52"/>
      <c r="E35" s="53">
        <f>IF(C35&gt;0, 3.78687860379259E-26*C35^6 - 7.07446481583569E-21*C35^5 + 5.41053916967407E-16*C35^4 - 2.1975368754185E-11*C35^3 + 5.19388121189015E-07*C35^2 - 0.00773884421884278*C35 + 52.5867564613569+LOOKUP($B$14,'[1]Thermistor Data'!C$1:C$65536,'[1]Thermistor Data'!AN$1:AN$65536),"")</f>
        <v>-3.2246161689950554</v>
      </c>
      <c r="H35" s="50"/>
      <c r="I35" s="54"/>
      <c r="J35" s="52"/>
      <c r="K35" s="53"/>
    </row>
    <row r="37" spans="1:11" ht="15.75" thickBot="1">
      <c r="A37" s="35" t="s">
        <v>44</v>
      </c>
    </row>
    <row r="38" spans="1:11" ht="18.75" customHeight="1">
      <c r="B38" s="55" t="s">
        <v>53</v>
      </c>
      <c r="C38" s="13"/>
      <c r="D38" s="13"/>
      <c r="E38" s="13"/>
      <c r="F38" s="13"/>
      <c r="G38" s="13"/>
      <c r="H38" s="13"/>
      <c r="I38" s="13"/>
      <c r="J38" s="13"/>
      <c r="K38" s="56"/>
    </row>
    <row r="39" spans="1:11" ht="18.75" customHeight="1">
      <c r="B39" s="57"/>
      <c r="C39" s="10"/>
      <c r="D39" s="10"/>
      <c r="E39" s="10"/>
      <c r="F39" s="10"/>
      <c r="G39" s="10"/>
      <c r="H39" s="10"/>
      <c r="I39" s="10"/>
      <c r="J39" s="10"/>
      <c r="K39" s="58"/>
    </row>
    <row r="40" spans="1:11" ht="18.75" customHeight="1">
      <c r="B40" s="57"/>
      <c r="C40" s="10"/>
      <c r="D40" s="10"/>
      <c r="E40" s="10"/>
      <c r="F40" s="10"/>
      <c r="G40" s="10"/>
      <c r="H40" s="10"/>
      <c r="I40" s="10"/>
      <c r="J40" s="10"/>
      <c r="K40" s="58"/>
    </row>
    <row r="41" spans="1:11" ht="18.75" customHeight="1">
      <c r="B41" s="57"/>
      <c r="C41" s="10"/>
      <c r="D41" s="10"/>
      <c r="E41" s="10"/>
      <c r="F41" s="10"/>
      <c r="G41" s="10"/>
      <c r="H41" s="10"/>
      <c r="I41" s="10"/>
      <c r="J41" s="10"/>
      <c r="K41" s="58"/>
    </row>
    <row r="42" spans="1:11" ht="18.75" customHeight="1">
      <c r="B42" s="57"/>
      <c r="C42" s="10"/>
      <c r="D42" s="10"/>
      <c r="E42" s="10"/>
      <c r="F42" s="10"/>
      <c r="G42" s="10"/>
      <c r="H42" s="10"/>
      <c r="I42" s="10"/>
      <c r="J42" s="10"/>
      <c r="K42" s="58"/>
    </row>
    <row r="43" spans="1:11" ht="18.75" customHeight="1">
      <c r="B43" s="57"/>
      <c r="C43" s="10"/>
      <c r="D43" s="10"/>
      <c r="E43" s="10"/>
      <c r="F43" s="10"/>
      <c r="G43" s="10"/>
      <c r="H43" s="10"/>
      <c r="I43" s="10"/>
      <c r="J43" s="10"/>
      <c r="K43" s="58"/>
    </row>
    <row r="44" spans="1:11" ht="18.75" customHeight="1">
      <c r="B44" s="57"/>
      <c r="C44" s="10"/>
      <c r="D44" s="10"/>
      <c r="E44" s="10"/>
      <c r="F44" s="10"/>
      <c r="G44" s="10"/>
      <c r="H44" s="10"/>
      <c r="I44" s="10"/>
      <c r="J44" s="10"/>
      <c r="K44" s="58"/>
    </row>
    <row r="45" spans="1:11" ht="18.75" customHeight="1">
      <c r="B45" s="57"/>
      <c r="C45" s="10"/>
      <c r="D45" s="10"/>
      <c r="E45" s="10"/>
      <c r="F45" s="10"/>
      <c r="G45" s="10"/>
      <c r="H45" s="10"/>
      <c r="I45" s="10"/>
      <c r="J45" s="10"/>
      <c r="K45" s="58"/>
    </row>
    <row r="46" spans="1:11" ht="18.75" customHeight="1">
      <c r="B46" s="57"/>
      <c r="C46" s="10"/>
      <c r="D46" s="10"/>
      <c r="E46" s="10"/>
      <c r="F46" s="10"/>
      <c r="G46" s="10"/>
      <c r="H46" s="10"/>
      <c r="I46" s="10"/>
      <c r="J46" s="10"/>
      <c r="K46" s="58"/>
    </row>
    <row r="47" spans="1:11" ht="18.75" customHeight="1">
      <c r="B47" s="57"/>
      <c r="C47" s="10"/>
      <c r="D47" s="10"/>
      <c r="E47" s="10"/>
      <c r="F47" s="10"/>
      <c r="G47" s="10"/>
      <c r="H47" s="10"/>
      <c r="I47" s="10"/>
      <c r="J47" s="10"/>
      <c r="K47" s="58"/>
    </row>
    <row r="48" spans="1:11" ht="18.75" customHeight="1" thickBot="1">
      <c r="B48" s="59"/>
      <c r="C48" s="52"/>
      <c r="D48" s="52"/>
      <c r="E48" s="52"/>
      <c r="F48" s="52"/>
      <c r="G48" s="52"/>
      <c r="H48" s="52"/>
      <c r="I48" s="52"/>
      <c r="J48" s="52"/>
      <c r="K48" s="60"/>
    </row>
  </sheetData>
  <mergeCells count="3">
    <mergeCell ref="A1:K1"/>
    <mergeCell ref="A2:K2"/>
    <mergeCell ref="I4:J4"/>
  </mergeCells>
  <printOptions horizontalCentered="1"/>
  <pageMargins left="0.75" right="0.75" top="0.5" bottom="1" header="0.5" footer="0.5"/>
  <pageSetup scale="76" orientation="portrait" r:id="rId1"/>
  <headerFooter>
    <oddFooter>&amp;L&amp;"Times New Roman,Regular"&amp;9&amp;F
File: A07001A02.730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topLeftCell="A37" zoomScaleNormal="100" workbookViewId="0">
      <selection activeCell="H48" sqref="H48"/>
    </sheetView>
  </sheetViews>
  <sheetFormatPr defaultColWidth="9.140625" defaultRowHeight="14.25"/>
  <cols>
    <col min="1" max="1" width="9.7109375" style="1" customWidth="1"/>
    <col min="2" max="2" width="9.85546875" style="1" customWidth="1"/>
    <col min="3" max="3" width="14" style="1" bestFit="1" customWidth="1"/>
    <col min="4" max="4" width="5.28515625" style="1" customWidth="1"/>
    <col min="5" max="5" width="10.5703125" style="1" bestFit="1" customWidth="1"/>
    <col min="6" max="6" width="11.85546875" style="1" customWidth="1"/>
    <col min="7" max="7" width="4.28515625" style="1" customWidth="1"/>
    <col min="8" max="8" width="11.28515625" style="1" customWidth="1"/>
    <col min="9" max="9" width="9.140625" style="1"/>
    <col min="10" max="10" width="6.85546875" style="1" customWidth="1"/>
    <col min="11" max="11" width="13.85546875" style="1" customWidth="1"/>
    <col min="12" max="16384" width="9.140625" style="1"/>
  </cols>
  <sheetData>
    <row r="1" spans="1:11" ht="18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8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" thickBot="1"/>
    <row r="4" spans="1:11" ht="21" customHeight="1">
      <c r="A4" s="2" t="s">
        <v>2</v>
      </c>
      <c r="B4" s="3"/>
      <c r="C4" s="3" t="s">
        <v>3</v>
      </c>
      <c r="D4" s="3"/>
      <c r="E4" s="3"/>
      <c r="F4" s="4"/>
      <c r="G4" s="5" t="s">
        <v>4</v>
      </c>
      <c r="H4" s="3"/>
      <c r="I4" s="67">
        <v>40780</v>
      </c>
      <c r="J4" s="67"/>
      <c r="K4" s="6"/>
    </row>
    <row r="5" spans="1:11" ht="21" customHeight="1" thickBot="1">
      <c r="A5" s="7" t="s">
        <v>5</v>
      </c>
      <c r="B5" s="8"/>
      <c r="C5" s="8" t="s">
        <v>48</v>
      </c>
      <c r="D5" s="8"/>
      <c r="E5" s="8"/>
      <c r="F5" s="8"/>
      <c r="G5" s="8"/>
      <c r="H5" s="8"/>
      <c r="I5" s="8"/>
      <c r="J5" s="8"/>
      <c r="K5" s="9"/>
    </row>
    <row r="7" spans="1:11" ht="15" thickBot="1">
      <c r="A7" s="1" t="s">
        <v>6</v>
      </c>
      <c r="I7" s="10"/>
    </row>
    <row r="8" spans="1:11" ht="15">
      <c r="A8" s="2" t="s">
        <v>7</v>
      </c>
      <c r="B8" s="3"/>
      <c r="C8" s="11" t="s">
        <v>49</v>
      </c>
      <c r="D8" s="4"/>
      <c r="E8" s="5" t="s">
        <v>8</v>
      </c>
      <c r="F8" s="3"/>
      <c r="G8" s="3" t="s">
        <v>51</v>
      </c>
      <c r="H8" s="12"/>
      <c r="I8" s="13"/>
      <c r="J8" s="3"/>
      <c r="K8" s="6"/>
    </row>
    <row r="9" spans="1:11" ht="15">
      <c r="A9" s="14" t="s">
        <v>9</v>
      </c>
      <c r="B9" s="15"/>
      <c r="C9" s="16" t="s">
        <v>54</v>
      </c>
      <c r="D9" s="17"/>
      <c r="E9" s="18" t="s">
        <v>10</v>
      </c>
      <c r="F9" s="15"/>
      <c r="G9" s="15" t="s">
        <v>11</v>
      </c>
      <c r="H9" s="20"/>
      <c r="I9" s="15"/>
      <c r="J9" s="15"/>
      <c r="K9" s="21"/>
    </row>
    <row r="10" spans="1:11" s="27" customFormat="1" ht="15">
      <c r="A10" s="22" t="s">
        <v>12</v>
      </c>
      <c r="B10" s="23"/>
      <c r="C10" s="24">
        <v>38235</v>
      </c>
      <c r="D10" s="23"/>
      <c r="E10" s="23" t="s">
        <v>13</v>
      </c>
      <c r="F10" s="23"/>
      <c r="G10" s="25"/>
      <c r="H10" s="24"/>
      <c r="I10" s="23" t="s">
        <v>14</v>
      </c>
      <c r="J10" s="23"/>
      <c r="K10" s="26"/>
    </row>
    <row r="11" spans="1:11" ht="15">
      <c r="A11" s="14" t="s">
        <v>15</v>
      </c>
      <c r="B11" s="15"/>
      <c r="C11" s="15"/>
      <c r="D11" s="15" t="s">
        <v>16</v>
      </c>
      <c r="E11" s="20">
        <v>9698.82</v>
      </c>
      <c r="F11" s="15"/>
      <c r="G11" s="15" t="s">
        <v>17</v>
      </c>
      <c r="H11" s="20">
        <v>9209.9879999999994</v>
      </c>
      <c r="I11" s="15"/>
      <c r="J11" s="15" t="s">
        <v>18</v>
      </c>
      <c r="K11" s="28">
        <v>7.92</v>
      </c>
    </row>
    <row r="12" spans="1:11" ht="15">
      <c r="A12" s="14" t="s">
        <v>19</v>
      </c>
      <c r="B12" s="15"/>
      <c r="C12" s="29">
        <v>9.5</v>
      </c>
      <c r="D12" s="18" t="s">
        <v>20</v>
      </c>
      <c r="E12" s="15"/>
      <c r="F12" s="15"/>
      <c r="G12" s="29">
        <v>4.9000000000000004</v>
      </c>
      <c r="H12" s="18" t="s">
        <v>21</v>
      </c>
      <c r="I12" s="15"/>
      <c r="J12" s="20">
        <v>14</v>
      </c>
      <c r="K12" s="21"/>
    </row>
    <row r="13" spans="1:11" ht="15.75" thickBot="1">
      <c r="A13" s="7" t="s">
        <v>22</v>
      </c>
      <c r="B13" s="8"/>
      <c r="C13" s="30">
        <v>111103</v>
      </c>
      <c r="D13" s="8"/>
      <c r="E13" s="8"/>
      <c r="F13" s="8"/>
      <c r="G13" s="31"/>
      <c r="H13" s="8" t="s">
        <v>23</v>
      </c>
      <c r="I13" s="8"/>
      <c r="J13" s="31"/>
      <c r="K13" s="32">
        <v>1608</v>
      </c>
    </row>
    <row r="14" spans="1:11">
      <c r="A14" s="33" t="s">
        <v>24</v>
      </c>
      <c r="B14" s="34" t="str">
        <f>CONCATENATE(C8,C9)</f>
        <v>PIN-3VT-2</v>
      </c>
    </row>
    <row r="16" spans="1:11" ht="15">
      <c r="A16" s="35" t="s">
        <v>25</v>
      </c>
    </row>
    <row r="17" spans="1:11">
      <c r="E17" s="36" t="s">
        <v>26</v>
      </c>
      <c r="F17" s="36"/>
      <c r="G17" s="36" t="s">
        <v>27</v>
      </c>
      <c r="H17" s="36"/>
      <c r="I17" s="36"/>
    </row>
    <row r="18" spans="1:11" ht="24" customHeight="1">
      <c r="B18" s="1" t="s">
        <v>28</v>
      </c>
      <c r="E18" s="37" t="s">
        <v>29</v>
      </c>
      <c r="F18" s="37"/>
      <c r="G18" s="37"/>
      <c r="H18" s="15"/>
      <c r="I18" s="15"/>
      <c r="J18" s="15"/>
      <c r="K18" s="15"/>
    </row>
    <row r="19" spans="1:11" ht="24" customHeight="1">
      <c r="B19" s="1" t="s">
        <v>31</v>
      </c>
      <c r="E19" s="37" t="s">
        <v>29</v>
      </c>
      <c r="F19" s="37"/>
      <c r="G19" s="37"/>
      <c r="H19" s="15"/>
      <c r="I19" s="15"/>
      <c r="J19" s="15"/>
      <c r="K19" s="15"/>
    </row>
    <row r="20" spans="1:11" ht="24" customHeight="1">
      <c r="B20" s="1" t="s">
        <v>32</v>
      </c>
      <c r="E20" s="38" t="s">
        <v>29</v>
      </c>
      <c r="F20" s="37"/>
      <c r="G20" s="37"/>
      <c r="H20" s="15"/>
      <c r="I20" s="15"/>
      <c r="J20" s="15"/>
      <c r="K20" s="15"/>
    </row>
    <row r="21" spans="1:11" ht="24" customHeight="1">
      <c r="B21" s="1" t="s">
        <v>33</v>
      </c>
      <c r="E21" s="37" t="s">
        <v>29</v>
      </c>
      <c r="F21" s="37"/>
      <c r="G21" s="37"/>
      <c r="H21" s="15"/>
      <c r="I21" s="15"/>
      <c r="J21" s="15"/>
      <c r="K21" s="15"/>
    </row>
    <row r="22" spans="1:11" ht="24" customHeight="1">
      <c r="B22" s="1" t="s">
        <v>34</v>
      </c>
      <c r="E22" s="37" t="s">
        <v>29</v>
      </c>
      <c r="F22" s="37"/>
      <c r="G22" s="37"/>
      <c r="H22" s="36"/>
      <c r="I22" s="36"/>
      <c r="J22" s="36"/>
      <c r="K22" s="36"/>
    </row>
    <row r="23" spans="1:11" ht="24" customHeight="1">
      <c r="B23" s="1" t="s">
        <v>35</v>
      </c>
      <c r="E23" s="39">
        <v>40780</v>
      </c>
      <c r="F23" s="39"/>
      <c r="G23" s="36"/>
      <c r="H23" s="36"/>
      <c r="I23" s="36"/>
      <c r="J23" s="36"/>
      <c r="K23" s="36"/>
    </row>
    <row r="24" spans="1:11" ht="24" customHeight="1">
      <c r="B24" s="1" t="s">
        <v>36</v>
      </c>
      <c r="E24" s="1" t="s">
        <v>37</v>
      </c>
      <c r="F24" s="36" t="s">
        <v>38</v>
      </c>
      <c r="G24" s="36"/>
      <c r="H24" s="36"/>
      <c r="I24" s="1" t="s">
        <v>39</v>
      </c>
      <c r="J24" s="15" t="s">
        <v>55</v>
      </c>
      <c r="K24" s="15"/>
    </row>
    <row r="26" spans="1:11" ht="21.75" customHeight="1" thickBot="1">
      <c r="A26" s="35" t="s">
        <v>40</v>
      </c>
    </row>
    <row r="27" spans="1:11" ht="21.75" customHeight="1">
      <c r="A27" s="1" t="s">
        <v>46</v>
      </c>
      <c r="B27" s="40" t="s">
        <v>41</v>
      </c>
      <c r="C27" s="41" t="s">
        <v>42</v>
      </c>
      <c r="D27" s="42"/>
      <c r="E27" s="43" t="s">
        <v>43</v>
      </c>
      <c r="G27" s="1" t="s">
        <v>47</v>
      </c>
      <c r="H27" s="40" t="s">
        <v>41</v>
      </c>
      <c r="I27" s="41" t="s">
        <v>42</v>
      </c>
      <c r="J27" s="42"/>
      <c r="K27" s="44" t="s">
        <v>43</v>
      </c>
    </row>
    <row r="28" spans="1:11" ht="21.75" customHeight="1">
      <c r="B28" s="45">
        <v>1</v>
      </c>
      <c r="C28" s="46">
        <v>9320</v>
      </c>
      <c r="D28" s="15"/>
      <c r="E28" s="47">
        <f>IF(C28&gt;0, 3.78687860379259E-26*C28^6 - 7.07446481583569E-21*C28^5 + 5.41053916967407E-16*C28^4 - 2.1975368754185E-11*C28^3 + 5.19388121189015E-07*C28^2 - 0.00773884421884278*C28 + 52.5867564613569+LOOKUP($B$14,'[1]Thermistor Data'!C$1:C$65536,'[1]Thermistor Data'!AG$1:AG$65536),"")</f>
        <v>11.39533561609538</v>
      </c>
      <c r="H28" s="48">
        <v>9</v>
      </c>
      <c r="I28" s="49">
        <v>16090</v>
      </c>
      <c r="J28" s="36"/>
      <c r="K28" s="47">
        <f>IF(I28&gt;0, 3.78687860379259E-26*I28^6 - 7.07446481583569E-21*I28^5 + 5.41053916967407E-16*I28^4 - 2.1975368754185E-11*I28^3 + 5.19388121189015E-07*I28^2 - 0.00773884421884278*I28 + 52.5867564613569+LOOKUP($B$14,'[1]Thermistor Data'!C$1:C$65536,'[1]Thermistor Data'!AO$1:AO$65536),"")</f>
        <v>0.28460194815457385</v>
      </c>
    </row>
    <row r="29" spans="1:11" ht="21.75" customHeight="1">
      <c r="B29" s="45">
        <v>2</v>
      </c>
      <c r="C29" s="46">
        <v>9390</v>
      </c>
      <c r="D29" s="15"/>
      <c r="E29" s="47">
        <f>IF(C29&gt;0, 3.78687860379259E-26*C29^6 - 7.07446481583569E-21*C29^5 + 5.41053916967407E-16*C29^4 - 2.1975368754185E-11*C29^3 + 5.19388121189015E-07*C29^2 - 0.00773884421884278*C29 + 52.5867564613569+LOOKUP($B$14,'[1]Thermistor Data'!C$1:C$65536,'[1]Thermistor Data'!AH$1:AH$65536),"")</f>
        <v>11.236193373227323</v>
      </c>
      <c r="H29" s="48">
        <v>10</v>
      </c>
      <c r="I29" s="49">
        <v>16760</v>
      </c>
      <c r="J29" s="36"/>
      <c r="K29" s="47">
        <f>IF(I29&gt;0, 3.78687860379259E-26*I29^6 - 7.07446481583569E-21*I29^5 + 5.41053916967407E-16*I29^4 - 2.1975368754185E-11*I29^3 + 5.19388121189015E-07*I29^2 - 0.00773884421884278*I29 + 52.5867564613569+LOOKUP($B$14,'[1]Thermistor Data'!C$1:C$65536,'[1]Thermistor Data'!AP$1:AP$65536),"")</f>
        <v>-0.50308404462724354</v>
      </c>
    </row>
    <row r="30" spans="1:11" ht="21.75" customHeight="1">
      <c r="B30" s="45">
        <v>3</v>
      </c>
      <c r="C30" s="46">
        <v>9450</v>
      </c>
      <c r="D30" s="15"/>
      <c r="E30" s="47">
        <f>IF(C30&gt;0, 3.78687860379259E-26*C30^6 - 7.07446481583569E-21*C30^5 + 5.41053916967407E-16*C30^4 - 2.1975368754185E-11*C30^3 + 5.19388121189015E-07*C30^2 - 0.00773884421884278*C30 + 52.5867564613569+LOOKUP($B$14,'[1]Thermistor Data'!C$1:C$65536,'[1]Thermistor Data'!AI$1:AI$65536),"")</f>
        <v>11.100819196830415</v>
      </c>
      <c r="H30" s="45">
        <v>11</v>
      </c>
      <c r="I30" s="46">
        <v>17360</v>
      </c>
      <c r="J30" s="15"/>
      <c r="K30" s="47">
        <f>IF(I30&gt;0, 3.78687860379259E-26*I30^6 - 7.07446481583569E-21*I30^5 + 5.41053916967407E-16*I30^4 - 2.1975368754185E-11*I30^3 + 5.19388121189015E-07*I30^2 - 0.00773884421884278*I30 + 52.5867564613569+LOOKUP($B$14,'[1]Thermistor Data'!C$1:C$65536,'[1]Thermistor Data'!AQ$1:AQ$65536),"")</f>
        <v>-1.1792893575402132</v>
      </c>
    </row>
    <row r="31" spans="1:11" ht="21.75" customHeight="1">
      <c r="B31" s="45">
        <v>4</v>
      </c>
      <c r="C31" s="46">
        <v>8726</v>
      </c>
      <c r="D31" s="15"/>
      <c r="E31" s="47">
        <f>IF(C31&gt;0, 3.78687860379259E-26*C31^6 - 7.07446481583569E-21*C31^5 + 5.41053916967407E-16*C31^4 - 2.1975368754185E-11*C31^3 + 5.19388121189015E-07*C31^2 - 0.00773884421884278*C31 + 52.5867564613569+LOOKUP($B$14,'[1]Thermistor Data'!C$1:C$65536,'[1]Thermistor Data'!AJ$1:AJ$65536),"")</f>
        <v>12.800154118340735</v>
      </c>
      <c r="H31" s="48">
        <v>12</v>
      </c>
      <c r="I31" s="49">
        <v>18050</v>
      </c>
      <c r="J31" s="36"/>
      <c r="K31" s="47">
        <f>IF(I31&gt;0, 3.78687860379259E-26*I31^6 - 7.07446481583569E-21*I31^5 + 5.41053916967407E-16*I31^4 - 2.1975368754185E-11*I31^3 + 5.19388121189015E-07*I31^2 - 0.00773884421884278*I31 + 52.5867564613569+LOOKUP($B$14,'[1]Thermistor Data'!C$1:C$65536,'[1]Thermistor Data'!AR$1:AR$65536),"")</f>
        <v>-1.9261215405152114</v>
      </c>
    </row>
    <row r="32" spans="1:11" ht="21.75" customHeight="1">
      <c r="B32" s="45">
        <v>5</v>
      </c>
      <c r="C32" s="46">
        <v>10360</v>
      </c>
      <c r="D32" s="15"/>
      <c r="E32" s="47">
        <f>IF(C32&gt;0, 3.78687860379259E-26*C32^6 - 7.07446481583569E-21*C32^5 + 5.41053916967407E-16*C32^4 - 2.1975368754185E-11*C32^3 + 5.19388121189015E-07*C32^2 - 0.00773884421884278*C32 + 52.5867564613569+LOOKUP($B$14,'[1]Thermistor Data'!C$1:C$65536,'[1]Thermistor Data'!AK$1:AK$65536),"")</f>
        <v>9.1581530489086447</v>
      </c>
      <c r="H32" s="48">
        <v>13</v>
      </c>
      <c r="I32" s="49">
        <v>18600</v>
      </c>
      <c r="J32" s="36"/>
      <c r="K32" s="47">
        <f>IF(I32&gt;0, 3.78687860379259E-26*I32^6 - 7.07446481583569E-21*I32^5 + 5.41053916967407E-16*I32^4 - 2.1975368754185E-11*I32^3 + 5.19388121189015E-07*I32^2 - 0.00773884421884278*I32 + 52.5867564613569+LOOKUP($B$14,'[1]Thermistor Data'!C$1:C$65536,'[1]Thermistor Data'!AS$1:AS$65536),"")</f>
        <v>-2.4998762173461984</v>
      </c>
    </row>
    <row r="33" spans="1:11" ht="21.75" customHeight="1">
      <c r="B33" s="45">
        <v>6</v>
      </c>
      <c r="C33" s="46">
        <v>11720</v>
      </c>
      <c r="D33" s="15"/>
      <c r="E33" s="47">
        <f>IF(C33&gt;0, 3.78687860379259E-26*C33^6 - 7.07446481583569E-21*C33^5 + 5.41053916967407E-16*C33^4 - 2.1975368754185E-11*C33^3 + 5.19388121189015E-07*C33^2 - 0.00773884421884278*C33 + 52.5867564613569+LOOKUP($B$14,'[1]Thermistor Data'!C$1:C$65536,'[1]Thermistor Data'!AL$1:AL$65536),"")</f>
        <v>6.5950272964948979</v>
      </c>
      <c r="H33" s="48">
        <v>14</v>
      </c>
      <c r="I33" s="49">
        <v>19260</v>
      </c>
      <c r="J33" s="36"/>
      <c r="K33" s="47">
        <f>IF(I33&gt;0, 3.78687860379259E-26*I33^6 - 7.07446481583569E-21*I33^5 + 5.41053916967407E-16*I33^4 - 2.1975368754185E-11*I33^3 + 5.19388121189015E-07*I33^2 - 0.00773884421884278*I33 + 52.5867564613569+LOOKUP($B$14,'[1]Thermistor Data'!C$1:C$65536,'[1]Thermistor Data'!AT$1:AT$65536),"")</f>
        <v>-3.1653023043321724</v>
      </c>
    </row>
    <row r="34" spans="1:11" ht="21.75" customHeight="1">
      <c r="B34" s="45">
        <v>7</v>
      </c>
      <c r="C34" s="46">
        <v>12700</v>
      </c>
      <c r="D34" s="15"/>
      <c r="E34" s="47">
        <f>IF(C34&gt;0, 3.78687860379259E-26*C34^6 - 7.07446481583569E-21*C34^5 + 5.41053916967407E-16*C34^4 - 2.1975368754185E-11*C34^3 + 5.19388121189015E-07*C34^2 - 0.00773884421884278*C34 + 52.5867564613569+LOOKUP($B$14,'[1]Thermistor Data'!C$1:C$65536,'[1]Thermistor Data'!AM$1:AM$65536),"")</f>
        <v>4.9584056671637384</v>
      </c>
      <c r="H34" s="48" t="str">
        <f>(IF(14.9&lt;$J$12,15," "))</f>
        <v xml:space="preserve"> </v>
      </c>
      <c r="I34" s="49"/>
      <c r="J34" s="36"/>
      <c r="K34" s="47" t="str">
        <f>IF(I34&gt;0, 3.78687860379259E-26*I34^6 - 7.07446481583569E-21*I34^5 + 5.41053916967407E-16*I34^4 - 2.1975368754185E-11*I34^3 + 5.19388121189015E-07*I34^2 - 0.00773884421884278*I34 + 52.5867564613569+LOOKUP($B$14,'[1]Thermistor Data'!C$1:C$65536,'[1]Thermistor Data'!AU$1:AU$65536),"")</f>
        <v/>
      </c>
    </row>
    <row r="35" spans="1:11" ht="21.75" customHeight="1" thickBot="1">
      <c r="B35" s="50">
        <v>8</v>
      </c>
      <c r="C35" s="62">
        <v>14260</v>
      </c>
      <c r="D35" s="52"/>
      <c r="E35" s="53">
        <f>IF(C35&gt;0, 3.78687860379259E-26*C35^6 - 7.07446481583569E-21*C35^5 + 5.41053916967407E-16*C35^4 - 2.1975368754185E-11*C35^3 + 5.19388121189015E-07*C35^2 - 0.00773884421884278*C35 + 52.5867564613569+LOOKUP($B$14,'[1]Thermistor Data'!C$1:C$65536,'[1]Thermistor Data'!AN$1:AN$65536),"")</f>
        <v>2.6440222324516682</v>
      </c>
      <c r="H35" s="50" t="str">
        <f>(IF(15.9&lt;$J$12,16," "))</f>
        <v xml:space="preserve"> </v>
      </c>
      <c r="I35" s="54"/>
      <c r="J35" s="52"/>
      <c r="K35" s="53" t="str">
        <f>IF(I35&gt;0, 3.78687860379259E-26*I35^6 - 7.07446481583569E-21*I35^5 + 5.41053916967407E-16*I35^4 - 2.1975368754185E-11*I35^3 + 5.19388121189015E-07*I35^2 - 0.00773884421884278*I35 + 52.5867564613569+LOOKUP($B$14,'[1]Thermistor Data'!C$1:C$65536,'[1]Thermistor Data'!AV$1:AV$65536),"")</f>
        <v/>
      </c>
    </row>
    <row r="37" spans="1:11" ht="15.75" thickBot="1">
      <c r="A37" s="35" t="s">
        <v>44</v>
      </c>
    </row>
    <row r="38" spans="1:11" ht="18.75" customHeight="1">
      <c r="B38" s="55" t="s">
        <v>53</v>
      </c>
      <c r="C38" s="13"/>
      <c r="D38" s="13"/>
      <c r="E38" s="13"/>
      <c r="F38" s="13"/>
      <c r="G38" s="13"/>
      <c r="H38" s="13"/>
      <c r="I38" s="13"/>
      <c r="J38" s="13"/>
      <c r="K38" s="56"/>
    </row>
    <row r="39" spans="1:11" ht="18.75" customHeight="1">
      <c r="B39" s="57"/>
      <c r="C39" s="10"/>
      <c r="D39" s="10"/>
      <c r="E39" s="10"/>
      <c r="F39" s="10"/>
      <c r="G39" s="10"/>
      <c r="H39" s="10"/>
      <c r="I39" s="10"/>
      <c r="J39" s="10"/>
      <c r="K39" s="58"/>
    </row>
    <row r="40" spans="1:11" ht="18.75" customHeight="1">
      <c r="B40" s="57"/>
      <c r="C40" s="10"/>
      <c r="D40" s="10"/>
      <c r="E40" s="10"/>
      <c r="F40" s="10"/>
      <c r="G40" s="10"/>
      <c r="H40" s="10"/>
      <c r="I40" s="10"/>
      <c r="J40" s="10"/>
      <c r="K40" s="58"/>
    </row>
    <row r="41" spans="1:11" ht="18.75" customHeight="1">
      <c r="B41" s="57"/>
      <c r="C41" s="10"/>
      <c r="D41" s="10"/>
      <c r="E41" s="10"/>
      <c r="F41" s="10"/>
      <c r="G41" s="10"/>
      <c r="H41" s="10"/>
      <c r="I41" s="10"/>
      <c r="J41" s="10"/>
      <c r="K41" s="58"/>
    </row>
    <row r="42" spans="1:11" ht="18.75" customHeight="1">
      <c r="B42" s="57"/>
      <c r="C42" s="10"/>
      <c r="D42" s="10"/>
      <c r="E42" s="10"/>
      <c r="F42" s="10"/>
      <c r="G42" s="10"/>
      <c r="H42" s="10"/>
      <c r="I42" s="10"/>
      <c r="J42" s="10"/>
      <c r="K42" s="58"/>
    </row>
    <row r="43" spans="1:11" ht="18.75" customHeight="1">
      <c r="B43" s="57"/>
      <c r="C43" s="10"/>
      <c r="D43" s="10"/>
      <c r="E43" s="10"/>
      <c r="F43" s="10"/>
      <c r="G43" s="10"/>
      <c r="H43" s="10"/>
      <c r="I43" s="10"/>
      <c r="J43" s="10"/>
      <c r="K43" s="58"/>
    </row>
    <row r="44" spans="1:11" ht="18.75" customHeight="1">
      <c r="B44" s="57"/>
      <c r="C44" s="10"/>
      <c r="D44" s="10"/>
      <c r="E44" s="10"/>
      <c r="F44" s="10"/>
      <c r="G44" s="10"/>
      <c r="H44" s="10"/>
      <c r="I44" s="10"/>
      <c r="J44" s="10"/>
      <c r="K44" s="58"/>
    </row>
    <row r="45" spans="1:11" ht="18.75" customHeight="1">
      <c r="B45" s="57"/>
      <c r="C45" s="10"/>
      <c r="D45" s="10"/>
      <c r="E45" s="10"/>
      <c r="F45" s="10"/>
      <c r="G45" s="10"/>
      <c r="H45" s="10"/>
      <c r="I45" s="10"/>
      <c r="J45" s="10"/>
      <c r="K45" s="58"/>
    </row>
    <row r="46" spans="1:11" ht="18.75" customHeight="1">
      <c r="B46" s="57"/>
      <c r="C46" s="10"/>
      <c r="D46" s="10"/>
      <c r="E46" s="10"/>
      <c r="F46" s="10"/>
      <c r="G46" s="10"/>
      <c r="H46" s="10"/>
      <c r="I46" s="10"/>
      <c r="J46" s="10"/>
      <c r="K46" s="58"/>
    </row>
    <row r="47" spans="1:11" ht="18.75" customHeight="1">
      <c r="B47" s="57"/>
      <c r="C47" s="10"/>
      <c r="D47" s="10"/>
      <c r="E47" s="10"/>
      <c r="F47" s="10"/>
      <c r="G47" s="10"/>
      <c r="H47" s="10"/>
      <c r="I47" s="10"/>
      <c r="J47" s="10"/>
      <c r="K47" s="58"/>
    </row>
    <row r="48" spans="1:11" ht="18.75" customHeight="1" thickBot="1">
      <c r="B48" s="59"/>
      <c r="C48" s="52"/>
      <c r="D48" s="52"/>
      <c r="E48" s="52"/>
      <c r="F48" s="52"/>
      <c r="G48" s="52"/>
      <c r="H48" s="52"/>
      <c r="I48" s="52"/>
      <c r="J48" s="52"/>
      <c r="K48" s="60"/>
    </row>
  </sheetData>
  <mergeCells count="3">
    <mergeCell ref="A1:K1"/>
    <mergeCell ref="A2:K2"/>
    <mergeCell ref="I4:J4"/>
  </mergeCells>
  <printOptions horizontalCentered="1"/>
  <pageMargins left="0.75" right="0.75" top="0.5" bottom="1" header="0.5" footer="0.5"/>
  <pageSetup scale="76" orientation="portrait" r:id="rId1"/>
  <headerFooter>
    <oddFooter>&amp;L&amp;"Times New Roman,Regular"&amp;9&amp;F
File: A07001A02.730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topLeftCell="A37" zoomScaleNormal="100" workbookViewId="0">
      <selection activeCell="H48" sqref="H48"/>
    </sheetView>
  </sheetViews>
  <sheetFormatPr defaultColWidth="9.140625" defaultRowHeight="14.25"/>
  <cols>
    <col min="1" max="1" width="9.7109375" style="1" customWidth="1"/>
    <col min="2" max="2" width="9.140625" style="1"/>
    <col min="3" max="3" width="14" style="1" bestFit="1" customWidth="1"/>
    <col min="4" max="4" width="5.28515625" style="1" customWidth="1"/>
    <col min="5" max="5" width="15.28515625" style="1" bestFit="1" customWidth="1"/>
    <col min="6" max="6" width="11.85546875" style="1" customWidth="1"/>
    <col min="7" max="7" width="4.28515625" style="1" customWidth="1"/>
    <col min="8" max="8" width="11.28515625" style="1" customWidth="1"/>
    <col min="9" max="9" width="9.140625" style="1"/>
    <col min="10" max="10" width="6.85546875" style="1" customWidth="1"/>
    <col min="11" max="11" width="13.85546875" style="1" customWidth="1"/>
    <col min="12" max="16384" width="9.140625" style="1"/>
  </cols>
  <sheetData>
    <row r="1" spans="1:11" ht="18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8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" thickBot="1"/>
    <row r="4" spans="1:11" ht="21" customHeight="1">
      <c r="A4" s="2" t="s">
        <v>2</v>
      </c>
      <c r="B4" s="3"/>
      <c r="C4" s="3" t="s">
        <v>3</v>
      </c>
      <c r="D4" s="3"/>
      <c r="E4" s="3"/>
      <c r="F4" s="4"/>
      <c r="G4" s="5" t="s">
        <v>4</v>
      </c>
      <c r="H4" s="3"/>
      <c r="I4" s="67">
        <v>40780</v>
      </c>
      <c r="J4" s="67"/>
      <c r="K4" s="6"/>
    </row>
    <row r="5" spans="1:11" ht="21" customHeight="1" thickBot="1">
      <c r="A5" s="7" t="s">
        <v>5</v>
      </c>
      <c r="B5" s="8"/>
      <c r="C5" s="8" t="s">
        <v>48</v>
      </c>
      <c r="D5" s="8"/>
      <c r="E5" s="8"/>
      <c r="F5" s="8"/>
      <c r="G5" s="8"/>
      <c r="H5" s="8"/>
      <c r="I5" s="8"/>
      <c r="J5" s="8"/>
      <c r="K5" s="9"/>
    </row>
    <row r="7" spans="1:11" ht="15" thickBot="1">
      <c r="A7" s="1" t="s">
        <v>6</v>
      </c>
      <c r="I7" s="10"/>
    </row>
    <row r="8" spans="1:11" ht="15">
      <c r="A8" s="2" t="s">
        <v>7</v>
      </c>
      <c r="B8" s="3"/>
      <c r="C8" s="11" t="s">
        <v>49</v>
      </c>
      <c r="D8" s="4"/>
      <c r="E8" s="5" t="s">
        <v>8</v>
      </c>
      <c r="F8" s="3"/>
      <c r="G8" s="3"/>
      <c r="H8" s="63" t="s">
        <v>51</v>
      </c>
      <c r="I8" s="13"/>
      <c r="J8" s="3"/>
      <c r="K8" s="6"/>
    </row>
    <row r="9" spans="1:11" ht="15">
      <c r="A9" s="14" t="s">
        <v>9</v>
      </c>
      <c r="B9" s="15"/>
      <c r="C9" s="16" t="s">
        <v>45</v>
      </c>
      <c r="D9" s="17"/>
      <c r="E9" s="18" t="s">
        <v>10</v>
      </c>
      <c r="F9" s="15"/>
      <c r="G9" s="15"/>
      <c r="H9" s="19" t="s">
        <v>11</v>
      </c>
      <c r="I9" s="15"/>
      <c r="J9" s="15"/>
      <c r="K9" s="21"/>
    </row>
    <row r="10" spans="1:11" s="27" customFormat="1" ht="15">
      <c r="A10" s="22" t="s">
        <v>12</v>
      </c>
      <c r="B10" s="23"/>
      <c r="C10" s="24">
        <v>38235</v>
      </c>
      <c r="D10" s="23"/>
      <c r="E10" s="23" t="s">
        <v>13</v>
      </c>
      <c r="F10" s="23"/>
      <c r="G10" s="25"/>
      <c r="H10" s="24"/>
      <c r="I10" s="23" t="s">
        <v>14</v>
      </c>
      <c r="J10" s="23"/>
      <c r="K10" s="26"/>
    </row>
    <row r="11" spans="1:11" ht="15">
      <c r="A11" s="14" t="s">
        <v>15</v>
      </c>
      <c r="B11" s="15"/>
      <c r="C11" s="15"/>
      <c r="D11" s="15" t="s">
        <v>16</v>
      </c>
      <c r="E11" s="20">
        <v>9602.44</v>
      </c>
      <c r="F11" s="15"/>
      <c r="G11" s="15" t="s">
        <v>17</v>
      </c>
      <c r="H11" s="20">
        <v>9298.1129999999994</v>
      </c>
      <c r="I11" s="15"/>
      <c r="J11" s="15" t="s">
        <v>18</v>
      </c>
      <c r="K11" s="28">
        <v>10.013999999999999</v>
      </c>
    </row>
    <row r="12" spans="1:11" ht="15">
      <c r="A12" s="14" t="s">
        <v>19</v>
      </c>
      <c r="B12" s="15"/>
      <c r="C12" s="29">
        <v>7.8</v>
      </c>
      <c r="D12" s="18" t="s">
        <v>20</v>
      </c>
      <c r="E12" s="15"/>
      <c r="F12" s="15"/>
      <c r="G12" s="29">
        <v>2.7</v>
      </c>
      <c r="H12" s="18" t="s">
        <v>21</v>
      </c>
      <c r="I12" s="15"/>
      <c r="J12" s="20">
        <v>11</v>
      </c>
      <c r="K12" s="21"/>
    </row>
    <row r="13" spans="1:11" ht="15.75" thickBot="1">
      <c r="A13" s="7" t="s">
        <v>22</v>
      </c>
      <c r="B13" s="8"/>
      <c r="C13" s="30">
        <v>111108</v>
      </c>
      <c r="D13" s="8"/>
      <c r="E13" s="8"/>
      <c r="F13" s="8"/>
      <c r="G13" s="31"/>
      <c r="H13" s="8" t="s">
        <v>23</v>
      </c>
      <c r="I13" s="8"/>
      <c r="J13" s="31"/>
      <c r="K13" s="32">
        <v>1609</v>
      </c>
    </row>
    <row r="14" spans="1:11">
      <c r="A14" s="33" t="s">
        <v>24</v>
      </c>
      <c r="B14" s="34" t="str">
        <f>CONCATENATE(C8,C9)</f>
        <v>PIN-3 VT-3</v>
      </c>
    </row>
    <row r="16" spans="1:11" ht="15">
      <c r="A16" s="35" t="s">
        <v>25</v>
      </c>
    </row>
    <row r="17" spans="1:11">
      <c r="E17" s="36" t="s">
        <v>26</v>
      </c>
      <c r="F17" s="36"/>
      <c r="G17" s="36" t="s">
        <v>27</v>
      </c>
      <c r="H17" s="36"/>
      <c r="I17" s="36"/>
    </row>
    <row r="18" spans="1:11" ht="24" customHeight="1">
      <c r="B18" s="1" t="s">
        <v>28</v>
      </c>
      <c r="E18" s="37" t="s">
        <v>29</v>
      </c>
      <c r="F18" s="37"/>
      <c r="G18" s="37" t="s">
        <v>30</v>
      </c>
      <c r="H18" s="15"/>
      <c r="I18" s="15"/>
      <c r="J18" s="15"/>
      <c r="K18" s="15"/>
    </row>
    <row r="19" spans="1:11" ht="24" customHeight="1">
      <c r="B19" s="1" t="s">
        <v>31</v>
      </c>
      <c r="E19" s="37" t="s">
        <v>29</v>
      </c>
      <c r="F19" s="37"/>
      <c r="G19" s="37" t="s">
        <v>30</v>
      </c>
      <c r="H19" s="15"/>
      <c r="I19" s="15"/>
      <c r="J19" s="15"/>
      <c r="K19" s="15"/>
    </row>
    <row r="20" spans="1:11" ht="24" customHeight="1">
      <c r="B20" s="1" t="s">
        <v>32</v>
      </c>
      <c r="E20" s="38" t="s">
        <v>29</v>
      </c>
      <c r="F20" s="37"/>
      <c r="G20" s="37" t="s">
        <v>30</v>
      </c>
      <c r="H20" s="15"/>
      <c r="I20" s="15"/>
      <c r="J20" s="15"/>
      <c r="K20" s="15"/>
    </row>
    <row r="21" spans="1:11" ht="24" customHeight="1">
      <c r="B21" s="1" t="s">
        <v>33</v>
      </c>
      <c r="E21" s="37" t="s">
        <v>29</v>
      </c>
      <c r="F21" s="37"/>
      <c r="G21" s="37" t="s">
        <v>30</v>
      </c>
      <c r="H21" s="15"/>
      <c r="I21" s="15"/>
      <c r="J21" s="15"/>
      <c r="K21" s="15"/>
    </row>
    <row r="22" spans="1:11" ht="24" customHeight="1">
      <c r="B22" s="1" t="s">
        <v>34</v>
      </c>
      <c r="E22" s="38" t="s">
        <v>29</v>
      </c>
      <c r="F22" s="37"/>
      <c r="G22" s="37" t="s">
        <v>30</v>
      </c>
      <c r="H22" s="36"/>
      <c r="I22" s="36"/>
      <c r="J22" s="36"/>
      <c r="K22" s="36"/>
    </row>
    <row r="23" spans="1:11" ht="24" customHeight="1">
      <c r="B23" s="1" t="s">
        <v>35</v>
      </c>
      <c r="E23" s="64">
        <v>40780</v>
      </c>
      <c r="F23" s="39"/>
      <c r="G23" s="36"/>
      <c r="H23" s="36"/>
      <c r="I23" s="36"/>
      <c r="J23" s="36"/>
      <c r="K23" s="36"/>
    </row>
    <row r="24" spans="1:11" ht="24" customHeight="1">
      <c r="B24" s="1" t="s">
        <v>36</v>
      </c>
      <c r="E24" s="1" t="s">
        <v>37</v>
      </c>
      <c r="F24" s="36" t="s">
        <v>38</v>
      </c>
      <c r="G24" s="36"/>
      <c r="H24" s="36"/>
      <c r="I24" s="1" t="s">
        <v>39</v>
      </c>
      <c r="J24" s="15" t="s">
        <v>56</v>
      </c>
      <c r="K24" s="15"/>
    </row>
    <row r="26" spans="1:11" ht="21.75" customHeight="1" thickBot="1">
      <c r="A26" s="35" t="s">
        <v>40</v>
      </c>
    </row>
    <row r="27" spans="1:11" ht="21.75" customHeight="1">
      <c r="B27" s="40" t="s">
        <v>41</v>
      </c>
      <c r="C27" s="41" t="s">
        <v>42</v>
      </c>
      <c r="D27" s="42"/>
      <c r="E27" s="43" t="s">
        <v>43</v>
      </c>
      <c r="H27" s="40" t="s">
        <v>41</v>
      </c>
      <c r="I27" s="41" t="s">
        <v>42</v>
      </c>
      <c r="J27" s="42"/>
      <c r="K27" s="44" t="s">
        <v>43</v>
      </c>
    </row>
    <row r="28" spans="1:11" ht="21.75" customHeight="1">
      <c r="B28" s="45">
        <v>1</v>
      </c>
      <c r="C28" s="46">
        <v>10970</v>
      </c>
      <c r="D28" s="15"/>
      <c r="E28" s="47">
        <f>IF(C28&gt;0, 3.78687860379259E-26*C28^6 - 7.07446481583569E-21*C28^5 + 5.41053916967407E-16*C28^4 - 2.1975368754185E-11*C28^3 + 5.19388121189015E-07*C28^2 - 0.00773884421884278*C28 + 52.5867564613569+LOOKUP($B$14,'[1]Thermistor Data'!C$1:C$65536,'[1]Thermistor Data'!AG$1:AG$65536),"")</f>
        <v>7.9623183374269502</v>
      </c>
      <c r="H28" s="48">
        <f>(IF(8.9&lt;$J$12,9," "))</f>
        <v>9</v>
      </c>
      <c r="I28" s="49">
        <v>20790</v>
      </c>
      <c r="J28" s="36"/>
      <c r="K28" s="47">
        <f>IF(I28&gt;0, 3.78687860379259E-26*I28^6 - 7.07446481583569E-21*I28^5 + 5.41053916967407E-16*I28^4 - 2.1975368754185E-11*I28^3 + 5.19388121189015E-07*I28^2 - 0.00773884421884278*I28 + 52.5867564613569+LOOKUP($B$14,'[1]Thermistor Data'!C$1:C$65536,'[1]Thermistor Data'!AO$1:AO$65536),"")</f>
        <v>-4.6216401321618577</v>
      </c>
    </row>
    <row r="29" spans="1:11" ht="21.75" customHeight="1">
      <c r="B29" s="45">
        <v>2</v>
      </c>
      <c r="C29" s="46">
        <v>12040</v>
      </c>
      <c r="D29" s="15"/>
      <c r="E29" s="47">
        <f>IF(C29&gt;0, 3.78687860379259E-26*C29^6 - 7.07446481583569E-21*C29^5 + 5.41053916967407E-16*C29^4 - 2.1975368754185E-11*C29^3 + 5.19388121189015E-07*C29^2 - 0.00773884421884278*C29 + 52.5867564613569+LOOKUP($B$14,'[1]Thermistor Data'!C$1:C$65536,'[1]Thermistor Data'!AH$1:AH$65536),"")</f>
        <v>6.0430679271945991</v>
      </c>
      <c r="H29" s="48">
        <f>(IF(9.9&lt;$J$12,10," "))</f>
        <v>10</v>
      </c>
      <c r="I29" s="49">
        <v>21730</v>
      </c>
      <c r="J29" s="36"/>
      <c r="K29" s="47">
        <f>IF(I29&gt;0, 3.78687860379259E-26*I29^6 - 7.07446481583569E-21*I29^5 + 5.41053916967407E-16*I29^4 - 2.1975368754185E-11*I29^3 + 5.19388121189015E-07*I29^2 - 0.00773884421884278*I29 + 52.5867564613569+LOOKUP($B$14,'[1]Thermistor Data'!C$1:C$65536,'[1]Thermistor Data'!AP$1:AP$65536),"")</f>
        <v>-5.4632717808782303</v>
      </c>
    </row>
    <row r="30" spans="1:11" ht="21.75" customHeight="1">
      <c r="B30" s="45">
        <v>3</v>
      </c>
      <c r="C30" s="46">
        <v>12990</v>
      </c>
      <c r="D30" s="15"/>
      <c r="E30" s="47">
        <f>IF(C30&gt;0, 3.78687860379259E-26*C30^6 - 7.07446481583569E-21*C30^5 + 5.41053916967407E-16*C30^4 - 2.1975368754185E-11*C30^3 + 5.19388121189015E-07*C30^2 - 0.00773884421884278*C30 + 52.5867564613569+LOOKUP($B$14,'[1]Thermistor Data'!C$1:C$65536,'[1]Thermistor Data'!AI$1:AI$65536),"")</f>
        <v>4.5030970775483041</v>
      </c>
      <c r="H30" s="45">
        <f>(IF(10.9&lt;$J$12,11," "))</f>
        <v>11</v>
      </c>
      <c r="I30" s="46">
        <v>22300</v>
      </c>
      <c r="J30" s="15"/>
      <c r="K30" s="47">
        <f>IF(I30&gt;0, 3.78687860379259E-26*I30^6 - 7.07446481583569E-21*I30^5 + 5.41053916967407E-16*I30^4 - 2.1975368754185E-11*I30^3 + 5.19388121189015E-07*I30^2 - 0.00773884421884278*I30 + 52.5867564613569+LOOKUP($B$14,'[1]Thermistor Data'!C$1:C$65536,'[1]Thermistor Data'!AQ$1:AQ$65536),"")</f>
        <v>-5.9558007648259803</v>
      </c>
    </row>
    <row r="31" spans="1:11" ht="21.75" customHeight="1">
      <c r="B31" s="45">
        <v>4</v>
      </c>
      <c r="C31" s="46">
        <v>14480</v>
      </c>
      <c r="D31" s="15"/>
      <c r="E31" s="47">
        <f>IF(C31&gt;0, 3.78687860379259E-26*C31^6 - 7.07446481583569E-21*C31^5 + 5.41053916967407E-16*C31^4 - 2.1975368754185E-11*C31^3 + 5.19388121189015E-07*C31^2 - 0.00773884421884278*C31 + 52.5867564613569+LOOKUP($B$14,'[1]Thermistor Data'!C$1:C$65536,'[1]Thermistor Data'!AJ$1:AJ$65536),"")</f>
        <v>2.3421200143832266</v>
      </c>
      <c r="H31" s="48" t="str">
        <f>(IF(11.9&lt;$J$12,12," "))</f>
        <v xml:space="preserve"> </v>
      </c>
      <c r="I31" s="49"/>
      <c r="J31" s="36"/>
      <c r="K31" s="47" t="str">
        <f>IF(I31&gt;0, 3.78687860379259E-26*I31^6 - 7.07446481583569E-21*I31^5 + 5.41053916967407E-16*I31^4 - 2.1975368754185E-11*I31^3 + 5.19388121189015E-07*I31^2 - 0.00773884421884278*I31 + 52.5867564613569+LOOKUP($B$14,'[1]Thermistor Data'!C$1:C$65536,'[1]Thermistor Data'!AR$1:AR$65536),"")</f>
        <v/>
      </c>
    </row>
    <row r="32" spans="1:11" ht="21.75" customHeight="1">
      <c r="B32" s="45">
        <v>5</v>
      </c>
      <c r="C32" s="46">
        <v>16090</v>
      </c>
      <c r="D32" s="15"/>
      <c r="E32" s="47">
        <f>IF(C32&gt;0, 3.78687860379259E-26*C32^6 - 7.07446481583569E-21*C32^5 + 5.41053916967407E-16*C32^4 - 2.1975368754185E-11*C32^3 + 5.19388121189015E-07*C32^2 - 0.00773884421884278*C32 + 52.5867564613569+LOOKUP($B$14,'[1]Thermistor Data'!C$1:C$65536,'[1]Thermistor Data'!AK$1:AK$65536),"")</f>
        <v>0.28460194815457385</v>
      </c>
      <c r="H32" s="48" t="str">
        <f>(IF(12.9&lt;$J$12,13," "))</f>
        <v xml:space="preserve"> </v>
      </c>
      <c r="I32" s="49"/>
      <c r="J32" s="36"/>
      <c r="K32" s="47" t="str">
        <f>IF(I32&gt;0, 3.78687860379259E-26*I32^6 - 7.07446481583569E-21*I32^5 + 5.41053916967407E-16*I32^4 - 2.1975368754185E-11*I32^3 + 5.19388121189015E-07*I32^2 - 0.00773884421884278*I32 + 52.5867564613569+LOOKUP($B$14,'[1]Thermistor Data'!C$1:C$65536,'[1]Thermistor Data'!AS$1:AS$65536),"")</f>
        <v/>
      </c>
    </row>
    <row r="33" spans="1:11" ht="21.75" customHeight="1">
      <c r="B33" s="45">
        <v>6</v>
      </c>
      <c r="C33" s="46">
        <v>17100</v>
      </c>
      <c r="D33" s="15"/>
      <c r="E33" s="47">
        <f>IF(C33&gt;0, 3.78687860379259E-26*C33^6 - 7.07446481583569E-21*C33^5 + 5.41053916967407E-16*C33^4 - 2.1975368754185E-11*C33^3 + 5.19388121189015E-07*C33^2 - 0.00773884421884278*C33 + 52.5867564613569+LOOKUP($B$14,'[1]Thermistor Data'!C$1:C$65536,'[1]Thermistor Data'!AL$1:AL$65536),"")</f>
        <v>-0.88947587251387006</v>
      </c>
      <c r="H33" s="48" t="str">
        <f>(IF(13.9&lt;$J$12,14," "))</f>
        <v xml:space="preserve"> </v>
      </c>
      <c r="I33" s="49"/>
      <c r="J33" s="36"/>
      <c r="K33" s="47" t="str">
        <f>IF(I33&gt;0, 3.78687860379259E-26*I33^6 - 7.07446481583569E-21*I33^5 + 5.41053916967407E-16*I33^4 - 2.1975368754185E-11*I33^3 + 5.19388121189015E-07*I33^2 - 0.00773884421884278*I33 + 52.5867564613569+LOOKUP($B$14,'[1]Thermistor Data'!C$1:C$65536,'[1]Thermistor Data'!AT$1:AT$65536),"")</f>
        <v/>
      </c>
    </row>
    <row r="34" spans="1:11" ht="21.75" customHeight="1">
      <c r="B34" s="45">
        <v>7</v>
      </c>
      <c r="C34" s="46">
        <v>18560</v>
      </c>
      <c r="D34" s="15"/>
      <c r="E34" s="47">
        <f>IF(C34&gt;0, 3.78687860379259E-26*C34^6 - 7.07446481583569E-21*C34^5 + 5.41053916967407E-16*C34^4 - 2.1975368754185E-11*C34^3 + 5.19388121189015E-07*C34^2 - 0.00773884421884278*C34 + 52.5867564613569+LOOKUP($B$14,'[1]Thermistor Data'!C$1:C$65536,'[1]Thermistor Data'!AM$1:AM$65536),"")</f>
        <v>-2.4587569802196043</v>
      </c>
      <c r="H34" s="48" t="str">
        <f>(IF(14.9&lt;$J$12,15," "))</f>
        <v xml:space="preserve"> </v>
      </c>
      <c r="I34" s="49"/>
      <c r="J34" s="36"/>
      <c r="K34" s="47" t="str">
        <f>IF(I34&gt;0, 3.78687860379259E-26*I34^6 - 7.07446481583569E-21*I34^5 + 5.41053916967407E-16*I34^4 - 2.1975368754185E-11*I34^3 + 5.19388121189015E-07*I34^2 - 0.00773884421884278*I34 + 52.5867564613569+LOOKUP($B$14,'[1]Thermistor Data'!C$1:C$65536,'[1]Thermistor Data'!AU$1:AU$65536),"")</f>
        <v/>
      </c>
    </row>
    <row r="35" spans="1:11" ht="21.75" customHeight="1" thickBot="1">
      <c r="B35" s="65">
        <v>8</v>
      </c>
      <c r="C35" s="51">
        <v>19570</v>
      </c>
      <c r="D35" s="52"/>
      <c r="E35" s="53">
        <f>IF(C35&gt;0, 3.78687860379259E-26*C35^6 - 7.07446481583569E-21*C35^5 + 5.41053916967407E-16*C35^4 - 2.1975368754185E-11*C35^3 + 5.19388121189015E-07*C35^2 - 0.00773884421884278*C35 + 52.5867564613569+LOOKUP($B$14,'[1]Thermistor Data'!C$1:C$65536,'[1]Thermistor Data'!AN$1:AN$65536),"")</f>
        <v>-3.4697275255761326</v>
      </c>
      <c r="H35" s="50" t="str">
        <f>(IF(15.9&lt;$J$12,16," "))</f>
        <v xml:space="preserve"> </v>
      </c>
      <c r="I35" s="54"/>
      <c r="J35" s="52"/>
      <c r="K35" s="53" t="str">
        <f>IF(I35&gt;0, 3.78687860379259E-26*I35^6 - 7.07446481583569E-21*I35^5 + 5.41053916967407E-16*I35^4 - 2.1975368754185E-11*I35^3 + 5.19388121189015E-07*I35^2 - 0.00773884421884278*I35 + 52.5867564613569+LOOKUP($B$14,'[1]Thermistor Data'!C$1:C$65536,'[1]Thermistor Data'!AV$1:AV$65536),"")</f>
        <v/>
      </c>
    </row>
    <row r="37" spans="1:11" ht="15.75" thickBot="1">
      <c r="A37" s="35" t="s">
        <v>44</v>
      </c>
    </row>
    <row r="38" spans="1:11" ht="18.75" customHeight="1">
      <c r="B38" s="55" t="s">
        <v>57</v>
      </c>
      <c r="C38" s="13"/>
      <c r="D38" s="13"/>
      <c r="E38" s="13"/>
      <c r="F38" s="13"/>
      <c r="G38" s="13"/>
      <c r="H38" s="13"/>
      <c r="I38" s="13"/>
      <c r="J38" s="13"/>
      <c r="K38" s="56"/>
    </row>
    <row r="39" spans="1:11" ht="18.75" customHeight="1">
      <c r="B39" s="57"/>
      <c r="C39" s="10"/>
      <c r="D39" s="10"/>
      <c r="E39" s="10"/>
      <c r="F39" s="10"/>
      <c r="G39" s="10"/>
      <c r="H39" s="10"/>
      <c r="I39" s="10"/>
      <c r="J39" s="10"/>
      <c r="K39" s="58"/>
    </row>
    <row r="40" spans="1:11" ht="18.75" customHeight="1">
      <c r="B40" s="57"/>
      <c r="C40" s="10"/>
      <c r="D40" s="10"/>
      <c r="E40" s="10"/>
      <c r="F40" s="10"/>
      <c r="G40" s="10"/>
      <c r="H40" s="10"/>
      <c r="I40" s="10"/>
      <c r="J40" s="10"/>
      <c r="K40" s="58"/>
    </row>
    <row r="41" spans="1:11" ht="18.75" customHeight="1">
      <c r="B41" s="57"/>
      <c r="C41" s="10"/>
      <c r="D41" s="10"/>
      <c r="E41" s="10"/>
      <c r="F41" s="10"/>
      <c r="G41" s="10"/>
      <c r="H41" s="10"/>
      <c r="I41" s="10"/>
      <c r="J41" s="10"/>
      <c r="K41" s="58"/>
    </row>
    <row r="42" spans="1:11" ht="18.75" customHeight="1">
      <c r="B42" s="57"/>
      <c r="C42" s="10"/>
      <c r="D42" s="10"/>
      <c r="E42" s="10"/>
      <c r="F42" s="10"/>
      <c r="G42" s="10"/>
      <c r="H42" s="10"/>
      <c r="I42" s="10"/>
      <c r="J42" s="10"/>
      <c r="K42" s="58"/>
    </row>
    <row r="43" spans="1:11" ht="18.75" customHeight="1">
      <c r="B43" s="57"/>
      <c r="C43" s="10"/>
      <c r="D43" s="10"/>
      <c r="E43" s="10"/>
      <c r="F43" s="10"/>
      <c r="G43" s="10"/>
      <c r="H43" s="10"/>
      <c r="I43" s="10"/>
      <c r="J43" s="10"/>
      <c r="K43" s="58"/>
    </row>
    <row r="44" spans="1:11" ht="18.75" customHeight="1">
      <c r="B44" s="57"/>
      <c r="C44" s="10"/>
      <c r="D44" s="10"/>
      <c r="E44" s="10"/>
      <c r="F44" s="10"/>
      <c r="G44" s="10"/>
      <c r="H44" s="10"/>
      <c r="I44" s="10"/>
      <c r="J44" s="10"/>
      <c r="K44" s="58"/>
    </row>
    <row r="45" spans="1:11" ht="18.75" customHeight="1">
      <c r="B45" s="57"/>
      <c r="C45" s="10"/>
      <c r="D45" s="10"/>
      <c r="E45" s="10"/>
      <c r="F45" s="10"/>
      <c r="G45" s="10"/>
      <c r="H45" s="10"/>
      <c r="I45" s="10"/>
      <c r="J45" s="10"/>
      <c r="K45" s="58"/>
    </row>
    <row r="46" spans="1:11" ht="18.75" customHeight="1">
      <c r="B46" s="57"/>
      <c r="C46" s="10"/>
      <c r="D46" s="10"/>
      <c r="E46" s="10"/>
      <c r="F46" s="10"/>
      <c r="G46" s="10"/>
      <c r="H46" s="10"/>
      <c r="I46" s="10"/>
      <c r="J46" s="10"/>
      <c r="K46" s="58"/>
    </row>
    <row r="47" spans="1:11" ht="18.75" customHeight="1">
      <c r="B47" s="57"/>
      <c r="C47" s="10"/>
      <c r="D47" s="10"/>
      <c r="E47" s="10"/>
      <c r="F47" s="10"/>
      <c r="G47" s="10"/>
      <c r="H47" s="10"/>
      <c r="I47" s="10"/>
      <c r="J47" s="10"/>
      <c r="K47" s="58"/>
    </row>
    <row r="48" spans="1:11" ht="18.75" customHeight="1" thickBot="1">
      <c r="B48" s="59"/>
      <c r="C48" s="52"/>
      <c r="D48" s="52"/>
      <c r="E48" s="52"/>
      <c r="F48" s="52"/>
      <c r="G48" s="52"/>
      <c r="H48" s="52"/>
      <c r="I48" s="52"/>
      <c r="J48" s="52"/>
      <c r="K48" s="60"/>
    </row>
  </sheetData>
  <mergeCells count="3">
    <mergeCell ref="A1:K1"/>
    <mergeCell ref="A2:K2"/>
    <mergeCell ref="I4:J4"/>
  </mergeCells>
  <printOptions horizontalCentered="1"/>
  <pageMargins left="0.75" right="0.75" top="0.5" bottom="1" header="0.5" footer="0.5"/>
  <pageSetup scale="76" orientation="portrait" r:id="rId1"/>
  <headerFooter>
    <oddFooter>&amp;L&amp;"Times New Roman,Regular"&amp;9&amp;F
File: A07001A02.730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topLeftCell="A34" zoomScaleNormal="100" workbookViewId="0">
      <selection activeCell="H48" sqref="H48"/>
    </sheetView>
  </sheetViews>
  <sheetFormatPr defaultColWidth="9.140625" defaultRowHeight="14.25"/>
  <cols>
    <col min="1" max="1" width="9.7109375" style="1" customWidth="1"/>
    <col min="2" max="2" width="10" style="1" customWidth="1"/>
    <col min="3" max="3" width="14" style="1" bestFit="1" customWidth="1"/>
    <col min="4" max="4" width="5.28515625" style="1" customWidth="1"/>
    <col min="5" max="5" width="10.5703125" style="1" bestFit="1" customWidth="1"/>
    <col min="6" max="6" width="11.85546875" style="1" customWidth="1"/>
    <col min="7" max="7" width="4.28515625" style="1" customWidth="1"/>
    <col min="8" max="8" width="11.28515625" style="1" customWidth="1"/>
    <col min="9" max="9" width="9.140625" style="1"/>
    <col min="10" max="10" width="6.85546875" style="1" customWidth="1"/>
    <col min="11" max="11" width="13.85546875" style="1" customWidth="1"/>
    <col min="12" max="16384" width="9.140625" style="1"/>
  </cols>
  <sheetData>
    <row r="1" spans="1:11" ht="18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8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" thickBot="1"/>
    <row r="4" spans="1:11" ht="21" customHeight="1">
      <c r="A4" s="2" t="s">
        <v>2</v>
      </c>
      <c r="B4" s="3"/>
      <c r="C4" s="3" t="s">
        <v>3</v>
      </c>
      <c r="D4" s="3"/>
      <c r="E4" s="3"/>
      <c r="F4" s="4"/>
      <c r="G4" s="5" t="s">
        <v>4</v>
      </c>
      <c r="H4" s="3"/>
      <c r="I4" s="67">
        <v>40780</v>
      </c>
      <c r="J4" s="67"/>
      <c r="K4" s="6"/>
    </row>
    <row r="5" spans="1:11" ht="21" customHeight="1" thickBot="1">
      <c r="A5" s="7" t="s">
        <v>5</v>
      </c>
      <c r="B5" s="8"/>
      <c r="C5" s="8" t="s">
        <v>48</v>
      </c>
      <c r="D5" s="8"/>
      <c r="E5" s="8"/>
      <c r="F5" s="8"/>
      <c r="G5" s="8"/>
      <c r="H5" s="8"/>
      <c r="I5" s="8"/>
      <c r="J5" s="8"/>
      <c r="K5" s="9"/>
    </row>
    <row r="7" spans="1:11" ht="15" thickBot="1">
      <c r="A7" s="1" t="s">
        <v>6</v>
      </c>
      <c r="I7" s="10"/>
    </row>
    <row r="8" spans="1:11" ht="15">
      <c r="A8" s="2" t="s">
        <v>7</v>
      </c>
      <c r="B8" s="3"/>
      <c r="C8" s="11" t="s">
        <v>49</v>
      </c>
      <c r="D8" s="4"/>
      <c r="E8" s="5" t="s">
        <v>8</v>
      </c>
      <c r="F8" s="3"/>
      <c r="G8" s="3" t="s">
        <v>51</v>
      </c>
      <c r="H8" s="12"/>
      <c r="I8" s="13"/>
      <c r="J8" s="3"/>
      <c r="K8" s="6"/>
    </row>
    <row r="9" spans="1:11" ht="15">
      <c r="A9" s="14" t="s">
        <v>9</v>
      </c>
      <c r="B9" s="15"/>
      <c r="C9" s="16" t="s">
        <v>58</v>
      </c>
      <c r="D9" s="17"/>
      <c r="E9" s="18" t="s">
        <v>10</v>
      </c>
      <c r="F9" s="15"/>
      <c r="G9" s="15" t="s">
        <v>11</v>
      </c>
      <c r="H9" s="20"/>
      <c r="I9" s="15"/>
      <c r="J9" s="15"/>
      <c r="K9" s="21"/>
    </row>
    <row r="10" spans="1:11" s="27" customFormat="1" ht="15">
      <c r="A10" s="22" t="s">
        <v>12</v>
      </c>
      <c r="B10" s="23"/>
      <c r="C10" s="24">
        <v>38235</v>
      </c>
      <c r="D10" s="23"/>
      <c r="E10" s="23" t="s">
        <v>13</v>
      </c>
      <c r="F10" s="23"/>
      <c r="G10" s="25"/>
      <c r="H10" s="24"/>
      <c r="I10" s="23" t="s">
        <v>14</v>
      </c>
      <c r="J10" s="23"/>
      <c r="K10" s="26"/>
    </row>
    <row r="11" spans="1:11" ht="15">
      <c r="A11" s="14" t="s">
        <v>15</v>
      </c>
      <c r="B11" s="15"/>
      <c r="C11" s="15"/>
      <c r="D11" s="15" t="s">
        <v>16</v>
      </c>
      <c r="E11" s="20">
        <v>9588.91</v>
      </c>
      <c r="F11" s="15"/>
      <c r="G11" s="15" t="s">
        <v>17</v>
      </c>
      <c r="H11" s="20">
        <v>9233.9380000000001</v>
      </c>
      <c r="I11" s="15"/>
      <c r="J11" s="15" t="s">
        <v>18</v>
      </c>
      <c r="K11" s="28">
        <v>7.82</v>
      </c>
    </row>
    <row r="12" spans="1:11" ht="15">
      <c r="A12" s="14" t="s">
        <v>19</v>
      </c>
      <c r="B12" s="15"/>
      <c r="C12" s="29">
        <v>8.1999999999999993</v>
      </c>
      <c r="D12" s="18" t="s">
        <v>20</v>
      </c>
      <c r="E12" s="15"/>
      <c r="F12" s="15"/>
      <c r="G12" s="29">
        <v>3.7</v>
      </c>
      <c r="H12" s="18" t="s">
        <v>21</v>
      </c>
      <c r="I12" s="15"/>
      <c r="J12" s="20">
        <v>12</v>
      </c>
      <c r="K12" s="21"/>
    </row>
    <row r="13" spans="1:11" ht="15.75" thickBot="1">
      <c r="A13" s="7" t="s">
        <v>22</v>
      </c>
      <c r="B13" s="8"/>
      <c r="C13" s="30">
        <v>108093</v>
      </c>
      <c r="D13" s="8"/>
      <c r="E13" s="8"/>
      <c r="F13" s="8"/>
      <c r="G13" s="31"/>
      <c r="H13" s="8" t="s">
        <v>23</v>
      </c>
      <c r="I13" s="8"/>
      <c r="J13" s="31"/>
      <c r="K13" s="32">
        <v>1610</v>
      </c>
    </row>
    <row r="14" spans="1:11">
      <c r="A14" s="33" t="s">
        <v>24</v>
      </c>
      <c r="B14" s="34" t="str">
        <f>CONCATENATE(C8,C9)</f>
        <v>PIN-3VT-4</v>
      </c>
    </row>
    <row r="16" spans="1:11" ht="15">
      <c r="A16" s="35" t="s">
        <v>25</v>
      </c>
    </row>
    <row r="17" spans="1:11">
      <c r="E17" s="36" t="s">
        <v>26</v>
      </c>
      <c r="F17" s="36"/>
      <c r="G17" s="36" t="s">
        <v>27</v>
      </c>
      <c r="H17" s="36"/>
      <c r="I17" s="36"/>
    </row>
    <row r="18" spans="1:11" ht="24" customHeight="1">
      <c r="B18" s="1" t="s">
        <v>28</v>
      </c>
      <c r="E18" s="37" t="s">
        <v>29</v>
      </c>
      <c r="F18" s="37"/>
      <c r="G18" s="37"/>
      <c r="H18" s="15"/>
      <c r="I18" s="15"/>
      <c r="J18" s="15"/>
      <c r="K18" s="15"/>
    </row>
    <row r="19" spans="1:11" ht="24" customHeight="1">
      <c r="B19" s="1" t="s">
        <v>31</v>
      </c>
      <c r="E19" s="37" t="s">
        <v>29</v>
      </c>
      <c r="F19" s="37"/>
      <c r="G19" s="37"/>
      <c r="H19" s="15"/>
      <c r="I19" s="15"/>
      <c r="J19" s="15"/>
      <c r="K19" s="15"/>
    </row>
    <row r="20" spans="1:11" ht="24" customHeight="1">
      <c r="B20" s="1" t="s">
        <v>32</v>
      </c>
      <c r="E20" s="37" t="s">
        <v>29</v>
      </c>
      <c r="F20" s="37"/>
      <c r="G20" s="37"/>
      <c r="H20" s="15"/>
      <c r="I20" s="15"/>
      <c r="J20" s="15"/>
      <c r="K20" s="15"/>
    </row>
    <row r="21" spans="1:11" ht="24" customHeight="1">
      <c r="B21" s="1" t="s">
        <v>33</v>
      </c>
      <c r="E21" s="38" t="s">
        <v>29</v>
      </c>
      <c r="F21" s="37"/>
      <c r="G21" s="37"/>
      <c r="H21" s="15"/>
      <c r="I21" s="15"/>
      <c r="J21" s="15"/>
      <c r="K21" s="15"/>
    </row>
    <row r="22" spans="1:11" ht="24" customHeight="1">
      <c r="B22" s="1" t="s">
        <v>34</v>
      </c>
      <c r="E22" s="38" t="s">
        <v>29</v>
      </c>
      <c r="F22" s="37"/>
      <c r="G22" s="37"/>
      <c r="H22" s="36"/>
      <c r="I22" s="36"/>
      <c r="J22" s="36"/>
      <c r="K22" s="36"/>
    </row>
    <row r="23" spans="1:11" ht="24" customHeight="1">
      <c r="B23" s="1" t="s">
        <v>35</v>
      </c>
      <c r="E23" s="39">
        <v>40780</v>
      </c>
      <c r="F23" s="36"/>
      <c r="G23" s="36"/>
      <c r="H23" s="36"/>
      <c r="I23" s="36"/>
      <c r="J23" s="36"/>
      <c r="K23" s="36"/>
    </row>
    <row r="24" spans="1:11" ht="24" customHeight="1">
      <c r="B24" s="1" t="s">
        <v>36</v>
      </c>
      <c r="E24" s="1" t="s">
        <v>37</v>
      </c>
      <c r="F24" s="36" t="s">
        <v>38</v>
      </c>
      <c r="G24" s="36"/>
      <c r="H24" s="36"/>
      <c r="I24" s="1" t="s">
        <v>39</v>
      </c>
      <c r="J24" s="15" t="s">
        <v>59</v>
      </c>
      <c r="K24" s="15"/>
    </row>
    <row r="26" spans="1:11" ht="21.75" customHeight="1" thickBot="1">
      <c r="A26" s="35" t="s">
        <v>40</v>
      </c>
    </row>
    <row r="27" spans="1:11" ht="21.75" customHeight="1">
      <c r="B27" s="40" t="s">
        <v>41</v>
      </c>
      <c r="C27" s="41" t="s">
        <v>42</v>
      </c>
      <c r="D27" s="42"/>
      <c r="E27" s="43" t="s">
        <v>43</v>
      </c>
      <c r="H27" s="40" t="s">
        <v>41</v>
      </c>
      <c r="I27" s="41" t="s">
        <v>42</v>
      </c>
      <c r="J27" s="42"/>
      <c r="K27" s="44" t="s">
        <v>43</v>
      </c>
    </row>
    <row r="28" spans="1:11" ht="21.75" customHeight="1">
      <c r="B28" s="45">
        <v>1</v>
      </c>
      <c r="C28" s="46">
        <v>9450</v>
      </c>
      <c r="D28" s="15"/>
      <c r="E28" s="47">
        <v>11.1</v>
      </c>
      <c r="H28" s="48">
        <f>(IF(8.9&lt;$J$12,9," "))</f>
        <v>9</v>
      </c>
      <c r="I28" s="49">
        <v>17400</v>
      </c>
      <c r="J28" s="36"/>
      <c r="K28" s="47">
        <v>-1.2</v>
      </c>
    </row>
    <row r="29" spans="1:11" ht="21.75" customHeight="1">
      <c r="B29" s="45">
        <v>2</v>
      </c>
      <c r="C29" s="46">
        <v>8730</v>
      </c>
      <c r="D29" s="15"/>
      <c r="E29" s="47">
        <v>12.7</v>
      </c>
      <c r="H29" s="48">
        <f>(IF(9.9&lt;$J$12,10," "))</f>
        <v>10</v>
      </c>
      <c r="I29" s="49">
        <v>18280</v>
      </c>
      <c r="J29" s="36"/>
      <c r="K29" s="47">
        <v>-2.2000000000000002</v>
      </c>
    </row>
    <row r="30" spans="1:11" ht="21.75" customHeight="1">
      <c r="B30" s="45">
        <v>3</v>
      </c>
      <c r="C30" s="46">
        <v>10820</v>
      </c>
      <c r="D30" s="15"/>
      <c r="E30" s="47">
        <v>8.3000000000000007</v>
      </c>
      <c r="H30" s="45">
        <f>(IF(10.9&lt;$J$12,11," "))</f>
        <v>11</v>
      </c>
      <c r="I30" s="46">
        <v>19000</v>
      </c>
      <c r="J30" s="15"/>
      <c r="K30" s="47">
        <v>-2.9</v>
      </c>
    </row>
    <row r="31" spans="1:11" ht="21.75" customHeight="1">
      <c r="B31" s="45">
        <v>4</v>
      </c>
      <c r="C31" s="46">
        <v>12100</v>
      </c>
      <c r="D31" s="15"/>
      <c r="E31" s="47">
        <v>6</v>
      </c>
      <c r="H31" s="48">
        <f>(IF(11.9&lt;$J$12,12," "))</f>
        <v>12</v>
      </c>
      <c r="I31" s="49">
        <v>19270</v>
      </c>
      <c r="J31" s="36"/>
      <c r="K31" s="47">
        <v>-3.2</v>
      </c>
    </row>
    <row r="32" spans="1:11" ht="21.75" customHeight="1">
      <c r="B32" s="45">
        <v>5</v>
      </c>
      <c r="C32" s="61">
        <v>13030</v>
      </c>
      <c r="D32" s="15"/>
      <c r="E32" s="47">
        <v>4.5</v>
      </c>
      <c r="H32" s="48" t="str">
        <f>(IF(12.9&lt;$J$12,13," "))</f>
        <v xml:space="preserve"> </v>
      </c>
      <c r="I32" s="49"/>
      <c r="J32" s="36"/>
      <c r="K32" s="47" t="str">
        <f>IF(I32&gt;0, 3.78687860379259E-26*I32^6 - 7.07446481583569E-21*I32^5 + 5.41053916967407E-16*I32^4 - 2.1975368754185E-11*I32^3 + 5.19388121189015E-07*I32^2 - 0.00773884421884278*I32 + 52.5867564613569+LOOKUP($B$14,'[1]Thermistor Data'!C$1:C$65536,'[1]Thermistor Data'!AS$1:AS$65536),"")</f>
        <v/>
      </c>
    </row>
    <row r="33" spans="1:11" ht="21.75" customHeight="1">
      <c r="B33" s="45">
        <v>6</v>
      </c>
      <c r="C33" s="46">
        <v>14350</v>
      </c>
      <c r="D33" s="15"/>
      <c r="E33" s="47">
        <v>2.6</v>
      </c>
      <c r="H33" s="48" t="str">
        <f>(IF(13.9&lt;$J$12,14," "))</f>
        <v xml:space="preserve"> </v>
      </c>
      <c r="I33" s="49"/>
      <c r="J33" s="36"/>
      <c r="K33" s="47" t="str">
        <f>IF(I33&gt;0, 3.78687860379259E-26*I33^6 - 7.07446481583569E-21*I33^5 + 5.41053916967407E-16*I33^4 - 2.1975368754185E-11*I33^3 + 5.19388121189015E-07*I33^2 - 0.00773884421884278*I33 + 52.5867564613569+LOOKUP($B$14,'[1]Thermistor Data'!C$1:C$65536,'[1]Thermistor Data'!AT$1:AT$65536),"")</f>
        <v/>
      </c>
    </row>
    <row r="34" spans="1:11" ht="21.75" customHeight="1">
      <c r="B34" s="45">
        <v>7</v>
      </c>
      <c r="C34" s="46">
        <v>15690</v>
      </c>
      <c r="D34" s="15"/>
      <c r="E34" s="47">
        <v>0.8</v>
      </c>
      <c r="H34" s="48" t="str">
        <f>(IF(14.9&lt;$J$12,15," "))</f>
        <v xml:space="preserve"> </v>
      </c>
      <c r="I34" s="49"/>
      <c r="J34" s="36"/>
      <c r="K34" s="47" t="str">
        <f>IF(I34&gt;0, 3.78687860379259E-26*I34^6 - 7.07446481583569E-21*I34^5 + 5.41053916967407E-16*I34^4 - 2.1975368754185E-11*I34^3 + 5.19388121189015E-07*I34^2 - 0.00773884421884278*I34 + 52.5867564613569+LOOKUP($B$14,'[1]Thermistor Data'!C$1:C$65536,'[1]Thermistor Data'!AU$1:AU$65536),"")</f>
        <v/>
      </c>
    </row>
    <row r="35" spans="1:11" ht="21.75" customHeight="1" thickBot="1">
      <c r="B35" s="65">
        <v>8</v>
      </c>
      <c r="C35" s="62">
        <v>16790</v>
      </c>
      <c r="D35" s="52"/>
      <c r="E35" s="53">
        <v>-0.5</v>
      </c>
      <c r="H35" s="50" t="str">
        <f>(IF(15.9&lt;$J$12,16," "))</f>
        <v xml:space="preserve"> </v>
      </c>
      <c r="I35" s="54"/>
      <c r="J35" s="52"/>
      <c r="K35" s="53" t="str">
        <f>IF(I35&gt;0, 3.78687860379259E-26*I35^6 - 7.07446481583569E-21*I35^5 + 5.41053916967407E-16*I35^4 - 2.1975368754185E-11*I35^3 + 5.19388121189015E-07*I35^2 - 0.00773884421884278*I35 + 52.5867564613569+LOOKUP($B$14,'[1]Thermistor Data'!C$1:C$65536,'[1]Thermistor Data'!AV$1:AV$65536),"")</f>
        <v/>
      </c>
    </row>
    <row r="37" spans="1:11" ht="15.75" thickBot="1">
      <c r="A37" s="35" t="s">
        <v>44</v>
      </c>
    </row>
    <row r="38" spans="1:11" ht="18.75" customHeight="1">
      <c r="B38" s="55" t="s">
        <v>53</v>
      </c>
      <c r="C38" s="13"/>
      <c r="D38" s="13"/>
      <c r="E38" s="13"/>
      <c r="F38" s="13"/>
      <c r="G38" s="13"/>
      <c r="H38" s="13"/>
      <c r="I38" s="13"/>
      <c r="J38" s="13"/>
      <c r="K38" s="56"/>
    </row>
    <row r="39" spans="1:11" ht="18.75" customHeight="1">
      <c r="B39" s="57"/>
      <c r="C39" s="10"/>
      <c r="D39" s="10"/>
      <c r="E39" s="10"/>
      <c r="F39" s="10"/>
      <c r="G39" s="10"/>
      <c r="H39" s="10"/>
      <c r="I39" s="10"/>
      <c r="J39" s="10"/>
      <c r="K39" s="58"/>
    </row>
    <row r="40" spans="1:11" ht="18.75" customHeight="1">
      <c r="B40" s="57"/>
      <c r="C40" s="10"/>
      <c r="D40" s="10"/>
      <c r="E40" s="10"/>
      <c r="F40" s="10"/>
      <c r="G40" s="10"/>
      <c r="H40" s="10"/>
      <c r="I40" s="10"/>
      <c r="J40" s="10"/>
      <c r="K40" s="58"/>
    </row>
    <row r="41" spans="1:11" ht="18.75" customHeight="1">
      <c r="B41" s="57"/>
      <c r="C41" s="10"/>
      <c r="D41" s="10"/>
      <c r="E41" s="10"/>
      <c r="F41" s="10"/>
      <c r="G41" s="10"/>
      <c r="H41" s="10"/>
      <c r="I41" s="10"/>
      <c r="J41" s="10"/>
      <c r="K41" s="58"/>
    </row>
    <row r="42" spans="1:11" ht="18.75" customHeight="1">
      <c r="B42" s="57"/>
      <c r="C42" s="10"/>
      <c r="D42" s="10"/>
      <c r="E42" s="10"/>
      <c r="F42" s="10"/>
      <c r="G42" s="10"/>
      <c r="H42" s="10"/>
      <c r="I42" s="10"/>
      <c r="J42" s="10"/>
      <c r="K42" s="58"/>
    </row>
    <row r="43" spans="1:11" ht="18.75" customHeight="1">
      <c r="B43" s="57"/>
      <c r="C43" s="10"/>
      <c r="D43" s="10"/>
      <c r="E43" s="10"/>
      <c r="F43" s="10"/>
      <c r="G43" s="10"/>
      <c r="H43" s="10"/>
      <c r="I43" s="10"/>
      <c r="J43" s="10"/>
      <c r="K43" s="58"/>
    </row>
    <row r="44" spans="1:11" ht="18.75" customHeight="1">
      <c r="B44" s="57"/>
      <c r="C44" s="10"/>
      <c r="D44" s="10"/>
      <c r="E44" s="10"/>
      <c r="F44" s="10"/>
      <c r="G44" s="10"/>
      <c r="H44" s="10"/>
      <c r="I44" s="10"/>
      <c r="J44" s="10"/>
      <c r="K44" s="58"/>
    </row>
    <row r="45" spans="1:11" ht="18.75" customHeight="1">
      <c r="B45" s="57"/>
      <c r="C45" s="10"/>
      <c r="D45" s="10"/>
      <c r="E45" s="10"/>
      <c r="F45" s="10"/>
      <c r="G45" s="10"/>
      <c r="H45" s="10"/>
      <c r="I45" s="10"/>
      <c r="J45" s="10"/>
      <c r="K45" s="58"/>
    </row>
    <row r="46" spans="1:11" ht="18.75" customHeight="1">
      <c r="B46" s="57"/>
      <c r="C46" s="10"/>
      <c r="D46" s="10"/>
      <c r="E46" s="10"/>
      <c r="F46" s="10"/>
      <c r="G46" s="10"/>
      <c r="H46" s="10"/>
      <c r="I46" s="10"/>
      <c r="J46" s="10"/>
      <c r="K46" s="58"/>
    </row>
    <row r="47" spans="1:11" ht="18.75" customHeight="1">
      <c r="B47" s="57"/>
      <c r="C47" s="10"/>
      <c r="D47" s="10"/>
      <c r="E47" s="10"/>
      <c r="F47" s="10"/>
      <c r="G47" s="10"/>
      <c r="H47" s="10"/>
      <c r="I47" s="10"/>
      <c r="J47" s="10"/>
      <c r="K47" s="58"/>
    </row>
    <row r="48" spans="1:11" ht="18.75" customHeight="1" thickBot="1">
      <c r="B48" s="59"/>
      <c r="C48" s="52"/>
      <c r="D48" s="52"/>
      <c r="E48" s="52"/>
      <c r="F48" s="52"/>
      <c r="G48" s="52"/>
      <c r="H48" s="52"/>
      <c r="I48" s="52"/>
      <c r="J48" s="52"/>
      <c r="K48" s="60"/>
    </row>
  </sheetData>
  <mergeCells count="3">
    <mergeCell ref="A1:K1"/>
    <mergeCell ref="A2:K2"/>
    <mergeCell ref="I4:J4"/>
  </mergeCells>
  <printOptions horizontalCentered="1"/>
  <pageMargins left="0.75" right="0.75" top="0.5" bottom="1" header="0.5" footer="0.5"/>
  <pageSetup scale="76" orientation="portrait" r:id="rId1"/>
  <headerFooter>
    <oddFooter>&amp;L&amp;"Times New Roman,Regular"&amp;9&amp;F
File: A07001A02.730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VT-1</vt:lpstr>
      <vt:lpstr>VT-2</vt:lpstr>
      <vt:lpstr>VT-3</vt:lpstr>
      <vt:lpstr>VT-4</vt:lpstr>
      <vt:lpstr>'VT-1'!code</vt:lpstr>
      <vt:lpstr>'VT-2'!code</vt:lpstr>
      <vt:lpstr>'VT-3'!code</vt:lpstr>
      <vt:lpstr>'VT-4'!code</vt:lpstr>
    </vt:vector>
  </TitlesOfParts>
  <Company>Klohn Crippen Berger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RLENNIE</dc:creator>
  <cp:lastModifiedBy>MHUYNH</cp:lastModifiedBy>
  <cp:lastPrinted>2012-01-05T20:43:18Z</cp:lastPrinted>
  <dcterms:created xsi:type="dcterms:W3CDTF">2010-11-08T16:49:57Z</dcterms:created>
  <dcterms:modified xsi:type="dcterms:W3CDTF">2012-01-05T20:45:19Z</dcterms:modified>
</cp:coreProperties>
</file>