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ristopher.murray\Desktop\Working Files\2021 Work Plan\"/>
    </mc:Choice>
  </mc:AlternateContent>
  <bookViews>
    <workbookView xWindow="0" yWindow="0" windowWidth="28800" windowHeight="12450"/>
  </bookViews>
  <sheets>
    <sheet name="BIMC Rates '14, '18 &amp; '20" sheetId="1" r:id="rId1"/>
  </sheets>
  <externalReferences>
    <externalReference r:id="rId2"/>
  </externalReferences>
  <definedNames>
    <definedName name="_xlnm._FilterDatabase" localSheetId="0" hidden="1">'BIMC Rates ''14, ''18 &amp; ''20'!$A$4:$AM$44</definedName>
    <definedName name="AnnualTreat1Cost">'[1]Water Treatment'!$H$37</definedName>
    <definedName name="Bldg1LandTotal">'[1]Bldgs &amp; Equip MS'!$J$102</definedName>
    <definedName name="Bldg1Total">'[1]Bldgs &amp; Equip MS'!$H$102</definedName>
    <definedName name="Bldg1WaterTotal">'[1]Bldgs &amp; Equip MS'!$K$102</definedName>
    <definedName name="Chem1LandTotal">[1]Chemicals!$J$56</definedName>
    <definedName name="Chem1Total">[1]Chemicals!$H$56</definedName>
    <definedName name="Chem1WaterTotal">[1]Chemicals!$K$56</definedName>
    <definedName name="CostCode">[1]Unit_Costs!$D$5:$D$301</definedName>
    <definedName name="DiscountRate">[1]PostClosure!$F$45</definedName>
    <definedName name="High">"H"</definedName>
    <definedName name="ICMTotal">[1]ICM!$H$17</definedName>
    <definedName name="Low">"L"</definedName>
    <definedName name="MobTotal">[1]Mobilization!$H$74</definedName>
    <definedName name="PC1Total">[1]PostClosure!$H$47</definedName>
    <definedName name="PCAnnualTotal">[1]PostClosure!$H$43</definedName>
    <definedName name="PCYears">[1]PostClosure!$F$46</definedName>
    <definedName name="Pit1LandTotal">'[1]Open Pit'!$J$84</definedName>
    <definedName name="Pit1Total">'[1]Open Pit'!$H$84</definedName>
    <definedName name="Pit1WaterTotal">'[1]Open Pit'!$K$84</definedName>
    <definedName name="RP1LandTotal">'[1]Rock Pile'!$J$62</definedName>
    <definedName name="RP1Total">'[1]Rock Pile'!$H$62</definedName>
    <definedName name="RP1WaterTotal">'[1]Rock Pile'!$K$62</definedName>
    <definedName name="Spec">"SPEC"</definedName>
    <definedName name="Tailings1LandTotal">[1]Tailings!$J$78</definedName>
    <definedName name="Tailings1Total">[1]Tailings!$H$78</definedName>
    <definedName name="Tailings1WaterTotal">[1]Tailings!$K$78</definedName>
    <definedName name="UG1LandTotal">'[1]UG Mine'!$J$42</definedName>
    <definedName name="UG1Total">'[1]UG Mine'!$H$42</definedName>
    <definedName name="UG1WaterTotal">'[1]UG Mine'!$K$42</definedName>
    <definedName name="UnitCostHigh">[1]Unit_Costs!$G$5:$G$347</definedName>
    <definedName name="UnitCostLow">[1]Unit_Costs!$F$5:$F$347</definedName>
    <definedName name="UnitCostSpecified">[1]Unit_Costs!$H$5:$H$347</definedName>
    <definedName name="Water1Total">'[1]Water Management'!$H$54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9" i="1"/>
  <c r="F8" i="1"/>
  <c r="F44" i="1"/>
  <c r="F43" i="1"/>
  <c r="F40" i="1"/>
  <c r="F39" i="1"/>
  <c r="F38" i="1"/>
  <c r="F37" i="1"/>
  <c r="F34" i="1"/>
  <c r="F31" i="1"/>
  <c r="F30" i="1"/>
  <c r="F29" i="1"/>
  <c r="F28" i="1"/>
  <c r="F22" i="1"/>
  <c r="F21" i="1"/>
  <c r="F20" i="1"/>
  <c r="F18" i="1"/>
  <c r="AA44" i="1"/>
  <c r="X44" i="1"/>
  <c r="W44" i="1"/>
  <c r="V44" i="1"/>
  <c r="T44" i="1"/>
  <c r="U44" i="1" s="1"/>
  <c r="P44" i="1"/>
  <c r="L44" i="1"/>
  <c r="G44" i="1"/>
  <c r="AA43" i="1"/>
  <c r="Y43" i="1"/>
  <c r="X43" i="1"/>
  <c r="W43" i="1"/>
  <c r="AD43" i="1" s="1"/>
  <c r="V43" i="1"/>
  <c r="T43" i="1"/>
  <c r="U43" i="1" s="1"/>
  <c r="P43" i="1"/>
  <c r="L43" i="1"/>
  <c r="G43" i="1"/>
  <c r="AL42" i="1"/>
  <c r="AN42" i="1" s="1"/>
  <c r="AK42" i="1"/>
  <c r="AA42" i="1"/>
  <c r="Z42" i="1"/>
  <c r="Y42" i="1"/>
  <c r="X42" i="1"/>
  <c r="AE42" i="1" s="1"/>
  <c r="W42" i="1"/>
  <c r="AD42" i="1" s="1"/>
  <c r="V42" i="1"/>
  <c r="T42" i="1"/>
  <c r="U42" i="1" s="1"/>
  <c r="P42" i="1"/>
  <c r="L42" i="1"/>
  <c r="G42" i="1"/>
  <c r="AL41" i="1"/>
  <c r="AN41" i="1" s="1"/>
  <c r="AK41" i="1"/>
  <c r="AD41" i="1"/>
  <c r="AA41" i="1"/>
  <c r="Z41" i="1"/>
  <c r="Y41" i="1"/>
  <c r="X41" i="1"/>
  <c r="AE41" i="1" s="1"/>
  <c r="W41" i="1"/>
  <c r="V41" i="1"/>
  <c r="T41" i="1"/>
  <c r="U41" i="1" s="1"/>
  <c r="P41" i="1"/>
  <c r="L41" i="1"/>
  <c r="G41" i="1"/>
  <c r="AL40" i="1"/>
  <c r="AN40" i="1" s="1"/>
  <c r="AK40" i="1"/>
  <c r="AE40" i="1"/>
  <c r="AD40" i="1"/>
  <c r="AA40" i="1"/>
  <c r="AB40" i="1" s="1"/>
  <c r="Z40" i="1"/>
  <c r="X40" i="1"/>
  <c r="W40" i="1"/>
  <c r="Y40" i="1" s="1"/>
  <c r="V40" i="1"/>
  <c r="U40" i="1"/>
  <c r="T40" i="1"/>
  <c r="P40" i="1"/>
  <c r="L40" i="1"/>
  <c r="G40" i="1"/>
  <c r="AL39" i="1"/>
  <c r="AN39" i="1" s="1"/>
  <c r="AK39" i="1"/>
  <c r="AE39" i="1"/>
  <c r="AD39" i="1"/>
  <c r="AB39" i="1"/>
  <c r="AF39" i="1" s="1"/>
  <c r="AA39" i="1"/>
  <c r="X39" i="1"/>
  <c r="Z39" i="1" s="1"/>
  <c r="W39" i="1"/>
  <c r="Y39" i="1" s="1"/>
  <c r="V39" i="1"/>
  <c r="U39" i="1"/>
  <c r="T39" i="1"/>
  <c r="P39" i="1"/>
  <c r="O39" i="1"/>
  <c r="L39" i="1"/>
  <c r="G39" i="1"/>
  <c r="AD38" i="1"/>
  <c r="AA38" i="1"/>
  <c r="X38" i="1"/>
  <c r="W38" i="1"/>
  <c r="V38" i="1"/>
  <c r="T38" i="1"/>
  <c r="U38" i="1" s="1"/>
  <c r="P38" i="1"/>
  <c r="L38" i="1"/>
  <c r="G38" i="1"/>
  <c r="AA37" i="1"/>
  <c r="X37" i="1"/>
  <c r="W37" i="1"/>
  <c r="V37" i="1"/>
  <c r="T37" i="1"/>
  <c r="U37" i="1" s="1"/>
  <c r="P37" i="1"/>
  <c r="L37" i="1"/>
  <c r="G37" i="1"/>
  <c r="AA36" i="1"/>
  <c r="Y36" i="1"/>
  <c r="X36" i="1"/>
  <c r="W36" i="1"/>
  <c r="AD36" i="1" s="1"/>
  <c r="V36" i="1"/>
  <c r="U36" i="1"/>
  <c r="T36" i="1"/>
  <c r="P36" i="1"/>
  <c r="L36" i="1"/>
  <c r="G36" i="1"/>
  <c r="AN35" i="1"/>
  <c r="AL35" i="1"/>
  <c r="AK35" i="1"/>
  <c r="AD35" i="1"/>
  <c r="AA35" i="1"/>
  <c r="Z35" i="1"/>
  <c r="Y35" i="1"/>
  <c r="X35" i="1"/>
  <c r="AE35" i="1" s="1"/>
  <c r="W35" i="1"/>
  <c r="V35" i="1"/>
  <c r="T35" i="1"/>
  <c r="U35" i="1" s="1"/>
  <c r="P35" i="1"/>
  <c r="L35" i="1"/>
  <c r="G35" i="1"/>
  <c r="AL34" i="1"/>
  <c r="AN34" i="1" s="1"/>
  <c r="AK34" i="1"/>
  <c r="AE34" i="1"/>
  <c r="AA34" i="1"/>
  <c r="AB34" i="1" s="1"/>
  <c r="Z34" i="1"/>
  <c r="X34" i="1"/>
  <c r="W34" i="1"/>
  <c r="Y34" i="1" s="1"/>
  <c r="V34" i="1"/>
  <c r="T34" i="1"/>
  <c r="U34" i="1" s="1"/>
  <c r="P34" i="1"/>
  <c r="L34" i="1"/>
  <c r="G34" i="1"/>
  <c r="AL33" i="1"/>
  <c r="AN33" i="1" s="1"/>
  <c r="AK33" i="1"/>
  <c r="AD33" i="1"/>
  <c r="AA33" i="1"/>
  <c r="AB33" i="1" s="1"/>
  <c r="X33" i="1"/>
  <c r="Z33" i="1" s="1"/>
  <c r="W33" i="1"/>
  <c r="Y33" i="1" s="1"/>
  <c r="V33" i="1"/>
  <c r="T33" i="1"/>
  <c r="U33" i="1" s="1"/>
  <c r="P33" i="1"/>
  <c r="L33" i="1"/>
  <c r="G33" i="1"/>
  <c r="AN32" i="1"/>
  <c r="AL32" i="1"/>
  <c r="AK32" i="1"/>
  <c r="AE32" i="1"/>
  <c r="AD32" i="1"/>
  <c r="AA32" i="1"/>
  <c r="X32" i="1"/>
  <c r="Z32" i="1" s="1"/>
  <c r="AB32" i="1" s="1"/>
  <c r="W32" i="1"/>
  <c r="Y32" i="1" s="1"/>
  <c r="V32" i="1"/>
  <c r="T32" i="1"/>
  <c r="U32" i="1" s="1"/>
  <c r="P32" i="1"/>
  <c r="L32" i="1"/>
  <c r="G32" i="1"/>
  <c r="AE31" i="1"/>
  <c r="AA31" i="1"/>
  <c r="X31" i="1"/>
  <c r="Z31" i="1" s="1"/>
  <c r="W31" i="1"/>
  <c r="V31" i="1"/>
  <c r="U31" i="1"/>
  <c r="T31" i="1"/>
  <c r="P31" i="1"/>
  <c r="L31" i="1"/>
  <c r="G31" i="1"/>
  <c r="AA30" i="1"/>
  <c r="X30" i="1"/>
  <c r="W30" i="1"/>
  <c r="V30" i="1"/>
  <c r="T30" i="1"/>
  <c r="U30" i="1" s="1"/>
  <c r="P30" i="1"/>
  <c r="L30" i="1"/>
  <c r="G30" i="1"/>
  <c r="AE29" i="1"/>
  <c r="AA29" i="1"/>
  <c r="Y29" i="1"/>
  <c r="X29" i="1"/>
  <c r="W29" i="1"/>
  <c r="V29" i="1"/>
  <c r="T29" i="1"/>
  <c r="U29" i="1" s="1"/>
  <c r="P29" i="1"/>
  <c r="L29" i="1"/>
  <c r="G29" i="1"/>
  <c r="AA28" i="1"/>
  <c r="Z28" i="1"/>
  <c r="Y28" i="1"/>
  <c r="X28" i="1"/>
  <c r="W28" i="1"/>
  <c r="AD28" i="1" s="1"/>
  <c r="V28" i="1"/>
  <c r="U28" i="1"/>
  <c r="T28" i="1"/>
  <c r="P28" i="1"/>
  <c r="L28" i="1"/>
  <c r="G28" i="1"/>
  <c r="AK27" i="1"/>
  <c r="AD27" i="1"/>
  <c r="AA27" i="1"/>
  <c r="AB27" i="1" s="1"/>
  <c r="Z27" i="1"/>
  <c r="Y27" i="1"/>
  <c r="X27" i="1"/>
  <c r="AE27" i="1" s="1"/>
  <c r="W27" i="1"/>
  <c r="V27" i="1"/>
  <c r="T27" i="1"/>
  <c r="U27" i="1" s="1"/>
  <c r="P27" i="1"/>
  <c r="L27" i="1"/>
  <c r="G27" i="1"/>
  <c r="AK26" i="1"/>
  <c r="AE26" i="1"/>
  <c r="AA26" i="1"/>
  <c r="AB26" i="1" s="1"/>
  <c r="Z26" i="1"/>
  <c r="X26" i="1"/>
  <c r="W26" i="1"/>
  <c r="Y26" i="1" s="1"/>
  <c r="V26" i="1"/>
  <c r="T26" i="1"/>
  <c r="U26" i="1" s="1"/>
  <c r="P26" i="1"/>
  <c r="L26" i="1"/>
  <c r="G26" i="1"/>
  <c r="AL25" i="1"/>
  <c r="AN25" i="1" s="1"/>
  <c r="AK25" i="1"/>
  <c r="AD25" i="1"/>
  <c r="AA25" i="1"/>
  <c r="AB25" i="1" s="1"/>
  <c r="X25" i="1"/>
  <c r="Z25" i="1" s="1"/>
  <c r="W25" i="1"/>
  <c r="Y25" i="1" s="1"/>
  <c r="V25" i="1"/>
  <c r="U25" i="1"/>
  <c r="T25" i="1"/>
  <c r="P25" i="1"/>
  <c r="L25" i="1"/>
  <c r="G25" i="1"/>
  <c r="AN24" i="1"/>
  <c r="AL24" i="1"/>
  <c r="AK24" i="1"/>
  <c r="AE24" i="1"/>
  <c r="AD24" i="1"/>
  <c r="AB24" i="1"/>
  <c r="AF24" i="1" s="1"/>
  <c r="AA24" i="1"/>
  <c r="Y24" i="1"/>
  <c r="X24" i="1"/>
  <c r="Z24" i="1" s="1"/>
  <c r="W24" i="1"/>
  <c r="V24" i="1"/>
  <c r="U24" i="1"/>
  <c r="T24" i="1"/>
  <c r="P24" i="1"/>
  <c r="L24" i="1"/>
  <c r="G24" i="1"/>
  <c r="AE23" i="1"/>
  <c r="AD23" i="1"/>
  <c r="AA23" i="1"/>
  <c r="Z23" i="1"/>
  <c r="X23" i="1"/>
  <c r="W23" i="1"/>
  <c r="AL23" i="1" s="1"/>
  <c r="AN23" i="1" s="1"/>
  <c r="V23" i="1"/>
  <c r="U23" i="1"/>
  <c r="T23" i="1"/>
  <c r="P23" i="1"/>
  <c r="L23" i="1"/>
  <c r="G23" i="1"/>
  <c r="AA22" i="1"/>
  <c r="X22" i="1"/>
  <c r="W22" i="1"/>
  <c r="AD22" i="1" s="1"/>
  <c r="V22" i="1"/>
  <c r="T22" i="1"/>
  <c r="U22" i="1" s="1"/>
  <c r="P22" i="1"/>
  <c r="L22" i="1"/>
  <c r="G22" i="1"/>
  <c r="AA21" i="1"/>
  <c r="Y21" i="1"/>
  <c r="X21" i="1"/>
  <c r="W21" i="1"/>
  <c r="V21" i="1"/>
  <c r="T21" i="1"/>
  <c r="U21" i="1" s="1"/>
  <c r="P21" i="1"/>
  <c r="L21" i="1"/>
  <c r="G21" i="1"/>
  <c r="AA20" i="1"/>
  <c r="Y20" i="1"/>
  <c r="X20" i="1"/>
  <c r="Z20" i="1" s="1"/>
  <c r="W20" i="1"/>
  <c r="AD20" i="1" s="1"/>
  <c r="V20" i="1"/>
  <c r="U20" i="1"/>
  <c r="T20" i="1"/>
  <c r="P20" i="1"/>
  <c r="O20" i="1"/>
  <c r="L20" i="1"/>
  <c r="G20" i="1"/>
  <c r="AK19" i="1"/>
  <c r="AE19" i="1"/>
  <c r="AA19" i="1"/>
  <c r="Z19" i="1"/>
  <c r="X19" i="1"/>
  <c r="W19" i="1"/>
  <c r="Y19" i="1" s="1"/>
  <c r="AB19" i="1" s="1"/>
  <c r="V19" i="1"/>
  <c r="T19" i="1"/>
  <c r="U19" i="1" s="1"/>
  <c r="P19" i="1"/>
  <c r="L19" i="1"/>
  <c r="G19" i="1"/>
  <c r="AL18" i="1"/>
  <c r="AN18" i="1" s="1"/>
  <c r="AK18" i="1"/>
  <c r="AD18" i="1"/>
  <c r="AA18" i="1"/>
  <c r="X18" i="1"/>
  <c r="Z18" i="1" s="1"/>
  <c r="W18" i="1"/>
  <c r="Y18" i="1" s="1"/>
  <c r="AB18" i="1" s="1"/>
  <c r="V18" i="1"/>
  <c r="T18" i="1"/>
  <c r="U18" i="1" s="1"/>
  <c r="P18" i="1"/>
  <c r="L18" i="1"/>
  <c r="G18" i="1"/>
  <c r="AN17" i="1"/>
  <c r="AL17" i="1"/>
  <c r="AK17" i="1"/>
  <c r="AD17" i="1"/>
  <c r="AA17" i="1"/>
  <c r="Y17" i="1"/>
  <c r="X17" i="1"/>
  <c r="Z17" i="1" s="1"/>
  <c r="AB17" i="1" s="1"/>
  <c r="W17" i="1"/>
  <c r="V17" i="1"/>
  <c r="T17" i="1"/>
  <c r="U17" i="1" s="1"/>
  <c r="P17" i="1"/>
  <c r="L17" i="1"/>
  <c r="G17" i="1"/>
  <c r="AE16" i="1"/>
  <c r="AD16" i="1"/>
  <c r="AA16" i="1"/>
  <c r="Z16" i="1"/>
  <c r="X16" i="1"/>
  <c r="W16" i="1"/>
  <c r="AL16" i="1" s="1"/>
  <c r="AN16" i="1" s="1"/>
  <c r="V16" i="1"/>
  <c r="U16" i="1"/>
  <c r="T16" i="1"/>
  <c r="P16" i="1"/>
  <c r="L16" i="1"/>
  <c r="G16" i="1"/>
  <c r="AE15" i="1"/>
  <c r="AD15" i="1"/>
  <c r="AA15" i="1"/>
  <c r="X15" i="1"/>
  <c r="W15" i="1"/>
  <c r="V15" i="1"/>
  <c r="T15" i="1"/>
  <c r="U15" i="1" s="1"/>
  <c r="P15" i="1"/>
  <c r="L15" i="1"/>
  <c r="G15" i="1"/>
  <c r="AA14" i="1"/>
  <c r="X14" i="1"/>
  <c r="W14" i="1"/>
  <c r="Y14" i="1" s="1"/>
  <c r="V14" i="1"/>
  <c r="T14" i="1"/>
  <c r="U14" i="1" s="1"/>
  <c r="P14" i="1"/>
  <c r="L14" i="1"/>
  <c r="G14" i="1"/>
  <c r="AA13" i="1"/>
  <c r="Z13" i="1"/>
  <c r="Y13" i="1"/>
  <c r="X13" i="1"/>
  <c r="W13" i="1"/>
  <c r="AD13" i="1" s="1"/>
  <c r="V13" i="1"/>
  <c r="U13" i="1"/>
  <c r="T13" i="1"/>
  <c r="P13" i="1"/>
  <c r="L13" i="1"/>
  <c r="G13" i="1"/>
  <c r="AD12" i="1"/>
  <c r="AA12" i="1"/>
  <c r="Z12" i="1"/>
  <c r="Y12" i="1"/>
  <c r="X12" i="1"/>
  <c r="AE12" i="1" s="1"/>
  <c r="W12" i="1"/>
  <c r="AK12" i="1" s="1"/>
  <c r="V12" i="1"/>
  <c r="T12" i="1"/>
  <c r="U12" i="1" s="1"/>
  <c r="P12" i="1"/>
  <c r="L12" i="1"/>
  <c r="G12" i="1"/>
  <c r="AE11" i="1"/>
  <c r="AA11" i="1"/>
  <c r="Z11" i="1"/>
  <c r="X11" i="1"/>
  <c r="W11" i="1"/>
  <c r="V11" i="1"/>
  <c r="T11" i="1"/>
  <c r="U11" i="1" s="1"/>
  <c r="P11" i="1"/>
  <c r="L11" i="1"/>
  <c r="G11" i="1"/>
  <c r="AA10" i="1"/>
  <c r="Y10" i="1"/>
  <c r="X10" i="1"/>
  <c r="W10" i="1"/>
  <c r="AD10" i="1" s="1"/>
  <c r="V10" i="1"/>
  <c r="T10" i="1"/>
  <c r="U10" i="1" s="1"/>
  <c r="P10" i="1"/>
  <c r="L10" i="1"/>
  <c r="G10" i="1"/>
  <c r="AN9" i="1"/>
  <c r="AL9" i="1"/>
  <c r="AK9" i="1"/>
  <c r="AD9" i="1"/>
  <c r="AB9" i="1"/>
  <c r="AF9" i="1" s="1"/>
  <c r="AG9" i="1" s="1"/>
  <c r="AA9" i="1"/>
  <c r="Z9" i="1"/>
  <c r="Y9" i="1"/>
  <c r="X9" i="1"/>
  <c r="AE9" i="1" s="1"/>
  <c r="W9" i="1"/>
  <c r="V9" i="1"/>
  <c r="T9" i="1"/>
  <c r="U9" i="1" s="1"/>
  <c r="P9" i="1"/>
  <c r="L9" i="1"/>
  <c r="G9" i="1"/>
  <c r="AE8" i="1"/>
  <c r="AD8" i="1"/>
  <c r="AA8" i="1"/>
  <c r="Z8" i="1"/>
  <c r="X8" i="1"/>
  <c r="W8" i="1"/>
  <c r="V8" i="1"/>
  <c r="U8" i="1"/>
  <c r="T8" i="1"/>
  <c r="P8" i="1"/>
  <c r="L8" i="1"/>
  <c r="G8" i="1"/>
  <c r="AE7" i="1"/>
  <c r="AA7" i="1"/>
  <c r="X7" i="1"/>
  <c r="W7" i="1"/>
  <c r="V7" i="1"/>
  <c r="T7" i="1"/>
  <c r="U7" i="1" s="1"/>
  <c r="P7" i="1"/>
  <c r="L7" i="1"/>
  <c r="G7" i="1"/>
  <c r="AE6" i="1"/>
  <c r="AA6" i="1"/>
  <c r="X6" i="1"/>
  <c r="W6" i="1"/>
  <c r="AD6" i="1" s="1"/>
  <c r="V6" i="1"/>
  <c r="T6" i="1"/>
  <c r="U6" i="1" s="1"/>
  <c r="P6" i="1"/>
  <c r="L6" i="1"/>
  <c r="G6" i="1"/>
  <c r="AL5" i="1"/>
  <c r="AN5" i="1" s="1"/>
  <c r="AD5" i="1"/>
  <c r="AA5" i="1"/>
  <c r="Y5" i="1"/>
  <c r="X5" i="1"/>
  <c r="AE5" i="1" s="1"/>
  <c r="W5" i="1"/>
  <c r="V5" i="1"/>
  <c r="U5" i="1"/>
  <c r="T5" i="1"/>
  <c r="P5" i="1"/>
  <c r="L5" i="1"/>
  <c r="G5" i="1"/>
  <c r="L4" i="1"/>
  <c r="G4" i="1"/>
  <c r="AF18" i="1" l="1"/>
  <c r="AC18" i="1"/>
  <c r="AF25" i="1"/>
  <c r="AC25" i="1"/>
  <c r="AF32" i="1"/>
  <c r="AC32" i="1"/>
  <c r="AI9" i="1"/>
  <c r="AH9" i="1"/>
  <c r="K9" i="1"/>
  <c r="AF17" i="1"/>
  <c r="AC17" i="1"/>
  <c r="AF19" i="1"/>
  <c r="AC19" i="1"/>
  <c r="AF26" i="1"/>
  <c r="AC26" i="1"/>
  <c r="AF33" i="1"/>
  <c r="AC33" i="1"/>
  <c r="AF40" i="1"/>
  <c r="AC40" i="1"/>
  <c r="AF34" i="1"/>
  <c r="AC34" i="1"/>
  <c r="Z10" i="1"/>
  <c r="AB10" i="1" s="1"/>
  <c r="AE10" i="1"/>
  <c r="AL38" i="1"/>
  <c r="AN38" i="1" s="1"/>
  <c r="Z38" i="1"/>
  <c r="AL14" i="1"/>
  <c r="AN14" i="1" s="1"/>
  <c r="Z14" i="1"/>
  <c r="AB14" i="1" s="1"/>
  <c r="AL22" i="1"/>
  <c r="AN22" i="1" s="1"/>
  <c r="Z22" i="1"/>
  <c r="AK31" i="1"/>
  <c r="Y31" i="1"/>
  <c r="AB31" i="1" s="1"/>
  <c r="AD37" i="1"/>
  <c r="AK37" i="1"/>
  <c r="AK5" i="1"/>
  <c r="AC9" i="1"/>
  <c r="AE13" i="1"/>
  <c r="AL13" i="1"/>
  <c r="AN13" i="1" s="1"/>
  <c r="AD21" i="1"/>
  <c r="AK21" i="1"/>
  <c r="AC24" i="1"/>
  <c r="AB28" i="1"/>
  <c r="AB35" i="1"/>
  <c r="AL37" i="1"/>
  <c r="AN37" i="1" s="1"/>
  <c r="Z37" i="1"/>
  <c r="AC39" i="1"/>
  <c r="Y11" i="1"/>
  <c r="AB11" i="1" s="1"/>
  <c r="AD11" i="1"/>
  <c r="AL11" i="1"/>
  <c r="AN11" i="1" s="1"/>
  <c r="AB43" i="1"/>
  <c r="AB12" i="1"/>
  <c r="AB13" i="1"/>
  <c r="AL21" i="1"/>
  <c r="AN21" i="1" s="1"/>
  <c r="Z21" i="1"/>
  <c r="AG24" i="1"/>
  <c r="AK30" i="1"/>
  <c r="Y30" i="1"/>
  <c r="AE36" i="1"/>
  <c r="AL36" i="1"/>
  <c r="AN36" i="1" s="1"/>
  <c r="AK36" i="1"/>
  <c r="Y37" i="1"/>
  <c r="AB37" i="1" s="1"/>
  <c r="AE38" i="1"/>
  <c r="AB41" i="1"/>
  <c r="AB42" i="1"/>
  <c r="AD44" i="1"/>
  <c r="AK44" i="1"/>
  <c r="Y44" i="1"/>
  <c r="AB44" i="1" s="1"/>
  <c r="AL10" i="1"/>
  <c r="AN10" i="1" s="1"/>
  <c r="AD14" i="1"/>
  <c r="AK14" i="1"/>
  <c r="AK22" i="1"/>
  <c r="Y22" i="1"/>
  <c r="AB22" i="1" s="1"/>
  <c r="AK6" i="1"/>
  <c r="AK8" i="1"/>
  <c r="Y8" i="1"/>
  <c r="AE14" i="1"/>
  <c r="AE22" i="1"/>
  <c r="AL44" i="1"/>
  <c r="AN44" i="1" s="1"/>
  <c r="Z44" i="1"/>
  <c r="Z5" i="1"/>
  <c r="AB5" i="1" s="1"/>
  <c r="AL6" i="1"/>
  <c r="AN6" i="1" s="1"/>
  <c r="Z6" i="1"/>
  <c r="AL7" i="1"/>
  <c r="AN7" i="1" s="1"/>
  <c r="Z7" i="1"/>
  <c r="AD29" i="1"/>
  <c r="AK29" i="1"/>
  <c r="AD31" i="1"/>
  <c r="Z36" i="1"/>
  <c r="AE37" i="1"/>
  <c r="AK11" i="1"/>
  <c r="AG18" i="1"/>
  <c r="AF27" i="1"/>
  <c r="AG27" i="1" s="1"/>
  <c r="AC27" i="1"/>
  <c r="AK7" i="1"/>
  <c r="Y7" i="1"/>
  <c r="AB7" i="1" s="1"/>
  <c r="AL8" i="1"/>
  <c r="AN8" i="1" s="1"/>
  <c r="AK16" i="1"/>
  <c r="Y16" i="1"/>
  <c r="AB16" i="1" s="1"/>
  <c r="AB21" i="1"/>
  <c r="AG40" i="1"/>
  <c r="Y6" i="1"/>
  <c r="AK15" i="1"/>
  <c r="Y15" i="1"/>
  <c r="AB15" i="1" s="1"/>
  <c r="AE21" i="1"/>
  <c r="AK23" i="1"/>
  <c r="Y23" i="1"/>
  <c r="AB23" i="1" s="1"/>
  <c r="AL29" i="1"/>
  <c r="AN29" i="1" s="1"/>
  <c r="Z29" i="1"/>
  <c r="AD30" i="1"/>
  <c r="AB36" i="1"/>
  <c r="AE44" i="1"/>
  <c r="AE20" i="1"/>
  <c r="AL20" i="1"/>
  <c r="AN20" i="1" s="1"/>
  <c r="AL30" i="1"/>
  <c r="AN30" i="1" s="1"/>
  <c r="Z30" i="1"/>
  <c r="AB30" i="1" s="1"/>
  <c r="AG32" i="1"/>
  <c r="AD7" i="1"/>
  <c r="AB8" i="1"/>
  <c r="AK10" i="1"/>
  <c r="AL15" i="1"/>
  <c r="AN15" i="1" s="1"/>
  <c r="Z15" i="1"/>
  <c r="AB20" i="1"/>
  <c r="AE28" i="1"/>
  <c r="AL28" i="1"/>
  <c r="AN28" i="1" s="1"/>
  <c r="AB29" i="1"/>
  <c r="AE30" i="1"/>
  <c r="AL31" i="1"/>
  <c r="AN31" i="1" s="1"/>
  <c r="AK38" i="1"/>
  <c r="Y38" i="1"/>
  <c r="AB38" i="1" s="1"/>
  <c r="AE43" i="1"/>
  <c r="AL43" i="1"/>
  <c r="AN43" i="1" s="1"/>
  <c r="AK43" i="1"/>
  <c r="Z43" i="1"/>
  <c r="AE17" i="1"/>
  <c r="AG17" i="1" s="1"/>
  <c r="AL19" i="1"/>
  <c r="AN19" i="1" s="1"/>
  <c r="AL26" i="1"/>
  <c r="AN26" i="1" s="1"/>
  <c r="AL12" i="1"/>
  <c r="AN12" i="1" s="1"/>
  <c r="AK13" i="1"/>
  <c r="AE18" i="1"/>
  <c r="AD19" i="1"/>
  <c r="AK20" i="1"/>
  <c r="AE25" i="1"/>
  <c r="AG25" i="1" s="1"/>
  <c r="AD26" i="1"/>
  <c r="AG26" i="1" s="1"/>
  <c r="AL27" i="1"/>
  <c r="AN27" i="1" s="1"/>
  <c r="AK28" i="1"/>
  <c r="AE33" i="1"/>
  <c r="AG33" i="1" s="1"/>
  <c r="AD34" i="1"/>
  <c r="AG34" i="1" s="1"/>
  <c r="AC7" i="1" l="1"/>
  <c r="AF7" i="1"/>
  <c r="AC38" i="1"/>
  <c r="AF38" i="1"/>
  <c r="AG38" i="1" s="1"/>
  <c r="AC5" i="1"/>
  <c r="AF5" i="1"/>
  <c r="AG5" i="1" s="1"/>
  <c r="AI17" i="1"/>
  <c r="AH17" i="1"/>
  <c r="K17" i="1"/>
  <c r="AC14" i="1"/>
  <c r="AF14" i="1"/>
  <c r="AG14" i="1" s="1"/>
  <c r="AC22" i="1"/>
  <c r="AF22" i="1"/>
  <c r="AG22" i="1" s="1"/>
  <c r="AH25" i="1"/>
  <c r="K25" i="1"/>
  <c r="AI25" i="1"/>
  <c r="AC30" i="1"/>
  <c r="AF30" i="1"/>
  <c r="AC44" i="1"/>
  <c r="AF44" i="1"/>
  <c r="AF31" i="1"/>
  <c r="AC31" i="1"/>
  <c r="AC15" i="1"/>
  <c r="AF15" i="1"/>
  <c r="AG15" i="1" s="1"/>
  <c r="AH33" i="1"/>
  <c r="K33" i="1"/>
  <c r="AI33" i="1"/>
  <c r="AF16" i="1"/>
  <c r="AG16" i="1" s="1"/>
  <c r="AC16" i="1"/>
  <c r="K26" i="1"/>
  <c r="AI26" i="1"/>
  <c r="AH26" i="1"/>
  <c r="K27" i="1"/>
  <c r="AI27" i="1"/>
  <c r="AH27" i="1"/>
  <c r="AF41" i="1"/>
  <c r="AG41" i="1" s="1"/>
  <c r="AC41" i="1"/>
  <c r="AC37" i="1"/>
  <c r="AF37" i="1"/>
  <c r="AI24" i="1"/>
  <c r="AH24" i="1"/>
  <c r="K24" i="1"/>
  <c r="AG19" i="1"/>
  <c r="AF8" i="1"/>
  <c r="AG8" i="1" s="1"/>
  <c r="AC8" i="1"/>
  <c r="AC10" i="1"/>
  <c r="AF10" i="1"/>
  <c r="AG10" i="1" s="1"/>
  <c r="AH40" i="1"/>
  <c r="K40" i="1"/>
  <c r="AI40" i="1"/>
  <c r="AC43" i="1"/>
  <c r="AF43" i="1"/>
  <c r="AF23" i="1"/>
  <c r="AG23" i="1" s="1"/>
  <c r="AC23" i="1"/>
  <c r="K34" i="1"/>
  <c r="AH34" i="1"/>
  <c r="AI34" i="1"/>
  <c r="AG28" i="1"/>
  <c r="AG43" i="1"/>
  <c r="AC20" i="1"/>
  <c r="AF20" i="1"/>
  <c r="AC36" i="1"/>
  <c r="AF36" i="1"/>
  <c r="AG36" i="1" s="1"/>
  <c r="AC28" i="1"/>
  <c r="AF28" i="1"/>
  <c r="AH18" i="1"/>
  <c r="K18" i="1"/>
  <c r="AI18" i="1"/>
  <c r="AC29" i="1"/>
  <c r="AF29" i="1"/>
  <c r="AG29" i="1" s="1"/>
  <c r="AG7" i="1"/>
  <c r="AG30" i="1"/>
  <c r="AG31" i="1"/>
  <c r="AG44" i="1"/>
  <c r="AC13" i="1"/>
  <c r="AF13" i="1"/>
  <c r="AG13" i="1" s="1"/>
  <c r="AG37" i="1"/>
  <c r="AC21" i="1"/>
  <c r="AF21" i="1"/>
  <c r="AG21" i="1"/>
  <c r="AF35" i="1"/>
  <c r="AG35" i="1" s="1"/>
  <c r="AC35" i="1"/>
  <c r="AI32" i="1"/>
  <c r="AH32" i="1"/>
  <c r="K32" i="1"/>
  <c r="AB6" i="1"/>
  <c r="AF42" i="1"/>
  <c r="AG42" i="1" s="1"/>
  <c r="AC42" i="1"/>
  <c r="AF12" i="1"/>
  <c r="AG12" i="1" s="1"/>
  <c r="AC12" i="1"/>
  <c r="AF11" i="1"/>
  <c r="AG11" i="1" s="1"/>
  <c r="AC11" i="1"/>
  <c r="M9" i="1"/>
  <c r="I9" i="1"/>
  <c r="AI22" i="1" l="1"/>
  <c r="AH22" i="1"/>
  <c r="K22" i="1"/>
  <c r="AI36" i="1"/>
  <c r="K36" i="1"/>
  <c r="AH36" i="1"/>
  <c r="AI13" i="1"/>
  <c r="AH13" i="1"/>
  <c r="K13" i="1"/>
  <c r="AI29" i="1"/>
  <c r="AH29" i="1"/>
  <c r="K29" i="1"/>
  <c r="AI38" i="1"/>
  <c r="AH38" i="1"/>
  <c r="K38" i="1"/>
  <c r="K11" i="1"/>
  <c r="AI11" i="1"/>
  <c r="AH11" i="1"/>
  <c r="AI14" i="1"/>
  <c r="AH14" i="1"/>
  <c r="K14" i="1"/>
  <c r="M24" i="1"/>
  <c r="I24" i="1"/>
  <c r="M40" i="1"/>
  <c r="I40" i="1"/>
  <c r="AI5" i="1"/>
  <c r="AH5" i="1"/>
  <c r="K5" i="1"/>
  <c r="AC6" i="1"/>
  <c r="AF6" i="1"/>
  <c r="AG6" i="1" s="1"/>
  <c r="AH7" i="1"/>
  <c r="K7" i="1"/>
  <c r="AI7" i="1"/>
  <c r="M33" i="1"/>
  <c r="I33" i="1"/>
  <c r="K12" i="1"/>
  <c r="AI12" i="1"/>
  <c r="AH12" i="1"/>
  <c r="AI43" i="1"/>
  <c r="AH43" i="1"/>
  <c r="K43" i="1"/>
  <c r="AI31" i="1"/>
  <c r="AH31" i="1"/>
  <c r="K31" i="1"/>
  <c r="AI16" i="1"/>
  <c r="AH16" i="1"/>
  <c r="K16" i="1"/>
  <c r="M32" i="1"/>
  <c r="I32" i="1"/>
  <c r="AH10" i="1"/>
  <c r="AI10" i="1"/>
  <c r="K10" i="1"/>
  <c r="K35" i="1"/>
  <c r="AI35" i="1"/>
  <c r="AH35" i="1"/>
  <c r="AI21" i="1"/>
  <c r="AH21" i="1"/>
  <c r="K21" i="1"/>
  <c r="AI30" i="1"/>
  <c r="AH30" i="1"/>
  <c r="K30" i="1"/>
  <c r="AI37" i="1"/>
  <c r="AH37" i="1"/>
  <c r="K37" i="1"/>
  <c r="AI23" i="1"/>
  <c r="AH23" i="1"/>
  <c r="K23" i="1"/>
  <c r="AI15" i="1"/>
  <c r="AH15" i="1"/>
  <c r="K15" i="1"/>
  <c r="AI44" i="1"/>
  <c r="AH44" i="1"/>
  <c r="K44" i="1"/>
  <c r="K19" i="1"/>
  <c r="AI19" i="1"/>
  <c r="AH19" i="1"/>
  <c r="AI28" i="1"/>
  <c r="K28" i="1"/>
  <c r="AH28" i="1"/>
  <c r="K41" i="1"/>
  <c r="AI41" i="1"/>
  <c r="AH41" i="1"/>
  <c r="K42" i="1"/>
  <c r="AI42" i="1"/>
  <c r="AH42" i="1"/>
  <c r="I34" i="1"/>
  <c r="M34" i="1"/>
  <c r="I27" i="1"/>
  <c r="M27" i="1"/>
  <c r="M18" i="1"/>
  <c r="I18" i="1"/>
  <c r="AI8" i="1"/>
  <c r="K8" i="1"/>
  <c r="AH8" i="1"/>
  <c r="I26" i="1"/>
  <c r="M26" i="1"/>
  <c r="M25" i="1"/>
  <c r="I25" i="1"/>
  <c r="M17" i="1"/>
  <c r="I17" i="1"/>
  <c r="M37" i="1" l="1"/>
  <c r="I37" i="1"/>
  <c r="I28" i="1"/>
  <c r="M28" i="1"/>
  <c r="M15" i="1"/>
  <c r="I15" i="1"/>
  <c r="AI6" i="1"/>
  <c r="AH6" i="1"/>
  <c r="K6" i="1"/>
  <c r="M8" i="1"/>
  <c r="I8" i="1"/>
  <c r="M30" i="1"/>
  <c r="I30" i="1"/>
  <c r="I35" i="1"/>
  <c r="M35" i="1"/>
  <c r="M14" i="1"/>
  <c r="I14" i="1"/>
  <c r="I36" i="1"/>
  <c r="M36" i="1"/>
  <c r="I41" i="1"/>
  <c r="M41" i="1"/>
  <c r="M31" i="1"/>
  <c r="I31" i="1"/>
  <c r="I42" i="1"/>
  <c r="M42" i="1"/>
  <c r="M23" i="1"/>
  <c r="I23" i="1"/>
  <c r="M22" i="1"/>
  <c r="I22" i="1"/>
  <c r="M7" i="1"/>
  <c r="I7" i="1"/>
  <c r="M16" i="1"/>
  <c r="I16" i="1"/>
  <c r="M10" i="1"/>
  <c r="I10" i="1"/>
  <c r="M29" i="1"/>
  <c r="I29" i="1"/>
  <c r="I19" i="1"/>
  <c r="M19" i="1"/>
  <c r="M21" i="1"/>
  <c r="I21" i="1"/>
  <c r="AG39" i="1"/>
  <c r="AG20" i="1"/>
  <c r="M11" i="1"/>
  <c r="I11" i="1"/>
  <c r="M38" i="1"/>
  <c r="I38" i="1"/>
  <c r="I12" i="1"/>
  <c r="M12" i="1"/>
  <c r="I5" i="1"/>
  <c r="M5" i="1"/>
  <c r="M44" i="1"/>
  <c r="I44" i="1"/>
  <c r="I43" i="1"/>
  <c r="M43" i="1"/>
  <c r="I13" i="1"/>
  <c r="M13" i="1"/>
  <c r="K20" i="1" l="1"/>
  <c r="AI20" i="1"/>
  <c r="AH20" i="1"/>
  <c r="AI39" i="1"/>
  <c r="AH39" i="1"/>
  <c r="K39" i="1"/>
  <c r="M6" i="1"/>
  <c r="I6" i="1"/>
  <c r="M39" i="1" l="1"/>
  <c r="I39" i="1"/>
  <c r="I20" i="1"/>
  <c r="M20" i="1"/>
</calcChain>
</file>

<file path=xl/sharedStrings.xml><?xml version="1.0" encoding="utf-8"?>
<sst xmlns="http://schemas.openxmlformats.org/spreadsheetml/2006/main" count="155" uniqueCount="77">
  <si>
    <t>2014</t>
  </si>
  <si>
    <t>Hrs derived from 2014 Basis</t>
  </si>
  <si>
    <t>2018 Unit Rate Check</t>
  </si>
  <si>
    <t>SLI 2020</t>
  </si>
  <si>
    <t>For Equipment Assessment</t>
  </si>
  <si>
    <t>Description</t>
  </si>
  <si>
    <t>Unit</t>
  </si>
  <si>
    <t>2014 Unit Rate ($/unit)</t>
  </si>
  <si>
    <t>2018 Unit Rate ($/unit)</t>
  </si>
  <si>
    <t>2020 Unit Rate ($/unit)</t>
  </si>
  <si>
    <t>SLI Suggested Unit Rate ($/unit)</t>
  </si>
  <si>
    <t>SLI Evaluated Unit Rate ($/unit)</t>
  </si>
  <si>
    <t>Unit Rates</t>
  </si>
  <si>
    <t>Labour Unit Rate</t>
  </si>
  <si>
    <t>Equip Unit Rate</t>
  </si>
  <si>
    <t>Total Unit Cost</t>
  </si>
  <si>
    <t>Variance (Fuel / other misc. adder)</t>
  </si>
  <si>
    <t>Variance % (of Equip)</t>
  </si>
  <si>
    <t>2014 to 2018 rate discrepancy</t>
  </si>
  <si>
    <t>Unit Lab Hrs</t>
  </si>
  <si>
    <t>Unit Equip Hrs</t>
  </si>
  <si>
    <t>Unit Lab Rate</t>
  </si>
  <si>
    <t>Unit Equip Rate</t>
  </si>
  <si>
    <t>Equip Adder</t>
  </si>
  <si>
    <t>Unit Rate 2020</t>
  </si>
  <si>
    <t>SLI vs. 2014 Unit Rate</t>
  </si>
  <si>
    <t>SLI vs. 2018 Unit Rate</t>
  </si>
  <si>
    <t xml:space="preserve">Equip to Lab unit Hrs </t>
  </si>
  <si>
    <t>Approx Eq $ less mob &amp; fule</t>
  </si>
  <si>
    <t>Fill Application</t>
  </si>
  <si>
    <t>m2</t>
  </si>
  <si>
    <t>Grade &amp; Re-Contour</t>
  </si>
  <si>
    <r>
      <t xml:space="preserve">Grade &amp; Re-Contour </t>
    </r>
    <r>
      <rPr>
        <sz val="10"/>
        <color rgb="FFFF0000"/>
        <rFont val="Arial Narrow"/>
        <family val="2"/>
      </rPr>
      <t>with liner</t>
    </r>
  </si>
  <si>
    <t>Grade &amp; Re-Contour Significant Disturbed Areas</t>
  </si>
  <si>
    <t>Culvert Removal</t>
  </si>
  <si>
    <t>Ea</t>
  </si>
  <si>
    <t>Liner Removal</t>
  </si>
  <si>
    <t>Open Pit Stabilization</t>
  </si>
  <si>
    <t>Light Mechanical Equipment</t>
  </si>
  <si>
    <t>Medium Mechanical Equipment</t>
  </si>
  <si>
    <t>Heavy Mechanical Equipment</t>
  </si>
  <si>
    <t>Light Mobile Equipment</t>
  </si>
  <si>
    <t>Medium Mobile Equipment</t>
  </si>
  <si>
    <t>Heavy Mobile Equipment</t>
  </si>
  <si>
    <t>Light Tanks</t>
  </si>
  <si>
    <t>Medium Tanks</t>
  </si>
  <si>
    <t>Light Diesel Tanks</t>
  </si>
  <si>
    <t>Medium Mobile Diesel Tanks</t>
  </si>
  <si>
    <t>Medium Diesel Tanks</t>
  </si>
  <si>
    <t>Large Diesel Tanks</t>
  </si>
  <si>
    <t>Largest Diesel Tanks</t>
  </si>
  <si>
    <t>Modular Building Not Contaminated</t>
  </si>
  <si>
    <t>Modular Building Contaminated</t>
  </si>
  <si>
    <t>Fold Away Building Not Contaminated</t>
  </si>
  <si>
    <t>Fold Away Building Contaminated</t>
  </si>
  <si>
    <t>Soft Walled Building (tent) Not Contaminated</t>
  </si>
  <si>
    <t>Soft Walled Building (tent) Contaminated</t>
  </si>
  <si>
    <t>ISO Container</t>
  </si>
  <si>
    <t>Timber CribbING</t>
  </si>
  <si>
    <t>Timber Cribbing</t>
  </si>
  <si>
    <t>Precast Concrete Foundations</t>
  </si>
  <si>
    <t>Slab on Grade</t>
  </si>
  <si>
    <t>Bridge Removal</t>
  </si>
  <si>
    <t>Lot</t>
  </si>
  <si>
    <t>Incinerator</t>
  </si>
  <si>
    <t>Potable Water</t>
  </si>
  <si>
    <t>Sewage Treatment Plant</t>
  </si>
  <si>
    <t>Ship Loader</t>
  </si>
  <si>
    <t>Waste Rock Facility Water Treatment Plan</t>
  </si>
  <si>
    <t>Reclaim Conveyor</t>
  </si>
  <si>
    <t>Piping</t>
  </si>
  <si>
    <t>m</t>
  </si>
  <si>
    <t>Cabling</t>
  </si>
  <si>
    <t>Miscellaneous Items (Major)</t>
  </si>
  <si>
    <t>Miscellaneous Items (Minor)</t>
  </si>
  <si>
    <t>Removal of Airstrip Lighting</t>
  </si>
  <si>
    <t>** Blanks not identified in 2020 Baffinland EBS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</si>
</sst>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-;\-* #,##0.00_-;_-* &quot;-&quot;??_-;_-@_-"/>
    <numFmt numFmtId="165" formatCode="_-* #,##0.000_-;\-* #,##0.000_-;_-* &quot;-&quot;??_-;_-@_-"/>
    <numFmt numFmtId="166" formatCode="_-* #,##0_-;\-* #,##0_-;_-* &quot;-&quot;??_-;_-@_-"/>
    <numFmt numFmtId="167" formatCode="_-&quot;$&quot;* #,##0.00_-;\-&quot;$&quot;* #,##0.00_-;_-&quot;$&quot;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theme="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color rgb="FF000000"/>
      <name val="Arial Narrow"/>
      <family val="2"/>
    </font>
    <font>
      <sz val="10"/>
      <color rgb="FFFF0000"/>
      <name val="Arial Narrow"/>
      <family val="2"/>
    </font>
  </fonts>
  <fills count="1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1" applyFont="1" applyAlignment="1"/>
    <xf numFmtId="0" fontId="2" fillId="0" borderId="0" xfId="1" applyFont="1" applyAlignment="1">
      <alignment horizontal="center"/>
    </xf>
    <xf numFmtId="164" fontId="2" fillId="0" borderId="0" xfId="2" applyFont="1" applyAlignment="1"/>
    <xf numFmtId="164" fontId="3" fillId="0" borderId="0" xfId="2" applyFont="1" applyAlignment="1"/>
    <xf numFmtId="164" fontId="2" fillId="0" borderId="0" xfId="2" applyFont="1" applyAlignment="1">
      <alignment vertical="center"/>
    </xf>
    <xf numFmtId="165" fontId="2" fillId="0" borderId="0" xfId="2" applyNumberFormat="1" applyFont="1" applyAlignment="1"/>
    <xf numFmtId="0" fontId="3" fillId="0" borderId="0" xfId="1" applyFont="1" applyAlignment="1"/>
    <xf numFmtId="0" fontId="3" fillId="0" borderId="0" xfId="1" applyFont="1" applyAlignment="1">
      <alignment horizontal="center"/>
    </xf>
    <xf numFmtId="17" fontId="3" fillId="2" borderId="0" xfId="2" applyNumberFormat="1" applyFont="1" applyFill="1" applyAlignment="1">
      <alignment horizontal="center"/>
    </xf>
    <xf numFmtId="17" fontId="3" fillId="3" borderId="1" xfId="2" applyNumberFormat="1" applyFont="1" applyFill="1" applyBorder="1" applyAlignment="1">
      <alignment horizontal="center"/>
    </xf>
    <xf numFmtId="164" fontId="3" fillId="4" borderId="0" xfId="2" quotePrefix="1" applyFont="1" applyFill="1" applyAlignment="1">
      <alignment horizontal="center" vertical="center"/>
    </xf>
    <xf numFmtId="165" fontId="4" fillId="5" borderId="0" xfId="2" applyNumberFormat="1" applyFont="1" applyFill="1" applyAlignment="1">
      <alignment horizontal="center"/>
    </xf>
    <xf numFmtId="164" fontId="3" fillId="6" borderId="0" xfId="2" applyFont="1" applyFill="1" applyAlignment="1">
      <alignment horizontal="center"/>
    </xf>
    <xf numFmtId="166" fontId="4" fillId="7" borderId="0" xfId="2" applyNumberFormat="1" applyFont="1" applyFill="1" applyAlignment="1">
      <alignment horizontal="center"/>
    </xf>
    <xf numFmtId="165" fontId="3" fillId="0" borderId="0" xfId="2" applyNumberFormat="1" applyFont="1" applyAlignment="1"/>
    <xf numFmtId="164" fontId="3" fillId="8" borderId="0" xfId="2" applyFont="1" applyFill="1" applyAlignment="1">
      <alignment horizontal="center"/>
    </xf>
    <xf numFmtId="167" fontId="3" fillId="0" borderId="0" xfId="3" applyFont="1" applyAlignment="1"/>
    <xf numFmtId="0" fontId="4" fillId="9" borderId="2" xfId="1" applyFont="1" applyFill="1" applyBorder="1" applyAlignment="1">
      <alignment horizontal="center" vertical="center" wrapText="1"/>
    </xf>
    <xf numFmtId="164" fontId="4" fillId="9" borderId="2" xfId="2" applyFont="1" applyFill="1" applyBorder="1" applyAlignment="1">
      <alignment horizontal="center" vertical="center" wrapText="1"/>
    </xf>
    <xf numFmtId="9" fontId="2" fillId="0" borderId="0" xfId="4" applyFont="1" applyAlignment="1">
      <alignment wrapText="1"/>
    </xf>
    <xf numFmtId="0" fontId="2" fillId="0" borderId="0" xfId="1" applyFont="1" applyAlignment="1">
      <alignment wrapText="1"/>
    </xf>
    <xf numFmtId="164" fontId="4" fillId="10" borderId="2" xfId="2" applyFont="1" applyFill="1" applyBorder="1" applyAlignment="1">
      <alignment horizontal="center" vertical="center" wrapText="1"/>
    </xf>
    <xf numFmtId="0" fontId="5" fillId="4" borderId="3" xfId="1" applyFont="1" applyFill="1" applyBorder="1" applyAlignment="1">
      <alignment vertical="top" wrapText="1"/>
    </xf>
    <xf numFmtId="0" fontId="5" fillId="4" borderId="4" xfId="1" applyFont="1" applyFill="1" applyBorder="1" applyAlignment="1">
      <alignment horizontal="center" vertical="top" wrapText="1"/>
    </xf>
    <xf numFmtId="164" fontId="5" fillId="4" borderId="3" xfId="2" applyFont="1" applyFill="1" applyBorder="1" applyAlignment="1">
      <alignment horizontal="center" vertical="top" wrapText="1"/>
    </xf>
    <xf numFmtId="165" fontId="4" fillId="5" borderId="3" xfId="2" applyNumberFormat="1" applyFont="1" applyFill="1" applyBorder="1" applyAlignment="1">
      <alignment horizontal="center" vertical="top" wrapText="1"/>
    </xf>
    <xf numFmtId="164" fontId="5" fillId="6" borderId="3" xfId="2" applyFont="1" applyFill="1" applyBorder="1" applyAlignment="1">
      <alignment horizontal="center" vertical="top" wrapText="1"/>
    </xf>
    <xf numFmtId="164" fontId="4" fillId="7" borderId="3" xfId="2" applyFont="1" applyFill="1" applyBorder="1" applyAlignment="1">
      <alignment horizontal="center" vertical="top" wrapText="1"/>
    </xf>
    <xf numFmtId="165" fontId="4" fillId="7" borderId="3" xfId="2" applyNumberFormat="1" applyFont="1" applyFill="1" applyBorder="1" applyAlignment="1">
      <alignment horizontal="center" vertical="top" wrapText="1"/>
    </xf>
    <xf numFmtId="165" fontId="2" fillId="0" borderId="0" xfId="2" applyNumberFormat="1" applyFont="1" applyAlignment="1">
      <alignment wrapText="1"/>
    </xf>
    <xf numFmtId="164" fontId="5" fillId="8" borderId="3" xfId="2" applyFont="1" applyFill="1" applyBorder="1" applyAlignment="1">
      <alignment horizontal="center" vertical="top" wrapText="1"/>
    </xf>
    <xf numFmtId="0" fontId="2" fillId="0" borderId="2" xfId="1" applyFont="1" applyBorder="1" applyAlignment="1"/>
    <xf numFmtId="0" fontId="2" fillId="0" borderId="2" xfId="1" applyFont="1" applyBorder="1" applyAlignment="1">
      <alignment horizontal="center"/>
    </xf>
    <xf numFmtId="164" fontId="2" fillId="2" borderId="2" xfId="2" applyFont="1" applyFill="1" applyBorder="1" applyAlignment="1"/>
    <xf numFmtId="164" fontId="2" fillId="0" borderId="2" xfId="2" applyFont="1" applyBorder="1" applyAlignment="1"/>
    <xf numFmtId="9" fontId="2" fillId="0" borderId="0" xfId="4" applyFont="1" applyAlignment="1"/>
    <xf numFmtId="164" fontId="2" fillId="11" borderId="2" xfId="2" applyFont="1" applyFill="1" applyBorder="1" applyAlignment="1"/>
    <xf numFmtId="9" fontId="3" fillId="11" borderId="2" xfId="4" applyFont="1" applyFill="1" applyBorder="1" applyAlignment="1"/>
    <xf numFmtId="0" fontId="6" fillId="0" borderId="3" xfId="1" applyFont="1" applyFill="1" applyBorder="1" applyAlignment="1">
      <alignment vertical="top"/>
    </xf>
    <xf numFmtId="0" fontId="2" fillId="0" borderId="4" xfId="1" applyFont="1" applyFill="1" applyBorder="1" applyAlignment="1">
      <alignment horizontal="center" vertical="top"/>
    </xf>
    <xf numFmtId="164" fontId="7" fillId="0" borderId="3" xfId="2" applyFont="1" applyFill="1" applyBorder="1" applyAlignment="1">
      <alignment horizontal="center" vertical="top" shrinkToFit="1"/>
    </xf>
    <xf numFmtId="9" fontId="7" fillId="0" borderId="3" xfId="4" applyFont="1" applyFill="1" applyBorder="1" applyAlignment="1">
      <alignment horizontal="center" vertical="top" shrinkToFit="1"/>
    </xf>
    <xf numFmtId="165" fontId="7" fillId="0" borderId="3" xfId="2" applyNumberFormat="1" applyFont="1" applyFill="1" applyBorder="1" applyAlignment="1">
      <alignment horizontal="center" vertical="top" shrinkToFit="1"/>
    </xf>
    <xf numFmtId="9" fontId="7" fillId="0" borderId="3" xfId="4" applyNumberFormat="1" applyFont="1" applyFill="1" applyBorder="1" applyAlignment="1">
      <alignment horizontal="center" vertical="top" shrinkToFit="1"/>
    </xf>
    <xf numFmtId="164" fontId="2" fillId="0" borderId="0" xfId="1" applyNumberFormat="1" applyFont="1" applyAlignment="1"/>
    <xf numFmtId="164" fontId="2" fillId="12" borderId="2" xfId="2" applyFont="1" applyFill="1" applyBorder="1" applyAlignment="1"/>
    <xf numFmtId="164" fontId="2" fillId="13" borderId="2" xfId="2" applyFont="1" applyFill="1" applyBorder="1" applyAlignment="1"/>
    <xf numFmtId="166" fontId="7" fillId="0" borderId="3" xfId="2" applyNumberFormat="1" applyFont="1" applyFill="1" applyBorder="1" applyAlignment="1">
      <alignment horizontal="left" vertical="top" shrinkToFit="1"/>
    </xf>
    <xf numFmtId="166" fontId="7" fillId="0" borderId="3" xfId="2" applyNumberFormat="1" applyFont="1" applyFill="1" applyBorder="1" applyAlignment="1">
      <alignment horizontal="center" vertical="top" shrinkToFit="1"/>
    </xf>
    <xf numFmtId="166" fontId="7" fillId="0" borderId="3" xfId="2" applyNumberFormat="1" applyFont="1" applyFill="1" applyBorder="1" applyAlignment="1">
      <alignment horizontal="right" vertical="top" shrinkToFit="1"/>
    </xf>
    <xf numFmtId="0" fontId="6" fillId="4" borderId="3" xfId="1" applyFont="1" applyFill="1" applyBorder="1" applyAlignment="1">
      <alignment vertical="top"/>
    </xf>
    <xf numFmtId="164" fontId="7" fillId="4" borderId="3" xfId="2" applyFont="1" applyFill="1" applyBorder="1" applyAlignment="1">
      <alignment horizontal="left" vertical="top" shrinkToFit="1"/>
    </xf>
    <xf numFmtId="164" fontId="7" fillId="4" borderId="3" xfId="2" applyFont="1" applyFill="1" applyBorder="1" applyAlignment="1">
      <alignment horizontal="center" vertical="top" shrinkToFit="1"/>
    </xf>
    <xf numFmtId="164" fontId="7" fillId="3" borderId="3" xfId="2" applyFont="1" applyFill="1" applyBorder="1" applyAlignment="1">
      <alignment horizontal="center" vertical="top" shrinkToFit="1"/>
    </xf>
    <xf numFmtId="9" fontId="7" fillId="3" borderId="3" xfId="4" applyFont="1" applyFill="1" applyBorder="1" applyAlignment="1">
      <alignment horizontal="center" vertical="top" shrinkToFit="1"/>
    </xf>
    <xf numFmtId="166" fontId="7" fillId="0" borderId="3" xfId="2" applyNumberFormat="1" applyFont="1" applyFill="1" applyBorder="1" applyAlignment="1">
      <alignment horizontal="center" vertical="center" shrinkToFit="1"/>
    </xf>
    <xf numFmtId="164" fontId="7" fillId="0" borderId="3" xfId="2" applyFont="1" applyFill="1" applyBorder="1" applyAlignment="1">
      <alignment horizontal="center" vertical="center" shrinkToFit="1"/>
    </xf>
    <xf numFmtId="164" fontId="2" fillId="12" borderId="0" xfId="2" applyFont="1" applyFill="1" applyAlignment="1"/>
  </cellXfs>
  <cellStyles count="5">
    <cellStyle name="Comma 17" xfId="2"/>
    <cellStyle name="Currency 10" xfId="3"/>
    <cellStyle name="Normal" xfId="0" builtinId="0"/>
    <cellStyle name="Normal 25" xfId="1"/>
    <cellStyle name="Percent 14" xfId="4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0%20Reconciled%20Global%20RECLAIM%20MODEL%20_%20Corrected%202018%20Rat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MC Rates '14, '18 &amp; '20 (2)"/>
      <sheetName val="Instructions"/>
      <sheetName val="Summary"/>
      <sheetName val="Rock Pile"/>
      <sheetName val="Open Pit"/>
      <sheetName val="Chemicals"/>
      <sheetName val="Bldgs &amp; Equip MS"/>
      <sheetName val="Bldgs &amp; Equip MP"/>
      <sheetName val="Bldgs &amp; Equip TR"/>
      <sheetName val="Bldgs &amp; Equip BIMC Owned"/>
      <sheetName val="Bldgs &amp; Equip (4)"/>
      <sheetName val="Water Management"/>
      <sheetName val="ICM"/>
      <sheetName val="PostClosure"/>
      <sheetName val="Mobilization"/>
      <sheetName val="UG Mine"/>
      <sheetName val="Tailings"/>
      <sheetName val="Water Treatment"/>
      <sheetName val="Unit_Costs"/>
      <sheetName val="Estimator"/>
      <sheetName val="Tools"/>
      <sheetName val="BIMC Rates '14, '18 &amp; '20"/>
      <sheetName val="Sheet1"/>
    </sheetNames>
    <sheetDataSet>
      <sheetData sheetId="0"/>
      <sheetData sheetId="1"/>
      <sheetData sheetId="2"/>
      <sheetData sheetId="3">
        <row r="62">
          <cell r="H62">
            <v>663600.00009999995</v>
          </cell>
          <cell r="J62">
            <v>663600</v>
          </cell>
          <cell r="K62">
            <v>0</v>
          </cell>
        </row>
      </sheetData>
      <sheetData sheetId="4">
        <row r="84">
          <cell r="H84">
            <v>7811941.7601000005</v>
          </cell>
          <cell r="J84">
            <v>6339085.7600000007</v>
          </cell>
          <cell r="K84">
            <v>1472856</v>
          </cell>
        </row>
      </sheetData>
      <sheetData sheetId="5">
        <row r="56">
          <cell r="H56">
            <v>6731195.8400999997</v>
          </cell>
          <cell r="J56">
            <v>4711195.84</v>
          </cell>
          <cell r="K56">
            <v>2020000</v>
          </cell>
        </row>
      </sheetData>
      <sheetData sheetId="6">
        <row r="102">
          <cell r="H102">
            <v>9997157.7100999989</v>
          </cell>
          <cell r="J102">
            <v>9798718.7399999984</v>
          </cell>
          <cell r="K102">
            <v>198438.96999999997</v>
          </cell>
        </row>
      </sheetData>
      <sheetData sheetId="7"/>
      <sheetData sheetId="8"/>
      <sheetData sheetId="9"/>
      <sheetData sheetId="10"/>
      <sheetData sheetId="11">
        <row r="54">
          <cell r="H54">
            <v>1335051.8821</v>
          </cell>
        </row>
      </sheetData>
      <sheetData sheetId="12">
        <row r="17">
          <cell r="H17">
            <v>3423144.6</v>
          </cell>
        </row>
      </sheetData>
      <sheetData sheetId="13">
        <row r="43">
          <cell r="H43">
            <v>4990000.0001999997</v>
          </cell>
        </row>
        <row r="45">
          <cell r="F45">
            <v>0</v>
          </cell>
        </row>
        <row r="46">
          <cell r="F46">
            <v>7</v>
          </cell>
        </row>
        <row r="47">
          <cell r="H47">
            <v>4366250.0001749992</v>
          </cell>
        </row>
      </sheetData>
      <sheetData sheetId="14">
        <row r="74">
          <cell r="H74">
            <v>60298101.480100006</v>
          </cell>
        </row>
      </sheetData>
      <sheetData sheetId="15">
        <row r="42">
          <cell r="H42">
            <v>1E-4</v>
          </cell>
          <cell r="J42">
            <v>0</v>
          </cell>
          <cell r="K42">
            <v>0</v>
          </cell>
        </row>
      </sheetData>
      <sheetData sheetId="16">
        <row r="78">
          <cell r="H78">
            <v>1E-4</v>
          </cell>
          <cell r="J78">
            <v>0</v>
          </cell>
          <cell r="K78">
            <v>0</v>
          </cell>
        </row>
      </sheetData>
      <sheetData sheetId="17">
        <row r="37">
          <cell r="H37">
            <v>1E-4</v>
          </cell>
        </row>
      </sheetData>
      <sheetData sheetId="18">
        <row r="5">
          <cell r="F5" t="str">
            <v/>
          </cell>
          <cell r="G5" t="str">
            <v/>
          </cell>
          <cell r="H5" t="str">
            <v/>
          </cell>
        </row>
        <row r="7">
          <cell r="D7" t="str">
            <v>ACCM</v>
          </cell>
          <cell r="F7">
            <v>100</v>
          </cell>
          <cell r="G7">
            <v>175</v>
          </cell>
        </row>
        <row r="8">
          <cell r="F8" t="str">
            <v/>
          </cell>
          <cell r="G8" t="str">
            <v/>
          </cell>
          <cell r="H8" t="str">
            <v/>
          </cell>
        </row>
        <row r="9">
          <cell r="D9" t="str">
            <v>BDA</v>
          </cell>
          <cell r="F9">
            <v>25.6</v>
          </cell>
          <cell r="G9">
            <v>51.2</v>
          </cell>
        </row>
        <row r="10">
          <cell r="F10" t="str">
            <v/>
          </cell>
          <cell r="G10" t="str">
            <v/>
          </cell>
          <cell r="H10" t="str">
            <v/>
          </cell>
        </row>
        <row r="11">
          <cell r="D11" t="str">
            <v>BRW</v>
          </cell>
          <cell r="F11">
            <v>27.5</v>
          </cell>
          <cell r="G11">
            <v>41</v>
          </cell>
        </row>
        <row r="12">
          <cell r="D12" t="str">
            <v>BRC</v>
          </cell>
          <cell r="F12">
            <v>40</v>
          </cell>
          <cell r="G12">
            <v>65</v>
          </cell>
          <cell r="H12">
            <v>6</v>
          </cell>
        </row>
        <row r="13">
          <cell r="D13" t="str">
            <v>BRS1</v>
          </cell>
          <cell r="F13">
            <v>45</v>
          </cell>
          <cell r="G13">
            <v>65</v>
          </cell>
        </row>
        <row r="14">
          <cell r="D14" t="str">
            <v>BRS2</v>
          </cell>
          <cell r="F14">
            <v>67</v>
          </cell>
          <cell r="G14">
            <v>100</v>
          </cell>
        </row>
        <row r="15">
          <cell r="F15" t="str">
            <v/>
          </cell>
          <cell r="G15" t="str">
            <v/>
          </cell>
          <cell r="H15" t="str">
            <v/>
          </cell>
        </row>
        <row r="16">
          <cell r="D16" t="str">
            <v>CSF</v>
          </cell>
          <cell r="F16">
            <v>426.5</v>
          </cell>
          <cell r="G16">
            <v>639.75</v>
          </cell>
        </row>
        <row r="17">
          <cell r="D17" t="str">
            <v>CLF</v>
          </cell>
          <cell r="F17">
            <v>353.5</v>
          </cell>
          <cell r="G17">
            <v>530.25</v>
          </cell>
          <cell r="H17">
            <v>2130</v>
          </cell>
        </row>
        <row r="18">
          <cell r="F18" t="str">
            <v/>
          </cell>
          <cell r="G18" t="str">
            <v/>
          </cell>
          <cell r="H18" t="str">
            <v/>
          </cell>
        </row>
        <row r="19">
          <cell r="D19" t="str">
            <v>CS1</v>
          </cell>
          <cell r="F19">
            <v>7500</v>
          </cell>
        </row>
        <row r="20">
          <cell r="D20" t="str">
            <v>CS2</v>
          </cell>
          <cell r="F20">
            <v>50000</v>
          </cell>
        </row>
        <row r="21">
          <cell r="D21" t="str">
            <v>CSR</v>
          </cell>
          <cell r="F21">
            <v>47</v>
          </cell>
          <cell r="G21">
            <v>146</v>
          </cell>
        </row>
        <row r="22">
          <cell r="F22" t="str">
            <v/>
          </cell>
          <cell r="G22" t="str">
            <v/>
          </cell>
          <cell r="H22" t="str">
            <v/>
          </cell>
        </row>
        <row r="23">
          <cell r="D23" t="str">
            <v>DR</v>
          </cell>
          <cell r="F23">
            <v>1.05</v>
          </cell>
          <cell r="G23">
            <v>2.4</v>
          </cell>
        </row>
        <row r="24">
          <cell r="D24" t="str">
            <v>DS</v>
          </cell>
          <cell r="F24">
            <v>0.95</v>
          </cell>
          <cell r="G24">
            <v>3.8</v>
          </cell>
        </row>
        <row r="25">
          <cell r="F25" t="str">
            <v/>
          </cell>
          <cell r="G25" t="str">
            <v/>
          </cell>
          <cell r="H25" t="str">
            <v/>
          </cell>
        </row>
        <row r="26">
          <cell r="D26" t="str">
            <v>RB1</v>
          </cell>
          <cell r="F26">
            <v>11.4</v>
          </cell>
          <cell r="G26">
            <v>17.05</v>
          </cell>
        </row>
        <row r="27">
          <cell r="D27" t="str">
            <v>RB2</v>
          </cell>
          <cell r="F27">
            <v>12.05</v>
          </cell>
          <cell r="G27">
            <v>17.8</v>
          </cell>
        </row>
        <row r="28">
          <cell r="D28" t="str">
            <v>RB3</v>
          </cell>
          <cell r="F28">
            <v>12.05</v>
          </cell>
          <cell r="G28">
            <v>17.8</v>
          </cell>
        </row>
        <row r="29">
          <cell r="D29" t="str">
            <v>RB4</v>
          </cell>
          <cell r="F29">
            <v>12.5</v>
          </cell>
          <cell r="G29">
            <v>30.75</v>
          </cell>
        </row>
        <row r="30">
          <cell r="D30" t="str">
            <v>RBS</v>
          </cell>
        </row>
        <row r="31">
          <cell r="F31" t="str">
            <v/>
          </cell>
          <cell r="G31" t="str">
            <v/>
          </cell>
          <cell r="H31" t="str">
            <v/>
          </cell>
        </row>
        <row r="32">
          <cell r="D32" t="str">
            <v>RC1</v>
          </cell>
          <cell r="F32">
            <v>12.05</v>
          </cell>
          <cell r="G32">
            <v>17.8</v>
          </cell>
        </row>
        <row r="33">
          <cell r="D33" t="str">
            <v>RC2</v>
          </cell>
          <cell r="F33">
            <v>12.7</v>
          </cell>
          <cell r="G33">
            <v>18.399999999999999</v>
          </cell>
        </row>
        <row r="34">
          <cell r="D34" t="str">
            <v>RC3</v>
          </cell>
          <cell r="F34">
            <v>12.7</v>
          </cell>
          <cell r="G34">
            <v>18.399999999999999</v>
          </cell>
        </row>
        <row r="35">
          <cell r="D35" t="str">
            <v>RC4</v>
          </cell>
          <cell r="F35">
            <v>13.5</v>
          </cell>
          <cell r="G35">
            <v>19.2</v>
          </cell>
        </row>
        <row r="36">
          <cell r="D36" t="str">
            <v>RCS</v>
          </cell>
          <cell r="H36">
            <v>175</v>
          </cell>
        </row>
        <row r="37">
          <cell r="F37" t="str">
            <v/>
          </cell>
          <cell r="G37" t="str">
            <v/>
          </cell>
          <cell r="H37" t="str">
            <v/>
          </cell>
        </row>
        <row r="38">
          <cell r="D38" t="str">
            <v>RR1</v>
          </cell>
          <cell r="F38">
            <v>13.5</v>
          </cell>
          <cell r="G38">
            <v>17.75</v>
          </cell>
        </row>
        <row r="39">
          <cell r="D39" t="str">
            <v>RR2</v>
          </cell>
          <cell r="F39">
            <v>14.2</v>
          </cell>
          <cell r="G39">
            <v>20.65</v>
          </cell>
        </row>
        <row r="40">
          <cell r="D40" t="str">
            <v>RR3</v>
          </cell>
          <cell r="F40">
            <v>7</v>
          </cell>
        </row>
        <row r="41">
          <cell r="D41" t="str">
            <v>RR4</v>
          </cell>
          <cell r="F41">
            <v>7.6</v>
          </cell>
        </row>
        <row r="42">
          <cell r="D42" t="str">
            <v>RRS</v>
          </cell>
        </row>
        <row r="43">
          <cell r="F43" t="str">
            <v/>
          </cell>
          <cell r="G43" t="str">
            <v/>
          </cell>
          <cell r="H43" t="str">
            <v/>
          </cell>
        </row>
        <row r="44">
          <cell r="D44" t="str">
            <v>SBC</v>
          </cell>
          <cell r="F44">
            <v>3.4</v>
          </cell>
          <cell r="G44">
            <v>5</v>
          </cell>
          <cell r="H44" t="str">
            <v/>
          </cell>
        </row>
        <row r="45">
          <cell r="D45" t="str">
            <v>SB1</v>
          </cell>
          <cell r="F45">
            <v>4.3</v>
          </cell>
          <cell r="G45">
            <v>5.9</v>
          </cell>
        </row>
        <row r="46">
          <cell r="D46" t="str">
            <v>SB2</v>
          </cell>
          <cell r="F46">
            <v>4.5999999999999996</v>
          </cell>
          <cell r="G46">
            <v>7.3</v>
          </cell>
        </row>
        <row r="47">
          <cell r="D47" t="str">
            <v>SB3</v>
          </cell>
          <cell r="F47">
            <v>5.0999999999999996</v>
          </cell>
          <cell r="G47">
            <v>8.9</v>
          </cell>
        </row>
        <row r="48">
          <cell r="D48" t="str">
            <v>SB4</v>
          </cell>
          <cell r="F48">
            <v>5.5</v>
          </cell>
          <cell r="G48">
            <v>11</v>
          </cell>
        </row>
        <row r="49">
          <cell r="D49" t="str">
            <v>SBS</v>
          </cell>
          <cell r="F49">
            <v>3.2</v>
          </cell>
          <cell r="G49">
            <v>6.3</v>
          </cell>
          <cell r="H49" t="str">
            <v/>
          </cell>
        </row>
        <row r="50">
          <cell r="D50" t="str">
            <v>SBT</v>
          </cell>
          <cell r="F50">
            <v>1.35</v>
          </cell>
          <cell r="G50">
            <v>3.7</v>
          </cell>
          <cell r="H50">
            <v>15.5</v>
          </cell>
        </row>
        <row r="51">
          <cell r="F51" t="str">
            <v/>
          </cell>
          <cell r="G51" t="str">
            <v/>
          </cell>
          <cell r="H51" t="str">
            <v/>
          </cell>
        </row>
        <row r="52">
          <cell r="D52" t="str">
            <v>SC1</v>
          </cell>
          <cell r="F52">
            <v>6.8</v>
          </cell>
          <cell r="G52">
            <v>9.3000000000000007</v>
          </cell>
        </row>
        <row r="53">
          <cell r="D53" t="str">
            <v>SC2</v>
          </cell>
          <cell r="F53">
            <v>7.1</v>
          </cell>
          <cell r="G53">
            <v>11.75</v>
          </cell>
        </row>
        <row r="54">
          <cell r="D54" t="str">
            <v>SC3</v>
          </cell>
          <cell r="F54">
            <v>8.9</v>
          </cell>
          <cell r="G54">
            <v>14.2</v>
          </cell>
        </row>
        <row r="55">
          <cell r="D55" t="str">
            <v>SC4</v>
          </cell>
          <cell r="F55">
            <v>9.3000000000000007</v>
          </cell>
          <cell r="G55">
            <v>23.2</v>
          </cell>
        </row>
        <row r="56">
          <cell r="D56" t="str">
            <v>SCS</v>
          </cell>
          <cell r="H56">
            <v>18.8</v>
          </cell>
        </row>
        <row r="57">
          <cell r="F57" t="str">
            <v/>
          </cell>
          <cell r="G57" t="str">
            <v/>
          </cell>
          <cell r="H57" t="str">
            <v/>
          </cell>
        </row>
        <row r="58">
          <cell r="D58" t="str">
            <v>FNC</v>
          </cell>
          <cell r="F58">
            <v>13.55</v>
          </cell>
          <cell r="G58">
            <v>203</v>
          </cell>
        </row>
        <row r="59">
          <cell r="F59" t="str">
            <v/>
          </cell>
          <cell r="G59" t="str">
            <v/>
          </cell>
          <cell r="H59" t="str">
            <v/>
          </cell>
        </row>
        <row r="60">
          <cell r="D60" t="str">
            <v>FCG</v>
          </cell>
          <cell r="F60">
            <v>1.05</v>
          </cell>
          <cell r="G60">
            <v>1.4</v>
          </cell>
        </row>
        <row r="61">
          <cell r="D61" t="str">
            <v>FCD</v>
          </cell>
          <cell r="F61">
            <v>0.99</v>
          </cell>
          <cell r="G61">
            <v>1.39</v>
          </cell>
        </row>
        <row r="62">
          <cell r="D62" t="str">
            <v>FCM</v>
          </cell>
          <cell r="F62">
            <v>0.22</v>
          </cell>
          <cell r="G62">
            <v>0.42</v>
          </cell>
        </row>
        <row r="63">
          <cell r="D63" t="str">
            <v>FCE</v>
          </cell>
          <cell r="F63">
            <v>0.17</v>
          </cell>
          <cell r="G63">
            <v>0.19</v>
          </cell>
          <cell r="H63">
            <v>0.49</v>
          </cell>
        </row>
        <row r="64">
          <cell r="F64" t="str">
            <v/>
          </cell>
          <cell r="G64" t="str">
            <v/>
          </cell>
          <cell r="H64" t="str">
            <v/>
          </cell>
        </row>
        <row r="65">
          <cell r="D65" t="str">
            <v>GST</v>
          </cell>
          <cell r="F65">
            <v>3.44</v>
          </cell>
        </row>
        <row r="66">
          <cell r="D66" t="str">
            <v>GSG</v>
          </cell>
          <cell r="F66">
            <v>5.75</v>
          </cell>
          <cell r="G66" t="str">
            <v/>
          </cell>
        </row>
        <row r="67">
          <cell r="D67" t="str">
            <v>GSHDPE</v>
          </cell>
          <cell r="F67">
            <v>7.95</v>
          </cell>
          <cell r="G67" t="str">
            <v/>
          </cell>
        </row>
        <row r="68">
          <cell r="D68" t="str">
            <v>GSES3</v>
          </cell>
          <cell r="F68">
            <v>20.2</v>
          </cell>
          <cell r="G68" t="str">
            <v/>
          </cell>
          <cell r="H68" t="str">
            <v/>
          </cell>
        </row>
        <row r="69">
          <cell r="D69" t="str">
            <v>GSI</v>
          </cell>
          <cell r="F69">
            <v>3.16</v>
          </cell>
          <cell r="G69">
            <v>14</v>
          </cell>
        </row>
        <row r="70">
          <cell r="D70" t="str">
            <v>GSBA</v>
          </cell>
          <cell r="F70">
            <v>308.3</v>
          </cell>
          <cell r="G70">
            <v>348.5</v>
          </cell>
        </row>
        <row r="71">
          <cell r="F71" t="str">
            <v/>
          </cell>
          <cell r="G71" t="str">
            <v/>
          </cell>
          <cell r="H71" t="str">
            <v/>
          </cell>
        </row>
        <row r="72">
          <cell r="D72" t="str">
            <v>grout</v>
          </cell>
          <cell r="F72">
            <v>236.55</v>
          </cell>
          <cell r="G72">
            <v>286.75</v>
          </cell>
        </row>
        <row r="73">
          <cell r="F73" t="str">
            <v/>
          </cell>
          <cell r="G73" t="str">
            <v/>
          </cell>
          <cell r="H73" t="str">
            <v/>
          </cell>
        </row>
        <row r="74">
          <cell r="D74" t="str">
            <v>sman</v>
          </cell>
          <cell r="F74">
            <v>125</v>
          </cell>
          <cell r="G74">
            <v>152</v>
          </cell>
        </row>
        <row r="75">
          <cell r="D75" t="str">
            <v>super</v>
          </cell>
          <cell r="F75">
            <v>52</v>
          </cell>
          <cell r="G75">
            <v>91.84</v>
          </cell>
        </row>
        <row r="76">
          <cell r="D76" t="str">
            <v>eng</v>
          </cell>
          <cell r="F76">
            <v>95</v>
          </cell>
          <cell r="G76">
            <v>220</v>
          </cell>
        </row>
        <row r="77">
          <cell r="D77" t="str">
            <v>envco</v>
          </cell>
          <cell r="F77">
            <v>74.16</v>
          </cell>
          <cell r="G77">
            <v>130</v>
          </cell>
        </row>
        <row r="78">
          <cell r="D78" t="str">
            <v>envtech</v>
          </cell>
          <cell r="F78">
            <v>36</v>
          </cell>
        </row>
        <row r="79">
          <cell r="D79" t="str">
            <v>elec</v>
          </cell>
          <cell r="F79">
            <v>74</v>
          </cell>
          <cell r="G79">
            <v>95</v>
          </cell>
        </row>
        <row r="80">
          <cell r="D80" t="str">
            <v>journey</v>
          </cell>
          <cell r="F80">
            <v>44</v>
          </cell>
          <cell r="G80">
            <v>71.790000000000006</v>
          </cell>
        </row>
        <row r="81">
          <cell r="D81" t="str">
            <v>lab-s</v>
          </cell>
          <cell r="F81">
            <v>41</v>
          </cell>
          <cell r="G81">
            <v>49.6</v>
          </cell>
          <cell r="H81">
            <v>120</v>
          </cell>
        </row>
        <row r="82">
          <cell r="D82" t="str">
            <v>lab-us</v>
          </cell>
          <cell r="F82">
            <v>31</v>
          </cell>
          <cell r="G82">
            <v>43.98</v>
          </cell>
        </row>
        <row r="83">
          <cell r="D83" t="str">
            <v>oper</v>
          </cell>
          <cell r="F83">
            <v>41</v>
          </cell>
          <cell r="G83">
            <v>65</v>
          </cell>
        </row>
        <row r="84">
          <cell r="D84" t="str">
            <v>mech</v>
          </cell>
          <cell r="F84">
            <v>49</v>
          </cell>
          <cell r="G84">
            <v>72.849999999999994</v>
          </cell>
        </row>
        <row r="85">
          <cell r="D85" t="str">
            <v>oper-wt</v>
          </cell>
          <cell r="F85">
            <v>41</v>
          </cell>
          <cell r="G85">
            <v>59.86</v>
          </cell>
        </row>
        <row r="86">
          <cell r="D86" t="str">
            <v>safety</v>
          </cell>
          <cell r="F86">
            <v>36</v>
          </cell>
          <cell r="G86">
            <v>66.97</v>
          </cell>
        </row>
        <row r="87">
          <cell r="D87" t="str">
            <v>admin</v>
          </cell>
          <cell r="F87">
            <v>38</v>
          </cell>
          <cell r="G87">
            <v>57.89</v>
          </cell>
        </row>
        <row r="90">
          <cell r="D90" t="str">
            <v>load-s</v>
          </cell>
          <cell r="F90">
            <v>175</v>
          </cell>
          <cell r="H90" t="str">
            <v/>
          </cell>
        </row>
        <row r="91">
          <cell r="D91" t="str">
            <v>load-l</v>
          </cell>
          <cell r="F91">
            <v>315</v>
          </cell>
        </row>
        <row r="92">
          <cell r="D92" t="str">
            <v>exc-s</v>
          </cell>
          <cell r="F92">
            <v>190</v>
          </cell>
        </row>
        <row r="93">
          <cell r="D93" t="str">
            <v>exc-l</v>
          </cell>
          <cell r="F93">
            <v>420</v>
          </cell>
          <cell r="H93" t="str">
            <v/>
          </cell>
        </row>
        <row r="94">
          <cell r="D94" t="str">
            <v>grad</v>
          </cell>
          <cell r="F94">
            <v>190</v>
          </cell>
        </row>
        <row r="95">
          <cell r="D95" t="str">
            <v>truck-s</v>
          </cell>
          <cell r="F95">
            <v>225</v>
          </cell>
          <cell r="H95" t="str">
            <v/>
          </cell>
        </row>
        <row r="96">
          <cell r="D96" t="str">
            <v>truck-l</v>
          </cell>
          <cell r="F96">
            <v>300</v>
          </cell>
        </row>
        <row r="97">
          <cell r="D97" t="str">
            <v>dozers</v>
          </cell>
          <cell r="F97">
            <v>205</v>
          </cell>
          <cell r="G97">
            <v>260</v>
          </cell>
          <cell r="H97" t="str">
            <v/>
          </cell>
        </row>
        <row r="98">
          <cell r="D98" t="str">
            <v>dozerl</v>
          </cell>
          <cell r="F98">
            <v>490</v>
          </cell>
          <cell r="G98">
            <v>565</v>
          </cell>
          <cell r="H98" t="str">
            <v/>
          </cell>
        </row>
        <row r="99">
          <cell r="D99" t="str">
            <v>comp</v>
          </cell>
          <cell r="F99">
            <v>155</v>
          </cell>
          <cell r="H99" t="str">
            <v/>
          </cell>
        </row>
        <row r="100">
          <cell r="D100" t="str">
            <v>scoop</v>
          </cell>
          <cell r="F100">
            <v>170</v>
          </cell>
          <cell r="H100" t="str">
            <v/>
          </cell>
        </row>
        <row r="101">
          <cell r="D101" t="str">
            <v>hiab</v>
          </cell>
          <cell r="F101">
            <v>155</v>
          </cell>
          <cell r="H101" t="str">
            <v/>
          </cell>
        </row>
        <row r="102">
          <cell r="D102" t="str">
            <v>ftruck</v>
          </cell>
          <cell r="F102">
            <v>150</v>
          </cell>
        </row>
        <row r="103">
          <cell r="D103" t="str">
            <v>wtruck</v>
          </cell>
          <cell r="F103">
            <v>58</v>
          </cell>
          <cell r="G103">
            <v>150</v>
          </cell>
        </row>
        <row r="104">
          <cell r="F104" t="str">
            <v/>
          </cell>
          <cell r="G104" t="str">
            <v/>
          </cell>
          <cell r="H104" t="str">
            <v/>
          </cell>
        </row>
        <row r="105">
          <cell r="D105" t="str">
            <v>MHER</v>
          </cell>
          <cell r="F105">
            <v>3.4</v>
          </cell>
          <cell r="G105">
            <v>10.25</v>
          </cell>
        </row>
        <row r="106">
          <cell r="D106" t="str">
            <v>MHEA</v>
          </cell>
          <cell r="F106">
            <v>12</v>
          </cell>
        </row>
        <row r="107">
          <cell r="F107" t="str">
            <v/>
          </cell>
          <cell r="G107" t="str">
            <v/>
          </cell>
          <cell r="H107" t="str">
            <v/>
          </cell>
        </row>
        <row r="108">
          <cell r="D108" t="str">
            <v>MCR</v>
          </cell>
          <cell r="F108">
            <v>50000</v>
          </cell>
        </row>
        <row r="109">
          <cell r="F109" t="str">
            <v/>
          </cell>
          <cell r="G109" t="str">
            <v/>
          </cell>
          <cell r="H109" t="str">
            <v/>
          </cell>
        </row>
        <row r="110">
          <cell r="D110" t="str">
            <v>MW</v>
          </cell>
          <cell r="F110">
            <v>4500</v>
          </cell>
          <cell r="G110">
            <v>9100</v>
          </cell>
        </row>
        <row r="111">
          <cell r="F111" t="str">
            <v/>
          </cell>
          <cell r="G111" t="str">
            <v/>
          </cell>
          <cell r="H111" t="str">
            <v/>
          </cell>
        </row>
        <row r="112">
          <cell r="D112" t="str">
            <v>OR</v>
          </cell>
          <cell r="F112">
            <v>0.43</v>
          </cell>
          <cell r="G112">
            <v>1.2</v>
          </cell>
        </row>
        <row r="114">
          <cell r="D114" t="str">
            <v>PCBR</v>
          </cell>
          <cell r="F114">
            <v>40.200000000000003</v>
          </cell>
          <cell r="G114">
            <v>46.9</v>
          </cell>
        </row>
        <row r="115">
          <cell r="F115" t="str">
            <v/>
          </cell>
          <cell r="G115" t="str">
            <v/>
          </cell>
          <cell r="H115" t="str">
            <v/>
          </cell>
        </row>
        <row r="116">
          <cell r="D116" t="str">
            <v>PSR</v>
          </cell>
          <cell r="F116">
            <v>1</v>
          </cell>
          <cell r="G116">
            <v>24</v>
          </cell>
        </row>
        <row r="117">
          <cell r="D117" t="str">
            <v>PSS</v>
          </cell>
          <cell r="F117">
            <v>6.1</v>
          </cell>
          <cell r="G117">
            <v>11.1</v>
          </cell>
        </row>
        <row r="118">
          <cell r="D118" t="str">
            <v>PSI</v>
          </cell>
          <cell r="F118">
            <v>25</v>
          </cell>
        </row>
        <row r="119">
          <cell r="F119" t="str">
            <v/>
          </cell>
          <cell r="G119" t="str">
            <v/>
          </cell>
          <cell r="H119" t="str">
            <v/>
          </cell>
        </row>
        <row r="120">
          <cell r="D120" t="str">
            <v>PLR</v>
          </cell>
          <cell r="F120">
            <v>22</v>
          </cell>
          <cell r="G120">
            <v>72</v>
          </cell>
        </row>
        <row r="121">
          <cell r="D121" t="str">
            <v>PLS</v>
          </cell>
          <cell r="F121">
            <v>129</v>
          </cell>
          <cell r="G121">
            <v>143</v>
          </cell>
        </row>
        <row r="122">
          <cell r="D122" t="str">
            <v>PLI</v>
          </cell>
          <cell r="F122">
            <v>50</v>
          </cell>
        </row>
        <row r="123">
          <cell r="F123" t="str">
            <v/>
          </cell>
          <cell r="G123" t="str">
            <v/>
          </cell>
          <cell r="H123" t="str">
            <v/>
          </cell>
        </row>
        <row r="124">
          <cell r="D124" t="str">
            <v>POWR</v>
          </cell>
          <cell r="F124">
            <v>25.5</v>
          </cell>
        </row>
        <row r="125">
          <cell r="F125" t="str">
            <v/>
          </cell>
          <cell r="G125" t="str">
            <v/>
          </cell>
          <cell r="H125" t="str">
            <v/>
          </cell>
        </row>
        <row r="126">
          <cell r="D126" t="str">
            <v>PCR</v>
          </cell>
          <cell r="F126">
            <v>0.45</v>
          </cell>
          <cell r="G126">
            <v>2.5</v>
          </cell>
        </row>
        <row r="127">
          <cell r="F127" t="str">
            <v/>
          </cell>
          <cell r="G127" t="str">
            <v/>
          </cell>
          <cell r="H127" t="str">
            <v/>
          </cell>
        </row>
        <row r="128">
          <cell r="D128" t="str">
            <v>PC</v>
          </cell>
          <cell r="F128">
            <v>195000</v>
          </cell>
        </row>
        <row r="129">
          <cell r="D129" t="str">
            <v>PS</v>
          </cell>
          <cell r="F129">
            <v>2500</v>
          </cell>
        </row>
        <row r="130">
          <cell r="D130" t="str">
            <v>POC</v>
          </cell>
          <cell r="F130">
            <v>0.12</v>
          </cell>
        </row>
        <row r="131">
          <cell r="D131" t="str">
            <v>PM</v>
          </cell>
          <cell r="F131">
            <v>25000</v>
          </cell>
        </row>
        <row r="132">
          <cell r="F132" t="str">
            <v/>
          </cell>
          <cell r="G132" t="str">
            <v/>
          </cell>
          <cell r="H132" t="str">
            <v/>
          </cell>
        </row>
        <row r="133">
          <cell r="D133" t="str">
            <v>PBF</v>
          </cell>
          <cell r="F133">
            <v>85</v>
          </cell>
          <cell r="G133">
            <v>300</v>
          </cell>
        </row>
        <row r="135">
          <cell r="D135" t="str">
            <v>SCFY</v>
          </cell>
          <cell r="F135">
            <v>4300</v>
          </cell>
          <cell r="G135">
            <v>6030</v>
          </cell>
          <cell r="H135">
            <v>2150</v>
          </cell>
        </row>
        <row r="136">
          <cell r="F136" t="str">
            <v/>
          </cell>
          <cell r="G136" t="str">
            <v/>
          </cell>
          <cell r="H136" t="str">
            <v/>
          </cell>
        </row>
        <row r="137">
          <cell r="D137" t="str">
            <v>SR</v>
          </cell>
          <cell r="F137">
            <v>645</v>
          </cell>
          <cell r="G137">
            <v>2132</v>
          </cell>
        </row>
        <row r="138">
          <cell r="D138" t="str">
            <v>POR</v>
          </cell>
          <cell r="F138">
            <v>18.8</v>
          </cell>
          <cell r="G138">
            <v>250</v>
          </cell>
          <cell r="H138">
            <v>1200</v>
          </cell>
        </row>
        <row r="140">
          <cell r="D140" t="str">
            <v>RPT</v>
          </cell>
          <cell r="F140">
            <v>10000</v>
          </cell>
          <cell r="G140">
            <v>20000</v>
          </cell>
        </row>
        <row r="142">
          <cell r="D142" t="str">
            <v>SW</v>
          </cell>
          <cell r="F142">
            <v>3000</v>
          </cell>
          <cell r="G142">
            <v>7000</v>
          </cell>
        </row>
        <row r="144">
          <cell r="D144" t="str">
            <v>SI</v>
          </cell>
          <cell r="F144">
            <v>1800</v>
          </cell>
          <cell r="G144">
            <v>3600</v>
          </cell>
        </row>
        <row r="145">
          <cell r="F145" t="str">
            <v/>
          </cell>
          <cell r="G145" t="str">
            <v/>
          </cell>
          <cell r="H145" t="str">
            <v/>
          </cell>
        </row>
        <row r="146">
          <cell r="D146" t="str">
            <v>TPS</v>
          </cell>
          <cell r="F146">
            <v>9000000</v>
          </cell>
          <cell r="G146">
            <v>15000000</v>
          </cell>
        </row>
        <row r="147">
          <cell r="D147" t="str">
            <v>TPL</v>
          </cell>
          <cell r="F147">
            <v>15000000</v>
          </cell>
          <cell r="G147">
            <v>46000000</v>
          </cell>
        </row>
        <row r="148">
          <cell r="D148" t="str">
            <v>CWTS</v>
          </cell>
          <cell r="F148">
            <v>200000</v>
          </cell>
          <cell r="G148">
            <v>300000</v>
          </cell>
        </row>
        <row r="150">
          <cell r="D150" t="str">
            <v>TPO</v>
          </cell>
          <cell r="F150">
            <v>0.35</v>
          </cell>
          <cell r="G150">
            <v>2</v>
          </cell>
        </row>
        <row r="151">
          <cell r="F151" t="str">
            <v/>
          </cell>
          <cell r="G151" t="str">
            <v/>
          </cell>
          <cell r="H151" t="str">
            <v/>
          </cell>
        </row>
        <row r="152">
          <cell r="D152" t="str">
            <v>ferric</v>
          </cell>
          <cell r="F152">
            <v>1.19</v>
          </cell>
          <cell r="G152" t="str">
            <v/>
          </cell>
          <cell r="H152" t="str">
            <v/>
          </cell>
        </row>
        <row r="153">
          <cell r="D153" t="str">
            <v>ferrous</v>
          </cell>
          <cell r="F153">
            <v>1.32</v>
          </cell>
          <cell r="G153" t="str">
            <v/>
          </cell>
          <cell r="H153" t="str">
            <v/>
          </cell>
        </row>
        <row r="154">
          <cell r="D154" t="str">
            <v>lime</v>
          </cell>
          <cell r="F154">
            <v>0.56000000000000005</v>
          </cell>
          <cell r="H154" t="str">
            <v/>
          </cell>
        </row>
        <row r="155">
          <cell r="D155" t="str">
            <v>hperox</v>
          </cell>
          <cell r="F155">
            <v>1.5</v>
          </cell>
          <cell r="G155" t="str">
            <v/>
          </cell>
          <cell r="H155" t="str">
            <v/>
          </cell>
        </row>
        <row r="156">
          <cell r="D156" t="str">
            <v>Nametab</v>
          </cell>
          <cell r="F156">
            <v>1.18</v>
          </cell>
          <cell r="G156" t="str">
            <v/>
          </cell>
          <cell r="H156" t="str">
            <v/>
          </cell>
        </row>
        <row r="157">
          <cell r="D157" t="str">
            <v>caustic</v>
          </cell>
          <cell r="F157">
            <v>0.74</v>
          </cell>
          <cell r="G157" t="str">
            <v/>
          </cell>
          <cell r="H157" t="str">
            <v/>
          </cell>
        </row>
        <row r="158">
          <cell r="D158" t="str">
            <v>sulfuric</v>
          </cell>
          <cell r="F158">
            <v>0.31</v>
          </cell>
          <cell r="G158" t="str">
            <v/>
          </cell>
          <cell r="H158" t="str">
            <v/>
          </cell>
        </row>
        <row r="159">
          <cell r="D159" t="str">
            <v>flocc</v>
          </cell>
          <cell r="F159">
            <v>6</v>
          </cell>
          <cell r="G159" t="str">
            <v/>
          </cell>
          <cell r="H159" t="str">
            <v/>
          </cell>
        </row>
        <row r="160">
          <cell r="D160" t="str">
            <v>copper</v>
          </cell>
          <cell r="F160" t="str">
            <v/>
          </cell>
          <cell r="G160" t="str">
            <v/>
          </cell>
          <cell r="H160" t="str">
            <v/>
          </cell>
        </row>
        <row r="161">
          <cell r="D161" t="str">
            <v>shipping</v>
          </cell>
          <cell r="F161">
            <v>0.2</v>
          </cell>
          <cell r="G161" t="str">
            <v/>
          </cell>
          <cell r="H161" t="str">
            <v/>
          </cell>
        </row>
        <row r="162">
          <cell r="F162" t="str">
            <v/>
          </cell>
          <cell r="G162" t="str">
            <v/>
          </cell>
          <cell r="H162" t="str">
            <v/>
          </cell>
        </row>
        <row r="163">
          <cell r="D163" t="str">
            <v>VHF</v>
          </cell>
          <cell r="F163">
            <v>4000</v>
          </cell>
        </row>
        <row r="164">
          <cell r="D164" t="str">
            <v>VHS</v>
          </cell>
          <cell r="F164">
            <v>4500</v>
          </cell>
        </row>
        <row r="165">
          <cell r="D165" t="str">
            <v>VB</v>
          </cell>
          <cell r="F165">
            <v>13000</v>
          </cell>
        </row>
        <row r="166">
          <cell r="D166" t="str">
            <v>VT</v>
          </cell>
          <cell r="F166">
            <v>2600</v>
          </cell>
          <cell r="G166">
            <v>6000</v>
          </cell>
        </row>
        <row r="167">
          <cell r="D167" t="str">
            <v>VW</v>
          </cell>
          <cell r="H167">
            <v>47.72</v>
          </cell>
        </row>
        <row r="169">
          <cell r="D169" t="str">
            <v>WS</v>
          </cell>
          <cell r="F169">
            <v>7000</v>
          </cell>
          <cell r="G169">
            <v>10000</v>
          </cell>
        </row>
        <row r="171">
          <cell r="D171" t="str">
            <v>WRC</v>
          </cell>
          <cell r="F171">
            <v>2000</v>
          </cell>
          <cell r="G171">
            <v>11500</v>
          </cell>
        </row>
        <row r="172">
          <cell r="D172" t="str">
            <v>WRU</v>
          </cell>
          <cell r="F172">
            <v>0.28999999999999998</v>
          </cell>
        </row>
        <row r="174">
          <cell r="D174" t="str">
            <v>15GC</v>
          </cell>
          <cell r="H174">
            <v>1.81029534577546</v>
          </cell>
        </row>
        <row r="175">
          <cell r="D175" t="str">
            <v>15GCL</v>
          </cell>
          <cell r="H175">
            <v>5.30829534577546</v>
          </cell>
        </row>
        <row r="176">
          <cell r="D176" t="str">
            <v>15GCD</v>
          </cell>
          <cell r="H176">
            <v>2.7154430186631942</v>
          </cell>
        </row>
        <row r="177">
          <cell r="D177" t="str">
            <v>15PF</v>
          </cell>
          <cell r="H177">
            <v>44.3687478668719</v>
          </cell>
        </row>
        <row r="179">
          <cell r="D179" t="str">
            <v>15MOL</v>
          </cell>
          <cell r="H179">
            <v>941.08920634920639</v>
          </cell>
        </row>
        <row r="180">
          <cell r="D180" t="str">
            <v>15MOM</v>
          </cell>
          <cell r="H180">
            <v>1494.1338095238098</v>
          </cell>
        </row>
        <row r="181">
          <cell r="D181" t="str">
            <v>15MOH</v>
          </cell>
          <cell r="H181">
            <v>2618.8739523809527</v>
          </cell>
        </row>
        <row r="182">
          <cell r="D182" t="str">
            <v>15MOR</v>
          </cell>
          <cell r="H182">
            <v>1329441.3109714286</v>
          </cell>
        </row>
        <row r="183">
          <cell r="D183" t="str">
            <v>15LME</v>
          </cell>
          <cell r="H183">
            <v>1980.7983857142858</v>
          </cell>
        </row>
        <row r="184">
          <cell r="D184" t="str">
            <v>15MME</v>
          </cell>
          <cell r="H184">
            <v>4261.3369142857146</v>
          </cell>
        </row>
        <row r="185">
          <cell r="D185" t="str">
            <v>15MEH</v>
          </cell>
          <cell r="H185">
            <v>41205.448000000004</v>
          </cell>
        </row>
        <row r="186">
          <cell r="D186" t="str">
            <v>15TL</v>
          </cell>
          <cell r="H186">
            <v>2148.3293492063494</v>
          </cell>
        </row>
        <row r="187">
          <cell r="D187" t="str">
            <v>15MT</v>
          </cell>
          <cell r="H187">
            <v>7387.3148095238103</v>
          </cell>
        </row>
        <row r="188">
          <cell r="D188" t="str">
            <v>15LiDT</v>
          </cell>
          <cell r="H188">
            <v>3693.6574047619051</v>
          </cell>
        </row>
        <row r="189">
          <cell r="D189" t="str">
            <v>15MDT</v>
          </cell>
          <cell r="H189">
            <v>16166.401332857145</v>
          </cell>
        </row>
        <row r="190">
          <cell r="D190" t="str">
            <v>15LDT</v>
          </cell>
          <cell r="H190">
            <v>106338.74126666666</v>
          </cell>
        </row>
        <row r="191">
          <cell r="D191" t="str">
            <v>15XLDT</v>
          </cell>
          <cell r="H191">
            <v>171468.15101904763</v>
          </cell>
        </row>
        <row r="192">
          <cell r="D192" t="str">
            <v>15MEI</v>
          </cell>
          <cell r="H192">
            <v>529.82676190476195</v>
          </cell>
        </row>
        <row r="193">
          <cell r="D193" t="str">
            <v>15MMFT</v>
          </cell>
          <cell r="H193">
            <v>10481.049201190501</v>
          </cell>
        </row>
        <row r="195">
          <cell r="D195" t="str">
            <v>15RCBF</v>
          </cell>
          <cell r="H195">
            <v>142.40937390873</v>
          </cell>
        </row>
        <row r="196">
          <cell r="D196" t="str">
            <v>15RCBI</v>
          </cell>
          <cell r="H196">
            <v>143.41812390873</v>
          </cell>
        </row>
        <row r="197">
          <cell r="D197" t="str">
            <v>15RCBM</v>
          </cell>
          <cell r="H197">
            <v>143.41812390873</v>
          </cell>
        </row>
        <row r="198">
          <cell r="D198" t="str">
            <v>15RCBS</v>
          </cell>
          <cell r="H198">
            <v>148.34784886507899</v>
          </cell>
        </row>
        <row r="199">
          <cell r="D199" t="str">
            <v>15RCBT</v>
          </cell>
          <cell r="H199">
            <v>25000</v>
          </cell>
        </row>
        <row r="201">
          <cell r="D201" t="str">
            <v>15RBF</v>
          </cell>
          <cell r="H201">
            <v>41.569324694444397</v>
          </cell>
        </row>
        <row r="202">
          <cell r="D202" t="str">
            <v>15RBM</v>
          </cell>
          <cell r="H202">
            <v>59.3847495634921</v>
          </cell>
        </row>
        <row r="203">
          <cell r="D203" t="str">
            <v>15RBI</v>
          </cell>
          <cell r="H203">
            <v>29.692374781746</v>
          </cell>
        </row>
        <row r="204">
          <cell r="D204" t="str">
            <v>15RBS</v>
          </cell>
          <cell r="H204">
            <v>47.5077996507937</v>
          </cell>
        </row>
        <row r="205">
          <cell r="D205" t="str">
            <v>15WWT</v>
          </cell>
          <cell r="H205">
            <v>11035.582428571401</v>
          </cell>
        </row>
        <row r="207">
          <cell r="D207" t="str">
            <v>15FC</v>
          </cell>
          <cell r="H207">
            <v>38.4670958513165</v>
          </cell>
        </row>
        <row r="208">
          <cell r="D208" t="str">
            <v>15FS</v>
          </cell>
          <cell r="H208">
            <v>33.114172619047601</v>
          </cell>
        </row>
        <row r="209">
          <cell r="D209" t="str">
            <v>15TC</v>
          </cell>
          <cell r="H209">
            <v>20.784662347222199</v>
          </cell>
        </row>
        <row r="211">
          <cell r="D211" t="str">
            <v>15BR</v>
          </cell>
          <cell r="H211">
            <v>201838.76643990929</v>
          </cell>
        </row>
        <row r="212">
          <cell r="D212" t="str">
            <v>15CR</v>
          </cell>
          <cell r="H212">
            <v>1094.4802857142859</v>
          </cell>
        </row>
        <row r="214">
          <cell r="D214" t="str">
            <v>15EC</v>
          </cell>
          <cell r="H214">
            <v>26.491338095238099</v>
          </cell>
        </row>
        <row r="215">
          <cell r="D215" t="str">
            <v>15EC</v>
          </cell>
          <cell r="H215">
            <v>26.491338095238099</v>
          </cell>
        </row>
        <row r="216">
          <cell r="D216" t="str">
            <v>15FI</v>
          </cell>
          <cell r="H216">
            <v>9975.9289047619059</v>
          </cell>
        </row>
        <row r="217">
          <cell r="D217" t="str">
            <v>15PW</v>
          </cell>
          <cell r="H217">
            <v>9975.9289047619059</v>
          </cell>
        </row>
        <row r="218">
          <cell r="D218" t="str">
            <v>15CON</v>
          </cell>
          <cell r="H218">
            <v>700.8</v>
          </cell>
        </row>
        <row r="220">
          <cell r="D220" t="str">
            <v>15SL</v>
          </cell>
          <cell r="H220">
            <v>2572000</v>
          </cell>
        </row>
        <row r="221">
          <cell r="D221" t="str">
            <v>15MF1</v>
          </cell>
          <cell r="H221">
            <v>0.1</v>
          </cell>
        </row>
        <row r="222">
          <cell r="D222" t="str">
            <v>15MF2</v>
          </cell>
          <cell r="H222">
            <v>0.4</v>
          </cell>
        </row>
        <row r="223">
          <cell r="D223" t="str">
            <v>15OD</v>
          </cell>
          <cell r="H223">
            <v>358</v>
          </cell>
        </row>
        <row r="224">
          <cell r="D224" t="str">
            <v>15WAC</v>
          </cell>
          <cell r="H224">
            <v>225</v>
          </cell>
        </row>
        <row r="225">
          <cell r="D225" t="str">
            <v>15NW</v>
          </cell>
          <cell r="H225">
            <v>75</v>
          </cell>
        </row>
        <row r="226">
          <cell r="D226" t="str">
            <v>15SW</v>
          </cell>
          <cell r="H226">
            <v>85.45</v>
          </cell>
        </row>
        <row r="228">
          <cell r="D228" t="str">
            <v>15BL</v>
          </cell>
          <cell r="H228">
            <v>100</v>
          </cell>
        </row>
        <row r="229">
          <cell r="D229" t="str">
            <v>15BE</v>
          </cell>
          <cell r="H229">
            <v>150</v>
          </cell>
        </row>
        <row r="231">
          <cell r="D231" t="str">
            <v>15RP</v>
          </cell>
          <cell r="H231">
            <v>66.228345238095201</v>
          </cell>
        </row>
        <row r="233">
          <cell r="D233" t="str">
            <v>15BR</v>
          </cell>
          <cell r="H233">
            <v>201838.76643990929</v>
          </cell>
        </row>
        <row r="234">
          <cell r="D234" t="str">
            <v>15CR</v>
          </cell>
          <cell r="H234">
            <v>1094.4802857142859</v>
          </cell>
        </row>
        <row r="236">
          <cell r="D236" t="str">
            <v>15CST</v>
          </cell>
          <cell r="H236">
            <v>14.78</v>
          </cell>
        </row>
        <row r="237">
          <cell r="D237" t="str">
            <v>15AN</v>
          </cell>
          <cell r="H237">
            <v>2.37</v>
          </cell>
        </row>
        <row r="240">
          <cell r="D240" t="str">
            <v>16AN1</v>
          </cell>
          <cell r="H240">
            <v>358</v>
          </cell>
        </row>
        <row r="241">
          <cell r="D241" t="str">
            <v>16AN2</v>
          </cell>
          <cell r="H241">
            <v>2.37</v>
          </cell>
        </row>
        <row r="242">
          <cell r="F242" t="str">
            <v/>
          </cell>
          <cell r="G242" t="str">
            <v/>
          </cell>
          <cell r="H242" t="str">
            <v/>
          </cell>
        </row>
        <row r="243">
          <cell r="F243" t="str">
            <v/>
          </cell>
          <cell r="G243" t="str">
            <v/>
          </cell>
          <cell r="H243" t="str">
            <v/>
          </cell>
        </row>
        <row r="244">
          <cell r="D244" t="str">
            <v>15MCW</v>
          </cell>
          <cell r="F244">
            <v>30000</v>
          </cell>
          <cell r="G244">
            <v>36000</v>
          </cell>
        </row>
        <row r="245">
          <cell r="D245" t="str">
            <v>15EA</v>
          </cell>
          <cell r="H245">
            <v>18000</v>
          </cell>
        </row>
        <row r="246">
          <cell r="D246" t="str">
            <v>15GT</v>
          </cell>
          <cell r="H246">
            <v>20000</v>
          </cell>
        </row>
        <row r="247">
          <cell r="D247" t="str">
            <v>15MCA</v>
          </cell>
          <cell r="F247">
            <v>100000</v>
          </cell>
          <cell r="G247">
            <v>150000</v>
          </cell>
        </row>
        <row r="249">
          <cell r="D249" t="str">
            <v>20GC</v>
          </cell>
          <cell r="H249">
            <v>1.68</v>
          </cell>
        </row>
        <row r="250">
          <cell r="D250" t="str">
            <v>20GCL</v>
          </cell>
          <cell r="H250">
            <v>4.41</v>
          </cell>
        </row>
        <row r="251">
          <cell r="D251" t="str">
            <v>20GCD</v>
          </cell>
        </row>
        <row r="252">
          <cell r="D252" t="str">
            <v>20PF</v>
          </cell>
          <cell r="H252">
            <v>42.15</v>
          </cell>
        </row>
        <row r="254">
          <cell r="D254" t="str">
            <v>20MOL</v>
          </cell>
          <cell r="H254">
            <v>829</v>
          </cell>
        </row>
        <row r="255">
          <cell r="D255" t="str">
            <v>20MOM</v>
          </cell>
          <cell r="H255">
            <v>1312</v>
          </cell>
        </row>
        <row r="256">
          <cell r="D256" t="str">
            <v>20MOH</v>
          </cell>
          <cell r="H256">
            <v>2270</v>
          </cell>
        </row>
        <row r="257">
          <cell r="D257" t="str">
            <v>20MOR</v>
          </cell>
        </row>
        <row r="258">
          <cell r="D258" t="str">
            <v>20LME</v>
          </cell>
          <cell r="H258">
            <v>1705</v>
          </cell>
        </row>
        <row r="259">
          <cell r="D259" t="str">
            <v>20MME</v>
          </cell>
          <cell r="H259">
            <v>3680</v>
          </cell>
        </row>
        <row r="260">
          <cell r="D260" t="str">
            <v>20MEH</v>
          </cell>
          <cell r="H260">
            <v>35468</v>
          </cell>
        </row>
        <row r="261">
          <cell r="D261" t="str">
            <v>20TL</v>
          </cell>
          <cell r="H261">
            <v>1855</v>
          </cell>
        </row>
        <row r="262">
          <cell r="D262" t="str">
            <v>20MT</v>
          </cell>
          <cell r="H262">
            <v>6365</v>
          </cell>
        </row>
        <row r="263">
          <cell r="D263" t="str">
            <v>20LiDT</v>
          </cell>
          <cell r="H263">
            <v>3182</v>
          </cell>
        </row>
        <row r="264">
          <cell r="D264" t="str">
            <v>20MDT</v>
          </cell>
          <cell r="H264">
            <v>13968</v>
          </cell>
        </row>
        <row r="265">
          <cell r="D265" t="str">
            <v>20LDT</v>
          </cell>
          <cell r="H265">
            <v>91431</v>
          </cell>
        </row>
        <row r="266">
          <cell r="D266" t="str">
            <v>20XLDT</v>
          </cell>
          <cell r="H266">
            <v>147410</v>
          </cell>
        </row>
        <row r="267">
          <cell r="D267" t="str">
            <v>20MEI</v>
          </cell>
        </row>
        <row r="268">
          <cell r="D268" t="str">
            <v>20MMFT</v>
          </cell>
          <cell r="H268">
            <v>9104</v>
          </cell>
        </row>
        <row r="270">
          <cell r="D270" t="str">
            <v>20RCBF</v>
          </cell>
          <cell r="H270">
            <v>122</v>
          </cell>
        </row>
        <row r="271">
          <cell r="D271" t="str">
            <v>20RCBI</v>
          </cell>
          <cell r="H271">
            <v>122</v>
          </cell>
        </row>
        <row r="272">
          <cell r="D272" t="str">
            <v>20RCBM</v>
          </cell>
          <cell r="H272">
            <v>123</v>
          </cell>
        </row>
        <row r="273">
          <cell r="D273" t="str">
            <v>20RCBS</v>
          </cell>
          <cell r="H273">
            <v>138</v>
          </cell>
        </row>
        <row r="274">
          <cell r="D274" t="str">
            <v>20RCBT</v>
          </cell>
        </row>
        <row r="276">
          <cell r="D276" t="str">
            <v>20RBF</v>
          </cell>
          <cell r="H276">
            <v>35.69</v>
          </cell>
        </row>
        <row r="277">
          <cell r="D277" t="str">
            <v>20RBM</v>
          </cell>
          <cell r="H277">
            <v>51</v>
          </cell>
        </row>
        <row r="278">
          <cell r="D278" t="str">
            <v>20RBI</v>
          </cell>
          <cell r="H278">
            <v>25.5</v>
          </cell>
        </row>
        <row r="279">
          <cell r="D279" t="str">
            <v>20RBS</v>
          </cell>
          <cell r="H279">
            <v>40.799999999999997</v>
          </cell>
        </row>
        <row r="280">
          <cell r="D280" t="str">
            <v>20WWT</v>
          </cell>
          <cell r="H280">
            <v>8689</v>
          </cell>
        </row>
        <row r="283">
          <cell r="D283" t="str">
            <v>20FC</v>
          </cell>
          <cell r="H283">
            <v>33.04</v>
          </cell>
        </row>
        <row r="284">
          <cell r="D284" t="str">
            <v>20FS</v>
          </cell>
          <cell r="H284">
            <v>31.87</v>
          </cell>
        </row>
        <row r="285">
          <cell r="D285" t="str">
            <v>20TC</v>
          </cell>
          <cell r="H285">
            <v>17.850000000000001</v>
          </cell>
        </row>
        <row r="287">
          <cell r="D287" t="str">
            <v>20BR</v>
          </cell>
          <cell r="H287">
            <v>173323</v>
          </cell>
        </row>
        <row r="289">
          <cell r="D289" t="str">
            <v>20EC</v>
          </cell>
          <cell r="H289">
            <v>22.75</v>
          </cell>
        </row>
        <row r="290">
          <cell r="D290" t="str">
            <v>20EC</v>
          </cell>
          <cell r="H290">
            <v>22.75</v>
          </cell>
        </row>
        <row r="291">
          <cell r="D291" t="str">
            <v>20FI</v>
          </cell>
          <cell r="H291">
            <v>8629</v>
          </cell>
        </row>
        <row r="292">
          <cell r="D292" t="str">
            <v>20PW</v>
          </cell>
          <cell r="H292">
            <v>8629</v>
          </cell>
        </row>
        <row r="294">
          <cell r="D294" t="str">
            <v>20BL</v>
          </cell>
          <cell r="H294">
            <v>75</v>
          </cell>
        </row>
        <row r="295">
          <cell r="D295" t="str">
            <v>20BE</v>
          </cell>
          <cell r="H295">
            <v>125</v>
          </cell>
        </row>
        <row r="297">
          <cell r="D297" t="str">
            <v>20NWS</v>
          </cell>
          <cell r="H297">
            <v>75</v>
          </cell>
        </row>
        <row r="298">
          <cell r="D298" t="str">
            <v>20SWS</v>
          </cell>
          <cell r="H298">
            <v>85.45</v>
          </cell>
        </row>
        <row r="299">
          <cell r="D299" t="str">
            <v>20WACS</v>
          </cell>
          <cell r="H299">
            <v>225</v>
          </cell>
        </row>
        <row r="301">
          <cell r="D301" t="str">
            <v>20RP</v>
          </cell>
          <cell r="H301">
            <v>56.88</v>
          </cell>
        </row>
      </sheetData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N46"/>
  <sheetViews>
    <sheetView tabSelected="1" zoomScaleNormal="100" workbookViewId="0">
      <pane ySplit="4" topLeftCell="A5" activePane="bottomLeft" state="frozen"/>
      <selection pane="bottomLeft" activeCell="I5" sqref="I5"/>
    </sheetView>
  </sheetViews>
  <sheetFormatPr defaultColWidth="9.28515625" defaultRowHeight="12.75" x14ac:dyDescent="0.2"/>
  <cols>
    <col min="1" max="1" width="5" style="1" customWidth="1"/>
    <col min="2" max="2" width="37" style="1" customWidth="1"/>
    <col min="3" max="3" width="5" style="2" customWidth="1"/>
    <col min="4" max="6" width="11.85546875" style="3" customWidth="1"/>
    <col min="7" max="7" width="7.42578125" style="1" customWidth="1"/>
    <col min="8" max="8" width="2.85546875" style="1" customWidth="1"/>
    <col min="9" max="9" width="12.85546875" style="3" customWidth="1"/>
    <col min="10" max="10" width="2.85546875" style="1" customWidth="1"/>
    <col min="11" max="12" width="12.7109375" style="3" customWidth="1"/>
    <col min="13" max="13" width="11.140625" style="4" customWidth="1"/>
    <col min="14" max="14" width="2.85546875" style="1" customWidth="1"/>
    <col min="15" max="15" width="29.42578125" style="1" customWidth="1"/>
    <col min="16" max="16" width="5.140625" style="2" bestFit="1" customWidth="1"/>
    <col min="17" max="19" width="9.28515625" style="3" customWidth="1"/>
    <col min="20" max="20" width="12.42578125" style="3" customWidth="1"/>
    <col min="21" max="21" width="9.28515625" style="3" customWidth="1"/>
    <col min="22" max="22" width="12.42578125" style="3" customWidth="1"/>
    <col min="23" max="24" width="12.42578125" style="6" bestFit="1" customWidth="1"/>
    <col min="25" max="28" width="12.42578125" style="3" customWidth="1"/>
    <col min="29" max="29" width="9.28515625" style="3" customWidth="1"/>
    <col min="30" max="32" width="12.42578125" style="3" customWidth="1"/>
    <col min="33" max="33" width="12.42578125" style="6" customWidth="1"/>
    <col min="34" max="35" width="9" style="6" customWidth="1"/>
    <col min="36" max="36" width="2.85546875" style="6" customWidth="1"/>
    <col min="37" max="37" width="8.140625" style="3" customWidth="1"/>
    <col min="38" max="38" width="9.42578125" style="1" bestFit="1" customWidth="1"/>
    <col min="39" max="39" width="10.5703125" style="3" customWidth="1"/>
    <col min="40" max="40" width="10" style="1" bestFit="1" customWidth="1"/>
    <col min="41" max="16384" width="9.28515625" style="1"/>
  </cols>
  <sheetData>
    <row r="1" spans="2:40" x14ac:dyDescent="0.2">
      <c r="R1" s="5"/>
      <c r="S1" s="5"/>
      <c r="T1" s="5"/>
      <c r="U1" s="5"/>
      <c r="AB1" s="5"/>
      <c r="AC1" s="5"/>
    </row>
    <row r="2" spans="2:40" s="7" customFormat="1" x14ac:dyDescent="0.2">
      <c r="C2" s="8"/>
      <c r="D2" s="4"/>
      <c r="E2" s="4"/>
      <c r="F2" s="4"/>
      <c r="I2" s="9">
        <v>44166</v>
      </c>
      <c r="K2" s="10">
        <v>43862</v>
      </c>
      <c r="L2" s="10"/>
      <c r="M2" s="10"/>
      <c r="P2" s="8"/>
      <c r="Q2" s="11" t="s">
        <v>0</v>
      </c>
      <c r="R2" s="11"/>
      <c r="S2" s="11"/>
      <c r="T2" s="11"/>
      <c r="U2" s="11"/>
      <c r="V2" s="4"/>
      <c r="W2" s="12" t="s">
        <v>1</v>
      </c>
      <c r="X2" s="12"/>
      <c r="Y2" s="13" t="s">
        <v>2</v>
      </c>
      <c r="Z2" s="13"/>
      <c r="AA2" s="13"/>
      <c r="AB2" s="13"/>
      <c r="AC2" s="13"/>
      <c r="AD2" s="14" t="s">
        <v>3</v>
      </c>
      <c r="AE2" s="14"/>
      <c r="AF2" s="14"/>
      <c r="AG2" s="14"/>
      <c r="AH2" s="14"/>
      <c r="AI2" s="14"/>
      <c r="AJ2" s="15"/>
      <c r="AK2" s="16" t="s">
        <v>4</v>
      </c>
      <c r="AL2" s="16"/>
      <c r="AM2" s="16"/>
      <c r="AN2" s="16"/>
    </row>
    <row r="3" spans="2:40" s="7" customFormat="1" x14ac:dyDescent="0.2">
      <c r="C3" s="8"/>
      <c r="D3" s="4"/>
      <c r="E3" s="4"/>
      <c r="F3" s="4"/>
      <c r="I3" s="4"/>
      <c r="K3" s="4"/>
      <c r="L3" s="4"/>
      <c r="M3" s="4"/>
      <c r="P3" s="8"/>
      <c r="Q3" s="17">
        <v>100</v>
      </c>
      <c r="R3" s="17">
        <v>150</v>
      </c>
      <c r="S3" s="4"/>
      <c r="T3" s="4"/>
      <c r="U3" s="4"/>
      <c r="V3" s="4"/>
      <c r="Y3" s="17">
        <v>75</v>
      </c>
      <c r="Z3" s="17">
        <v>125</v>
      </c>
      <c r="AA3" s="4"/>
      <c r="AB3" s="4"/>
      <c r="AC3" s="4"/>
      <c r="AD3" s="4">
        <v>90</v>
      </c>
      <c r="AE3" s="4">
        <v>125</v>
      </c>
      <c r="AF3" s="4"/>
      <c r="AG3" s="15"/>
      <c r="AH3" s="15"/>
      <c r="AI3" s="15"/>
      <c r="AJ3" s="15"/>
      <c r="AK3" s="4"/>
      <c r="AM3" s="4"/>
    </row>
    <row r="4" spans="2:40" s="21" customFormat="1" ht="51" x14ac:dyDescent="0.2">
      <c r="B4" s="18" t="s">
        <v>5</v>
      </c>
      <c r="C4" s="18" t="s">
        <v>6</v>
      </c>
      <c r="D4" s="19" t="s">
        <v>7</v>
      </c>
      <c r="E4" s="19" t="s">
        <v>8</v>
      </c>
      <c r="F4" s="19" t="s">
        <v>9</v>
      </c>
      <c r="G4" s="20">
        <f>100/75-1</f>
        <v>0.33333333333333326</v>
      </c>
      <c r="I4" s="19" t="s">
        <v>10</v>
      </c>
      <c r="K4" s="22" t="s">
        <v>11</v>
      </c>
      <c r="L4" s="19" t="str">
        <f>E4</f>
        <v>2018 Unit Rate ($/unit)</v>
      </c>
      <c r="M4" s="19" t="s">
        <v>10</v>
      </c>
      <c r="O4" s="23" t="s">
        <v>12</v>
      </c>
      <c r="P4" s="24" t="s">
        <v>6</v>
      </c>
      <c r="Q4" s="25" t="s">
        <v>13</v>
      </c>
      <c r="R4" s="25" t="s">
        <v>14</v>
      </c>
      <c r="S4" s="25" t="s">
        <v>15</v>
      </c>
      <c r="T4" s="25" t="s">
        <v>16</v>
      </c>
      <c r="U4" s="25" t="s">
        <v>17</v>
      </c>
      <c r="V4" s="25" t="s">
        <v>18</v>
      </c>
      <c r="W4" s="26" t="s">
        <v>19</v>
      </c>
      <c r="X4" s="26" t="s">
        <v>20</v>
      </c>
      <c r="Y4" s="27" t="s">
        <v>13</v>
      </c>
      <c r="Z4" s="27" t="s">
        <v>14</v>
      </c>
      <c r="AA4" s="27" t="s">
        <v>15</v>
      </c>
      <c r="AB4" s="27" t="s">
        <v>16</v>
      </c>
      <c r="AC4" s="27" t="s">
        <v>17</v>
      </c>
      <c r="AD4" s="28" t="s">
        <v>21</v>
      </c>
      <c r="AE4" s="28" t="s">
        <v>22</v>
      </c>
      <c r="AF4" s="28" t="s">
        <v>23</v>
      </c>
      <c r="AG4" s="29" t="s">
        <v>24</v>
      </c>
      <c r="AH4" s="29" t="s">
        <v>25</v>
      </c>
      <c r="AI4" s="29" t="s">
        <v>26</v>
      </c>
      <c r="AJ4" s="30"/>
      <c r="AK4" s="31"/>
      <c r="AL4" s="31" t="s">
        <v>27</v>
      </c>
      <c r="AM4" s="31" t="s">
        <v>28</v>
      </c>
      <c r="AN4" s="31"/>
    </row>
    <row r="5" spans="2:40" x14ac:dyDescent="0.2">
      <c r="B5" s="32" t="s">
        <v>29</v>
      </c>
      <c r="C5" s="33" t="s">
        <v>30</v>
      </c>
      <c r="D5" s="34">
        <v>44.37</v>
      </c>
      <c r="E5" s="35">
        <v>38.83</v>
      </c>
      <c r="F5" s="35">
        <v>38.83</v>
      </c>
      <c r="G5" s="36">
        <f t="shared" ref="G5:G44" si="0">D5/E5-1</f>
        <v>0.14267319083183105</v>
      </c>
      <c r="I5" s="34">
        <f>+K5</f>
        <v>42.15</v>
      </c>
      <c r="K5" s="37">
        <f>IF(AG5&lt;100,ROUND(AG5,2),ROUND(AG5,0))</f>
        <v>42.15</v>
      </c>
      <c r="L5" s="37">
        <f>E5</f>
        <v>38.83</v>
      </c>
      <c r="M5" s="38">
        <f>(K5-L5)/L5</f>
        <v>8.550090136492404E-2</v>
      </c>
      <c r="O5" s="39" t="s">
        <v>29</v>
      </c>
      <c r="P5" s="40" t="str">
        <f>C5</f>
        <v>m2</v>
      </c>
      <c r="Q5" s="41">
        <v>22.15</v>
      </c>
      <c r="R5" s="41">
        <v>22.21</v>
      </c>
      <c r="S5" s="41">
        <v>44.37</v>
      </c>
      <c r="T5" s="41">
        <f>S5-(Q5+R5)</f>
        <v>9.9999999999980105E-3</v>
      </c>
      <c r="U5" s="42">
        <f>T5/R5</f>
        <v>4.5024763619982034E-4</v>
      </c>
      <c r="V5" s="41">
        <f t="shared" ref="V5:V44" si="1">S5-D5</f>
        <v>0</v>
      </c>
      <c r="W5" s="43">
        <f t="shared" ref="W5:X44" si="2">Q5/Q$3</f>
        <v>0.22149999999999997</v>
      </c>
      <c r="X5" s="43">
        <f t="shared" si="2"/>
        <v>0.14806666666666668</v>
      </c>
      <c r="Y5" s="41">
        <f>W5*Y$3</f>
        <v>16.612499999999997</v>
      </c>
      <c r="Z5" s="41">
        <f>X5*Z$3</f>
        <v>18.508333333333336</v>
      </c>
      <c r="AA5" s="41">
        <f>E5</f>
        <v>38.83</v>
      </c>
      <c r="AB5" s="41">
        <f>AA5-(Y5+Z5)</f>
        <v>3.7091666666666612</v>
      </c>
      <c r="AC5" s="42">
        <f>AB5/Z5</f>
        <v>0.20040522287257959</v>
      </c>
      <c r="AD5" s="41">
        <f t="shared" ref="AD5:AD44" si="3">W5*$AD$3</f>
        <v>19.934999999999999</v>
      </c>
      <c r="AE5" s="41">
        <f t="shared" ref="AE5:AE44" si="4">X5*$AE$3</f>
        <v>18.508333333333336</v>
      </c>
      <c r="AF5" s="41">
        <f>AB5</f>
        <v>3.7091666666666612</v>
      </c>
      <c r="AG5" s="41">
        <f>SUM(AD5:AF5)</f>
        <v>42.152499999999996</v>
      </c>
      <c r="AH5" s="42">
        <f t="shared" ref="AH5:AH19" si="5">AG5/S5</f>
        <v>0.95002253775073242</v>
      </c>
      <c r="AI5" s="44">
        <f t="shared" ref="AI5:AI44" si="6">AG5/E5</f>
        <v>1.0855652845737831</v>
      </c>
      <c r="AK5" s="41" t="b">
        <f t="shared" ref="AK5:AK44" si="7">W5=X5</f>
        <v>0</v>
      </c>
      <c r="AL5" s="36">
        <f t="shared" ref="AL5:AL44" si="8">X5/W5</f>
        <v>0.66847253574115895</v>
      </c>
      <c r="AM5" s="3">
        <v>70</v>
      </c>
      <c r="AN5" s="45">
        <f t="shared" ref="AN5:AN44" si="9">AM5/AL5</f>
        <v>104.71634398919403</v>
      </c>
    </row>
    <row r="6" spans="2:40" x14ac:dyDescent="0.2">
      <c r="B6" s="32" t="s">
        <v>31</v>
      </c>
      <c r="C6" s="33" t="s">
        <v>30</v>
      </c>
      <c r="D6" s="34">
        <v>1.81</v>
      </c>
      <c r="E6" s="35">
        <v>1.49</v>
      </c>
      <c r="F6" s="35">
        <v>1.49</v>
      </c>
      <c r="G6" s="36">
        <f t="shared" si="0"/>
        <v>0.21476510067114107</v>
      </c>
      <c r="I6" s="34">
        <f t="shared" ref="I6:I44" si="10">+K6</f>
        <v>1.68</v>
      </c>
      <c r="K6" s="37">
        <f t="shared" ref="K6:K44" si="11">IF(AG6&lt;100,ROUND(AG6,2),ROUND(AG6,0))</f>
        <v>1.68</v>
      </c>
      <c r="L6" s="37">
        <f t="shared" ref="L6:L44" si="12">E6</f>
        <v>1.49</v>
      </c>
      <c r="M6" s="38">
        <f t="shared" ref="M6:M44" si="13">(K6-L6)/L6</f>
        <v>0.12751677852348989</v>
      </c>
      <c r="O6" s="39" t="s">
        <v>31</v>
      </c>
      <c r="P6" s="40" t="str">
        <f t="shared" ref="P6:P44" si="14">C6</f>
        <v>m2</v>
      </c>
      <c r="Q6" s="41">
        <v>1.27</v>
      </c>
      <c r="R6" s="41">
        <v>0.4</v>
      </c>
      <c r="S6" s="41">
        <v>1.81</v>
      </c>
      <c r="T6" s="41">
        <f t="shared" ref="T6:T44" si="15">S6-(Q6+R6)</f>
        <v>0.14000000000000012</v>
      </c>
      <c r="U6" s="42">
        <f>T6/R6</f>
        <v>0.35000000000000031</v>
      </c>
      <c r="V6" s="41">
        <f t="shared" si="1"/>
        <v>0</v>
      </c>
      <c r="W6" s="43">
        <f t="shared" si="2"/>
        <v>1.2699999999999999E-2</v>
      </c>
      <c r="X6" s="43">
        <f t="shared" si="2"/>
        <v>2.666666666666667E-3</v>
      </c>
      <c r="Y6" s="41">
        <f t="shared" ref="Y6:Z44" si="16">W6*Y$3</f>
        <v>0.95250000000000001</v>
      </c>
      <c r="Z6" s="41">
        <f t="shared" si="16"/>
        <v>0.33333333333333337</v>
      </c>
      <c r="AA6" s="41">
        <f t="shared" ref="AA6:AA44" si="17">E6</f>
        <v>1.49</v>
      </c>
      <c r="AB6" s="41">
        <f t="shared" ref="AB6:AB44" si="18">AA6-(Y6+Z6)</f>
        <v>0.20416666666666661</v>
      </c>
      <c r="AC6" s="42">
        <f>AB6/Z6</f>
        <v>0.61249999999999971</v>
      </c>
      <c r="AD6" s="41">
        <f t="shared" si="3"/>
        <v>1.143</v>
      </c>
      <c r="AE6" s="41">
        <f t="shared" si="4"/>
        <v>0.33333333333333337</v>
      </c>
      <c r="AF6" s="41">
        <f t="shared" ref="AF6:AF44" si="19">AB6</f>
        <v>0.20416666666666661</v>
      </c>
      <c r="AG6" s="41">
        <f t="shared" ref="AG6:AG44" si="20">SUM(AD6:AF6)</f>
        <v>1.6804999999999999</v>
      </c>
      <c r="AH6" s="42">
        <f t="shared" si="5"/>
        <v>0.92845303867403306</v>
      </c>
      <c r="AI6" s="44">
        <f t="shared" si="6"/>
        <v>1.1278523489932886</v>
      </c>
      <c r="AK6" s="41" t="b">
        <f t="shared" si="7"/>
        <v>0</v>
      </c>
      <c r="AL6" s="36">
        <f t="shared" si="8"/>
        <v>0.20997375328083992</v>
      </c>
      <c r="AM6" s="3">
        <v>70</v>
      </c>
      <c r="AN6" s="45">
        <f t="shared" si="9"/>
        <v>333.37499999999994</v>
      </c>
    </row>
    <row r="7" spans="2:40" x14ac:dyDescent="0.2">
      <c r="B7" s="32" t="s">
        <v>32</v>
      </c>
      <c r="C7" s="33" t="s">
        <v>30</v>
      </c>
      <c r="D7" s="46">
        <v>5.31</v>
      </c>
      <c r="E7" s="35">
        <v>4.12</v>
      </c>
      <c r="F7" s="35">
        <v>4.12</v>
      </c>
      <c r="G7" s="36">
        <f t="shared" si="0"/>
        <v>0.28883495145631066</v>
      </c>
      <c r="I7" s="34">
        <f t="shared" si="10"/>
        <v>4.41</v>
      </c>
      <c r="K7" s="37">
        <f t="shared" si="11"/>
        <v>4.41</v>
      </c>
      <c r="L7" s="37">
        <f t="shared" si="12"/>
        <v>4.12</v>
      </c>
      <c r="M7" s="38">
        <f t="shared" si="13"/>
        <v>7.0388349514563117E-2</v>
      </c>
      <c r="O7" s="39" t="s">
        <v>33</v>
      </c>
      <c r="P7" s="40" t="str">
        <f t="shared" si="14"/>
        <v>m2</v>
      </c>
      <c r="Q7" s="41">
        <v>1.9</v>
      </c>
      <c r="R7" s="41">
        <v>0.59</v>
      </c>
      <c r="S7" s="41">
        <v>2.72</v>
      </c>
      <c r="T7" s="41">
        <f t="shared" si="15"/>
        <v>0.23000000000000043</v>
      </c>
      <c r="U7" s="42">
        <f t="shared" ref="U7:U44" si="21">T7/R7</f>
        <v>0.38983050847457701</v>
      </c>
      <c r="V7" s="41">
        <f t="shared" si="1"/>
        <v>-2.5899999999999994</v>
      </c>
      <c r="W7" s="43">
        <f t="shared" si="2"/>
        <v>1.9E-2</v>
      </c>
      <c r="X7" s="43">
        <f t="shared" si="2"/>
        <v>3.933333333333333E-3</v>
      </c>
      <c r="Y7" s="41">
        <f t="shared" si="16"/>
        <v>1.425</v>
      </c>
      <c r="Z7" s="41">
        <f t="shared" si="16"/>
        <v>0.49166666666666664</v>
      </c>
      <c r="AA7" s="41">
        <f t="shared" si="17"/>
        <v>4.12</v>
      </c>
      <c r="AB7" s="41">
        <f t="shared" si="18"/>
        <v>2.2033333333333331</v>
      </c>
      <c r="AC7" s="42">
        <f>AB7/Z7</f>
        <v>4.4813559322033898</v>
      </c>
      <c r="AD7" s="41">
        <f t="shared" si="3"/>
        <v>1.71</v>
      </c>
      <c r="AE7" s="41">
        <f t="shared" si="4"/>
        <v>0.49166666666666664</v>
      </c>
      <c r="AF7" s="41">
        <f>AB7</f>
        <v>2.2033333333333331</v>
      </c>
      <c r="AG7" s="41">
        <f>SUM(AD7:AF7)</f>
        <v>4.4049999999999994</v>
      </c>
      <c r="AH7" s="42">
        <f t="shared" si="5"/>
        <v>1.6194852941176467</v>
      </c>
      <c r="AI7" s="44">
        <f t="shared" si="6"/>
        <v>1.0691747572815533</v>
      </c>
      <c r="AK7" s="41" t="b">
        <f t="shared" si="7"/>
        <v>0</v>
      </c>
      <c r="AL7" s="36">
        <f t="shared" si="8"/>
        <v>0.2070175438596491</v>
      </c>
      <c r="AM7" s="3">
        <v>70</v>
      </c>
      <c r="AN7" s="45">
        <f t="shared" si="9"/>
        <v>338.13559322033905</v>
      </c>
    </row>
    <row r="8" spans="2:40" x14ac:dyDescent="0.2">
      <c r="B8" s="32" t="s">
        <v>34</v>
      </c>
      <c r="C8" s="33" t="s">
        <v>35</v>
      </c>
      <c r="D8" s="34">
        <v>1094.48</v>
      </c>
      <c r="E8" s="35">
        <v>862.5</v>
      </c>
      <c r="F8" s="47">
        <f t="shared" ref="F8:F10" si="22">+E8</f>
        <v>862.5</v>
      </c>
      <c r="G8" s="36">
        <f t="shared" si="0"/>
        <v>0.26896231884057964</v>
      </c>
      <c r="I8" s="34">
        <f t="shared" si="10"/>
        <v>952</v>
      </c>
      <c r="K8" s="37">
        <f t="shared" si="11"/>
        <v>952</v>
      </c>
      <c r="L8" s="37">
        <f t="shared" si="12"/>
        <v>862.5</v>
      </c>
      <c r="M8" s="38">
        <f t="shared" si="13"/>
        <v>0.10376811594202899</v>
      </c>
      <c r="O8" s="39" t="s">
        <v>34</v>
      </c>
      <c r="P8" s="40" t="str">
        <f t="shared" si="14"/>
        <v>Ea</v>
      </c>
      <c r="Q8" s="48">
        <v>599.48</v>
      </c>
      <c r="R8" s="48">
        <v>450</v>
      </c>
      <c r="S8" s="49">
        <v>1094.48</v>
      </c>
      <c r="T8" s="49">
        <f t="shared" si="15"/>
        <v>45</v>
      </c>
      <c r="U8" s="42">
        <f t="shared" si="21"/>
        <v>0.1</v>
      </c>
      <c r="V8" s="41">
        <f t="shared" si="1"/>
        <v>0</v>
      </c>
      <c r="W8" s="43">
        <f t="shared" si="2"/>
        <v>5.9948000000000006</v>
      </c>
      <c r="X8" s="43">
        <f t="shared" si="2"/>
        <v>3</v>
      </c>
      <c r="Y8" s="41">
        <f t="shared" si="16"/>
        <v>449.61000000000007</v>
      </c>
      <c r="Z8" s="41">
        <f t="shared" si="16"/>
        <v>375</v>
      </c>
      <c r="AA8" s="41">
        <f t="shared" si="17"/>
        <v>862.5</v>
      </c>
      <c r="AB8" s="41">
        <f t="shared" si="18"/>
        <v>37.889999999999873</v>
      </c>
      <c r="AC8" s="42">
        <f t="shared" ref="AC8:AC44" si="23">AB8/Z8</f>
        <v>0.10103999999999966</v>
      </c>
      <c r="AD8" s="41">
        <f t="shared" si="3"/>
        <v>539.53200000000004</v>
      </c>
      <c r="AE8" s="41">
        <f t="shared" si="4"/>
        <v>375</v>
      </c>
      <c r="AF8" s="41">
        <f t="shared" si="19"/>
        <v>37.889999999999873</v>
      </c>
      <c r="AG8" s="41">
        <f>SUM(AD8:AF8)</f>
        <v>952.42199999999991</v>
      </c>
      <c r="AH8" s="42">
        <f t="shared" si="5"/>
        <v>0.87020502887215834</v>
      </c>
      <c r="AI8" s="44">
        <f t="shared" si="6"/>
        <v>1.1042573913043476</v>
      </c>
      <c r="AK8" s="41" t="b">
        <f t="shared" si="7"/>
        <v>0</v>
      </c>
      <c r="AL8" s="36">
        <f t="shared" si="8"/>
        <v>0.50043370921465269</v>
      </c>
      <c r="AM8" s="3">
        <v>70</v>
      </c>
      <c r="AN8" s="45">
        <f t="shared" si="9"/>
        <v>139.87866666666667</v>
      </c>
    </row>
    <row r="9" spans="2:40" x14ac:dyDescent="0.2">
      <c r="B9" s="32" t="s">
        <v>36</v>
      </c>
      <c r="C9" s="33" t="s">
        <v>30</v>
      </c>
      <c r="D9" s="46">
        <v>3.5</v>
      </c>
      <c r="E9" s="35">
        <v>2.62</v>
      </c>
      <c r="F9" s="47">
        <f t="shared" si="22"/>
        <v>2.62</v>
      </c>
      <c r="G9" s="36">
        <f t="shared" si="0"/>
        <v>0.33587786259541974</v>
      </c>
      <c r="I9" s="34">
        <f t="shared" si="10"/>
        <v>2.85</v>
      </c>
      <c r="K9" s="37">
        <f t="shared" si="11"/>
        <v>2.85</v>
      </c>
      <c r="L9" s="37">
        <f t="shared" si="12"/>
        <v>2.62</v>
      </c>
      <c r="M9" s="38">
        <f t="shared" si="13"/>
        <v>8.7786259541984726E-2</v>
      </c>
      <c r="O9" s="39" t="s">
        <v>36</v>
      </c>
      <c r="P9" s="40" t="str">
        <f t="shared" si="14"/>
        <v>m2</v>
      </c>
      <c r="Q9" s="41">
        <v>1.54</v>
      </c>
      <c r="R9" s="41">
        <v>0.15</v>
      </c>
      <c r="S9" s="41">
        <v>1.69</v>
      </c>
      <c r="T9" s="41">
        <f t="shared" si="15"/>
        <v>0</v>
      </c>
      <c r="U9" s="42">
        <f t="shared" si="21"/>
        <v>0</v>
      </c>
      <c r="V9" s="41">
        <f t="shared" si="1"/>
        <v>-1.81</v>
      </c>
      <c r="W9" s="43">
        <f t="shared" si="2"/>
        <v>1.54E-2</v>
      </c>
      <c r="X9" s="43">
        <f t="shared" si="2"/>
        <v>1E-3</v>
      </c>
      <c r="Y9" s="41">
        <f t="shared" si="16"/>
        <v>1.155</v>
      </c>
      <c r="Z9" s="41">
        <f t="shared" si="16"/>
        <v>0.125</v>
      </c>
      <c r="AA9" s="41">
        <f>E9</f>
        <v>2.62</v>
      </c>
      <c r="AB9" s="41">
        <f t="shared" si="18"/>
        <v>1.34</v>
      </c>
      <c r="AC9" s="42">
        <f t="shared" si="23"/>
        <v>10.72</v>
      </c>
      <c r="AD9" s="41">
        <f t="shared" si="3"/>
        <v>1.3860000000000001</v>
      </c>
      <c r="AE9" s="41">
        <f t="shared" si="4"/>
        <v>0.125</v>
      </c>
      <c r="AF9" s="41">
        <f t="shared" si="19"/>
        <v>1.34</v>
      </c>
      <c r="AG9" s="41">
        <f>SUM(AD9:AF9)</f>
        <v>2.851</v>
      </c>
      <c r="AH9" s="42">
        <f t="shared" si="5"/>
        <v>1.68698224852071</v>
      </c>
      <c r="AI9" s="44">
        <f t="shared" si="6"/>
        <v>1.0881679389312977</v>
      </c>
      <c r="AK9" s="41" t="b">
        <f t="shared" si="7"/>
        <v>0</v>
      </c>
      <c r="AL9" s="36">
        <f t="shared" si="8"/>
        <v>6.4935064935064929E-2</v>
      </c>
      <c r="AM9" s="3">
        <v>70</v>
      </c>
      <c r="AN9" s="45">
        <f t="shared" si="9"/>
        <v>1078</v>
      </c>
    </row>
    <row r="10" spans="2:40" x14ac:dyDescent="0.2">
      <c r="B10" s="32" t="s">
        <v>37</v>
      </c>
      <c r="C10" s="33" t="s">
        <v>35</v>
      </c>
      <c r="D10" s="34">
        <v>6.22</v>
      </c>
      <c r="E10" s="35">
        <v>5.49</v>
      </c>
      <c r="F10" s="47">
        <f t="shared" si="22"/>
        <v>5.49</v>
      </c>
      <c r="G10" s="36">
        <f t="shared" si="0"/>
        <v>0.13296903460837872</v>
      </c>
      <c r="I10" s="34">
        <f t="shared" si="10"/>
        <v>5.93</v>
      </c>
      <c r="K10" s="37">
        <f t="shared" si="11"/>
        <v>5.93</v>
      </c>
      <c r="L10" s="37">
        <f t="shared" si="12"/>
        <v>5.49</v>
      </c>
      <c r="M10" s="38">
        <f t="shared" si="13"/>
        <v>8.0145719489981698E-2</v>
      </c>
      <c r="O10" s="39" t="s">
        <v>37</v>
      </c>
      <c r="P10" s="40" t="str">
        <f t="shared" si="14"/>
        <v>Ea</v>
      </c>
      <c r="Q10" s="41">
        <v>2.93</v>
      </c>
      <c r="R10" s="41">
        <v>3.29</v>
      </c>
      <c r="S10" s="41">
        <v>6.22</v>
      </c>
      <c r="T10" s="41">
        <f t="shared" si="15"/>
        <v>0</v>
      </c>
      <c r="U10" s="42">
        <f t="shared" si="21"/>
        <v>0</v>
      </c>
      <c r="V10" s="41">
        <f t="shared" si="1"/>
        <v>0</v>
      </c>
      <c r="W10" s="43">
        <f t="shared" si="2"/>
        <v>2.9300000000000003E-2</v>
      </c>
      <c r="X10" s="43">
        <f t="shared" si="2"/>
        <v>2.1933333333333332E-2</v>
      </c>
      <c r="Y10" s="41">
        <f t="shared" si="16"/>
        <v>2.1975000000000002</v>
      </c>
      <c r="Z10" s="41">
        <f t="shared" si="16"/>
        <v>2.7416666666666667</v>
      </c>
      <c r="AA10" s="41">
        <f t="shared" si="17"/>
        <v>5.49</v>
      </c>
      <c r="AB10" s="41">
        <f t="shared" si="18"/>
        <v>0.55083333333333329</v>
      </c>
      <c r="AC10" s="42">
        <f t="shared" si="23"/>
        <v>0.20091185410334345</v>
      </c>
      <c r="AD10" s="41">
        <f t="shared" si="3"/>
        <v>2.6370000000000005</v>
      </c>
      <c r="AE10" s="41">
        <f t="shared" si="4"/>
        <v>2.7416666666666667</v>
      </c>
      <c r="AF10" s="41">
        <f t="shared" si="19"/>
        <v>0.55083333333333329</v>
      </c>
      <c r="AG10" s="41">
        <f t="shared" si="20"/>
        <v>5.9295000000000009</v>
      </c>
      <c r="AH10" s="42">
        <f t="shared" si="5"/>
        <v>0.95329581993569146</v>
      </c>
      <c r="AI10" s="44">
        <f t="shared" si="6"/>
        <v>1.0800546448087434</v>
      </c>
      <c r="AK10" s="41" t="b">
        <f t="shared" si="7"/>
        <v>0</v>
      </c>
      <c r="AL10" s="36">
        <f t="shared" si="8"/>
        <v>0.74857792946530133</v>
      </c>
      <c r="AM10" s="3">
        <v>70</v>
      </c>
      <c r="AN10" s="45">
        <f t="shared" si="9"/>
        <v>93.510638297872362</v>
      </c>
    </row>
    <row r="11" spans="2:40" x14ac:dyDescent="0.2">
      <c r="B11" s="32" t="s">
        <v>38</v>
      </c>
      <c r="C11" s="33" t="s">
        <v>35</v>
      </c>
      <c r="D11" s="34">
        <v>1980.8</v>
      </c>
      <c r="E11" s="35">
        <v>1583.75</v>
      </c>
      <c r="F11" s="35">
        <v>1583.75</v>
      </c>
      <c r="G11" s="36">
        <f t="shared" si="0"/>
        <v>0.25070244672454622</v>
      </c>
      <c r="I11" s="34">
        <f t="shared" si="10"/>
        <v>1705</v>
      </c>
      <c r="K11" s="37">
        <f t="shared" si="11"/>
        <v>1705</v>
      </c>
      <c r="L11" s="37">
        <f t="shared" si="12"/>
        <v>1583.75</v>
      </c>
      <c r="M11" s="38">
        <f t="shared" si="13"/>
        <v>7.6558800315706388E-2</v>
      </c>
      <c r="O11" s="39" t="s">
        <v>38</v>
      </c>
      <c r="P11" s="40" t="str">
        <f t="shared" si="14"/>
        <v>Ea</v>
      </c>
      <c r="Q11" s="48">
        <v>809.3</v>
      </c>
      <c r="R11" s="48">
        <v>1065</v>
      </c>
      <c r="S11" s="49">
        <v>1980.8</v>
      </c>
      <c r="T11" s="49">
        <f t="shared" si="15"/>
        <v>106.5</v>
      </c>
      <c r="U11" s="42">
        <f t="shared" si="21"/>
        <v>0.1</v>
      </c>
      <c r="V11" s="41">
        <f t="shared" si="1"/>
        <v>0</v>
      </c>
      <c r="W11" s="43">
        <f t="shared" si="2"/>
        <v>8.093</v>
      </c>
      <c r="X11" s="43">
        <f t="shared" si="2"/>
        <v>7.1</v>
      </c>
      <c r="Y11" s="41">
        <f t="shared" si="16"/>
        <v>606.97500000000002</v>
      </c>
      <c r="Z11" s="41">
        <f t="shared" si="16"/>
        <v>887.5</v>
      </c>
      <c r="AA11" s="41">
        <f t="shared" si="17"/>
        <v>1583.75</v>
      </c>
      <c r="AB11" s="41">
        <f t="shared" si="18"/>
        <v>89.275000000000091</v>
      </c>
      <c r="AC11" s="42">
        <f t="shared" si="23"/>
        <v>0.10059154929577475</v>
      </c>
      <c r="AD11" s="41">
        <f t="shared" si="3"/>
        <v>728.37</v>
      </c>
      <c r="AE11" s="41">
        <f t="shared" si="4"/>
        <v>887.5</v>
      </c>
      <c r="AF11" s="41">
        <f t="shared" si="19"/>
        <v>89.275000000000091</v>
      </c>
      <c r="AG11" s="41">
        <f t="shared" si="20"/>
        <v>1705.145</v>
      </c>
      <c r="AH11" s="42">
        <f t="shared" si="5"/>
        <v>0.86083653069466881</v>
      </c>
      <c r="AI11" s="44">
        <f t="shared" si="6"/>
        <v>1.0766503551696922</v>
      </c>
      <c r="AK11" s="41" t="b">
        <f t="shared" si="7"/>
        <v>0</v>
      </c>
      <c r="AL11" s="36">
        <f t="shared" si="8"/>
        <v>0.87730137155566534</v>
      </c>
      <c r="AM11" s="3">
        <v>70</v>
      </c>
      <c r="AN11" s="45">
        <f t="shared" si="9"/>
        <v>79.790140845070425</v>
      </c>
    </row>
    <row r="12" spans="2:40" x14ac:dyDescent="0.2">
      <c r="B12" s="32" t="s">
        <v>39</v>
      </c>
      <c r="C12" s="33" t="s">
        <v>35</v>
      </c>
      <c r="D12" s="34">
        <v>4261.34</v>
      </c>
      <c r="E12" s="35">
        <v>3392.5</v>
      </c>
      <c r="F12" s="35">
        <v>3392.5</v>
      </c>
      <c r="G12" s="36">
        <f t="shared" si="0"/>
        <v>0.25610611643330872</v>
      </c>
      <c r="I12" s="34">
        <f t="shared" si="10"/>
        <v>3680</v>
      </c>
      <c r="K12" s="37">
        <f t="shared" si="11"/>
        <v>3680</v>
      </c>
      <c r="L12" s="37">
        <f t="shared" si="12"/>
        <v>3392.5</v>
      </c>
      <c r="M12" s="38">
        <f t="shared" si="13"/>
        <v>8.4745762711864403E-2</v>
      </c>
      <c r="O12" s="39" t="s">
        <v>39</v>
      </c>
      <c r="P12" s="40" t="str">
        <f t="shared" si="14"/>
        <v>Ea</v>
      </c>
      <c r="Q12" s="48">
        <v>1918.34</v>
      </c>
      <c r="R12" s="48">
        <v>2130</v>
      </c>
      <c r="S12" s="49">
        <v>4261.34</v>
      </c>
      <c r="T12" s="49">
        <f t="shared" si="15"/>
        <v>213</v>
      </c>
      <c r="U12" s="42">
        <f t="shared" si="21"/>
        <v>0.1</v>
      </c>
      <c r="V12" s="41">
        <f t="shared" si="1"/>
        <v>0</v>
      </c>
      <c r="W12" s="43">
        <f t="shared" si="2"/>
        <v>19.183399999999999</v>
      </c>
      <c r="X12" s="43">
        <f t="shared" si="2"/>
        <v>14.2</v>
      </c>
      <c r="Y12" s="41">
        <f t="shared" si="16"/>
        <v>1438.7549999999999</v>
      </c>
      <c r="Z12" s="41">
        <f t="shared" si="16"/>
        <v>1775</v>
      </c>
      <c r="AA12" s="41">
        <f t="shared" si="17"/>
        <v>3392.5</v>
      </c>
      <c r="AB12" s="41">
        <f t="shared" si="18"/>
        <v>178.74499999999989</v>
      </c>
      <c r="AC12" s="42">
        <f t="shared" si="23"/>
        <v>0.10070140845070416</v>
      </c>
      <c r="AD12" s="41">
        <f t="shared" si="3"/>
        <v>1726.5059999999999</v>
      </c>
      <c r="AE12" s="41">
        <f t="shared" si="4"/>
        <v>1775</v>
      </c>
      <c r="AF12" s="41">
        <f t="shared" si="19"/>
        <v>178.74499999999989</v>
      </c>
      <c r="AG12" s="41">
        <f t="shared" si="20"/>
        <v>3680.2509999999997</v>
      </c>
      <c r="AH12" s="42">
        <f t="shared" si="5"/>
        <v>0.86363702497336514</v>
      </c>
      <c r="AI12" s="44">
        <f t="shared" si="6"/>
        <v>1.0848197494473102</v>
      </c>
      <c r="AK12" s="41" t="b">
        <f t="shared" si="7"/>
        <v>0</v>
      </c>
      <c r="AL12" s="36">
        <f t="shared" si="8"/>
        <v>0.74022331807708752</v>
      </c>
      <c r="AM12" s="3">
        <v>70</v>
      </c>
      <c r="AN12" s="45">
        <f t="shared" si="9"/>
        <v>94.566056338028162</v>
      </c>
    </row>
    <row r="13" spans="2:40" x14ac:dyDescent="0.2">
      <c r="B13" s="32" t="s">
        <v>40</v>
      </c>
      <c r="C13" s="33" t="s">
        <v>35</v>
      </c>
      <c r="D13" s="34">
        <v>41205.449999999997</v>
      </c>
      <c r="E13" s="35">
        <v>32950</v>
      </c>
      <c r="F13" s="35">
        <v>32950</v>
      </c>
      <c r="G13" s="36">
        <f t="shared" si="0"/>
        <v>0.25054476479514398</v>
      </c>
      <c r="I13" s="34">
        <f t="shared" si="10"/>
        <v>35468</v>
      </c>
      <c r="K13" s="37">
        <f t="shared" si="11"/>
        <v>35468</v>
      </c>
      <c r="L13" s="37">
        <f t="shared" si="12"/>
        <v>32950</v>
      </c>
      <c r="M13" s="38">
        <f t="shared" si="13"/>
        <v>7.641881638846737E-2</v>
      </c>
      <c r="O13" s="39" t="s">
        <v>40</v>
      </c>
      <c r="P13" s="40" t="str">
        <f t="shared" si="14"/>
        <v>Ea</v>
      </c>
      <c r="Q13" s="48">
        <v>16785.45</v>
      </c>
      <c r="R13" s="50">
        <v>22200</v>
      </c>
      <c r="S13" s="49">
        <v>41205.449999999997</v>
      </c>
      <c r="T13" s="49">
        <f t="shared" si="15"/>
        <v>2220</v>
      </c>
      <c r="U13" s="42">
        <f t="shared" si="21"/>
        <v>0.1</v>
      </c>
      <c r="V13" s="41">
        <f t="shared" si="1"/>
        <v>0</v>
      </c>
      <c r="W13" s="43">
        <f t="shared" si="2"/>
        <v>167.8545</v>
      </c>
      <c r="X13" s="43">
        <f t="shared" si="2"/>
        <v>148</v>
      </c>
      <c r="Y13" s="41">
        <f t="shared" si="16"/>
        <v>12589.0875</v>
      </c>
      <c r="Z13" s="41">
        <f t="shared" si="16"/>
        <v>18500</v>
      </c>
      <c r="AA13" s="41">
        <f t="shared" si="17"/>
        <v>32950</v>
      </c>
      <c r="AB13" s="41">
        <f t="shared" si="18"/>
        <v>1860.9124999999985</v>
      </c>
      <c r="AC13" s="42">
        <f t="shared" si="23"/>
        <v>0.10058986486486479</v>
      </c>
      <c r="AD13" s="41">
        <f t="shared" si="3"/>
        <v>15106.905000000001</v>
      </c>
      <c r="AE13" s="41">
        <f t="shared" si="4"/>
        <v>18500</v>
      </c>
      <c r="AF13" s="41">
        <f t="shared" si="19"/>
        <v>1860.9124999999985</v>
      </c>
      <c r="AG13" s="41">
        <f t="shared" si="20"/>
        <v>35467.817499999997</v>
      </c>
      <c r="AH13" s="42">
        <f t="shared" si="5"/>
        <v>0.86075549472217872</v>
      </c>
      <c r="AI13" s="44">
        <f t="shared" si="6"/>
        <v>1.0764132776934749</v>
      </c>
      <c r="AK13" s="41" t="b">
        <f t="shared" si="7"/>
        <v>0</v>
      </c>
      <c r="AL13" s="36">
        <f t="shared" si="8"/>
        <v>0.88171600999675315</v>
      </c>
      <c r="AM13" s="3">
        <v>70</v>
      </c>
      <c r="AN13" s="45">
        <f t="shared" si="9"/>
        <v>79.390641891891889</v>
      </c>
    </row>
    <row r="14" spans="2:40" x14ac:dyDescent="0.2">
      <c r="B14" s="32" t="s">
        <v>41</v>
      </c>
      <c r="C14" s="33" t="s">
        <v>35</v>
      </c>
      <c r="D14" s="34">
        <v>941.09</v>
      </c>
      <c r="E14" s="35">
        <v>729.17</v>
      </c>
      <c r="F14" s="35">
        <v>729.17</v>
      </c>
      <c r="G14" s="36">
        <f t="shared" si="0"/>
        <v>0.29063181425456341</v>
      </c>
      <c r="I14" s="34">
        <f t="shared" si="10"/>
        <v>829</v>
      </c>
      <c r="K14" s="37">
        <f t="shared" si="11"/>
        <v>829</v>
      </c>
      <c r="L14" s="37">
        <f t="shared" si="12"/>
        <v>729.17</v>
      </c>
      <c r="M14" s="38">
        <f t="shared" si="13"/>
        <v>0.13690908841559588</v>
      </c>
      <c r="O14" s="39" t="s">
        <v>41</v>
      </c>
      <c r="P14" s="40" t="str">
        <f t="shared" si="14"/>
        <v>Ea</v>
      </c>
      <c r="Q14" s="48">
        <v>666.09</v>
      </c>
      <c r="R14" s="48">
        <v>250</v>
      </c>
      <c r="S14" s="49">
        <v>941.09</v>
      </c>
      <c r="T14" s="49">
        <f t="shared" si="15"/>
        <v>25</v>
      </c>
      <c r="U14" s="42">
        <f t="shared" si="21"/>
        <v>0.1</v>
      </c>
      <c r="V14" s="41">
        <f t="shared" si="1"/>
        <v>0</v>
      </c>
      <c r="W14" s="43">
        <f t="shared" si="2"/>
        <v>6.6609000000000007</v>
      </c>
      <c r="X14" s="43">
        <f t="shared" si="2"/>
        <v>1.6666666666666667</v>
      </c>
      <c r="Y14" s="41">
        <f t="shared" si="16"/>
        <v>499.56750000000005</v>
      </c>
      <c r="Z14" s="41">
        <f t="shared" si="16"/>
        <v>208.33333333333334</v>
      </c>
      <c r="AA14" s="41">
        <f t="shared" si="17"/>
        <v>729.17</v>
      </c>
      <c r="AB14" s="41">
        <f t="shared" si="18"/>
        <v>21.269166666666592</v>
      </c>
      <c r="AC14" s="42">
        <f>AB14/Z14</f>
        <v>0.10209199999999964</v>
      </c>
      <c r="AD14" s="41">
        <f t="shared" si="3"/>
        <v>599.48100000000011</v>
      </c>
      <c r="AE14" s="41">
        <f t="shared" si="4"/>
        <v>208.33333333333334</v>
      </c>
      <c r="AF14" s="41">
        <f t="shared" si="19"/>
        <v>21.269166666666592</v>
      </c>
      <c r="AG14" s="41">
        <f t="shared" si="20"/>
        <v>829.08350000000007</v>
      </c>
      <c r="AH14" s="42">
        <f t="shared" si="5"/>
        <v>0.88098215898585686</v>
      </c>
      <c r="AI14" s="44">
        <f t="shared" si="6"/>
        <v>1.1370236021778188</v>
      </c>
      <c r="AK14" s="41" t="b">
        <f t="shared" si="7"/>
        <v>0</v>
      </c>
      <c r="AL14" s="36">
        <f t="shared" si="8"/>
        <v>0.2502164372181937</v>
      </c>
      <c r="AM14" s="3">
        <v>70</v>
      </c>
      <c r="AN14" s="45">
        <f t="shared" si="9"/>
        <v>279.75780000000003</v>
      </c>
    </row>
    <row r="15" spans="2:40" x14ac:dyDescent="0.2">
      <c r="B15" s="32" t="s">
        <v>42</v>
      </c>
      <c r="C15" s="33" t="s">
        <v>35</v>
      </c>
      <c r="D15" s="34">
        <v>1494.13</v>
      </c>
      <c r="E15" s="35">
        <v>1162.5</v>
      </c>
      <c r="F15" s="35">
        <v>1162.5</v>
      </c>
      <c r="G15" s="36">
        <f t="shared" si="0"/>
        <v>0.28527311827957003</v>
      </c>
      <c r="I15" s="34">
        <f t="shared" si="10"/>
        <v>1312</v>
      </c>
      <c r="K15" s="37">
        <f t="shared" si="11"/>
        <v>1312</v>
      </c>
      <c r="L15" s="37">
        <f t="shared" si="12"/>
        <v>1162.5</v>
      </c>
      <c r="M15" s="38">
        <f t="shared" si="13"/>
        <v>0.12860215053763441</v>
      </c>
      <c r="O15" s="39" t="s">
        <v>42</v>
      </c>
      <c r="P15" s="40" t="str">
        <f t="shared" si="14"/>
        <v>Ea</v>
      </c>
      <c r="Q15" s="48">
        <v>999.13</v>
      </c>
      <c r="R15" s="48">
        <v>450</v>
      </c>
      <c r="S15" s="49">
        <v>1494.13</v>
      </c>
      <c r="T15" s="49">
        <f t="shared" si="15"/>
        <v>45</v>
      </c>
      <c r="U15" s="42">
        <f t="shared" si="21"/>
        <v>0.1</v>
      </c>
      <c r="V15" s="41">
        <f t="shared" si="1"/>
        <v>0</v>
      </c>
      <c r="W15" s="43">
        <f t="shared" si="2"/>
        <v>9.9913000000000007</v>
      </c>
      <c r="X15" s="43">
        <f t="shared" si="2"/>
        <v>3</v>
      </c>
      <c r="Y15" s="41">
        <f t="shared" si="16"/>
        <v>749.34750000000008</v>
      </c>
      <c r="Z15" s="41">
        <f t="shared" si="16"/>
        <v>375</v>
      </c>
      <c r="AA15" s="41">
        <f t="shared" si="17"/>
        <v>1162.5</v>
      </c>
      <c r="AB15" s="41">
        <f t="shared" si="18"/>
        <v>38.152499999999918</v>
      </c>
      <c r="AC15" s="42">
        <f t="shared" si="23"/>
        <v>0.10173999999999978</v>
      </c>
      <c r="AD15" s="41">
        <f t="shared" si="3"/>
        <v>899.2170000000001</v>
      </c>
      <c r="AE15" s="41">
        <f t="shared" si="4"/>
        <v>375</v>
      </c>
      <c r="AF15" s="41">
        <f t="shared" si="19"/>
        <v>38.152499999999918</v>
      </c>
      <c r="AG15" s="41">
        <f t="shared" si="20"/>
        <v>1312.3695</v>
      </c>
      <c r="AH15" s="42">
        <f t="shared" si="5"/>
        <v>0.87835027741896621</v>
      </c>
      <c r="AI15" s="44">
        <f t="shared" si="6"/>
        <v>1.1289199999999999</v>
      </c>
      <c r="AK15" s="41" t="b">
        <f t="shared" si="7"/>
        <v>0</v>
      </c>
      <c r="AL15" s="36">
        <f t="shared" si="8"/>
        <v>0.30026122726772292</v>
      </c>
      <c r="AM15" s="3">
        <v>70</v>
      </c>
      <c r="AN15" s="45">
        <f t="shared" si="9"/>
        <v>233.13033333333334</v>
      </c>
    </row>
    <row r="16" spans="2:40" x14ac:dyDescent="0.2">
      <c r="B16" s="32" t="s">
        <v>43</v>
      </c>
      <c r="C16" s="33" t="s">
        <v>35</v>
      </c>
      <c r="D16" s="34">
        <v>2618.87</v>
      </c>
      <c r="E16" s="35">
        <v>2075</v>
      </c>
      <c r="F16" s="35">
        <v>2075</v>
      </c>
      <c r="G16" s="36">
        <f t="shared" si="0"/>
        <v>0.2621060240963855</v>
      </c>
      <c r="I16" s="34">
        <f t="shared" si="10"/>
        <v>2270</v>
      </c>
      <c r="K16" s="37">
        <f t="shared" si="11"/>
        <v>2270</v>
      </c>
      <c r="L16" s="37">
        <f t="shared" si="12"/>
        <v>2075</v>
      </c>
      <c r="M16" s="38">
        <f t="shared" si="13"/>
        <v>9.3975903614457831E-2</v>
      </c>
      <c r="O16" s="39" t="s">
        <v>43</v>
      </c>
      <c r="P16" s="40" t="str">
        <f t="shared" si="14"/>
        <v>Ea</v>
      </c>
      <c r="Q16" s="48">
        <v>1298.8699999999999</v>
      </c>
      <c r="R16" s="48">
        <v>1200</v>
      </c>
      <c r="S16" s="49">
        <v>2618.87</v>
      </c>
      <c r="T16" s="49">
        <f t="shared" si="15"/>
        <v>120</v>
      </c>
      <c r="U16" s="42">
        <f t="shared" si="21"/>
        <v>0.1</v>
      </c>
      <c r="V16" s="41">
        <f t="shared" si="1"/>
        <v>0</v>
      </c>
      <c r="W16" s="43">
        <f t="shared" si="2"/>
        <v>12.9887</v>
      </c>
      <c r="X16" s="43">
        <f t="shared" si="2"/>
        <v>8</v>
      </c>
      <c r="Y16" s="41">
        <f t="shared" si="16"/>
        <v>974.15250000000003</v>
      </c>
      <c r="Z16" s="41">
        <f t="shared" si="16"/>
        <v>1000</v>
      </c>
      <c r="AA16" s="41">
        <f t="shared" si="17"/>
        <v>2075</v>
      </c>
      <c r="AB16" s="41">
        <f t="shared" si="18"/>
        <v>100.84749999999985</v>
      </c>
      <c r="AC16" s="42">
        <f t="shared" si="23"/>
        <v>0.10084749999999985</v>
      </c>
      <c r="AD16" s="41">
        <f t="shared" si="3"/>
        <v>1168.9829999999999</v>
      </c>
      <c r="AE16" s="41">
        <f t="shared" si="4"/>
        <v>1000</v>
      </c>
      <c r="AF16" s="41">
        <f t="shared" si="19"/>
        <v>100.84749999999985</v>
      </c>
      <c r="AG16" s="41">
        <f t="shared" si="20"/>
        <v>2269.8305</v>
      </c>
      <c r="AH16" s="42">
        <f t="shared" si="5"/>
        <v>0.86672133401047025</v>
      </c>
      <c r="AI16" s="44">
        <f t="shared" si="6"/>
        <v>1.0938942168674699</v>
      </c>
      <c r="AK16" s="41" t="b">
        <f t="shared" si="7"/>
        <v>0</v>
      </c>
      <c r="AL16" s="36">
        <f t="shared" si="8"/>
        <v>0.61591999199304015</v>
      </c>
      <c r="AM16" s="3">
        <v>70</v>
      </c>
      <c r="AN16" s="45">
        <f t="shared" si="9"/>
        <v>113.65112499999999</v>
      </c>
    </row>
    <row r="17" spans="2:40" x14ac:dyDescent="0.2">
      <c r="B17" s="32" t="s">
        <v>44</v>
      </c>
      <c r="C17" s="33" t="s">
        <v>35</v>
      </c>
      <c r="D17" s="34">
        <v>2148.33</v>
      </c>
      <c r="E17" s="35">
        <v>1710.42</v>
      </c>
      <c r="F17" s="35">
        <v>1710.42</v>
      </c>
      <c r="G17" s="36">
        <f t="shared" si="0"/>
        <v>0.25602483600519155</v>
      </c>
      <c r="I17" s="34">
        <f t="shared" si="10"/>
        <v>1855</v>
      </c>
      <c r="K17" s="37">
        <f t="shared" si="11"/>
        <v>1855</v>
      </c>
      <c r="L17" s="37">
        <f t="shared" si="12"/>
        <v>1710.42</v>
      </c>
      <c r="M17" s="38">
        <f t="shared" si="13"/>
        <v>8.4528946106804129E-2</v>
      </c>
      <c r="O17" s="39" t="s">
        <v>44</v>
      </c>
      <c r="P17" s="40" t="str">
        <f t="shared" si="14"/>
        <v>Ea</v>
      </c>
      <c r="Q17" s="48">
        <v>965.83</v>
      </c>
      <c r="R17" s="48">
        <v>1075</v>
      </c>
      <c r="S17" s="49">
        <v>2148.33</v>
      </c>
      <c r="T17" s="49">
        <f t="shared" si="15"/>
        <v>107.5</v>
      </c>
      <c r="U17" s="42">
        <f t="shared" si="21"/>
        <v>0.1</v>
      </c>
      <c r="V17" s="41">
        <f t="shared" si="1"/>
        <v>0</v>
      </c>
      <c r="W17" s="43">
        <f t="shared" si="2"/>
        <v>9.6583000000000006</v>
      </c>
      <c r="X17" s="43">
        <f t="shared" si="2"/>
        <v>7.166666666666667</v>
      </c>
      <c r="Y17" s="41">
        <f t="shared" si="16"/>
        <v>724.37250000000006</v>
      </c>
      <c r="Z17" s="41">
        <f t="shared" si="16"/>
        <v>895.83333333333337</v>
      </c>
      <c r="AA17" s="41">
        <f t="shared" si="17"/>
        <v>1710.42</v>
      </c>
      <c r="AB17" s="41">
        <f t="shared" si="18"/>
        <v>90.214166666666642</v>
      </c>
      <c r="AC17" s="42">
        <f t="shared" si="23"/>
        <v>0.1007041860465116</v>
      </c>
      <c r="AD17" s="41">
        <f t="shared" si="3"/>
        <v>869.24700000000007</v>
      </c>
      <c r="AE17" s="41">
        <f t="shared" si="4"/>
        <v>895.83333333333337</v>
      </c>
      <c r="AF17" s="41">
        <f t="shared" si="19"/>
        <v>90.214166666666642</v>
      </c>
      <c r="AG17" s="41">
        <f t="shared" si="20"/>
        <v>1855.2945</v>
      </c>
      <c r="AH17" s="42">
        <f t="shared" si="5"/>
        <v>0.86359846950887431</v>
      </c>
      <c r="AI17" s="44">
        <f t="shared" si="6"/>
        <v>1.0847011260392183</v>
      </c>
      <c r="AK17" s="41" t="b">
        <f t="shared" si="7"/>
        <v>0</v>
      </c>
      <c r="AL17" s="36">
        <f t="shared" si="8"/>
        <v>0.74202154278358168</v>
      </c>
      <c r="AM17" s="3">
        <v>70</v>
      </c>
      <c r="AN17" s="45">
        <f t="shared" si="9"/>
        <v>94.336883720930231</v>
      </c>
    </row>
    <row r="18" spans="2:40" x14ac:dyDescent="0.2">
      <c r="B18" s="32" t="s">
        <v>45</v>
      </c>
      <c r="C18" s="33" t="s">
        <v>35</v>
      </c>
      <c r="D18" s="34">
        <v>7387.31</v>
      </c>
      <c r="E18" s="35">
        <v>5900</v>
      </c>
      <c r="F18" s="47">
        <f>+E18</f>
        <v>5900</v>
      </c>
      <c r="G18" s="36">
        <f t="shared" si="0"/>
        <v>0.25208644067796615</v>
      </c>
      <c r="I18" s="34">
        <f t="shared" si="10"/>
        <v>6365</v>
      </c>
      <c r="K18" s="37">
        <f t="shared" si="11"/>
        <v>6365</v>
      </c>
      <c r="L18" s="37">
        <f t="shared" si="12"/>
        <v>5900</v>
      </c>
      <c r="M18" s="38">
        <f t="shared" si="13"/>
        <v>7.8813559322033905E-2</v>
      </c>
      <c r="O18" s="39" t="s">
        <v>45</v>
      </c>
      <c r="P18" s="40" t="str">
        <f t="shared" si="14"/>
        <v>Ea</v>
      </c>
      <c r="Q18" s="48">
        <v>3097.31</v>
      </c>
      <c r="R18" s="48">
        <v>3900</v>
      </c>
      <c r="S18" s="49">
        <v>7387.31</v>
      </c>
      <c r="T18" s="49">
        <f t="shared" si="15"/>
        <v>390.00000000000091</v>
      </c>
      <c r="U18" s="42">
        <f t="shared" si="21"/>
        <v>0.10000000000000023</v>
      </c>
      <c r="V18" s="41">
        <f t="shared" si="1"/>
        <v>0</v>
      </c>
      <c r="W18" s="43">
        <f t="shared" si="2"/>
        <v>30.973099999999999</v>
      </c>
      <c r="X18" s="43">
        <f t="shared" si="2"/>
        <v>26</v>
      </c>
      <c r="Y18" s="41">
        <f t="shared" si="16"/>
        <v>2322.9825000000001</v>
      </c>
      <c r="Z18" s="41">
        <f t="shared" si="16"/>
        <v>3250</v>
      </c>
      <c r="AA18" s="41">
        <f t="shared" si="17"/>
        <v>5900</v>
      </c>
      <c r="AB18" s="41">
        <f t="shared" si="18"/>
        <v>327.01749999999993</v>
      </c>
      <c r="AC18" s="42">
        <f t="shared" si="23"/>
        <v>0.10062076923076921</v>
      </c>
      <c r="AD18" s="41">
        <f t="shared" si="3"/>
        <v>2787.5789999999997</v>
      </c>
      <c r="AE18" s="41">
        <f t="shared" si="4"/>
        <v>3250</v>
      </c>
      <c r="AF18" s="41">
        <f t="shared" si="19"/>
        <v>327.01749999999993</v>
      </c>
      <c r="AG18" s="41">
        <f t="shared" si="20"/>
        <v>6364.5964999999997</v>
      </c>
      <c r="AH18" s="42">
        <f t="shared" si="5"/>
        <v>0.86155806376069222</v>
      </c>
      <c r="AI18" s="44">
        <f t="shared" si="6"/>
        <v>1.0787451694915253</v>
      </c>
      <c r="AK18" s="41" t="b">
        <f t="shared" si="7"/>
        <v>0</v>
      </c>
      <c r="AL18" s="36">
        <f t="shared" si="8"/>
        <v>0.83943809305494121</v>
      </c>
      <c r="AM18" s="3">
        <v>70</v>
      </c>
      <c r="AN18" s="45">
        <f t="shared" si="9"/>
        <v>83.38911538461538</v>
      </c>
    </row>
    <row r="19" spans="2:40" x14ac:dyDescent="0.2">
      <c r="B19" s="32" t="s">
        <v>46</v>
      </c>
      <c r="C19" s="33" t="s">
        <v>35</v>
      </c>
      <c r="D19" s="34">
        <v>3693.66</v>
      </c>
      <c r="E19" s="35">
        <v>2950</v>
      </c>
      <c r="F19" s="35">
        <v>2950</v>
      </c>
      <c r="G19" s="36">
        <f t="shared" si="0"/>
        <v>0.2520881355932203</v>
      </c>
      <c r="I19" s="34">
        <f t="shared" si="10"/>
        <v>3182</v>
      </c>
      <c r="K19" s="37">
        <f t="shared" si="11"/>
        <v>3182</v>
      </c>
      <c r="L19" s="37">
        <f t="shared" si="12"/>
        <v>2950</v>
      </c>
      <c r="M19" s="38">
        <f t="shared" si="13"/>
        <v>7.8644067796610165E-2</v>
      </c>
      <c r="O19" s="39" t="s">
        <v>46</v>
      </c>
      <c r="P19" s="40" t="str">
        <f t="shared" si="14"/>
        <v>Ea</v>
      </c>
      <c r="Q19" s="48">
        <v>1548.66</v>
      </c>
      <c r="R19" s="48">
        <v>1950</v>
      </c>
      <c r="S19" s="49">
        <v>3693.66</v>
      </c>
      <c r="T19" s="49">
        <f t="shared" si="15"/>
        <v>195</v>
      </c>
      <c r="U19" s="42">
        <f t="shared" si="21"/>
        <v>0.1</v>
      </c>
      <c r="V19" s="41">
        <f t="shared" si="1"/>
        <v>0</v>
      </c>
      <c r="W19" s="43">
        <f t="shared" si="2"/>
        <v>15.486600000000001</v>
      </c>
      <c r="X19" s="43">
        <f t="shared" si="2"/>
        <v>13</v>
      </c>
      <c r="Y19" s="41">
        <f t="shared" si="16"/>
        <v>1161.4950000000001</v>
      </c>
      <c r="Z19" s="41">
        <f t="shared" si="16"/>
        <v>1625</v>
      </c>
      <c r="AA19" s="41">
        <f t="shared" si="17"/>
        <v>2950</v>
      </c>
      <c r="AB19" s="41">
        <f t="shared" si="18"/>
        <v>163.50500000000011</v>
      </c>
      <c r="AC19" s="42">
        <f t="shared" si="23"/>
        <v>0.1006184615384616</v>
      </c>
      <c r="AD19" s="41">
        <f t="shared" si="3"/>
        <v>1393.7940000000001</v>
      </c>
      <c r="AE19" s="41">
        <f t="shared" si="4"/>
        <v>1625</v>
      </c>
      <c r="AF19" s="41">
        <f t="shared" si="19"/>
        <v>163.50500000000011</v>
      </c>
      <c r="AG19" s="41">
        <f t="shared" si="20"/>
        <v>3182.299</v>
      </c>
      <c r="AH19" s="42">
        <f t="shared" si="5"/>
        <v>0.86155710054525869</v>
      </c>
      <c r="AI19" s="44">
        <f t="shared" si="6"/>
        <v>1.0787454237288137</v>
      </c>
      <c r="AK19" s="41" t="b">
        <f t="shared" si="7"/>
        <v>0</v>
      </c>
      <c r="AL19" s="36">
        <f t="shared" si="8"/>
        <v>0.8394353828471065</v>
      </c>
      <c r="AM19" s="3">
        <v>70</v>
      </c>
      <c r="AN19" s="45">
        <f t="shared" si="9"/>
        <v>83.389384615384614</v>
      </c>
    </row>
    <row r="20" spans="2:40" x14ac:dyDescent="0.2">
      <c r="B20" s="32" t="s">
        <v>47</v>
      </c>
      <c r="C20" s="33" t="s">
        <v>35</v>
      </c>
      <c r="D20" s="34">
        <v>10481.049999999999</v>
      </c>
      <c r="E20" s="35">
        <v>8381.25</v>
      </c>
      <c r="F20" s="47">
        <f t="shared" ref="F20:F22" si="24">+E20</f>
        <v>8381.25</v>
      </c>
      <c r="G20" s="36">
        <f t="shared" si="0"/>
        <v>0.25053542132736761</v>
      </c>
      <c r="I20" s="34">
        <f t="shared" si="10"/>
        <v>9104</v>
      </c>
      <c r="K20" s="37">
        <f t="shared" si="11"/>
        <v>9104</v>
      </c>
      <c r="L20" s="37">
        <f t="shared" si="12"/>
        <v>8381.25</v>
      </c>
      <c r="M20" s="38">
        <f t="shared" si="13"/>
        <v>8.6234153616703946E-2</v>
      </c>
      <c r="O20" s="51" t="str">
        <f>B21</f>
        <v>Medium Diesel Tanks</v>
      </c>
      <c r="P20" s="40" t="str">
        <f t="shared" si="14"/>
        <v>Ea</v>
      </c>
      <c r="Q20" s="52"/>
      <c r="R20" s="52"/>
      <c r="S20" s="53"/>
      <c r="T20" s="41">
        <f t="shared" si="15"/>
        <v>0</v>
      </c>
      <c r="U20" s="42" t="e">
        <f t="shared" si="21"/>
        <v>#DIV/0!</v>
      </c>
      <c r="V20" s="41">
        <f t="shared" si="1"/>
        <v>-10481.049999999999</v>
      </c>
      <c r="W20" s="43">
        <f t="shared" si="2"/>
        <v>0</v>
      </c>
      <c r="X20" s="43">
        <f t="shared" si="2"/>
        <v>0</v>
      </c>
      <c r="Y20" s="41">
        <f t="shared" si="16"/>
        <v>0</v>
      </c>
      <c r="Z20" s="41">
        <f t="shared" si="16"/>
        <v>0</v>
      </c>
      <c r="AA20" s="41">
        <f t="shared" si="17"/>
        <v>8381.25</v>
      </c>
      <c r="AB20" s="41">
        <f t="shared" si="18"/>
        <v>8381.25</v>
      </c>
      <c r="AC20" s="42" t="e">
        <f t="shared" si="23"/>
        <v>#DIV/0!</v>
      </c>
      <c r="AD20" s="41">
        <f t="shared" si="3"/>
        <v>0</v>
      </c>
      <c r="AE20" s="41">
        <f t="shared" si="4"/>
        <v>0</v>
      </c>
      <c r="AF20" s="41">
        <f t="shared" si="19"/>
        <v>8381.25</v>
      </c>
      <c r="AG20" s="54">
        <f>D20*AVERAGE($AH$10:$AH$19,$AH$21:$AH$38,$AH$40:$AH$44)</f>
        <v>9103.6994237160234</v>
      </c>
      <c r="AH20" s="55">
        <f>AG20/D20</f>
        <v>0.86858658471393835</v>
      </c>
      <c r="AI20" s="44">
        <f t="shared" si="6"/>
        <v>1.0861982906745442</v>
      </c>
      <c r="AK20" s="53" t="b">
        <f t="shared" si="7"/>
        <v>1</v>
      </c>
      <c r="AL20" s="36" t="e">
        <f t="shared" si="8"/>
        <v>#DIV/0!</v>
      </c>
      <c r="AM20" s="3">
        <v>70</v>
      </c>
      <c r="AN20" s="45" t="e">
        <f t="shared" si="9"/>
        <v>#DIV/0!</v>
      </c>
    </row>
    <row r="21" spans="2:40" x14ac:dyDescent="0.2">
      <c r="B21" s="32" t="s">
        <v>48</v>
      </c>
      <c r="C21" s="33" t="s">
        <v>35</v>
      </c>
      <c r="D21" s="34">
        <v>16166.4</v>
      </c>
      <c r="E21" s="35">
        <v>12982.5</v>
      </c>
      <c r="F21" s="47">
        <f t="shared" si="24"/>
        <v>12982.5</v>
      </c>
      <c r="G21" s="36">
        <f t="shared" si="0"/>
        <v>0.24524552281917966</v>
      </c>
      <c r="I21" s="34">
        <f t="shared" si="10"/>
        <v>13968</v>
      </c>
      <c r="K21" s="37">
        <f t="shared" si="11"/>
        <v>13968</v>
      </c>
      <c r="L21" s="37">
        <f t="shared" si="12"/>
        <v>12982.5</v>
      </c>
      <c r="M21" s="38">
        <f t="shared" si="13"/>
        <v>7.5909878682842283E-2</v>
      </c>
      <c r="O21" s="39" t="s">
        <v>48</v>
      </c>
      <c r="P21" s="40" t="str">
        <f t="shared" si="14"/>
        <v>Ea</v>
      </c>
      <c r="Q21" s="48">
        <v>6573.3</v>
      </c>
      <c r="R21" s="48">
        <v>8721</v>
      </c>
      <c r="S21" s="49">
        <v>16166.4</v>
      </c>
      <c r="T21" s="49">
        <f t="shared" si="15"/>
        <v>872.10000000000036</v>
      </c>
      <c r="U21" s="42">
        <f t="shared" si="21"/>
        <v>0.10000000000000005</v>
      </c>
      <c r="V21" s="41">
        <f t="shared" si="1"/>
        <v>0</v>
      </c>
      <c r="W21" s="43">
        <f t="shared" si="2"/>
        <v>65.733000000000004</v>
      </c>
      <c r="X21" s="43">
        <f t="shared" si="2"/>
        <v>58.14</v>
      </c>
      <c r="Y21" s="41">
        <f t="shared" si="16"/>
        <v>4929.9750000000004</v>
      </c>
      <c r="Z21" s="41">
        <f t="shared" si="16"/>
        <v>7267.5</v>
      </c>
      <c r="AA21" s="41">
        <f t="shared" si="17"/>
        <v>12982.5</v>
      </c>
      <c r="AB21" s="41">
        <f t="shared" si="18"/>
        <v>785.02499999999964</v>
      </c>
      <c r="AC21" s="42">
        <f t="shared" si="23"/>
        <v>0.10801857585139314</v>
      </c>
      <c r="AD21" s="41">
        <f t="shared" si="3"/>
        <v>5915.97</v>
      </c>
      <c r="AE21" s="41">
        <f t="shared" si="4"/>
        <v>7267.5</v>
      </c>
      <c r="AF21" s="41">
        <f t="shared" si="19"/>
        <v>785.02499999999964</v>
      </c>
      <c r="AG21" s="41">
        <f t="shared" si="20"/>
        <v>13968.495000000001</v>
      </c>
      <c r="AH21" s="42">
        <f t="shared" ref="AH21:AH38" si="25">AG21/S21</f>
        <v>0.86404487084323045</v>
      </c>
      <c r="AI21" s="44">
        <f t="shared" si="6"/>
        <v>1.075948006932409</v>
      </c>
      <c r="AK21" s="41" t="b">
        <f t="shared" si="7"/>
        <v>0</v>
      </c>
      <c r="AL21" s="36">
        <f t="shared" si="8"/>
        <v>0.8844872438501209</v>
      </c>
      <c r="AM21" s="3">
        <v>70</v>
      </c>
      <c r="AN21" s="45">
        <f t="shared" si="9"/>
        <v>79.141898864809079</v>
      </c>
    </row>
    <row r="22" spans="2:40" x14ac:dyDescent="0.2">
      <c r="B22" s="32" t="s">
        <v>49</v>
      </c>
      <c r="C22" s="33" t="s">
        <v>35</v>
      </c>
      <c r="D22" s="34">
        <v>106338.74</v>
      </c>
      <c r="E22" s="35">
        <v>85157.5</v>
      </c>
      <c r="F22" s="47">
        <f t="shared" si="24"/>
        <v>85157.5</v>
      </c>
      <c r="G22" s="36">
        <f t="shared" si="0"/>
        <v>0.24873017643777717</v>
      </c>
      <c r="I22" s="34">
        <f t="shared" si="10"/>
        <v>91431</v>
      </c>
      <c r="K22" s="37">
        <f t="shared" si="11"/>
        <v>91431</v>
      </c>
      <c r="L22" s="37">
        <f t="shared" si="12"/>
        <v>85157.5</v>
      </c>
      <c r="M22" s="38">
        <f t="shared" si="13"/>
        <v>7.3669377330241023E-2</v>
      </c>
      <c r="O22" s="39" t="s">
        <v>49</v>
      </c>
      <c r="P22" s="40" t="str">
        <f t="shared" si="14"/>
        <v>Ea</v>
      </c>
      <c r="Q22" s="48">
        <v>41823.74</v>
      </c>
      <c r="R22" s="50">
        <v>58650</v>
      </c>
      <c r="S22" s="49">
        <v>106338.74</v>
      </c>
      <c r="T22" s="49">
        <f t="shared" si="15"/>
        <v>5865.0000000000146</v>
      </c>
      <c r="U22" s="42">
        <f t="shared" si="21"/>
        <v>0.10000000000000024</v>
      </c>
      <c r="V22" s="41">
        <f t="shared" si="1"/>
        <v>0</v>
      </c>
      <c r="W22" s="43">
        <f t="shared" si="2"/>
        <v>418.23739999999998</v>
      </c>
      <c r="X22" s="43">
        <f t="shared" si="2"/>
        <v>391</v>
      </c>
      <c r="Y22" s="41">
        <f t="shared" si="16"/>
        <v>31367.805</v>
      </c>
      <c r="Z22" s="41">
        <f t="shared" si="16"/>
        <v>48875</v>
      </c>
      <c r="AA22" s="41">
        <f t="shared" si="17"/>
        <v>85157.5</v>
      </c>
      <c r="AB22" s="41">
        <f t="shared" si="18"/>
        <v>4914.695000000007</v>
      </c>
      <c r="AC22" s="42">
        <f t="shared" si="23"/>
        <v>0.1005564194373403</v>
      </c>
      <c r="AD22" s="41">
        <f t="shared" si="3"/>
        <v>37641.365999999995</v>
      </c>
      <c r="AE22" s="41">
        <f t="shared" si="4"/>
        <v>48875</v>
      </c>
      <c r="AF22" s="41">
        <f t="shared" si="19"/>
        <v>4914.695000000007</v>
      </c>
      <c r="AG22" s="41">
        <f t="shared" si="20"/>
        <v>91431.061000000002</v>
      </c>
      <c r="AH22" s="42">
        <f t="shared" si="25"/>
        <v>0.85980952003004729</v>
      </c>
      <c r="AI22" s="44">
        <f t="shared" si="6"/>
        <v>1.0736700936500014</v>
      </c>
      <c r="AK22" s="41" t="b">
        <f t="shared" si="7"/>
        <v>0</v>
      </c>
      <c r="AL22" s="36">
        <f t="shared" si="8"/>
        <v>0.93487574281974783</v>
      </c>
      <c r="AM22" s="3">
        <v>70</v>
      </c>
      <c r="AN22" s="45">
        <f t="shared" si="9"/>
        <v>74.876260869565215</v>
      </c>
    </row>
    <row r="23" spans="2:40" x14ac:dyDescent="0.2">
      <c r="B23" s="32" t="s">
        <v>50</v>
      </c>
      <c r="C23" s="33" t="s">
        <v>35</v>
      </c>
      <c r="D23" s="34">
        <v>171468.15</v>
      </c>
      <c r="E23" s="35">
        <v>137227.5</v>
      </c>
      <c r="F23" s="35">
        <v>137277.5</v>
      </c>
      <c r="G23" s="36">
        <f t="shared" si="0"/>
        <v>0.24951740722522819</v>
      </c>
      <c r="I23" s="34">
        <f t="shared" si="10"/>
        <v>147410</v>
      </c>
      <c r="K23" s="37">
        <f t="shared" si="11"/>
        <v>147410</v>
      </c>
      <c r="L23" s="37">
        <f t="shared" si="12"/>
        <v>137227.5</v>
      </c>
      <c r="M23" s="38">
        <f t="shared" si="13"/>
        <v>7.4201599533621182E-2</v>
      </c>
      <c r="O23" s="39" t="s">
        <v>50</v>
      </c>
      <c r="P23" s="40" t="str">
        <f t="shared" si="14"/>
        <v>Ea</v>
      </c>
      <c r="Q23" s="48">
        <v>67881.149999999994</v>
      </c>
      <c r="R23" s="50">
        <v>94170</v>
      </c>
      <c r="S23" s="49">
        <v>171468.15</v>
      </c>
      <c r="T23" s="49">
        <f t="shared" si="15"/>
        <v>9417</v>
      </c>
      <c r="U23" s="42">
        <f t="shared" si="21"/>
        <v>0.1</v>
      </c>
      <c r="V23" s="41">
        <f t="shared" si="1"/>
        <v>0</v>
      </c>
      <c r="W23" s="43">
        <f t="shared" si="2"/>
        <v>678.81149999999991</v>
      </c>
      <c r="X23" s="43">
        <f t="shared" si="2"/>
        <v>627.79999999999995</v>
      </c>
      <c r="Y23" s="41">
        <f t="shared" si="16"/>
        <v>50910.862499999996</v>
      </c>
      <c r="Z23" s="41">
        <f t="shared" si="16"/>
        <v>78475</v>
      </c>
      <c r="AA23" s="41">
        <f t="shared" si="17"/>
        <v>137227.5</v>
      </c>
      <c r="AB23" s="41">
        <f t="shared" si="18"/>
        <v>7841.6375000000116</v>
      </c>
      <c r="AC23" s="42">
        <f t="shared" si="23"/>
        <v>9.9925294679834492E-2</v>
      </c>
      <c r="AD23" s="41">
        <f t="shared" si="3"/>
        <v>61093.034999999989</v>
      </c>
      <c r="AE23" s="41">
        <f t="shared" si="4"/>
        <v>78475</v>
      </c>
      <c r="AF23" s="41">
        <f t="shared" si="19"/>
        <v>7841.6375000000116</v>
      </c>
      <c r="AG23" s="41">
        <f t="shared" si="20"/>
        <v>147409.67249999999</v>
      </c>
      <c r="AH23" s="42">
        <f t="shared" si="25"/>
        <v>0.85969127502687814</v>
      </c>
      <c r="AI23" s="44">
        <f t="shared" si="6"/>
        <v>1.0741992129857352</v>
      </c>
      <c r="AK23" s="41" t="b">
        <f t="shared" si="7"/>
        <v>0</v>
      </c>
      <c r="AL23" s="36">
        <f t="shared" si="8"/>
        <v>0.92485174455647856</v>
      </c>
      <c r="AM23" s="3">
        <v>70</v>
      </c>
      <c r="AN23" s="45">
        <f t="shared" si="9"/>
        <v>75.687806626314114</v>
      </c>
    </row>
    <row r="24" spans="2:40" x14ac:dyDescent="0.2">
      <c r="B24" s="32" t="s">
        <v>51</v>
      </c>
      <c r="C24" s="33" t="s">
        <v>30</v>
      </c>
      <c r="D24" s="34">
        <v>59.38</v>
      </c>
      <c r="E24" s="35">
        <v>47.64</v>
      </c>
      <c r="F24" s="35">
        <v>47.64</v>
      </c>
      <c r="G24" s="36">
        <f t="shared" si="0"/>
        <v>0.24643157010915195</v>
      </c>
      <c r="I24" s="34">
        <f t="shared" si="10"/>
        <v>51</v>
      </c>
      <c r="K24" s="37">
        <f t="shared" si="11"/>
        <v>51</v>
      </c>
      <c r="L24" s="37">
        <f t="shared" si="12"/>
        <v>47.64</v>
      </c>
      <c r="M24" s="38">
        <f t="shared" si="13"/>
        <v>7.0528967254408048E-2</v>
      </c>
      <c r="O24" s="39" t="s">
        <v>51</v>
      </c>
      <c r="P24" s="40" t="str">
        <f t="shared" si="14"/>
        <v>m2</v>
      </c>
      <c r="Q24" s="41">
        <v>22.4</v>
      </c>
      <c r="R24" s="41">
        <v>33.630000000000003</v>
      </c>
      <c r="S24" s="41">
        <v>59.38</v>
      </c>
      <c r="T24" s="41">
        <f t="shared" si="15"/>
        <v>3.3500000000000014</v>
      </c>
      <c r="U24" s="42">
        <f t="shared" si="21"/>
        <v>9.9613440380612581E-2</v>
      </c>
      <c r="V24" s="41">
        <f t="shared" si="1"/>
        <v>0</v>
      </c>
      <c r="W24" s="43">
        <f t="shared" si="2"/>
        <v>0.22399999999999998</v>
      </c>
      <c r="X24" s="43">
        <f t="shared" si="2"/>
        <v>0.22420000000000001</v>
      </c>
      <c r="Y24" s="41">
        <f t="shared" si="16"/>
        <v>16.799999999999997</v>
      </c>
      <c r="Z24" s="41">
        <f t="shared" si="16"/>
        <v>28.025000000000002</v>
      </c>
      <c r="AA24" s="41">
        <f t="shared" si="17"/>
        <v>47.64</v>
      </c>
      <c r="AB24" s="41">
        <f t="shared" si="18"/>
        <v>2.8149999999999977</v>
      </c>
      <c r="AC24" s="42">
        <f t="shared" si="23"/>
        <v>0.10044603033006236</v>
      </c>
      <c r="AD24" s="41">
        <f t="shared" si="3"/>
        <v>20.159999999999997</v>
      </c>
      <c r="AE24" s="41">
        <f t="shared" si="4"/>
        <v>28.025000000000002</v>
      </c>
      <c r="AF24" s="41">
        <f t="shared" si="19"/>
        <v>2.8149999999999977</v>
      </c>
      <c r="AG24" s="41">
        <f t="shared" si="20"/>
        <v>51</v>
      </c>
      <c r="AH24" s="42">
        <f t="shared" si="25"/>
        <v>0.85887504210171772</v>
      </c>
      <c r="AI24" s="44">
        <f t="shared" si="6"/>
        <v>1.070528967254408</v>
      </c>
      <c r="AK24" s="41" t="b">
        <f t="shared" si="7"/>
        <v>0</v>
      </c>
      <c r="AL24" s="36">
        <f t="shared" si="8"/>
        <v>1.0008928571428573</v>
      </c>
      <c r="AM24" s="3">
        <v>70</v>
      </c>
      <c r="AN24" s="45">
        <f t="shared" si="9"/>
        <v>69.937555753791244</v>
      </c>
    </row>
    <row r="25" spans="2:40" x14ac:dyDescent="0.2">
      <c r="B25" s="32" t="s">
        <v>52</v>
      </c>
      <c r="C25" s="33" t="s">
        <v>30</v>
      </c>
      <c r="D25" s="34">
        <v>143.41999999999999</v>
      </c>
      <c r="E25" s="35">
        <v>114.89</v>
      </c>
      <c r="F25" s="35">
        <v>114.89</v>
      </c>
      <c r="G25" s="36">
        <f t="shared" si="0"/>
        <v>0.24832448428932019</v>
      </c>
      <c r="I25" s="34">
        <f t="shared" si="10"/>
        <v>123</v>
      </c>
      <c r="K25" s="37">
        <f t="shared" si="11"/>
        <v>123</v>
      </c>
      <c r="L25" s="37">
        <f t="shared" si="12"/>
        <v>114.89</v>
      </c>
      <c r="M25" s="38">
        <f t="shared" si="13"/>
        <v>7.0589259291496204E-2</v>
      </c>
      <c r="O25" s="39" t="s">
        <v>52</v>
      </c>
      <c r="P25" s="40" t="str">
        <f t="shared" si="14"/>
        <v>m2</v>
      </c>
      <c r="Q25" s="49">
        <v>55.99</v>
      </c>
      <c r="R25" s="49">
        <v>84.06</v>
      </c>
      <c r="S25" s="49">
        <v>143.41999999999999</v>
      </c>
      <c r="T25" s="49">
        <f t="shared" si="15"/>
        <v>3.3699999999999761</v>
      </c>
      <c r="U25" s="42">
        <f t="shared" si="21"/>
        <v>4.009041161075394E-2</v>
      </c>
      <c r="V25" s="41">
        <f t="shared" si="1"/>
        <v>0</v>
      </c>
      <c r="W25" s="43">
        <f t="shared" si="2"/>
        <v>0.55990000000000006</v>
      </c>
      <c r="X25" s="43">
        <f t="shared" si="2"/>
        <v>0.56040000000000001</v>
      </c>
      <c r="Y25" s="41">
        <f t="shared" si="16"/>
        <v>41.992500000000007</v>
      </c>
      <c r="Z25" s="41">
        <f t="shared" si="16"/>
        <v>70.05</v>
      </c>
      <c r="AA25" s="41">
        <f t="shared" si="17"/>
        <v>114.89</v>
      </c>
      <c r="AB25" s="41">
        <f t="shared" si="18"/>
        <v>2.8474999999999966</v>
      </c>
      <c r="AC25" s="42">
        <f t="shared" si="23"/>
        <v>4.0649536045681611E-2</v>
      </c>
      <c r="AD25" s="41">
        <f t="shared" si="3"/>
        <v>50.391000000000005</v>
      </c>
      <c r="AE25" s="41">
        <f t="shared" si="4"/>
        <v>70.05</v>
      </c>
      <c r="AF25" s="41">
        <f t="shared" si="19"/>
        <v>2.8474999999999966</v>
      </c>
      <c r="AG25" s="41">
        <f>SUM(AD25:AF25)</f>
        <v>123.2885</v>
      </c>
      <c r="AH25" s="42">
        <f t="shared" si="25"/>
        <v>0.85963254776181852</v>
      </c>
      <c r="AI25" s="44">
        <f t="shared" si="6"/>
        <v>1.0731003568630864</v>
      </c>
      <c r="AK25" s="41" t="b">
        <f t="shared" si="7"/>
        <v>0</v>
      </c>
      <c r="AL25" s="36">
        <f t="shared" si="8"/>
        <v>1.0008930166101089</v>
      </c>
      <c r="AM25" s="3">
        <v>70</v>
      </c>
      <c r="AN25" s="45">
        <f t="shared" si="9"/>
        <v>69.937544610992148</v>
      </c>
    </row>
    <row r="26" spans="2:40" x14ac:dyDescent="0.2">
      <c r="B26" s="32" t="s">
        <v>53</v>
      </c>
      <c r="C26" s="33" t="s">
        <v>30</v>
      </c>
      <c r="D26" s="34">
        <v>41.57</v>
      </c>
      <c r="E26" s="35">
        <v>33.340000000000003</v>
      </c>
      <c r="F26" s="35">
        <v>33.340000000000003</v>
      </c>
      <c r="G26" s="36">
        <f t="shared" si="0"/>
        <v>0.24685062987402517</v>
      </c>
      <c r="I26" s="34">
        <f t="shared" si="10"/>
        <v>35.69</v>
      </c>
      <c r="K26" s="37">
        <f t="shared" si="11"/>
        <v>35.69</v>
      </c>
      <c r="L26" s="37">
        <f t="shared" si="12"/>
        <v>33.340000000000003</v>
      </c>
      <c r="M26" s="38">
        <f t="shared" si="13"/>
        <v>7.0485902819435939E-2</v>
      </c>
      <c r="O26" s="39" t="s">
        <v>53</v>
      </c>
      <c r="P26" s="40" t="str">
        <f t="shared" si="14"/>
        <v>m2</v>
      </c>
      <c r="Q26" s="41">
        <v>15.68</v>
      </c>
      <c r="R26" s="41">
        <v>23.54</v>
      </c>
      <c r="S26" s="41">
        <v>41.57</v>
      </c>
      <c r="T26" s="41">
        <f t="shared" si="15"/>
        <v>2.3500000000000014</v>
      </c>
      <c r="U26" s="42">
        <f t="shared" si="21"/>
        <v>9.9830076465590542E-2</v>
      </c>
      <c r="V26" s="41">
        <f t="shared" si="1"/>
        <v>0</v>
      </c>
      <c r="W26" s="43">
        <f t="shared" si="2"/>
        <v>0.15679999999999999</v>
      </c>
      <c r="X26" s="43">
        <f t="shared" si="2"/>
        <v>0.15693333333333334</v>
      </c>
      <c r="Y26" s="41">
        <f t="shared" si="16"/>
        <v>11.76</v>
      </c>
      <c r="Z26" s="41">
        <f t="shared" si="16"/>
        <v>19.616666666666667</v>
      </c>
      <c r="AA26" s="41">
        <f t="shared" si="17"/>
        <v>33.340000000000003</v>
      </c>
      <c r="AB26" s="41">
        <f t="shared" si="18"/>
        <v>1.9633333333333383</v>
      </c>
      <c r="AC26" s="42">
        <f t="shared" si="23"/>
        <v>0.10008496176720501</v>
      </c>
      <c r="AD26" s="41">
        <f t="shared" si="3"/>
        <v>14.112</v>
      </c>
      <c r="AE26" s="41">
        <f t="shared" si="4"/>
        <v>19.616666666666667</v>
      </c>
      <c r="AF26" s="41">
        <f t="shared" si="19"/>
        <v>1.9633333333333383</v>
      </c>
      <c r="AG26" s="41">
        <f t="shared" si="20"/>
        <v>35.692000000000007</v>
      </c>
      <c r="AH26" s="42">
        <f t="shared" si="25"/>
        <v>0.85859995188838123</v>
      </c>
      <c r="AI26" s="44">
        <f t="shared" si="6"/>
        <v>1.0705458908218357</v>
      </c>
      <c r="AK26" s="41" t="b">
        <f t="shared" si="7"/>
        <v>0</v>
      </c>
      <c r="AL26" s="36">
        <f t="shared" si="8"/>
        <v>1.0008503401360545</v>
      </c>
      <c r="AM26" s="3">
        <v>70</v>
      </c>
      <c r="AN26" s="45">
        <f t="shared" si="9"/>
        <v>69.940526762956665</v>
      </c>
    </row>
    <row r="27" spans="2:40" x14ac:dyDescent="0.2">
      <c r="B27" s="32" t="s">
        <v>54</v>
      </c>
      <c r="C27" s="33" t="s">
        <v>30</v>
      </c>
      <c r="D27" s="34">
        <v>142.41</v>
      </c>
      <c r="E27" s="35">
        <v>114.04</v>
      </c>
      <c r="F27" s="35">
        <v>114.04</v>
      </c>
      <c r="G27" s="36">
        <f t="shared" si="0"/>
        <v>0.24877236057523655</v>
      </c>
      <c r="I27" s="34">
        <f t="shared" si="10"/>
        <v>122</v>
      </c>
      <c r="K27" s="37">
        <f t="shared" si="11"/>
        <v>122</v>
      </c>
      <c r="L27" s="37">
        <f t="shared" si="12"/>
        <v>114.04</v>
      </c>
      <c r="M27" s="38">
        <f t="shared" si="13"/>
        <v>6.980007015082422E-2</v>
      </c>
      <c r="O27" s="39" t="s">
        <v>54</v>
      </c>
      <c r="P27" s="40" t="str">
        <f t="shared" si="14"/>
        <v>m2</v>
      </c>
      <c r="Q27" s="49">
        <v>55.99</v>
      </c>
      <c r="R27" s="49">
        <v>84.06</v>
      </c>
      <c r="S27" s="49">
        <v>142.41</v>
      </c>
      <c r="T27" s="49">
        <f t="shared" si="15"/>
        <v>2.3599999999999852</v>
      </c>
      <c r="U27" s="42">
        <f t="shared" si="21"/>
        <v>2.8075184392100702E-2</v>
      </c>
      <c r="V27" s="41">
        <f t="shared" si="1"/>
        <v>0</v>
      </c>
      <c r="W27" s="43">
        <f t="shared" si="2"/>
        <v>0.55990000000000006</v>
      </c>
      <c r="X27" s="43">
        <f t="shared" si="2"/>
        <v>0.56040000000000001</v>
      </c>
      <c r="Y27" s="41">
        <f t="shared" si="16"/>
        <v>41.992500000000007</v>
      </c>
      <c r="Z27" s="41">
        <f t="shared" si="16"/>
        <v>70.05</v>
      </c>
      <c r="AA27" s="41">
        <f t="shared" si="17"/>
        <v>114.04</v>
      </c>
      <c r="AB27" s="41">
        <f t="shared" si="18"/>
        <v>1.9975000000000023</v>
      </c>
      <c r="AC27" s="42">
        <f t="shared" si="23"/>
        <v>2.8515346181299105E-2</v>
      </c>
      <c r="AD27" s="41">
        <f t="shared" si="3"/>
        <v>50.391000000000005</v>
      </c>
      <c r="AE27" s="41">
        <f t="shared" si="4"/>
        <v>70.05</v>
      </c>
      <c r="AF27" s="41">
        <f t="shared" si="19"/>
        <v>1.9975000000000023</v>
      </c>
      <c r="AG27" s="41">
        <f t="shared" si="20"/>
        <v>122.4385</v>
      </c>
      <c r="AH27" s="42">
        <f t="shared" si="25"/>
        <v>0.85976055052313749</v>
      </c>
      <c r="AI27" s="44">
        <f t="shared" si="6"/>
        <v>1.0736452122062434</v>
      </c>
      <c r="AK27" s="41" t="b">
        <f t="shared" si="7"/>
        <v>0</v>
      </c>
      <c r="AL27" s="36">
        <f t="shared" si="8"/>
        <v>1.0008930166101089</v>
      </c>
      <c r="AM27" s="3">
        <v>70</v>
      </c>
      <c r="AN27" s="45">
        <f t="shared" si="9"/>
        <v>69.937544610992148</v>
      </c>
    </row>
    <row r="28" spans="2:40" x14ac:dyDescent="0.2">
      <c r="B28" s="32" t="s">
        <v>55</v>
      </c>
      <c r="C28" s="33" t="s">
        <v>30</v>
      </c>
      <c r="D28" s="34">
        <v>47.51</v>
      </c>
      <c r="E28" s="35">
        <v>38.11</v>
      </c>
      <c r="F28" s="47">
        <f t="shared" ref="F28:F31" si="26">+E28</f>
        <v>38.11</v>
      </c>
      <c r="G28" s="36">
        <f t="shared" si="0"/>
        <v>0.24665442141170302</v>
      </c>
      <c r="I28" s="34">
        <f t="shared" si="10"/>
        <v>40.799999999999997</v>
      </c>
      <c r="K28" s="37">
        <f t="shared" si="11"/>
        <v>40.799999999999997</v>
      </c>
      <c r="L28" s="37">
        <f t="shared" si="12"/>
        <v>38.11</v>
      </c>
      <c r="M28" s="38">
        <f t="shared" si="13"/>
        <v>7.0585148255051106E-2</v>
      </c>
      <c r="O28" s="39" t="s">
        <v>55</v>
      </c>
      <c r="P28" s="40" t="str">
        <f t="shared" si="14"/>
        <v>m2</v>
      </c>
      <c r="Q28" s="41">
        <v>17.920000000000002</v>
      </c>
      <c r="R28" s="41">
        <v>26.9</v>
      </c>
      <c r="S28" s="41">
        <v>47.51</v>
      </c>
      <c r="T28" s="41">
        <f t="shared" si="15"/>
        <v>2.6899999999999977</v>
      </c>
      <c r="U28" s="42">
        <f t="shared" si="21"/>
        <v>9.9999999999999922E-2</v>
      </c>
      <c r="V28" s="41">
        <f t="shared" si="1"/>
        <v>0</v>
      </c>
      <c r="W28" s="43">
        <f t="shared" si="2"/>
        <v>0.17920000000000003</v>
      </c>
      <c r="X28" s="43">
        <f t="shared" si="2"/>
        <v>0.17933333333333332</v>
      </c>
      <c r="Y28" s="41">
        <f t="shared" si="16"/>
        <v>13.440000000000001</v>
      </c>
      <c r="Z28" s="41">
        <f t="shared" si="16"/>
        <v>22.416666666666664</v>
      </c>
      <c r="AA28" s="41">
        <f t="shared" si="17"/>
        <v>38.11</v>
      </c>
      <c r="AB28" s="41">
        <f t="shared" si="18"/>
        <v>2.2533333333333303</v>
      </c>
      <c r="AC28" s="42">
        <f t="shared" si="23"/>
        <v>0.10052044609665416</v>
      </c>
      <c r="AD28" s="41">
        <f t="shared" si="3"/>
        <v>16.128000000000004</v>
      </c>
      <c r="AE28" s="41">
        <f t="shared" si="4"/>
        <v>22.416666666666664</v>
      </c>
      <c r="AF28" s="41">
        <f t="shared" si="19"/>
        <v>2.2533333333333303</v>
      </c>
      <c r="AG28" s="41">
        <f t="shared" si="20"/>
        <v>40.798000000000002</v>
      </c>
      <c r="AH28" s="42">
        <f t="shared" si="25"/>
        <v>0.85872447905704075</v>
      </c>
      <c r="AI28" s="44">
        <f t="shared" si="6"/>
        <v>1.0705326685909211</v>
      </c>
      <c r="AK28" s="41" t="b">
        <f t="shared" si="7"/>
        <v>0</v>
      </c>
      <c r="AL28" s="36">
        <f t="shared" si="8"/>
        <v>1.0007440476190474</v>
      </c>
      <c r="AM28" s="3">
        <v>70</v>
      </c>
      <c r="AN28" s="45">
        <f t="shared" si="9"/>
        <v>69.947955390334585</v>
      </c>
    </row>
    <row r="29" spans="2:40" x14ac:dyDescent="0.2">
      <c r="B29" s="32" t="s">
        <v>56</v>
      </c>
      <c r="C29" s="33" t="s">
        <v>30</v>
      </c>
      <c r="D29" s="34">
        <v>148.35</v>
      </c>
      <c r="E29" s="35">
        <v>128.86000000000001</v>
      </c>
      <c r="F29" s="47">
        <f t="shared" si="26"/>
        <v>128.86000000000001</v>
      </c>
      <c r="G29" s="36">
        <f t="shared" si="0"/>
        <v>0.15124941797299374</v>
      </c>
      <c r="I29" s="34">
        <f t="shared" si="10"/>
        <v>138</v>
      </c>
      <c r="K29" s="37">
        <f t="shared" si="11"/>
        <v>138</v>
      </c>
      <c r="L29" s="37">
        <f t="shared" si="12"/>
        <v>128.86000000000001</v>
      </c>
      <c r="M29" s="38">
        <f t="shared" si="13"/>
        <v>7.0929691137668671E-2</v>
      </c>
      <c r="O29" s="39" t="s">
        <v>56</v>
      </c>
      <c r="P29" s="40" t="str">
        <f t="shared" si="14"/>
        <v>m2</v>
      </c>
      <c r="Q29" s="56">
        <v>58.23</v>
      </c>
      <c r="R29" s="56">
        <v>87.43</v>
      </c>
      <c r="S29" s="56">
        <v>148.35</v>
      </c>
      <c r="T29" s="49">
        <f t="shared" si="15"/>
        <v>2.6899999999999977</v>
      </c>
      <c r="U29" s="42">
        <f t="shared" si="21"/>
        <v>3.0767471119752917E-2</v>
      </c>
      <c r="V29" s="41">
        <f t="shared" si="1"/>
        <v>0</v>
      </c>
      <c r="W29" s="43">
        <f t="shared" si="2"/>
        <v>0.58229999999999993</v>
      </c>
      <c r="X29" s="43">
        <f t="shared" si="2"/>
        <v>0.58286666666666676</v>
      </c>
      <c r="Y29" s="41">
        <f t="shared" si="16"/>
        <v>43.672499999999992</v>
      </c>
      <c r="Z29" s="41">
        <f t="shared" si="16"/>
        <v>72.858333333333348</v>
      </c>
      <c r="AA29" s="41">
        <f t="shared" si="17"/>
        <v>128.86000000000001</v>
      </c>
      <c r="AB29" s="41">
        <f t="shared" si="18"/>
        <v>12.32916666666668</v>
      </c>
      <c r="AC29" s="42">
        <f t="shared" si="23"/>
        <v>0.16922109115864134</v>
      </c>
      <c r="AD29" s="41">
        <f t="shared" si="3"/>
        <v>52.406999999999996</v>
      </c>
      <c r="AE29" s="41">
        <f t="shared" si="4"/>
        <v>72.858333333333348</v>
      </c>
      <c r="AF29" s="41">
        <f t="shared" si="19"/>
        <v>12.32916666666668</v>
      </c>
      <c r="AG29" s="41">
        <f t="shared" si="20"/>
        <v>137.59450000000004</v>
      </c>
      <c r="AH29" s="42">
        <f t="shared" si="25"/>
        <v>0.92749915739804545</v>
      </c>
      <c r="AI29" s="44">
        <f t="shared" si="6"/>
        <v>1.0677828651249419</v>
      </c>
      <c r="AK29" s="57" t="b">
        <f t="shared" si="7"/>
        <v>0</v>
      </c>
      <c r="AL29" s="36">
        <f t="shared" si="8"/>
        <v>1.000973152441468</v>
      </c>
      <c r="AM29" s="3">
        <v>70</v>
      </c>
      <c r="AN29" s="45">
        <f t="shared" si="9"/>
        <v>69.931945556445143</v>
      </c>
    </row>
    <row r="30" spans="2:40" x14ac:dyDescent="0.2">
      <c r="B30" s="32" t="s">
        <v>57</v>
      </c>
      <c r="C30" s="33" t="s">
        <v>30</v>
      </c>
      <c r="D30" s="34">
        <v>29.69</v>
      </c>
      <c r="E30" s="35">
        <v>23.82</v>
      </c>
      <c r="F30" s="47">
        <f t="shared" si="26"/>
        <v>23.82</v>
      </c>
      <c r="G30" s="36">
        <f t="shared" si="0"/>
        <v>0.24643157010915195</v>
      </c>
      <c r="I30" s="34">
        <f t="shared" si="10"/>
        <v>25.5</v>
      </c>
      <c r="K30" s="37">
        <f t="shared" si="11"/>
        <v>25.5</v>
      </c>
      <c r="L30" s="37">
        <f t="shared" si="12"/>
        <v>23.82</v>
      </c>
      <c r="M30" s="38">
        <f t="shared" si="13"/>
        <v>7.0528967254408048E-2</v>
      </c>
      <c r="O30" s="39" t="s">
        <v>57</v>
      </c>
      <c r="P30" s="40" t="str">
        <f t="shared" si="14"/>
        <v>m2</v>
      </c>
      <c r="Q30" s="41">
        <v>11.2</v>
      </c>
      <c r="R30" s="41">
        <v>16.809999999999999</v>
      </c>
      <c r="S30" s="41">
        <v>29.69</v>
      </c>
      <c r="T30" s="41">
        <f t="shared" si="15"/>
        <v>1.6800000000000033</v>
      </c>
      <c r="U30" s="42">
        <f t="shared" si="21"/>
        <v>9.994051160023816E-2</v>
      </c>
      <c r="V30" s="41">
        <f t="shared" si="1"/>
        <v>0</v>
      </c>
      <c r="W30" s="43">
        <f t="shared" si="2"/>
        <v>0.11199999999999999</v>
      </c>
      <c r="X30" s="43">
        <f t="shared" si="2"/>
        <v>0.11206666666666666</v>
      </c>
      <c r="Y30" s="41">
        <f t="shared" si="16"/>
        <v>8.3999999999999986</v>
      </c>
      <c r="Z30" s="41">
        <f t="shared" si="16"/>
        <v>14.008333333333333</v>
      </c>
      <c r="AA30" s="41">
        <f t="shared" si="17"/>
        <v>23.82</v>
      </c>
      <c r="AB30" s="41">
        <f t="shared" si="18"/>
        <v>1.4116666666666688</v>
      </c>
      <c r="AC30" s="42">
        <f t="shared" si="23"/>
        <v>0.10077334919690677</v>
      </c>
      <c r="AD30" s="41">
        <f t="shared" si="3"/>
        <v>10.079999999999998</v>
      </c>
      <c r="AE30" s="41">
        <f t="shared" si="4"/>
        <v>14.008333333333333</v>
      </c>
      <c r="AF30" s="41">
        <f t="shared" si="19"/>
        <v>1.4116666666666688</v>
      </c>
      <c r="AG30" s="41">
        <f t="shared" si="20"/>
        <v>25.5</v>
      </c>
      <c r="AH30" s="42">
        <f t="shared" si="25"/>
        <v>0.85887504210171772</v>
      </c>
      <c r="AI30" s="44">
        <f t="shared" si="6"/>
        <v>1.070528967254408</v>
      </c>
      <c r="AK30" s="41" t="b">
        <f t="shared" si="7"/>
        <v>0</v>
      </c>
      <c r="AL30" s="36">
        <f t="shared" si="8"/>
        <v>1.0005952380952381</v>
      </c>
      <c r="AM30" s="3">
        <v>70</v>
      </c>
      <c r="AN30" s="45">
        <f t="shared" si="9"/>
        <v>69.958358120166565</v>
      </c>
    </row>
    <row r="31" spans="2:40" x14ac:dyDescent="0.2">
      <c r="B31" s="32" t="s">
        <v>58</v>
      </c>
      <c r="C31" s="33" t="s">
        <v>30</v>
      </c>
      <c r="D31" s="34">
        <v>20.78</v>
      </c>
      <c r="E31" s="35">
        <v>16.670000000000002</v>
      </c>
      <c r="F31" s="47">
        <f t="shared" si="26"/>
        <v>16.670000000000002</v>
      </c>
      <c r="G31" s="36">
        <f t="shared" si="0"/>
        <v>0.24655068986202755</v>
      </c>
      <c r="I31" s="34">
        <f t="shared" si="10"/>
        <v>17.850000000000001</v>
      </c>
      <c r="K31" s="37">
        <f t="shared" si="11"/>
        <v>17.850000000000001</v>
      </c>
      <c r="L31" s="37">
        <f t="shared" si="12"/>
        <v>16.670000000000002</v>
      </c>
      <c r="M31" s="38">
        <f t="shared" si="13"/>
        <v>7.0785842831433687E-2</v>
      </c>
      <c r="O31" s="39" t="s">
        <v>59</v>
      </c>
      <c r="P31" s="40" t="str">
        <f t="shared" si="14"/>
        <v>m2</v>
      </c>
      <c r="Q31" s="41">
        <v>7.84</v>
      </c>
      <c r="R31" s="41">
        <v>11.77</v>
      </c>
      <c r="S31" s="41">
        <v>20.78</v>
      </c>
      <c r="T31" s="41">
        <f t="shared" si="15"/>
        <v>1.1700000000000017</v>
      </c>
      <c r="U31" s="42">
        <f t="shared" si="21"/>
        <v>9.9405267629566849E-2</v>
      </c>
      <c r="V31" s="41">
        <f t="shared" si="1"/>
        <v>0</v>
      </c>
      <c r="W31" s="43">
        <f t="shared" si="2"/>
        <v>7.8399999999999997E-2</v>
      </c>
      <c r="X31" s="43">
        <f t="shared" si="2"/>
        <v>7.8466666666666671E-2</v>
      </c>
      <c r="Y31" s="41">
        <f t="shared" si="16"/>
        <v>5.88</v>
      </c>
      <c r="Z31" s="41">
        <f t="shared" si="16"/>
        <v>9.8083333333333336</v>
      </c>
      <c r="AA31" s="41">
        <f t="shared" si="17"/>
        <v>16.670000000000002</v>
      </c>
      <c r="AB31" s="41">
        <f t="shared" si="18"/>
        <v>0.98166666666666913</v>
      </c>
      <c r="AC31" s="42">
        <f t="shared" si="23"/>
        <v>0.10008496176720501</v>
      </c>
      <c r="AD31" s="41">
        <f t="shared" si="3"/>
        <v>7.056</v>
      </c>
      <c r="AE31" s="41">
        <f t="shared" si="4"/>
        <v>9.8083333333333336</v>
      </c>
      <c r="AF31" s="41">
        <f t="shared" si="19"/>
        <v>0.98166666666666913</v>
      </c>
      <c r="AG31" s="41">
        <f t="shared" si="20"/>
        <v>17.846000000000004</v>
      </c>
      <c r="AH31" s="42">
        <f t="shared" si="25"/>
        <v>0.85880654475457185</v>
      </c>
      <c r="AI31" s="44">
        <f t="shared" si="6"/>
        <v>1.0705458908218357</v>
      </c>
      <c r="AK31" s="41" t="b">
        <f t="shared" si="7"/>
        <v>0</v>
      </c>
      <c r="AL31" s="36">
        <f t="shared" si="8"/>
        <v>1.0008503401360545</v>
      </c>
      <c r="AM31" s="3">
        <v>70</v>
      </c>
      <c r="AN31" s="45">
        <f t="shared" si="9"/>
        <v>69.940526762956665</v>
      </c>
    </row>
    <row r="32" spans="2:40" x14ac:dyDescent="0.2">
      <c r="B32" s="32" t="s">
        <v>60</v>
      </c>
      <c r="C32" s="33" t="s">
        <v>30</v>
      </c>
      <c r="D32" s="34">
        <v>38.47</v>
      </c>
      <c r="E32" s="35">
        <v>30.86</v>
      </c>
      <c r="F32" s="35">
        <v>30.86</v>
      </c>
      <c r="G32" s="36">
        <f t="shared" si="0"/>
        <v>0.24659753726506795</v>
      </c>
      <c r="I32" s="34">
        <f t="shared" si="10"/>
        <v>33.04</v>
      </c>
      <c r="K32" s="37">
        <f t="shared" si="11"/>
        <v>33.04</v>
      </c>
      <c r="L32" s="37">
        <f t="shared" si="12"/>
        <v>30.86</v>
      </c>
      <c r="M32" s="38">
        <f t="shared" si="13"/>
        <v>7.0641607258587161E-2</v>
      </c>
      <c r="O32" s="39" t="s">
        <v>60</v>
      </c>
      <c r="P32" s="40" t="str">
        <f t="shared" si="14"/>
        <v>m2</v>
      </c>
      <c r="Q32" s="41">
        <v>14.51</v>
      </c>
      <c r="R32" s="41">
        <v>21.78</v>
      </c>
      <c r="S32" s="41">
        <v>38.47</v>
      </c>
      <c r="T32" s="41">
        <f t="shared" si="15"/>
        <v>2.1799999999999997</v>
      </c>
      <c r="U32" s="42">
        <f t="shared" si="21"/>
        <v>0.10009182736455462</v>
      </c>
      <c r="V32" s="41">
        <f t="shared" si="1"/>
        <v>0</v>
      </c>
      <c r="W32" s="43">
        <f t="shared" si="2"/>
        <v>0.14510000000000001</v>
      </c>
      <c r="X32" s="43">
        <f t="shared" si="2"/>
        <v>0.1452</v>
      </c>
      <c r="Y32" s="41">
        <f t="shared" si="16"/>
        <v>10.8825</v>
      </c>
      <c r="Z32" s="41">
        <f t="shared" si="16"/>
        <v>18.149999999999999</v>
      </c>
      <c r="AA32" s="41">
        <f t="shared" si="17"/>
        <v>30.86</v>
      </c>
      <c r="AB32" s="41">
        <f t="shared" si="18"/>
        <v>1.8275000000000006</v>
      </c>
      <c r="AC32" s="42">
        <f t="shared" si="23"/>
        <v>0.10068870523415982</v>
      </c>
      <c r="AD32" s="41">
        <f t="shared" si="3"/>
        <v>13.059000000000001</v>
      </c>
      <c r="AE32" s="41">
        <f t="shared" si="4"/>
        <v>18.149999999999999</v>
      </c>
      <c r="AF32" s="41">
        <f t="shared" si="19"/>
        <v>1.8275000000000006</v>
      </c>
      <c r="AG32" s="41">
        <f t="shared" si="20"/>
        <v>33.036500000000004</v>
      </c>
      <c r="AH32" s="42">
        <f t="shared" si="25"/>
        <v>0.85876007278398769</v>
      </c>
      <c r="AI32" s="44">
        <f t="shared" si="6"/>
        <v>1.0705281918340896</v>
      </c>
      <c r="AK32" s="41" t="b">
        <f t="shared" si="7"/>
        <v>0</v>
      </c>
      <c r="AL32" s="36">
        <f t="shared" si="8"/>
        <v>1.0006891798759476</v>
      </c>
      <c r="AM32" s="3">
        <v>70</v>
      </c>
      <c r="AN32" s="45">
        <f t="shared" si="9"/>
        <v>69.951790633608809</v>
      </c>
    </row>
    <row r="33" spans="2:40" x14ac:dyDescent="0.2">
      <c r="B33" s="32" t="s">
        <v>61</v>
      </c>
      <c r="C33" s="33" t="s">
        <v>30</v>
      </c>
      <c r="D33" s="34">
        <v>33.11</v>
      </c>
      <c r="E33" s="35">
        <v>30</v>
      </c>
      <c r="F33" s="35">
        <v>30</v>
      </c>
      <c r="G33" s="36">
        <f t="shared" si="0"/>
        <v>0.10366666666666657</v>
      </c>
      <c r="I33" s="34">
        <f t="shared" si="10"/>
        <v>31.87</v>
      </c>
      <c r="K33" s="37">
        <f t="shared" si="11"/>
        <v>31.87</v>
      </c>
      <c r="L33" s="37">
        <f t="shared" si="12"/>
        <v>30</v>
      </c>
      <c r="M33" s="38">
        <f t="shared" si="13"/>
        <v>6.2333333333333366E-2</v>
      </c>
      <c r="O33" s="39" t="s">
        <v>61</v>
      </c>
      <c r="P33" s="40" t="str">
        <f t="shared" si="14"/>
        <v>m2</v>
      </c>
      <c r="Q33" s="41">
        <v>12.49</v>
      </c>
      <c r="R33" s="41">
        <v>18.75</v>
      </c>
      <c r="S33" s="41">
        <v>33.11</v>
      </c>
      <c r="T33" s="41">
        <f t="shared" si="15"/>
        <v>1.8699999999999974</v>
      </c>
      <c r="U33" s="42">
        <f t="shared" si="21"/>
        <v>9.9733333333333202E-2</v>
      </c>
      <c r="V33" s="41">
        <f t="shared" si="1"/>
        <v>0</v>
      </c>
      <c r="W33" s="43">
        <f t="shared" si="2"/>
        <v>0.1249</v>
      </c>
      <c r="X33" s="43">
        <f t="shared" si="2"/>
        <v>0.125</v>
      </c>
      <c r="Y33" s="41">
        <f t="shared" si="16"/>
        <v>9.3674999999999997</v>
      </c>
      <c r="Z33" s="41">
        <f t="shared" si="16"/>
        <v>15.625</v>
      </c>
      <c r="AA33" s="41">
        <f t="shared" si="17"/>
        <v>30</v>
      </c>
      <c r="AB33" s="41">
        <f t="shared" si="18"/>
        <v>5.0075000000000003</v>
      </c>
      <c r="AC33" s="42">
        <f t="shared" si="23"/>
        <v>0.32048000000000004</v>
      </c>
      <c r="AD33" s="41">
        <f t="shared" si="3"/>
        <v>11.241</v>
      </c>
      <c r="AE33" s="41">
        <f t="shared" si="4"/>
        <v>15.625</v>
      </c>
      <c r="AF33" s="41">
        <f t="shared" si="19"/>
        <v>5.0075000000000003</v>
      </c>
      <c r="AG33" s="41">
        <f t="shared" si="20"/>
        <v>31.8735</v>
      </c>
      <c r="AH33" s="42">
        <f t="shared" si="25"/>
        <v>0.96265478707339169</v>
      </c>
      <c r="AI33" s="44">
        <f t="shared" si="6"/>
        <v>1.0624499999999999</v>
      </c>
      <c r="AK33" s="41" t="b">
        <f t="shared" si="7"/>
        <v>0</v>
      </c>
      <c r="AL33" s="36">
        <f t="shared" si="8"/>
        <v>1.0008006405124099</v>
      </c>
      <c r="AM33" s="3">
        <v>70</v>
      </c>
      <c r="AN33" s="45">
        <f t="shared" si="9"/>
        <v>69.944000000000003</v>
      </c>
    </row>
    <row r="34" spans="2:40" x14ac:dyDescent="0.2">
      <c r="B34" s="32" t="s">
        <v>62</v>
      </c>
      <c r="C34" s="33" t="s">
        <v>63</v>
      </c>
      <c r="D34" s="34">
        <v>201838.77</v>
      </c>
      <c r="E34" s="35">
        <v>161904.76</v>
      </c>
      <c r="F34" s="47">
        <f>+E34</f>
        <v>161904.76</v>
      </c>
      <c r="G34" s="36">
        <f t="shared" si="0"/>
        <v>0.24665124113707337</v>
      </c>
      <c r="I34" s="34">
        <f t="shared" si="10"/>
        <v>173323</v>
      </c>
      <c r="K34" s="37">
        <f t="shared" si="11"/>
        <v>173323</v>
      </c>
      <c r="L34" s="37">
        <f t="shared" si="12"/>
        <v>161904.76</v>
      </c>
      <c r="M34" s="38">
        <f t="shared" si="13"/>
        <v>7.0524424359110813E-2</v>
      </c>
      <c r="O34" s="39" t="s">
        <v>62</v>
      </c>
      <c r="P34" s="40" t="str">
        <f t="shared" si="14"/>
        <v>Lot</v>
      </c>
      <c r="Q34" s="49">
        <v>76124.479999999996</v>
      </c>
      <c r="R34" s="49">
        <v>114285.71</v>
      </c>
      <c r="S34" s="49">
        <v>201838.77</v>
      </c>
      <c r="T34" s="49">
        <f t="shared" si="15"/>
        <v>11428.579999999987</v>
      </c>
      <c r="U34" s="42">
        <f t="shared" si="21"/>
        <v>0.10000007875000283</v>
      </c>
      <c r="V34" s="41">
        <f t="shared" si="1"/>
        <v>0</v>
      </c>
      <c r="W34" s="43">
        <f t="shared" si="2"/>
        <v>761.24479999999994</v>
      </c>
      <c r="X34" s="43">
        <f t="shared" si="2"/>
        <v>761.90473333333341</v>
      </c>
      <c r="Y34" s="41">
        <f t="shared" si="16"/>
        <v>57093.359999999993</v>
      </c>
      <c r="Z34" s="41">
        <f t="shared" si="16"/>
        <v>95238.091666666674</v>
      </c>
      <c r="AA34" s="41">
        <f t="shared" si="17"/>
        <v>161904.76</v>
      </c>
      <c r="AB34" s="41">
        <f t="shared" si="18"/>
        <v>9573.3083333333489</v>
      </c>
      <c r="AC34" s="42">
        <f t="shared" si="23"/>
        <v>0.10051974126949045</v>
      </c>
      <c r="AD34" s="41">
        <f t="shared" si="3"/>
        <v>68512.031999999992</v>
      </c>
      <c r="AE34" s="41">
        <f t="shared" si="4"/>
        <v>95238.091666666674</v>
      </c>
      <c r="AF34" s="41">
        <f t="shared" si="19"/>
        <v>9573.3083333333489</v>
      </c>
      <c r="AG34" s="41">
        <f t="shared" si="20"/>
        <v>173323.43200000003</v>
      </c>
      <c r="AH34" s="42">
        <f t="shared" si="25"/>
        <v>0.8587221969297576</v>
      </c>
      <c r="AI34" s="44">
        <f t="shared" si="6"/>
        <v>1.0705270925944366</v>
      </c>
      <c r="AK34" s="41" t="b">
        <f t="shared" si="7"/>
        <v>0</v>
      </c>
      <c r="AL34" s="36">
        <f t="shared" si="8"/>
        <v>1.0008669134204049</v>
      </c>
      <c r="AM34" s="3">
        <v>70</v>
      </c>
      <c r="AN34" s="45">
        <f t="shared" si="9"/>
        <v>69.939368622726306</v>
      </c>
    </row>
    <row r="35" spans="2:40" x14ac:dyDescent="0.2">
      <c r="B35" s="32" t="s">
        <v>64</v>
      </c>
      <c r="C35" s="33" t="s">
        <v>35</v>
      </c>
      <c r="D35" s="34">
        <v>9975.93</v>
      </c>
      <c r="E35" s="35">
        <v>7925</v>
      </c>
      <c r="F35" s="35">
        <v>7925</v>
      </c>
      <c r="G35" s="36">
        <f t="shared" si="0"/>
        <v>0.25879242902208199</v>
      </c>
      <c r="I35" s="34">
        <f t="shared" si="10"/>
        <v>8629</v>
      </c>
      <c r="K35" s="37">
        <f t="shared" si="11"/>
        <v>8629</v>
      </c>
      <c r="L35" s="37">
        <f t="shared" si="12"/>
        <v>7925</v>
      </c>
      <c r="M35" s="38">
        <f t="shared" si="13"/>
        <v>8.8832807570977917E-2</v>
      </c>
      <c r="O35" s="39" t="s">
        <v>64</v>
      </c>
      <c r="P35" s="40" t="str">
        <f t="shared" si="14"/>
        <v>Ea</v>
      </c>
      <c r="Q35" s="49">
        <v>4695.93</v>
      </c>
      <c r="R35" s="49">
        <v>4800</v>
      </c>
      <c r="S35" s="49">
        <v>9975.93</v>
      </c>
      <c r="T35" s="49">
        <f t="shared" si="15"/>
        <v>480</v>
      </c>
      <c r="U35" s="42">
        <f t="shared" si="21"/>
        <v>0.1</v>
      </c>
      <c r="V35" s="41">
        <f t="shared" si="1"/>
        <v>0</v>
      </c>
      <c r="W35" s="43">
        <f t="shared" si="2"/>
        <v>46.959300000000006</v>
      </c>
      <c r="X35" s="43">
        <f t="shared" si="2"/>
        <v>32</v>
      </c>
      <c r="Y35" s="41">
        <f t="shared" si="16"/>
        <v>3521.9475000000007</v>
      </c>
      <c r="Z35" s="41">
        <f t="shared" si="16"/>
        <v>4000</v>
      </c>
      <c r="AA35" s="41">
        <f t="shared" si="17"/>
        <v>7925</v>
      </c>
      <c r="AB35" s="41">
        <f t="shared" si="18"/>
        <v>403.05249999999978</v>
      </c>
      <c r="AC35" s="42">
        <f t="shared" si="23"/>
        <v>0.10076312499999994</v>
      </c>
      <c r="AD35" s="41">
        <f t="shared" si="3"/>
        <v>4226.3370000000004</v>
      </c>
      <c r="AE35" s="41">
        <f t="shared" si="4"/>
        <v>4000</v>
      </c>
      <c r="AF35" s="41">
        <f t="shared" si="19"/>
        <v>403.05249999999978</v>
      </c>
      <c r="AG35" s="41">
        <f t="shared" si="20"/>
        <v>8629.3894999999993</v>
      </c>
      <c r="AH35" s="42">
        <f t="shared" si="25"/>
        <v>0.86502105568102416</v>
      </c>
      <c r="AI35" s="44">
        <f t="shared" si="6"/>
        <v>1.0888819558359621</v>
      </c>
      <c r="AK35" s="41" t="b">
        <f t="shared" si="7"/>
        <v>0</v>
      </c>
      <c r="AL35" s="36">
        <f t="shared" si="8"/>
        <v>0.68144116287934442</v>
      </c>
      <c r="AM35" s="3">
        <v>70</v>
      </c>
      <c r="AN35" s="45">
        <f t="shared" si="9"/>
        <v>102.72346875000001</v>
      </c>
    </row>
    <row r="36" spans="2:40" x14ac:dyDescent="0.2">
      <c r="B36" s="32" t="s">
        <v>65</v>
      </c>
      <c r="C36" s="33" t="s">
        <v>35</v>
      </c>
      <c r="D36" s="34">
        <v>9975.93</v>
      </c>
      <c r="E36" s="35">
        <v>7925</v>
      </c>
      <c r="F36" s="35">
        <v>7925</v>
      </c>
      <c r="G36" s="36">
        <f t="shared" si="0"/>
        <v>0.25879242902208199</v>
      </c>
      <c r="I36" s="34">
        <f t="shared" si="10"/>
        <v>8629</v>
      </c>
      <c r="K36" s="37">
        <f t="shared" si="11"/>
        <v>8629</v>
      </c>
      <c r="L36" s="37">
        <f t="shared" si="12"/>
        <v>7925</v>
      </c>
      <c r="M36" s="38">
        <f t="shared" si="13"/>
        <v>8.8832807570977917E-2</v>
      </c>
      <c r="O36" s="39" t="s">
        <v>65</v>
      </c>
      <c r="P36" s="40" t="str">
        <f t="shared" si="14"/>
        <v>Ea</v>
      </c>
      <c r="Q36" s="49">
        <v>4695.93</v>
      </c>
      <c r="R36" s="49">
        <v>4800</v>
      </c>
      <c r="S36" s="49">
        <v>9975.93</v>
      </c>
      <c r="T36" s="49">
        <f t="shared" si="15"/>
        <v>480</v>
      </c>
      <c r="U36" s="42">
        <f t="shared" si="21"/>
        <v>0.1</v>
      </c>
      <c r="V36" s="41">
        <f t="shared" si="1"/>
        <v>0</v>
      </c>
      <c r="W36" s="43">
        <f t="shared" si="2"/>
        <v>46.959300000000006</v>
      </c>
      <c r="X36" s="43">
        <f t="shared" si="2"/>
        <v>32</v>
      </c>
      <c r="Y36" s="41">
        <f t="shared" si="16"/>
        <v>3521.9475000000007</v>
      </c>
      <c r="Z36" s="41">
        <f t="shared" si="16"/>
        <v>4000</v>
      </c>
      <c r="AA36" s="41">
        <f t="shared" si="17"/>
        <v>7925</v>
      </c>
      <c r="AB36" s="41">
        <f t="shared" si="18"/>
        <v>403.05249999999978</v>
      </c>
      <c r="AC36" s="42">
        <f t="shared" si="23"/>
        <v>0.10076312499999994</v>
      </c>
      <c r="AD36" s="41">
        <f t="shared" si="3"/>
        <v>4226.3370000000004</v>
      </c>
      <c r="AE36" s="41">
        <f t="shared" si="4"/>
        <v>4000</v>
      </c>
      <c r="AF36" s="41">
        <f t="shared" si="19"/>
        <v>403.05249999999978</v>
      </c>
      <c r="AG36" s="41">
        <f t="shared" si="20"/>
        <v>8629.3894999999993</v>
      </c>
      <c r="AH36" s="42">
        <f t="shared" si="25"/>
        <v>0.86502105568102416</v>
      </c>
      <c r="AI36" s="44">
        <f t="shared" si="6"/>
        <v>1.0888819558359621</v>
      </c>
      <c r="AK36" s="41" t="b">
        <f t="shared" si="7"/>
        <v>0</v>
      </c>
      <c r="AL36" s="36">
        <f t="shared" si="8"/>
        <v>0.68144116287934442</v>
      </c>
      <c r="AM36" s="3">
        <v>70</v>
      </c>
      <c r="AN36" s="45">
        <f t="shared" si="9"/>
        <v>102.72346875000001</v>
      </c>
    </row>
    <row r="37" spans="2:40" x14ac:dyDescent="0.2">
      <c r="B37" s="32" t="s">
        <v>66</v>
      </c>
      <c r="C37" s="33" t="s">
        <v>35</v>
      </c>
      <c r="D37" s="34">
        <v>11035.58</v>
      </c>
      <c r="E37" s="35">
        <v>7925</v>
      </c>
      <c r="F37" s="47">
        <f t="shared" ref="F37:F40" si="27">+E37</f>
        <v>7925</v>
      </c>
      <c r="G37" s="36">
        <f t="shared" si="0"/>
        <v>0.39250220820189274</v>
      </c>
      <c r="I37" s="34">
        <f t="shared" si="10"/>
        <v>8689</v>
      </c>
      <c r="K37" s="37">
        <f t="shared" si="11"/>
        <v>8689</v>
      </c>
      <c r="L37" s="37">
        <f t="shared" si="12"/>
        <v>7925</v>
      </c>
      <c r="M37" s="38">
        <f t="shared" si="13"/>
        <v>9.640378548895899E-2</v>
      </c>
      <c r="O37" s="39" t="s">
        <v>66</v>
      </c>
      <c r="P37" s="40" t="str">
        <f t="shared" si="14"/>
        <v>Ea</v>
      </c>
      <c r="Q37" s="49">
        <v>5095.58</v>
      </c>
      <c r="R37" s="49">
        <v>5400</v>
      </c>
      <c r="S37" s="49">
        <v>11035.58</v>
      </c>
      <c r="T37" s="49">
        <f t="shared" si="15"/>
        <v>540</v>
      </c>
      <c r="U37" s="42">
        <f t="shared" si="21"/>
        <v>0.1</v>
      </c>
      <c r="V37" s="41">
        <f t="shared" si="1"/>
        <v>0</v>
      </c>
      <c r="W37" s="43">
        <f t="shared" si="2"/>
        <v>50.955799999999996</v>
      </c>
      <c r="X37" s="43">
        <f t="shared" si="2"/>
        <v>36</v>
      </c>
      <c r="Y37" s="41">
        <f t="shared" si="16"/>
        <v>3821.6849999999999</v>
      </c>
      <c r="Z37" s="41">
        <f t="shared" si="16"/>
        <v>4500</v>
      </c>
      <c r="AA37" s="41">
        <f t="shared" si="17"/>
        <v>7925</v>
      </c>
      <c r="AB37" s="41">
        <f t="shared" si="18"/>
        <v>-396.68499999999949</v>
      </c>
      <c r="AC37" s="42">
        <f t="shared" si="23"/>
        <v>-8.8152222222222104E-2</v>
      </c>
      <c r="AD37" s="41">
        <f t="shared" si="3"/>
        <v>4586.0219999999999</v>
      </c>
      <c r="AE37" s="41">
        <f t="shared" si="4"/>
        <v>4500</v>
      </c>
      <c r="AF37" s="41">
        <f t="shared" si="19"/>
        <v>-396.68499999999949</v>
      </c>
      <c r="AG37" s="41">
        <f t="shared" si="20"/>
        <v>8689.3370000000014</v>
      </c>
      <c r="AH37" s="42">
        <f t="shared" si="25"/>
        <v>0.78739286924656438</v>
      </c>
      <c r="AI37" s="44">
        <f t="shared" si="6"/>
        <v>1.0964463091482652</v>
      </c>
      <c r="AK37" s="41" t="b">
        <f t="shared" si="7"/>
        <v>0</v>
      </c>
      <c r="AL37" s="36">
        <f t="shared" si="8"/>
        <v>0.70649464830303921</v>
      </c>
      <c r="AM37" s="3">
        <v>70</v>
      </c>
      <c r="AN37" s="45">
        <f t="shared" si="9"/>
        <v>99.080722222222207</v>
      </c>
    </row>
    <row r="38" spans="2:40" x14ac:dyDescent="0.2">
      <c r="B38" s="32" t="s">
        <v>67</v>
      </c>
      <c r="C38" s="33" t="s">
        <v>63</v>
      </c>
      <c r="D38" s="34">
        <v>3827468.53</v>
      </c>
      <c r="E38" s="35">
        <v>3070200</v>
      </c>
      <c r="F38" s="47">
        <f t="shared" si="27"/>
        <v>3070200</v>
      </c>
      <c r="G38" s="36">
        <f t="shared" si="0"/>
        <v>0.24665120513321592</v>
      </c>
      <c r="I38" s="34">
        <f t="shared" si="10"/>
        <v>3431087</v>
      </c>
      <c r="K38" s="37">
        <f t="shared" si="11"/>
        <v>3431087</v>
      </c>
      <c r="L38" s="37">
        <f t="shared" si="12"/>
        <v>3070200</v>
      </c>
      <c r="M38" s="38">
        <f t="shared" si="13"/>
        <v>0.11754511106768288</v>
      </c>
      <c r="O38" s="39" t="s">
        <v>67</v>
      </c>
      <c r="P38" s="40" t="str">
        <f t="shared" si="14"/>
        <v>Lot</v>
      </c>
      <c r="Q38" s="49">
        <v>2405914.21</v>
      </c>
      <c r="R38" s="49">
        <v>3612000</v>
      </c>
      <c r="S38" s="49">
        <v>3827468</v>
      </c>
      <c r="T38" s="49">
        <f t="shared" si="15"/>
        <v>-2190446.21</v>
      </c>
      <c r="U38" s="42">
        <f t="shared" si="21"/>
        <v>-0.60643582779623473</v>
      </c>
      <c r="V38" s="41">
        <f t="shared" si="1"/>
        <v>-0.52999999979510903</v>
      </c>
      <c r="W38" s="43">
        <f t="shared" si="2"/>
        <v>24059.142100000001</v>
      </c>
      <c r="X38" s="43">
        <f t="shared" si="2"/>
        <v>24080</v>
      </c>
      <c r="Y38" s="41">
        <f t="shared" si="16"/>
        <v>1804435.6575</v>
      </c>
      <c r="Z38" s="41">
        <f t="shared" si="16"/>
        <v>3010000</v>
      </c>
      <c r="AA38" s="41">
        <f t="shared" si="17"/>
        <v>3070200</v>
      </c>
      <c r="AB38" s="41">
        <f t="shared" si="18"/>
        <v>-1744235.6574999997</v>
      </c>
      <c r="AC38" s="42">
        <f t="shared" si="23"/>
        <v>-0.57948028488372083</v>
      </c>
      <c r="AD38" s="41">
        <f t="shared" si="3"/>
        <v>2165322.7889999999</v>
      </c>
      <c r="AE38" s="41">
        <f t="shared" si="4"/>
        <v>3010000</v>
      </c>
      <c r="AF38" s="41">
        <f t="shared" si="19"/>
        <v>-1744235.6574999997</v>
      </c>
      <c r="AG38" s="41">
        <f t="shared" si="20"/>
        <v>3431087.1315000001</v>
      </c>
      <c r="AH38" s="42">
        <f t="shared" si="25"/>
        <v>0.8964378360576758</v>
      </c>
      <c r="AI38" s="44">
        <f t="shared" si="6"/>
        <v>1.1175451538987689</v>
      </c>
      <c r="AK38" s="41" t="b">
        <f t="shared" si="7"/>
        <v>0</v>
      </c>
      <c r="AL38" s="36">
        <f t="shared" si="8"/>
        <v>1.0008669427992614</v>
      </c>
      <c r="AM38" s="3">
        <v>70</v>
      </c>
      <c r="AN38" s="45">
        <f t="shared" si="9"/>
        <v>69.939366569767444</v>
      </c>
    </row>
    <row r="39" spans="2:40" x14ac:dyDescent="0.2">
      <c r="B39" s="32" t="s">
        <v>68</v>
      </c>
      <c r="C39" s="33" t="s">
        <v>63</v>
      </c>
      <c r="D39" s="34">
        <v>77500</v>
      </c>
      <c r="E39" s="35">
        <v>61750</v>
      </c>
      <c r="F39" s="47">
        <f t="shared" si="27"/>
        <v>61750</v>
      </c>
      <c r="G39" s="36">
        <f t="shared" si="0"/>
        <v>0.25506072874493935</v>
      </c>
      <c r="I39" s="34">
        <f t="shared" si="10"/>
        <v>67315</v>
      </c>
      <c r="K39" s="37">
        <f t="shared" si="11"/>
        <v>67315</v>
      </c>
      <c r="L39" s="37">
        <f t="shared" si="12"/>
        <v>61750</v>
      </c>
      <c r="M39" s="38">
        <f t="shared" si="13"/>
        <v>9.0121457489878543E-2</v>
      </c>
      <c r="O39" s="51" t="str">
        <f>B39</f>
        <v>Waste Rock Facility Water Treatment Plan</v>
      </c>
      <c r="P39" s="40" t="str">
        <f t="shared" si="14"/>
        <v>Lot</v>
      </c>
      <c r="Q39" s="53"/>
      <c r="R39" s="53"/>
      <c r="S39" s="53"/>
      <c r="T39" s="41">
        <f t="shared" si="15"/>
        <v>0</v>
      </c>
      <c r="U39" s="42" t="e">
        <f t="shared" si="21"/>
        <v>#DIV/0!</v>
      </c>
      <c r="V39" s="41">
        <f t="shared" si="1"/>
        <v>-77500</v>
      </c>
      <c r="W39" s="43">
        <f t="shared" si="2"/>
        <v>0</v>
      </c>
      <c r="X39" s="43">
        <f t="shared" si="2"/>
        <v>0</v>
      </c>
      <c r="Y39" s="41">
        <f t="shared" si="16"/>
        <v>0</v>
      </c>
      <c r="Z39" s="41">
        <f t="shared" si="16"/>
        <v>0</v>
      </c>
      <c r="AA39" s="41">
        <f t="shared" si="17"/>
        <v>61750</v>
      </c>
      <c r="AB39" s="41">
        <f t="shared" si="18"/>
        <v>61750</v>
      </c>
      <c r="AC39" s="42" t="e">
        <f t="shared" si="23"/>
        <v>#DIV/0!</v>
      </c>
      <c r="AD39" s="41">
        <f t="shared" si="3"/>
        <v>0</v>
      </c>
      <c r="AE39" s="41">
        <f t="shared" si="4"/>
        <v>0</v>
      </c>
      <c r="AF39" s="41">
        <f t="shared" si="19"/>
        <v>61750</v>
      </c>
      <c r="AG39" s="54">
        <f>D39*AVERAGE($AH$10:$AH$19,$AH$21:$AH$38,$AH$40:$AH$44)</f>
        <v>67315.460315330231</v>
      </c>
      <c r="AH39" s="55">
        <f>AG39/D39</f>
        <v>0.86858658471393846</v>
      </c>
      <c r="AI39" s="44">
        <f t="shared" si="6"/>
        <v>1.0901289119891535</v>
      </c>
      <c r="AK39" s="53" t="b">
        <f t="shared" si="7"/>
        <v>1</v>
      </c>
      <c r="AL39" s="36" t="e">
        <f t="shared" si="8"/>
        <v>#DIV/0!</v>
      </c>
      <c r="AM39" s="3">
        <v>70</v>
      </c>
      <c r="AN39" s="45" t="e">
        <f t="shared" si="9"/>
        <v>#DIV/0!</v>
      </c>
    </row>
    <row r="40" spans="2:40" x14ac:dyDescent="0.2">
      <c r="B40" s="32" t="s">
        <v>69</v>
      </c>
      <c r="C40" s="33" t="s">
        <v>63</v>
      </c>
      <c r="D40" s="34">
        <v>1329441.31</v>
      </c>
      <c r="E40" s="35">
        <v>1066410</v>
      </c>
      <c r="F40" s="47">
        <f t="shared" si="27"/>
        <v>1066410</v>
      </c>
      <c r="G40" s="36">
        <f t="shared" si="0"/>
        <v>0.24665120357085923</v>
      </c>
      <c r="I40" s="34">
        <f t="shared" si="10"/>
        <v>1141621</v>
      </c>
      <c r="K40" s="37">
        <f t="shared" si="11"/>
        <v>1141621</v>
      </c>
      <c r="L40" s="37">
        <f t="shared" si="12"/>
        <v>1066410</v>
      </c>
      <c r="M40" s="38">
        <f t="shared" si="13"/>
        <v>7.052728312750256E-2</v>
      </c>
      <c r="O40" s="39" t="s">
        <v>69</v>
      </c>
      <c r="P40" s="40" t="str">
        <f t="shared" si="14"/>
        <v>Lot</v>
      </c>
      <c r="Q40" s="49">
        <v>501405.31</v>
      </c>
      <c r="R40" s="49">
        <v>752760</v>
      </c>
      <c r="S40" s="49">
        <v>1329441.31</v>
      </c>
      <c r="T40" s="49">
        <f t="shared" si="15"/>
        <v>75276</v>
      </c>
      <c r="U40" s="42">
        <f t="shared" si="21"/>
        <v>0.1</v>
      </c>
      <c r="V40" s="41">
        <f t="shared" si="1"/>
        <v>0</v>
      </c>
      <c r="W40" s="43">
        <f t="shared" si="2"/>
        <v>5014.0531000000001</v>
      </c>
      <c r="X40" s="43">
        <f t="shared" si="2"/>
        <v>5018.3999999999996</v>
      </c>
      <c r="Y40" s="41">
        <f t="shared" si="16"/>
        <v>376053.98249999998</v>
      </c>
      <c r="Z40" s="41">
        <f t="shared" si="16"/>
        <v>627300</v>
      </c>
      <c r="AA40" s="41">
        <f t="shared" si="17"/>
        <v>1066410</v>
      </c>
      <c r="AB40" s="41">
        <f t="shared" si="18"/>
        <v>63056.017500000075</v>
      </c>
      <c r="AC40" s="42">
        <f t="shared" si="23"/>
        <v>0.10051971544715459</v>
      </c>
      <c r="AD40" s="41">
        <f t="shared" si="3"/>
        <v>451264.77899999998</v>
      </c>
      <c r="AE40" s="41">
        <f t="shared" si="4"/>
        <v>627300</v>
      </c>
      <c r="AF40" s="41">
        <f t="shared" si="19"/>
        <v>63056.017500000075</v>
      </c>
      <c r="AG40" s="41">
        <f t="shared" si="20"/>
        <v>1141620.7965000002</v>
      </c>
      <c r="AH40" s="42">
        <f>AG40/S40</f>
        <v>0.85872222257032171</v>
      </c>
      <c r="AI40" s="44">
        <f t="shared" si="6"/>
        <v>1.0705270923003349</v>
      </c>
      <c r="AK40" s="41" t="b">
        <f t="shared" si="7"/>
        <v>0</v>
      </c>
      <c r="AL40" s="36">
        <f t="shared" si="8"/>
        <v>1.0008669433516768</v>
      </c>
      <c r="AM40" s="3">
        <v>70</v>
      </c>
      <c r="AN40" s="45">
        <f t="shared" si="9"/>
        <v>69.939366531165319</v>
      </c>
    </row>
    <row r="41" spans="2:40" x14ac:dyDescent="0.2">
      <c r="B41" s="32" t="s">
        <v>70</v>
      </c>
      <c r="C41" s="33" t="s">
        <v>71</v>
      </c>
      <c r="D41" s="34">
        <v>66.23</v>
      </c>
      <c r="E41" s="35">
        <v>53.13</v>
      </c>
      <c r="F41" s="35">
        <v>53.13</v>
      </c>
      <c r="G41" s="36">
        <f t="shared" si="0"/>
        <v>0.24656502917372491</v>
      </c>
      <c r="I41" s="34">
        <f t="shared" si="10"/>
        <v>56.88</v>
      </c>
      <c r="K41" s="37">
        <f t="shared" si="11"/>
        <v>56.88</v>
      </c>
      <c r="L41" s="37">
        <f t="shared" si="12"/>
        <v>53.13</v>
      </c>
      <c r="M41" s="38">
        <f t="shared" si="13"/>
        <v>7.0581592320722752E-2</v>
      </c>
      <c r="O41" s="39" t="s">
        <v>70</v>
      </c>
      <c r="P41" s="40" t="str">
        <f t="shared" si="14"/>
        <v>m</v>
      </c>
      <c r="Q41" s="41">
        <v>24.98</v>
      </c>
      <c r="R41" s="41">
        <v>37.5</v>
      </c>
      <c r="S41" s="41">
        <v>66.23</v>
      </c>
      <c r="T41" s="41">
        <f t="shared" si="15"/>
        <v>3.75</v>
      </c>
      <c r="U41" s="42">
        <f t="shared" si="21"/>
        <v>0.1</v>
      </c>
      <c r="V41" s="41">
        <f t="shared" si="1"/>
        <v>0</v>
      </c>
      <c r="W41" s="43">
        <f t="shared" si="2"/>
        <v>0.24979999999999999</v>
      </c>
      <c r="X41" s="43">
        <f t="shared" si="2"/>
        <v>0.25</v>
      </c>
      <c r="Y41" s="41">
        <f t="shared" si="16"/>
        <v>18.734999999999999</v>
      </c>
      <c r="Z41" s="41">
        <f t="shared" si="16"/>
        <v>31.25</v>
      </c>
      <c r="AA41" s="41">
        <f t="shared" si="17"/>
        <v>53.13</v>
      </c>
      <c r="AB41" s="41">
        <f t="shared" si="18"/>
        <v>3.1450000000000031</v>
      </c>
      <c r="AC41" s="42">
        <f t="shared" si="23"/>
        <v>0.1006400000000001</v>
      </c>
      <c r="AD41" s="41">
        <f t="shared" si="3"/>
        <v>22.481999999999999</v>
      </c>
      <c r="AE41" s="41">
        <f t="shared" si="4"/>
        <v>31.25</v>
      </c>
      <c r="AF41" s="41">
        <f t="shared" si="19"/>
        <v>3.1450000000000031</v>
      </c>
      <c r="AG41" s="41">
        <f t="shared" si="20"/>
        <v>56.877000000000002</v>
      </c>
      <c r="AH41" s="42">
        <f>AG41/S41</f>
        <v>0.8587800090593386</v>
      </c>
      <c r="AI41" s="44">
        <f t="shared" si="6"/>
        <v>1.0705251270468661</v>
      </c>
      <c r="AK41" s="41" t="b">
        <f t="shared" si="7"/>
        <v>0</v>
      </c>
      <c r="AL41" s="36">
        <f t="shared" si="8"/>
        <v>1.0008006405124099</v>
      </c>
      <c r="AM41" s="58">
        <v>20</v>
      </c>
      <c r="AN41" s="45">
        <f t="shared" si="9"/>
        <v>19.984000000000002</v>
      </c>
    </row>
    <row r="42" spans="2:40" x14ac:dyDescent="0.2">
      <c r="B42" s="32" t="s">
        <v>72</v>
      </c>
      <c r="C42" s="33" t="s">
        <v>71</v>
      </c>
      <c r="D42" s="34">
        <v>26.49</v>
      </c>
      <c r="E42" s="35">
        <v>21.25</v>
      </c>
      <c r="F42" s="35">
        <v>21.25</v>
      </c>
      <c r="G42" s="36">
        <f t="shared" si="0"/>
        <v>0.24658823529411755</v>
      </c>
      <c r="I42" s="34">
        <f t="shared" si="10"/>
        <v>22.75</v>
      </c>
      <c r="K42" s="37">
        <f t="shared" si="11"/>
        <v>22.75</v>
      </c>
      <c r="L42" s="37">
        <f t="shared" si="12"/>
        <v>21.25</v>
      </c>
      <c r="M42" s="38">
        <f t="shared" si="13"/>
        <v>7.0588235294117646E-2</v>
      </c>
      <c r="O42" s="39" t="s">
        <v>72</v>
      </c>
      <c r="P42" s="40" t="str">
        <f t="shared" si="14"/>
        <v>m</v>
      </c>
      <c r="Q42" s="41">
        <v>9.99</v>
      </c>
      <c r="R42" s="41">
        <v>15</v>
      </c>
      <c r="S42" s="41">
        <v>26.49</v>
      </c>
      <c r="T42" s="41">
        <f t="shared" si="15"/>
        <v>1.4999999999999964</v>
      </c>
      <c r="U42" s="42">
        <f t="shared" si="21"/>
        <v>9.999999999999977E-2</v>
      </c>
      <c r="V42" s="41">
        <f t="shared" si="1"/>
        <v>0</v>
      </c>
      <c r="W42" s="43">
        <f t="shared" si="2"/>
        <v>9.9900000000000003E-2</v>
      </c>
      <c r="X42" s="43">
        <f t="shared" si="2"/>
        <v>0.1</v>
      </c>
      <c r="Y42" s="41">
        <f t="shared" si="16"/>
        <v>7.4925000000000006</v>
      </c>
      <c r="Z42" s="41">
        <f t="shared" si="16"/>
        <v>12.5</v>
      </c>
      <c r="AA42" s="41">
        <f t="shared" si="17"/>
        <v>21.25</v>
      </c>
      <c r="AB42" s="41">
        <f t="shared" si="18"/>
        <v>1.2575000000000003</v>
      </c>
      <c r="AC42" s="42">
        <f t="shared" si="23"/>
        <v>0.10060000000000002</v>
      </c>
      <c r="AD42" s="41">
        <f t="shared" si="3"/>
        <v>8.9909999999999997</v>
      </c>
      <c r="AE42" s="41">
        <f t="shared" si="4"/>
        <v>12.5</v>
      </c>
      <c r="AF42" s="41">
        <f t="shared" si="19"/>
        <v>1.2575000000000003</v>
      </c>
      <c r="AG42" s="41">
        <f t="shared" si="20"/>
        <v>22.7485</v>
      </c>
      <c r="AH42" s="42">
        <f>AG42/S42</f>
        <v>0.85875802189505479</v>
      </c>
      <c r="AI42" s="44">
        <f t="shared" si="6"/>
        <v>1.0705176470588236</v>
      </c>
      <c r="AK42" s="41" t="b">
        <f t="shared" si="7"/>
        <v>0</v>
      </c>
      <c r="AL42" s="36">
        <f t="shared" si="8"/>
        <v>1.0010010010010011</v>
      </c>
      <c r="AM42" s="58">
        <v>10</v>
      </c>
      <c r="AN42" s="45">
        <f t="shared" si="9"/>
        <v>9.9899999999999984</v>
      </c>
    </row>
    <row r="43" spans="2:40" x14ac:dyDescent="0.2">
      <c r="B43" s="32" t="s">
        <v>73</v>
      </c>
      <c r="C43" s="33" t="s">
        <v>35</v>
      </c>
      <c r="D43" s="34">
        <v>529.83000000000004</v>
      </c>
      <c r="E43" s="35">
        <v>425</v>
      </c>
      <c r="F43" s="47">
        <f t="shared" ref="F43:F44" si="28">+E43</f>
        <v>425</v>
      </c>
      <c r="G43" s="36">
        <f t="shared" si="0"/>
        <v>0.24665882352941182</v>
      </c>
      <c r="I43" s="34">
        <f t="shared" si="10"/>
        <v>455</v>
      </c>
      <c r="K43" s="37">
        <f t="shared" si="11"/>
        <v>455</v>
      </c>
      <c r="L43" s="37">
        <f t="shared" si="12"/>
        <v>425</v>
      </c>
      <c r="M43" s="38">
        <f t="shared" si="13"/>
        <v>7.0588235294117646E-2</v>
      </c>
      <c r="O43" s="39" t="s">
        <v>74</v>
      </c>
      <c r="P43" s="40" t="str">
        <f t="shared" si="14"/>
        <v>Ea</v>
      </c>
      <c r="Q43" s="49">
        <v>199.83</v>
      </c>
      <c r="R43" s="49">
        <v>300</v>
      </c>
      <c r="S43" s="49">
        <v>529.83000000000004</v>
      </c>
      <c r="T43" s="49">
        <f t="shared" si="15"/>
        <v>30</v>
      </c>
      <c r="U43" s="42">
        <f t="shared" si="21"/>
        <v>0.1</v>
      </c>
      <c r="V43" s="41">
        <f t="shared" si="1"/>
        <v>0</v>
      </c>
      <c r="W43" s="43">
        <f t="shared" si="2"/>
        <v>1.9983000000000002</v>
      </c>
      <c r="X43" s="43">
        <f t="shared" si="2"/>
        <v>2</v>
      </c>
      <c r="Y43" s="41">
        <f t="shared" si="16"/>
        <v>149.8725</v>
      </c>
      <c r="Z43" s="41">
        <f t="shared" si="16"/>
        <v>250</v>
      </c>
      <c r="AA43" s="41">
        <f t="shared" si="17"/>
        <v>425</v>
      </c>
      <c r="AB43" s="41">
        <f t="shared" si="18"/>
        <v>25.127499999999998</v>
      </c>
      <c r="AC43" s="42">
        <f t="shared" si="23"/>
        <v>0.10050999999999999</v>
      </c>
      <c r="AD43" s="41">
        <f t="shared" si="3"/>
        <v>179.84700000000001</v>
      </c>
      <c r="AE43" s="41">
        <f t="shared" si="4"/>
        <v>250</v>
      </c>
      <c r="AF43" s="41">
        <f t="shared" si="19"/>
        <v>25.127499999999998</v>
      </c>
      <c r="AG43" s="41">
        <f t="shared" si="20"/>
        <v>454.97449999999998</v>
      </c>
      <c r="AH43" s="42">
        <f>AG43/S43</f>
        <v>0.85871789064416881</v>
      </c>
      <c r="AI43" s="44">
        <f t="shared" si="6"/>
        <v>1.0705282352941177</v>
      </c>
      <c r="AK43" s="41" t="b">
        <f t="shared" si="7"/>
        <v>0</v>
      </c>
      <c r="AL43" s="36">
        <f t="shared" si="8"/>
        <v>1.0008507231146473</v>
      </c>
      <c r="AM43" s="58">
        <v>15</v>
      </c>
      <c r="AN43" s="45">
        <f t="shared" si="9"/>
        <v>14.987250000000003</v>
      </c>
    </row>
    <row r="44" spans="2:40" x14ac:dyDescent="0.2">
      <c r="B44" s="32" t="s">
        <v>75</v>
      </c>
      <c r="C44" s="33" t="s">
        <v>71</v>
      </c>
      <c r="D44" s="34">
        <v>26.49</v>
      </c>
      <c r="E44" s="35">
        <v>21.25</v>
      </c>
      <c r="F44" s="47">
        <f t="shared" si="28"/>
        <v>21.25</v>
      </c>
      <c r="G44" s="36">
        <f t="shared" si="0"/>
        <v>0.24658823529411755</v>
      </c>
      <c r="I44" s="34">
        <f t="shared" si="10"/>
        <v>22.75</v>
      </c>
      <c r="K44" s="37">
        <f t="shared" si="11"/>
        <v>22.75</v>
      </c>
      <c r="L44" s="37">
        <f t="shared" si="12"/>
        <v>21.25</v>
      </c>
      <c r="M44" s="38">
        <f t="shared" si="13"/>
        <v>7.0588235294117646E-2</v>
      </c>
      <c r="O44" s="39" t="s">
        <v>75</v>
      </c>
      <c r="P44" s="40" t="str">
        <f t="shared" si="14"/>
        <v>m</v>
      </c>
      <c r="Q44" s="41">
        <v>9.99</v>
      </c>
      <c r="R44" s="41">
        <v>15</v>
      </c>
      <c r="S44" s="41">
        <v>26.49</v>
      </c>
      <c r="T44" s="41">
        <f t="shared" si="15"/>
        <v>1.4999999999999964</v>
      </c>
      <c r="U44" s="42">
        <f t="shared" si="21"/>
        <v>9.999999999999977E-2</v>
      </c>
      <c r="V44" s="41">
        <f t="shared" si="1"/>
        <v>0</v>
      </c>
      <c r="W44" s="43">
        <f t="shared" si="2"/>
        <v>9.9900000000000003E-2</v>
      </c>
      <c r="X44" s="43">
        <f t="shared" si="2"/>
        <v>0.1</v>
      </c>
      <c r="Y44" s="41">
        <f t="shared" si="16"/>
        <v>7.4925000000000006</v>
      </c>
      <c r="Z44" s="41">
        <f t="shared" si="16"/>
        <v>12.5</v>
      </c>
      <c r="AA44" s="41">
        <f t="shared" si="17"/>
        <v>21.25</v>
      </c>
      <c r="AB44" s="41">
        <f t="shared" si="18"/>
        <v>1.2575000000000003</v>
      </c>
      <c r="AC44" s="42">
        <f t="shared" si="23"/>
        <v>0.10060000000000002</v>
      </c>
      <c r="AD44" s="41">
        <f t="shared" si="3"/>
        <v>8.9909999999999997</v>
      </c>
      <c r="AE44" s="41">
        <f t="shared" si="4"/>
        <v>12.5</v>
      </c>
      <c r="AF44" s="41">
        <f t="shared" si="19"/>
        <v>1.2575000000000003</v>
      </c>
      <c r="AG44" s="41">
        <f t="shared" si="20"/>
        <v>22.7485</v>
      </c>
      <c r="AH44" s="42">
        <f>AG44/S44</f>
        <v>0.85875802189505479</v>
      </c>
      <c r="AI44" s="44">
        <f t="shared" si="6"/>
        <v>1.0705176470588236</v>
      </c>
      <c r="AK44" s="41" t="b">
        <f t="shared" si="7"/>
        <v>0</v>
      </c>
      <c r="AL44" s="36">
        <f t="shared" si="8"/>
        <v>1.0010010010010011</v>
      </c>
      <c r="AM44" s="58">
        <v>15</v>
      </c>
      <c r="AN44" s="45">
        <f t="shared" si="9"/>
        <v>14.984999999999999</v>
      </c>
    </row>
    <row r="46" spans="2:40" x14ac:dyDescent="0.2">
      <c r="B46" s="1" t="s">
        <v>76</v>
      </c>
    </row>
  </sheetData>
  <autoFilter ref="A4:AM44"/>
  <mergeCells count="6">
    <mergeCell ref="K2:M2"/>
    <mergeCell ref="Q2:U2"/>
    <mergeCell ref="W2:X2"/>
    <mergeCell ref="Y2:AC2"/>
    <mergeCell ref="AD2:AI2"/>
    <mergeCell ref="AK2:AN2"/>
  </mergeCells>
  <conditionalFormatting sqref="G5:G44">
    <cfRule type="cellIs" dxfId="9" priority="7" operator="equal">
      <formula>0</formula>
    </cfRule>
    <cfRule type="cellIs" dxfId="8" priority="8" operator="greaterThan">
      <formula>0</formula>
    </cfRule>
    <cfRule type="cellIs" dxfId="7" priority="9" operator="lessThan">
      <formula>0.11</formula>
    </cfRule>
    <cfRule type="cellIs" dxfId="6" priority="10" operator="greaterThan">
      <formula>0</formula>
    </cfRule>
  </conditionalFormatting>
  <conditionalFormatting sqref="G4">
    <cfRule type="cellIs" dxfId="5" priority="3" operator="equal">
      <formula>0</formula>
    </cfRule>
    <cfRule type="cellIs" dxfId="4" priority="4" operator="greaterThan">
      <formula>0</formula>
    </cfRule>
    <cfRule type="cellIs" dxfId="3" priority="5" operator="lessThan">
      <formula>0.11</formula>
    </cfRule>
    <cfRule type="cellIs" dxfId="2" priority="6" operator="greaterThan">
      <formula>0</formula>
    </cfRule>
  </conditionalFormatting>
  <conditionalFormatting sqref="M5:M44">
    <cfRule type="cellIs" dxfId="1" priority="1" operator="greaterThan">
      <formula>0</formula>
    </cfRule>
    <cfRule type="cellIs" dxfId="0" priority="2" operator="less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BIMC Rates '14, '18 &amp; '20</vt:lpstr>
    </vt:vector>
  </TitlesOfParts>
  <Company>Baffinland Iron Mines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Murray</dc:creator>
  <cp:lastModifiedBy>Christopher Murray</cp:lastModifiedBy>
  <dcterms:created xsi:type="dcterms:W3CDTF">2021-01-14T04:12:50Z</dcterms:created>
  <dcterms:modified xsi:type="dcterms:W3CDTF">2021-01-14T04:15:26Z</dcterms:modified>
</cp:coreProperties>
</file>