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tor01\projects\E&amp;W\Projects\678509 - CIRNAC 20-21 Annual Security Review\40_Execution\47_Wrkg_Vers\Reclaim\For Client - Final\Rev.1\"/>
    </mc:Choice>
  </mc:AlternateContent>
  <xr:revisionPtr revIDLastSave="0" documentId="13_ncr:1_{F10AB61B-94BA-42DE-B7E5-1C2B33874ED5}" xr6:coauthVersionLast="36" xr6:coauthVersionMax="36" xr10:uidLastSave="{00000000-0000-0000-0000-000000000000}"/>
  <bookViews>
    <workbookView xWindow="-12" yWindow="-12" windowWidth="14400" windowHeight="11760" tabRatio="931" activeTab="1" xr2:uid="{00000000-000D-0000-FFFF-FFFF00000000}"/>
  </bookViews>
  <sheets>
    <sheet name="Instructions" sheetId="8" r:id="rId1"/>
    <sheet name="Summary" sheetId="27" r:id="rId2"/>
    <sheet name="Rock Pile" sheetId="17" r:id="rId3"/>
    <sheet name="Open Pit" sheetId="9" r:id="rId4"/>
    <sheet name="Chemicals" sheetId="19" r:id="rId5"/>
    <sheet name="Bldgs &amp; Equip MS" sheetId="18" r:id="rId6"/>
    <sheet name="Bldgs &amp; Equip MP" sheetId="31" r:id="rId7"/>
    <sheet name="Bldgs &amp; Equip TR" sheetId="32" r:id="rId8"/>
    <sheet name="Bldgs &amp; Equip BIMC Owned" sheetId="36" r:id="rId9"/>
    <sheet name="Bldgs &amp; Equip (4)" sheetId="33" r:id="rId10"/>
    <sheet name="Water Management" sheetId="20" r:id="rId11"/>
    <sheet name="ICM" sheetId="30" r:id="rId12"/>
    <sheet name="PostClosure" sheetId="3" r:id="rId13"/>
    <sheet name="Mobilization" sheetId="21" r:id="rId14"/>
    <sheet name="UG Mine" sheetId="15" r:id="rId15"/>
    <sheet name="Tailings" sheetId="16" r:id="rId16"/>
    <sheet name="Water Treatment" sheetId="29" r:id="rId17"/>
    <sheet name="Unit_Costs" sheetId="4" r:id="rId18"/>
    <sheet name="Estimator" sheetId="25" r:id="rId19"/>
    <sheet name="Tools" sheetId="26" r:id="rId20"/>
  </sheets>
  <definedNames>
    <definedName name="_xlnm._FilterDatabase" localSheetId="17" hidden="1">Unit_Costs!$E$2:$E$172</definedName>
    <definedName name="AnnualTreat1Cost">'Water Treatment'!$H$37</definedName>
    <definedName name="Bldg1CostCode" localSheetId="9">'Bldgs &amp; Equip (4)'!$F$5:$F$92</definedName>
    <definedName name="Bldg1CostCode" localSheetId="8">'Bldgs &amp; Equip BIMC Owned'!$F$5:$F$30</definedName>
    <definedName name="Bldg1CostCode" localSheetId="6">'Bldgs &amp; Equip MP'!$F$5:$F$81</definedName>
    <definedName name="Bldg1CostCode" localSheetId="7">'Bldgs &amp; Equip TR'!$F$5:$F$59</definedName>
    <definedName name="Bldg1CostCode">'Bldgs &amp; Equip MS'!$F$5:$F$101</definedName>
    <definedName name="Bldg1LandTotal" localSheetId="9">'Bldgs &amp; Equip (4)'!$J$93</definedName>
    <definedName name="Bldg1LandTotal" localSheetId="8">'Bldgs &amp; Equip BIMC Owned'!$J$31</definedName>
    <definedName name="Bldg1LandTotal" localSheetId="6">'Bldgs &amp; Equip MP'!$J$84</definedName>
    <definedName name="Bldg1LandTotal" localSheetId="7">'Bldgs &amp; Equip TR'!$J$60</definedName>
    <definedName name="Bldg1LandTotal">'Bldgs &amp; Equip MS'!$J$102</definedName>
    <definedName name="Bldg1Name" localSheetId="9">'Bldgs &amp; Equip (4)'!$D$1</definedName>
    <definedName name="Bldg1Name" localSheetId="8">'Bldgs &amp; Equip BIMC Owned'!$D$1</definedName>
    <definedName name="Bldg1Name" localSheetId="6">'Bldgs &amp; Equip MP'!$D$1</definedName>
    <definedName name="Bldg1Name" localSheetId="7">'Bldgs &amp; Equip TR'!$D$1</definedName>
    <definedName name="Bldg1Name">'Bldgs &amp; Equip MS'!$D$1</definedName>
    <definedName name="Bldg1Notes" localSheetId="9">'Bldgs &amp; Equip (4)'!$C$5:$C$92</definedName>
    <definedName name="Bldg1Notes" localSheetId="8">'Bldgs &amp; Equip BIMC Owned'!$C$5:$C$30</definedName>
    <definedName name="Bldg1Notes" localSheetId="6">'Bldgs &amp; Equip MP'!$C$5:$C$81</definedName>
    <definedName name="Bldg1Notes" localSheetId="7">'Bldgs &amp; Equip TR'!$C$5:$C$59</definedName>
    <definedName name="Bldg1Notes">'Bldgs &amp; Equip MS'!$C$5:$C$101</definedName>
    <definedName name="Bldg1PercentLand" localSheetId="9">'Bldgs &amp; Equip (4)'!$I$5:$I$92</definedName>
    <definedName name="Bldg1PercentLand" localSheetId="8">'Bldgs &amp; Equip BIMC Owned'!$I$5:$I$30</definedName>
    <definedName name="Bldg1PercentLand" localSheetId="6">'Bldgs &amp; Equip MP'!$I$5:$I$81</definedName>
    <definedName name="Bldg1PercentLand" localSheetId="7">'Bldgs &amp; Equip TR'!$I$5:$I$59</definedName>
    <definedName name="Bldg1PercentLand">'Bldgs &amp; Equip MS'!$I$5:$I$101</definedName>
    <definedName name="Bldg1Qty" localSheetId="9">'Bldgs &amp; Equip (4)'!$E$5:$E$92</definedName>
    <definedName name="Bldg1Qty" localSheetId="8">'Bldgs &amp; Equip BIMC Owned'!$E$5:$E$30</definedName>
    <definedName name="Bldg1Qty" localSheetId="6">'Bldgs &amp; Equip MP'!$E$5:$E$81</definedName>
    <definedName name="Bldg1Qty" localSheetId="7">'Bldgs &amp; Equip TR'!$E$5:$E$59</definedName>
    <definedName name="Bldg1Qty">'Bldgs &amp; Equip MS'!$E$5:$E$101</definedName>
    <definedName name="Bldg1Total" localSheetId="9">'Bldgs &amp; Equip (4)'!$H$93</definedName>
    <definedName name="Bldg1Total" localSheetId="8">'Bldgs &amp; Equip BIMC Owned'!$H$31</definedName>
    <definedName name="Bldg1Total" localSheetId="6">'Bldgs &amp; Equip MP'!$H$84</definedName>
    <definedName name="Bldg1Total" localSheetId="7">'Bldgs &amp; Equip TR'!$H$60</definedName>
    <definedName name="Bldg1Total">'Bldgs &amp; Equip MS'!$H$102</definedName>
    <definedName name="Bldg1WaterTotal" localSheetId="9">'Bldgs &amp; Equip (4)'!$K$93</definedName>
    <definedName name="Bldg1WaterTotal" localSheetId="8">'Bldgs &amp; Equip BIMC Owned'!$K$31</definedName>
    <definedName name="Bldg1WaterTotal" localSheetId="6">'Bldgs &amp; Equip MP'!$K$84</definedName>
    <definedName name="Bldg1WaterTotal" localSheetId="7">'Bldgs &amp; Equip TR'!$K$60</definedName>
    <definedName name="Bldg1WaterTotal">'Bldgs &amp; Equip MS'!$K$102</definedName>
    <definedName name="BldgCount" localSheetId="9">'Bldgs &amp; Equip (4)'!$A$1</definedName>
    <definedName name="BldgCount" localSheetId="8">'Bldgs &amp; Equip BIMC Owned'!$A$1</definedName>
    <definedName name="BldgCount" localSheetId="6">'Bldgs &amp; Equip MP'!$A$1</definedName>
    <definedName name="BldgCount" localSheetId="7">'Bldgs &amp; Equip TR'!$A$1</definedName>
    <definedName name="BldgCount">'Bldgs &amp; Equip MS'!$A$1</definedName>
    <definedName name="BldgSum" localSheetId="1">Summary!$B$7</definedName>
    <definedName name="Chem1CostCode">Chemicals!$F$19:$F$54</definedName>
    <definedName name="Chem1LandTotal">Chemicals!$J$56</definedName>
    <definedName name="Chem1Name">Chemicals!$D$1</definedName>
    <definedName name="Chem1Notes">Chemicals!$C$6:$C$54</definedName>
    <definedName name="Chem1PercentLand">Chemicals!$I$19:$I$54</definedName>
    <definedName name="Chem1Qty">Chemicals!$E$6:$E$54</definedName>
    <definedName name="Chem1Total">Chemicals!$H$56</definedName>
    <definedName name="Chem1WaterTotal">Chemicals!$K$56</definedName>
    <definedName name="ChemCount">Chemicals!$A$1</definedName>
    <definedName name="ChemSum" localSheetId="1">Summary!$B$12</definedName>
    <definedName name="CostCode">Unit_Costs!$D$5:$D$301</definedName>
    <definedName name="DiscountRate">PostClosure!$F$45</definedName>
    <definedName name="High">"H"</definedName>
    <definedName name="ICM1CostCode">ICM!$F$4:$F$15</definedName>
    <definedName name="ICM1Name">ICM!$D$1</definedName>
    <definedName name="ICMCount">ICM!$A$1</definedName>
    <definedName name="ICMNotes">ICM!$C$4:$C$15</definedName>
    <definedName name="ICMQty">ICM!$E$4:$E$15</definedName>
    <definedName name="ICMSum">Summary!$B$14</definedName>
    <definedName name="ICMTotal">ICM!$H$17</definedName>
    <definedName name="Low">"L"</definedName>
    <definedName name="Mob1CostCode">Mobilization!$F$5:$F$74</definedName>
    <definedName name="Mob1Name">Mobilization!$D$1</definedName>
    <definedName name="Mob1Notes">Mobilization!$C$5:$C$74</definedName>
    <definedName name="Mob1Qty">Mobilization!$E$5:$E$74</definedName>
    <definedName name="MobCount">Mobilization!$A$1</definedName>
    <definedName name="MobSum" localSheetId="1">Summary!$B$19</definedName>
    <definedName name="MobTotal">Mobilization!$H$74</definedName>
    <definedName name="PC1CostCode">PostClosure!$F$5:$F$41</definedName>
    <definedName name="PC1Name">PostClosure!$D$1</definedName>
    <definedName name="PC1Notes">PostClosure!$C$5:$C$41</definedName>
    <definedName name="PC1Qty">PostClosure!$E$5:$E$41</definedName>
    <definedName name="PC1Total">PostClosure!$H$47</definedName>
    <definedName name="PCAnnualTotal">PostClosure!$H$43</definedName>
    <definedName name="PCCount">PostClosure!$A$1</definedName>
    <definedName name="PCSum" localSheetId="1">Summary!$B$20</definedName>
    <definedName name="PCYears">PostClosure!$F$46</definedName>
    <definedName name="Pit1CostCode" localSheetId="3">'Open Pit'!$F$5:$F$83</definedName>
    <definedName name="Pit1LandCost">'Open Pit'!$J$5:$J$83</definedName>
    <definedName name="Pit1LandTotal">'Open Pit'!$J$84</definedName>
    <definedName name="Pit1Name">'Open Pit'!$D$1</definedName>
    <definedName name="Pit1Notes">'Open Pit'!$C$5:$C$83</definedName>
    <definedName name="Pit1PercentLand">'Open Pit'!$I$5:$I$83</definedName>
    <definedName name="Pit1Qty" localSheetId="3">'Open Pit'!$E$5:$E$83</definedName>
    <definedName name="Pit1Total">'Open Pit'!$H$84</definedName>
    <definedName name="Pit1WaterCost">'Open Pit'!$K$5:$K$83</definedName>
    <definedName name="Pit1WaterTotal">'Open Pit'!$K$84</definedName>
    <definedName name="PitCount">'Open Pit'!$A$1</definedName>
    <definedName name="PitSum" localSheetId="1">Summary!$B$3</definedName>
    <definedName name="_xlnm.Print_Area" localSheetId="8">'Bldgs &amp; Equip BIMC Owned'!$B$1:$K$32</definedName>
    <definedName name="_xlnm.Print_Area" localSheetId="6">'Bldgs &amp; Equip MP'!$B$1:$K$85</definedName>
    <definedName name="_xlnm.Print_Area" localSheetId="5">'Bldgs &amp; Equip MS'!$B$1:$K$103</definedName>
    <definedName name="_xlnm.Print_Area" localSheetId="4">Chemicals!$B$1:$K$57</definedName>
    <definedName name="_xlnm.Print_Area" localSheetId="3">'Open Pit'!$B$1:$K$85</definedName>
    <definedName name="_xlnm.Print_Area" localSheetId="1">Summary!$A$1:$J$28</definedName>
    <definedName name="_xlnm.Print_Titles" localSheetId="9">'Bldgs &amp; Equip (4)'!$1:$3</definedName>
    <definedName name="_xlnm.Print_Titles" localSheetId="8">'Bldgs &amp; Equip BIMC Owned'!$1:$3</definedName>
    <definedName name="_xlnm.Print_Titles" localSheetId="6">'Bldgs &amp; Equip MP'!$1:$3</definedName>
    <definedName name="_xlnm.Print_Titles" localSheetId="5">'Bldgs &amp; Equip MS'!$1:$3</definedName>
    <definedName name="_xlnm.Print_Titles" localSheetId="7">'Bldgs &amp; Equip TR'!$1:$3</definedName>
    <definedName name="_xlnm.Print_Titles" localSheetId="4">Chemicals!$1:$3</definedName>
    <definedName name="_xlnm.Print_Titles" localSheetId="11">ICM!$1:$3</definedName>
    <definedName name="_xlnm.Print_Titles" localSheetId="0">Instructions!$1:$3</definedName>
    <definedName name="_xlnm.Print_Titles" localSheetId="13">Mobilization!$1:$3</definedName>
    <definedName name="_xlnm.Print_Titles" localSheetId="3">'Open Pit'!$1:$3</definedName>
    <definedName name="_xlnm.Print_Titles" localSheetId="12">PostClosure!$1:$3</definedName>
    <definedName name="_xlnm.Print_Titles" localSheetId="2">'Rock Pile'!$1:$3</definedName>
    <definedName name="_xlnm.Print_Titles" localSheetId="1">Summary!$1:$2</definedName>
    <definedName name="_xlnm.Print_Titles" localSheetId="15">Tailings!$1:$3</definedName>
    <definedName name="_xlnm.Print_Titles" localSheetId="14">'UG Mine'!$1:$3</definedName>
    <definedName name="_xlnm.Print_Titles" localSheetId="17">Unit_Costs!$1:$3</definedName>
    <definedName name="_xlnm.Print_Titles" localSheetId="10">'Water Management'!$1:$3</definedName>
    <definedName name="_xlnm.Print_Titles" localSheetId="16">'Water Treatment'!$1:$3</definedName>
    <definedName name="ProjectName">Instructions!$B$2</definedName>
    <definedName name="RP1CostCode">'Rock Pile'!$F$5:$F$61</definedName>
    <definedName name="RP1LandTotal">'Rock Pile'!$J$62</definedName>
    <definedName name="RP1Name">'Rock Pile'!$D$1</definedName>
    <definedName name="RP1Notes">'Rock Pile'!$C$5:$C$61</definedName>
    <definedName name="RP1PercentLand">'Rock Pile'!$I$5:$I$61</definedName>
    <definedName name="RP1Qty">'Rock Pile'!$E$5:$E$61</definedName>
    <definedName name="RP1Total">'Rock Pile'!$H$62</definedName>
    <definedName name="RP1WaterTotal">'Rock Pile'!$K$62</definedName>
    <definedName name="RPCount">'Rock Pile'!$A$1</definedName>
    <definedName name="RPSum" localSheetId="1">Summary!$B$6</definedName>
    <definedName name="Spec">"SPEC"</definedName>
    <definedName name="Tailings1CostCode">Tailings!$F$5:$F$77</definedName>
    <definedName name="Tailings1LandTotal">Tailings!$J$78</definedName>
    <definedName name="Tailings1Name">Tailings!$D$1</definedName>
    <definedName name="Tailings1Notes">Tailings!$C$5:$C$77</definedName>
    <definedName name="Tailings1PercentLand">Tailings!$I$5:$I$77</definedName>
    <definedName name="Tailings1Qty">Tailings!$E$5:$E$77</definedName>
    <definedName name="Tailings1Total">Tailings!$H$78</definedName>
    <definedName name="Tailings1WaterTotal">Tailings!$K$78</definedName>
    <definedName name="TailingsCount">Tailings!$A$1</definedName>
    <definedName name="TailingsSum" localSheetId="1">Summary!$B$5</definedName>
    <definedName name="UG1CostCode">'UG Mine'!$F$5:$F$41</definedName>
    <definedName name="UG1LandTotal">'UG Mine'!$J$42</definedName>
    <definedName name="UG1Name">'UG Mine'!$D$1</definedName>
    <definedName name="UG1Notes">'UG Mine'!$C$5:$C$41</definedName>
    <definedName name="UG1PercentLand">'UG Mine'!$I$5:$I$41</definedName>
    <definedName name="UG1Qty">'UG Mine'!$E$5:$E$41</definedName>
    <definedName name="UG1Total">'UG Mine'!$H$42</definedName>
    <definedName name="UG1WaterTotal">'UG Mine'!$K$42</definedName>
    <definedName name="UGCount">'UG Mine'!$A$1</definedName>
    <definedName name="UGSum" localSheetId="1">Summary!$B$4</definedName>
    <definedName name="UNIT_COST">Unit_Costs!$D$5:$H$347</definedName>
    <definedName name="Unit_Cost_Table">Unit_Costs!$A$2:$H$347</definedName>
    <definedName name="UnitCostBody">Unit_Costs!$A$5:$H$172</definedName>
    <definedName name="UnitCostHigh">Unit_Costs!$G$5:$G$347</definedName>
    <definedName name="UnitCostLow">Unit_Costs!$F$5:$F$347</definedName>
    <definedName name="UnitCostSpecified">Unit_Costs!$H$5:$H$347</definedName>
    <definedName name="Water1CostCode">'Water Management'!$F$4:$F$53</definedName>
    <definedName name="Water1Name">'Water Management'!$D$1</definedName>
    <definedName name="Water1Notes">'Water Management'!$C$4:$C$53</definedName>
    <definedName name="Water1Qty">'Water Management'!$E$4:$E$53</definedName>
    <definedName name="Water1Total">'Water Management'!$H$54</definedName>
    <definedName name="WaterCount">'Water Management'!$A$1</definedName>
    <definedName name="WaterSum" localSheetId="1">Summary!$B$13</definedName>
    <definedName name="WaterTreat1Name">'Water Treatment'!$D$1</definedName>
    <definedName name="WaterTreatCost">'Water Treatment'!$H$39</definedName>
    <definedName name="WaterTreatCostCode">'Water Treatment'!$F$4:$F$36</definedName>
    <definedName name="WaterTreatCount">'Water Treatment'!$A$1</definedName>
    <definedName name="WaterTreatNotes">'Water Treatment'!$C$4:$C$36</definedName>
    <definedName name="WaterTreatQty">'Water Treatment'!$E$4:$E$38</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7" i="27" l="1"/>
  <c r="J28" i="27" s="1"/>
  <c r="J19" i="27"/>
  <c r="H14" i="21" l="1"/>
  <c r="G6" i="36" l="1"/>
  <c r="G7" i="36"/>
  <c r="G8" i="36"/>
  <c r="G11" i="36"/>
  <c r="G12" i="36"/>
  <c r="G13" i="36"/>
  <c r="G14" i="36"/>
  <c r="G16" i="36"/>
  <c r="G17" i="36"/>
  <c r="G18" i="36"/>
  <c r="G19" i="36"/>
  <c r="G22" i="36"/>
  <c r="G23" i="36"/>
  <c r="G24" i="36"/>
  <c r="G25" i="36"/>
  <c r="G26" i="36"/>
  <c r="H26" i="36" s="1"/>
  <c r="J26" i="36" s="1"/>
  <c r="G28" i="36"/>
  <c r="H28" i="36" s="1"/>
  <c r="G30" i="36"/>
  <c r="G9" i="36"/>
  <c r="J28" i="36" l="1"/>
  <c r="E55" i="21" l="1"/>
  <c r="E45" i="9"/>
  <c r="G22" i="18" l="1"/>
  <c r="H22" i="18" s="1"/>
  <c r="H16" i="21"/>
  <c r="E52" i="19"/>
  <c r="H52" i="19" s="1"/>
  <c r="J22" i="18" l="1"/>
  <c r="K22" i="18"/>
  <c r="J52" i="19"/>
  <c r="K52" i="19"/>
  <c r="F69" i="18" l="1"/>
  <c r="G69" i="18" s="1"/>
  <c r="F70" i="18"/>
  <c r="F71" i="18"/>
  <c r="G71" i="18" s="1"/>
  <c r="F72" i="18"/>
  <c r="G72" i="18" s="1"/>
  <c r="F73" i="18"/>
  <c r="G73" i="18" s="1"/>
  <c r="F74" i="18"/>
  <c r="G74" i="18" s="1"/>
  <c r="G70" i="18"/>
  <c r="G40" i="32"/>
  <c r="G41" i="32"/>
  <c r="G35" i="32"/>
  <c r="G36" i="32"/>
  <c r="G37" i="32"/>
  <c r="G38" i="32"/>
  <c r="G39" i="32"/>
  <c r="G83" i="31"/>
  <c r="G63" i="31"/>
  <c r="G19" i="31"/>
  <c r="G18" i="31"/>
  <c r="G10" i="31"/>
  <c r="G75" i="18"/>
  <c r="G76" i="18"/>
  <c r="G77" i="18"/>
  <c r="G10" i="30" l="1"/>
  <c r="G9" i="30"/>
  <c r="G8" i="30"/>
  <c r="G7" i="30"/>
  <c r="G77" i="33" l="1"/>
  <c r="H53" i="19" l="1"/>
  <c r="J53" i="19" s="1"/>
  <c r="H30" i="36"/>
  <c r="H25" i="36"/>
  <c r="H23" i="36"/>
  <c r="H18" i="36"/>
  <c r="H13" i="36"/>
  <c r="H9" i="36"/>
  <c r="E73" i="21"/>
  <c r="H73" i="21" s="1"/>
  <c r="H64" i="21"/>
  <c r="H29" i="21"/>
  <c r="H57" i="21"/>
  <c r="H40" i="21"/>
  <c r="H55" i="19"/>
  <c r="J55" i="19" s="1"/>
  <c r="J18" i="36" l="1"/>
  <c r="J25" i="36"/>
  <c r="K13" i="36"/>
  <c r="K23" i="36"/>
  <c r="K30" i="36"/>
  <c r="J9" i="36"/>
  <c r="K53" i="19"/>
  <c r="K55" i="19"/>
  <c r="K25" i="36"/>
  <c r="J30" i="36"/>
  <c r="J23" i="36"/>
  <c r="K18" i="36"/>
  <c r="J13" i="36"/>
  <c r="K9" i="36"/>
  <c r="H22" i="36"/>
  <c r="K26" i="36"/>
  <c r="K22" i="36" l="1"/>
  <c r="J22" i="36"/>
  <c r="H83" i="31" l="1"/>
  <c r="H18" i="31"/>
  <c r="H23" i="31"/>
  <c r="H21" i="31"/>
  <c r="H10" i="31"/>
  <c r="H9" i="18"/>
  <c r="H17" i="36"/>
  <c r="H12" i="36"/>
  <c r="H7" i="36"/>
  <c r="H24" i="36"/>
  <c r="H19" i="36"/>
  <c r="H14" i="36"/>
  <c r="J7" i="36" l="1"/>
  <c r="K7" i="36"/>
  <c r="K19" i="36"/>
  <c r="J12" i="36"/>
  <c r="J14" i="36"/>
  <c r="J17" i="36"/>
  <c r="J83" i="31"/>
  <c r="K83" i="31"/>
  <c r="K18" i="31"/>
  <c r="J18" i="31"/>
  <c r="J23" i="31"/>
  <c r="K23" i="31"/>
  <c r="K21" i="31"/>
  <c r="J21" i="31"/>
  <c r="K10" i="31"/>
  <c r="J10" i="31"/>
  <c r="J9" i="18"/>
  <c r="K9" i="18"/>
  <c r="K28" i="36"/>
  <c r="K17" i="36"/>
  <c r="K12" i="36"/>
  <c r="K24" i="36"/>
  <c r="J24" i="36"/>
  <c r="J19" i="36"/>
  <c r="K14" i="36"/>
  <c r="H8" i="36" l="1"/>
  <c r="G29" i="36"/>
  <c r="H16" i="36"/>
  <c r="H11" i="36"/>
  <c r="H6" i="36"/>
  <c r="H41" i="32"/>
  <c r="J41" i="32" s="1"/>
  <c r="H63" i="31"/>
  <c r="H77" i="18"/>
  <c r="H28" i="21"/>
  <c r="H27" i="21"/>
  <c r="H26" i="21"/>
  <c r="J6" i="36" l="1"/>
  <c r="K6" i="36"/>
  <c r="J8" i="36"/>
  <c r="K8" i="36"/>
  <c r="H29" i="36"/>
  <c r="J29" i="36" s="1"/>
  <c r="J63" i="31"/>
  <c r="H5" i="36"/>
  <c r="J11" i="36"/>
  <c r="K11" i="36"/>
  <c r="K16" i="36"/>
  <c r="J16" i="36"/>
  <c r="K27" i="36"/>
  <c r="K41" i="32"/>
  <c r="K63" i="31"/>
  <c r="J77" i="18"/>
  <c r="K77" i="18"/>
  <c r="K29" i="36" l="1"/>
  <c r="K5" i="36"/>
  <c r="H31" i="36"/>
  <c r="D11" i="27" s="1"/>
  <c r="J5" i="36"/>
  <c r="J31" i="36" s="1"/>
  <c r="E11" i="27" s="1"/>
  <c r="H11" i="27" l="1"/>
  <c r="K31" i="36"/>
  <c r="G11" i="27" s="1"/>
  <c r="J32" i="36"/>
  <c r="K32" i="36" l="1"/>
  <c r="H56" i="21" l="1"/>
  <c r="H39" i="21"/>
  <c r="H17" i="21"/>
  <c r="G25" i="21"/>
  <c r="H25" i="21" s="1"/>
  <c r="G21" i="32"/>
  <c r="H21" i="32" s="1"/>
  <c r="G20" i="32"/>
  <c r="H20" i="32" s="1"/>
  <c r="G82" i="31"/>
  <c r="H82" i="31" s="1"/>
  <c r="G80" i="31"/>
  <c r="H80" i="31" s="1"/>
  <c r="H69" i="31"/>
  <c r="J69" i="31" s="1"/>
  <c r="G20" i="31"/>
  <c r="H20" i="31" s="1"/>
  <c r="G17" i="31"/>
  <c r="E17" i="31"/>
  <c r="G7" i="31"/>
  <c r="H7" i="31" s="1"/>
  <c r="G100" i="18"/>
  <c r="H100" i="18" s="1"/>
  <c r="G99" i="18"/>
  <c r="H99" i="18" s="1"/>
  <c r="G97" i="18"/>
  <c r="H97" i="18" s="1"/>
  <c r="G82" i="18"/>
  <c r="H82" i="18" s="1"/>
  <c r="E87" i="18"/>
  <c r="H76" i="18"/>
  <c r="E59" i="18"/>
  <c r="G56" i="18"/>
  <c r="H56" i="18" s="1"/>
  <c r="G21" i="18"/>
  <c r="E21" i="18"/>
  <c r="E20" i="18"/>
  <c r="G8" i="18"/>
  <c r="H8" i="18" s="1"/>
  <c r="N30" i="25"/>
  <c r="N31" i="25" s="1"/>
  <c r="I30" i="25"/>
  <c r="D30" i="25"/>
  <c r="N22" i="25"/>
  <c r="I17" i="25"/>
  <c r="I18" i="25" s="1"/>
  <c r="I22" i="25" s="1"/>
  <c r="N16" i="25"/>
  <c r="I14" i="25"/>
  <c r="I11" i="25"/>
  <c r="D11" i="25"/>
  <c r="D22" i="25" s="1"/>
  <c r="F35" i="29"/>
  <c r="G35" i="29" s="1"/>
  <c r="H35" i="29" s="1"/>
  <c r="F34" i="29"/>
  <c r="G34" i="29" s="1"/>
  <c r="H34" i="29" s="1"/>
  <c r="G33" i="29"/>
  <c r="H33" i="29" s="1"/>
  <c r="F33" i="29"/>
  <c r="H32" i="29"/>
  <c r="G30" i="29"/>
  <c r="H30" i="29" s="1"/>
  <c r="F30" i="29"/>
  <c r="G29" i="29"/>
  <c r="H29" i="29" s="1"/>
  <c r="F29" i="29"/>
  <c r="G28" i="29"/>
  <c r="H28" i="29" s="1"/>
  <c r="F28" i="29"/>
  <c r="F27" i="29"/>
  <c r="G27" i="29" s="1"/>
  <c r="H27" i="29" s="1"/>
  <c r="G26" i="29"/>
  <c r="H26" i="29" s="1"/>
  <c r="F26" i="29"/>
  <c r="G24" i="29"/>
  <c r="H24" i="29" s="1"/>
  <c r="F24" i="29"/>
  <c r="H23" i="29"/>
  <c r="G22" i="29"/>
  <c r="H22" i="29" s="1"/>
  <c r="H21" i="29"/>
  <c r="H20" i="29"/>
  <c r="F18" i="29"/>
  <c r="G18" i="29" s="1"/>
  <c r="H18" i="29" s="1"/>
  <c r="F17" i="29"/>
  <c r="G17" i="29" s="1"/>
  <c r="H17" i="29" s="1"/>
  <c r="F16" i="29"/>
  <c r="G16" i="29" s="1"/>
  <c r="H16" i="29" s="1"/>
  <c r="G15" i="29"/>
  <c r="H15" i="29" s="1"/>
  <c r="F15" i="29"/>
  <c r="F14" i="29"/>
  <c r="G14" i="29" s="1"/>
  <c r="H14" i="29" s="1"/>
  <c r="F13" i="29"/>
  <c r="G13" i="29" s="1"/>
  <c r="H13" i="29" s="1"/>
  <c r="F12" i="29"/>
  <c r="G12" i="29" s="1"/>
  <c r="H12" i="29" s="1"/>
  <c r="G10" i="29"/>
  <c r="H10" i="29" s="1"/>
  <c r="F10" i="29"/>
  <c r="F9" i="29"/>
  <c r="G9" i="29" s="1"/>
  <c r="H9" i="29" s="1"/>
  <c r="F8" i="29"/>
  <c r="G8" i="29" s="1"/>
  <c r="H8" i="29" s="1"/>
  <c r="F7" i="29"/>
  <c r="G7" i="29" s="1"/>
  <c r="H7" i="29" s="1"/>
  <c r="G6" i="29"/>
  <c r="H6" i="29" s="1"/>
  <c r="F6" i="29"/>
  <c r="F5" i="29"/>
  <c r="G5" i="29" s="1"/>
  <c r="H5" i="29" s="1"/>
  <c r="G74" i="16"/>
  <c r="H74" i="16" s="1"/>
  <c r="F74" i="16"/>
  <c r="J73" i="16"/>
  <c r="H73" i="16"/>
  <c r="K73" i="16" s="1"/>
  <c r="F73" i="16"/>
  <c r="F72" i="16"/>
  <c r="G72" i="16" s="1"/>
  <c r="H72" i="16" s="1"/>
  <c r="H69" i="16"/>
  <c r="K69" i="16" s="1"/>
  <c r="F69" i="16"/>
  <c r="J68" i="16"/>
  <c r="H68" i="16"/>
  <c r="K68" i="16" s="1"/>
  <c r="F68" i="16"/>
  <c r="F66" i="16"/>
  <c r="G66" i="16" s="1"/>
  <c r="H66" i="16" s="1"/>
  <c r="F65" i="16"/>
  <c r="G65" i="16" s="1"/>
  <c r="H65" i="16" s="1"/>
  <c r="G64" i="16"/>
  <c r="H64" i="16" s="1"/>
  <c r="K64" i="16" s="1"/>
  <c r="F64" i="16"/>
  <c r="G62" i="16"/>
  <c r="H62" i="16" s="1"/>
  <c r="F62" i="16"/>
  <c r="F61" i="16"/>
  <c r="G61" i="16" s="1"/>
  <c r="H61" i="16" s="1"/>
  <c r="K61" i="16" s="1"/>
  <c r="G60" i="16"/>
  <c r="H60" i="16" s="1"/>
  <c r="F60" i="16"/>
  <c r="G59" i="16"/>
  <c r="H59" i="16" s="1"/>
  <c r="F59" i="16"/>
  <c r="G58" i="16"/>
  <c r="H58" i="16" s="1"/>
  <c r="F58" i="16"/>
  <c r="F57" i="16"/>
  <c r="G57" i="16" s="1"/>
  <c r="H57" i="16" s="1"/>
  <c r="G56" i="16"/>
  <c r="H56" i="16" s="1"/>
  <c r="J56" i="16" s="1"/>
  <c r="F56" i="16"/>
  <c r="G54" i="16"/>
  <c r="H54" i="16" s="1"/>
  <c r="K54" i="16" s="1"/>
  <c r="G53" i="16"/>
  <c r="H53" i="16" s="1"/>
  <c r="G52" i="16"/>
  <c r="H52" i="16" s="1"/>
  <c r="K52" i="16" s="1"/>
  <c r="F52" i="16"/>
  <c r="G51" i="16"/>
  <c r="H51" i="16" s="1"/>
  <c r="G50" i="16"/>
  <c r="H50" i="16" s="1"/>
  <c r="F50" i="16"/>
  <c r="F48" i="16"/>
  <c r="G48" i="16" s="1"/>
  <c r="H48" i="16" s="1"/>
  <c r="F47" i="16"/>
  <c r="G47" i="16" s="1"/>
  <c r="H47" i="16" s="1"/>
  <c r="G46" i="16"/>
  <c r="H46" i="16" s="1"/>
  <c r="K46" i="16" s="1"/>
  <c r="F46" i="16"/>
  <c r="G44" i="16"/>
  <c r="H44" i="16" s="1"/>
  <c r="K44" i="16" s="1"/>
  <c r="F44" i="16"/>
  <c r="F43" i="16"/>
  <c r="G43" i="16" s="1"/>
  <c r="H43" i="16" s="1"/>
  <c r="K43" i="16" s="1"/>
  <c r="G42" i="16"/>
  <c r="H42" i="16" s="1"/>
  <c r="F42" i="16"/>
  <c r="G40" i="16"/>
  <c r="H40" i="16" s="1"/>
  <c r="F40" i="16"/>
  <c r="J39" i="16"/>
  <c r="H39" i="16"/>
  <c r="K39" i="16" s="1"/>
  <c r="G38" i="16"/>
  <c r="H38" i="16" s="1"/>
  <c r="K38" i="16" s="1"/>
  <c r="F38" i="16"/>
  <c r="G36" i="16"/>
  <c r="H36" i="16" s="1"/>
  <c r="F36" i="16"/>
  <c r="F35" i="16"/>
  <c r="G35" i="16" s="1"/>
  <c r="H35" i="16" s="1"/>
  <c r="F34" i="16"/>
  <c r="G34" i="16" s="1"/>
  <c r="H34" i="16" s="1"/>
  <c r="G32" i="16"/>
  <c r="H32" i="16" s="1"/>
  <c r="K32" i="16" s="1"/>
  <c r="F32" i="16"/>
  <c r="G31" i="16"/>
  <c r="H31" i="16" s="1"/>
  <c r="F31" i="16"/>
  <c r="F30" i="16"/>
  <c r="G30" i="16" s="1"/>
  <c r="H30" i="16" s="1"/>
  <c r="K30" i="16" s="1"/>
  <c r="G29" i="16"/>
  <c r="H29" i="16" s="1"/>
  <c r="F29" i="16"/>
  <c r="G27" i="16"/>
  <c r="H27" i="16" s="1"/>
  <c r="H26" i="16"/>
  <c r="K26" i="16" s="1"/>
  <c r="G25" i="16"/>
  <c r="H25" i="16" s="1"/>
  <c r="F25" i="16"/>
  <c r="G24" i="16"/>
  <c r="H24" i="16" s="1"/>
  <c r="G23" i="16"/>
  <c r="H23" i="16" s="1"/>
  <c r="K23" i="16" s="1"/>
  <c r="F23" i="16"/>
  <c r="G22" i="16"/>
  <c r="H22" i="16" s="1"/>
  <c r="K22" i="16" s="1"/>
  <c r="F22" i="16"/>
  <c r="F21" i="16"/>
  <c r="G21" i="16" s="1"/>
  <c r="H21" i="16" s="1"/>
  <c r="K21" i="16" s="1"/>
  <c r="G20" i="16"/>
  <c r="H20" i="16" s="1"/>
  <c r="F20" i="16"/>
  <c r="G19" i="16"/>
  <c r="H19" i="16" s="1"/>
  <c r="F19" i="16"/>
  <c r="G17" i="16"/>
  <c r="H17" i="16" s="1"/>
  <c r="K17" i="16" s="1"/>
  <c r="F17" i="16"/>
  <c r="F16" i="16"/>
  <c r="G16" i="16" s="1"/>
  <c r="H16" i="16" s="1"/>
  <c r="G15" i="16"/>
  <c r="H15" i="16" s="1"/>
  <c r="J15" i="16" s="1"/>
  <c r="F15" i="16"/>
  <c r="G14" i="16"/>
  <c r="H14" i="16" s="1"/>
  <c r="K14" i="16" s="1"/>
  <c r="F14" i="16"/>
  <c r="G13" i="16"/>
  <c r="H13" i="16" s="1"/>
  <c r="G12" i="16"/>
  <c r="H12" i="16" s="1"/>
  <c r="F12" i="16"/>
  <c r="F11" i="16"/>
  <c r="G11" i="16" s="1"/>
  <c r="H11" i="16" s="1"/>
  <c r="G9" i="16"/>
  <c r="H9" i="16" s="1"/>
  <c r="J9" i="16" s="1"/>
  <c r="F9" i="16"/>
  <c r="G8" i="16"/>
  <c r="H8" i="16" s="1"/>
  <c r="K8" i="16" s="1"/>
  <c r="F8" i="16"/>
  <c r="G7" i="16"/>
  <c r="H7" i="16" s="1"/>
  <c r="F7" i="16"/>
  <c r="F6" i="16"/>
  <c r="G6" i="16" s="1"/>
  <c r="H6" i="16" s="1"/>
  <c r="F5" i="16"/>
  <c r="G5" i="16" s="1"/>
  <c r="H5" i="16" s="1"/>
  <c r="G41" i="15"/>
  <c r="H41" i="15" s="1"/>
  <c r="K41" i="15" s="1"/>
  <c r="F41" i="15"/>
  <c r="F40" i="15"/>
  <c r="G40" i="15" s="1"/>
  <c r="H40" i="15" s="1"/>
  <c r="K40" i="15" s="1"/>
  <c r="G39" i="15"/>
  <c r="H39" i="15" s="1"/>
  <c r="F39" i="15"/>
  <c r="G37" i="15"/>
  <c r="H37" i="15" s="1"/>
  <c r="F37" i="15"/>
  <c r="G36" i="15"/>
  <c r="H36" i="15" s="1"/>
  <c r="K36" i="15" s="1"/>
  <c r="F36" i="15"/>
  <c r="F35" i="15"/>
  <c r="G35" i="15" s="1"/>
  <c r="H35" i="15" s="1"/>
  <c r="G33" i="15"/>
  <c r="H33" i="15" s="1"/>
  <c r="F33" i="15"/>
  <c r="G32" i="15"/>
  <c r="H32" i="15" s="1"/>
  <c r="K32" i="15" s="1"/>
  <c r="F32" i="15"/>
  <c r="G31" i="15"/>
  <c r="H31" i="15" s="1"/>
  <c r="F31" i="15"/>
  <c r="F30" i="15"/>
  <c r="G30" i="15" s="1"/>
  <c r="H30" i="15" s="1"/>
  <c r="F28" i="15"/>
  <c r="G28" i="15" s="1"/>
  <c r="H28" i="15" s="1"/>
  <c r="G27" i="15"/>
  <c r="H27" i="15" s="1"/>
  <c r="K27" i="15" s="1"/>
  <c r="F27" i="15"/>
  <c r="G25" i="15"/>
  <c r="H25" i="15" s="1"/>
  <c r="K25" i="15" s="1"/>
  <c r="F25" i="15"/>
  <c r="F24" i="15"/>
  <c r="G24" i="15" s="1"/>
  <c r="H24" i="15" s="1"/>
  <c r="K24" i="15" s="1"/>
  <c r="G23" i="15"/>
  <c r="H23" i="15" s="1"/>
  <c r="F23" i="15"/>
  <c r="G22" i="15"/>
  <c r="H22" i="15" s="1"/>
  <c r="F22" i="15"/>
  <c r="J21" i="15"/>
  <c r="H21" i="15"/>
  <c r="K21" i="15" s="1"/>
  <c r="F21" i="15"/>
  <c r="J19" i="15"/>
  <c r="H19" i="15"/>
  <c r="K19" i="15" s="1"/>
  <c r="F19" i="15"/>
  <c r="G18" i="15"/>
  <c r="H18" i="15" s="1"/>
  <c r="F18" i="15"/>
  <c r="G17" i="15"/>
  <c r="H17" i="15" s="1"/>
  <c r="F16" i="15"/>
  <c r="G16" i="15" s="1"/>
  <c r="H16" i="15" s="1"/>
  <c r="G15" i="15"/>
  <c r="H15" i="15" s="1"/>
  <c r="J15" i="15" s="1"/>
  <c r="F15" i="15"/>
  <c r="G14" i="15"/>
  <c r="H14" i="15" s="1"/>
  <c r="F14" i="15"/>
  <c r="G13" i="15"/>
  <c r="H13" i="15" s="1"/>
  <c r="F13" i="15"/>
  <c r="K12" i="15"/>
  <c r="J12" i="15"/>
  <c r="H12" i="15"/>
  <c r="F12" i="15"/>
  <c r="F11" i="15"/>
  <c r="G11" i="15" s="1"/>
  <c r="H11" i="15" s="1"/>
  <c r="K10" i="15"/>
  <c r="J10" i="15"/>
  <c r="H10" i="15"/>
  <c r="F9" i="15"/>
  <c r="G9" i="15" s="1"/>
  <c r="H9" i="15" s="1"/>
  <c r="J9" i="15" s="1"/>
  <c r="F8" i="15"/>
  <c r="G8" i="15" s="1"/>
  <c r="H8" i="15" s="1"/>
  <c r="G7" i="15"/>
  <c r="H7" i="15" s="1"/>
  <c r="F7" i="15"/>
  <c r="G6" i="15"/>
  <c r="H6" i="15" s="1"/>
  <c r="F6" i="15"/>
  <c r="F5" i="15"/>
  <c r="G5" i="15" s="1"/>
  <c r="H5" i="15" s="1"/>
  <c r="H71" i="21"/>
  <c r="H70" i="21"/>
  <c r="H69" i="21"/>
  <c r="H68" i="21"/>
  <c r="H67" i="21"/>
  <c r="H61" i="21"/>
  <c r="H60" i="21"/>
  <c r="H59" i="21"/>
  <c r="H58" i="21"/>
  <c r="H55" i="21"/>
  <c r="H53" i="21"/>
  <c r="H52" i="21"/>
  <c r="H51" i="21"/>
  <c r="H50" i="21"/>
  <c r="H49" i="21"/>
  <c r="H48" i="21"/>
  <c r="H47" i="21"/>
  <c r="H46" i="21"/>
  <c r="H45" i="21"/>
  <c r="H44" i="21"/>
  <c r="H43" i="21"/>
  <c r="H42" i="21"/>
  <c r="H41" i="21"/>
  <c r="F37" i="21"/>
  <c r="G37" i="21" s="1"/>
  <c r="H37" i="21" s="1"/>
  <c r="F36" i="21"/>
  <c r="G36" i="21" s="1"/>
  <c r="H36" i="21" s="1"/>
  <c r="H31" i="21"/>
  <c r="H24" i="21"/>
  <c r="F23" i="21"/>
  <c r="G23" i="21" s="1"/>
  <c r="H23" i="21" s="1"/>
  <c r="H22" i="21"/>
  <c r="E21" i="21"/>
  <c r="H21" i="21" s="1"/>
  <c r="H20" i="21"/>
  <c r="G19" i="21"/>
  <c r="H19" i="21" s="1"/>
  <c r="H18" i="21"/>
  <c r="H15" i="21"/>
  <c r="F12" i="21"/>
  <c r="G12" i="21" s="1"/>
  <c r="H12" i="21" s="1"/>
  <c r="F11" i="21"/>
  <c r="G11" i="21" s="1"/>
  <c r="H11" i="21" s="1"/>
  <c r="F10" i="21"/>
  <c r="G10" i="21" s="1"/>
  <c r="H10" i="21" s="1"/>
  <c r="F9" i="21"/>
  <c r="G9" i="21" s="1"/>
  <c r="H9" i="21" s="1"/>
  <c r="F8" i="21"/>
  <c r="G8" i="21" s="1"/>
  <c r="H8" i="21" s="1"/>
  <c r="F7" i="21"/>
  <c r="G7" i="21" s="1"/>
  <c r="H7" i="21" s="1"/>
  <c r="F6" i="21"/>
  <c r="G6" i="21" s="1"/>
  <c r="H6" i="21" s="1"/>
  <c r="F5" i="21"/>
  <c r="G5" i="21" s="1"/>
  <c r="H5" i="21" s="1"/>
  <c r="G39" i="3"/>
  <c r="H39" i="3" s="1"/>
  <c r="F39" i="3"/>
  <c r="G37" i="3"/>
  <c r="H37" i="3" s="1"/>
  <c r="F37" i="3"/>
  <c r="G36" i="3"/>
  <c r="F36" i="3"/>
  <c r="G34" i="3"/>
  <c r="H34" i="3" s="1"/>
  <c r="F34" i="3"/>
  <c r="G33" i="3"/>
  <c r="H33" i="3" s="1"/>
  <c r="F33" i="3"/>
  <c r="G32" i="3"/>
  <c r="H32" i="3" s="1"/>
  <c r="F32" i="3"/>
  <c r="G31" i="3"/>
  <c r="H31" i="3" s="1"/>
  <c r="F31" i="3"/>
  <c r="F30" i="3"/>
  <c r="G30" i="3" s="1"/>
  <c r="H30" i="3" s="1"/>
  <c r="F29" i="3"/>
  <c r="G29" i="3" s="1"/>
  <c r="H29" i="3" s="1"/>
  <c r="G28" i="3"/>
  <c r="H28" i="3" s="1"/>
  <c r="H26" i="3"/>
  <c r="F26" i="3"/>
  <c r="H25" i="3"/>
  <c r="F25" i="3"/>
  <c r="H24" i="3"/>
  <c r="F24" i="3"/>
  <c r="H23" i="3"/>
  <c r="F23" i="3"/>
  <c r="H22" i="3"/>
  <c r="F22" i="3"/>
  <c r="H21" i="3"/>
  <c r="F21" i="3"/>
  <c r="H20" i="3"/>
  <c r="F20" i="3"/>
  <c r="H19" i="3"/>
  <c r="F19" i="3"/>
  <c r="H18" i="3"/>
  <c r="F18" i="3"/>
  <c r="G17" i="3"/>
  <c r="H17" i="3" s="1"/>
  <c r="G16" i="3"/>
  <c r="H16" i="3" s="1"/>
  <c r="F16" i="3"/>
  <c r="H15" i="3"/>
  <c r="F15" i="3"/>
  <c r="G14" i="3"/>
  <c r="H14" i="3" s="1"/>
  <c r="H13" i="3"/>
  <c r="F13" i="3"/>
  <c r="G12" i="3"/>
  <c r="H12" i="3" s="1"/>
  <c r="G11" i="3"/>
  <c r="H11" i="3" s="1"/>
  <c r="F11" i="3"/>
  <c r="F10" i="3"/>
  <c r="G10" i="3" s="1"/>
  <c r="H10" i="3" s="1"/>
  <c r="G9" i="3"/>
  <c r="H9" i="3" s="1"/>
  <c r="G8" i="3"/>
  <c r="H8" i="3" s="1"/>
  <c r="F7" i="3"/>
  <c r="G7" i="3" s="1"/>
  <c r="H7" i="3" s="1"/>
  <c r="H6" i="3"/>
  <c r="F6" i="3"/>
  <c r="G5" i="3"/>
  <c r="H5" i="3" s="1"/>
  <c r="G15" i="30"/>
  <c r="H15" i="30" s="1"/>
  <c r="G14" i="30"/>
  <c r="H14" i="30" s="1"/>
  <c r="G13" i="30"/>
  <c r="H13" i="30" s="1"/>
  <c r="H12" i="30"/>
  <c r="G11" i="30"/>
  <c r="E11" i="30"/>
  <c r="E10" i="30"/>
  <c r="H10" i="30" s="1"/>
  <c r="H9" i="30"/>
  <c r="E8" i="30"/>
  <c r="H8" i="30" s="1"/>
  <c r="E7" i="30"/>
  <c r="H7" i="30" s="1"/>
  <c r="G6" i="30"/>
  <c r="H6" i="30" s="1"/>
  <c r="G5" i="30"/>
  <c r="H5" i="30" s="1"/>
  <c r="E5" i="30"/>
  <c r="F53" i="20"/>
  <c r="G53" i="20" s="1"/>
  <c r="H53" i="20" s="1"/>
  <c r="F52" i="20"/>
  <c r="G52" i="20" s="1"/>
  <c r="H52" i="20" s="1"/>
  <c r="F50" i="20"/>
  <c r="G50" i="20" s="1"/>
  <c r="H50" i="20" s="1"/>
  <c r="F49" i="20"/>
  <c r="G49" i="20" s="1"/>
  <c r="H49" i="20" s="1"/>
  <c r="F48" i="20"/>
  <c r="G48" i="20" s="1"/>
  <c r="H48" i="20" s="1"/>
  <c r="F47" i="20"/>
  <c r="G47" i="20" s="1"/>
  <c r="H47" i="20" s="1"/>
  <c r="F46" i="20"/>
  <c r="G46" i="20" s="1"/>
  <c r="H46" i="20" s="1"/>
  <c r="F45" i="20"/>
  <c r="G45" i="20" s="1"/>
  <c r="H45" i="20" s="1"/>
  <c r="F43" i="20"/>
  <c r="G43" i="20" s="1"/>
  <c r="H43" i="20" s="1"/>
  <c r="F42" i="20"/>
  <c r="G42" i="20" s="1"/>
  <c r="H42" i="20" s="1"/>
  <c r="F41" i="20"/>
  <c r="G41" i="20" s="1"/>
  <c r="H41" i="20" s="1"/>
  <c r="G40" i="20"/>
  <c r="H40" i="20" s="1"/>
  <c r="F40" i="20"/>
  <c r="F39" i="20"/>
  <c r="G39" i="20" s="1"/>
  <c r="H39" i="20" s="1"/>
  <c r="F38" i="20"/>
  <c r="G38" i="20" s="1"/>
  <c r="H38" i="20" s="1"/>
  <c r="F37" i="20"/>
  <c r="G37" i="20" s="1"/>
  <c r="H37" i="20" s="1"/>
  <c r="F35" i="20"/>
  <c r="G35" i="20" s="1"/>
  <c r="H35" i="20" s="1"/>
  <c r="F34" i="20"/>
  <c r="G34" i="20" s="1"/>
  <c r="H34" i="20" s="1"/>
  <c r="G33" i="20"/>
  <c r="H33" i="20" s="1"/>
  <c r="F33" i="20"/>
  <c r="G31" i="20"/>
  <c r="H31" i="20" s="1"/>
  <c r="G29" i="20"/>
  <c r="H29" i="20" s="1"/>
  <c r="F29" i="20"/>
  <c r="F28" i="20"/>
  <c r="G28" i="20" s="1"/>
  <c r="H28" i="20" s="1"/>
  <c r="H26" i="20"/>
  <c r="H25" i="20"/>
  <c r="F24" i="20"/>
  <c r="G24" i="20" s="1"/>
  <c r="H24" i="20" s="1"/>
  <c r="F22" i="20"/>
  <c r="G22" i="20" s="1"/>
  <c r="H22" i="20" s="1"/>
  <c r="F21" i="20"/>
  <c r="G21" i="20" s="1"/>
  <c r="H21" i="20" s="1"/>
  <c r="G20" i="20"/>
  <c r="H20" i="20" s="1"/>
  <c r="F19" i="20"/>
  <c r="G19" i="20" s="1"/>
  <c r="H19" i="20" s="1"/>
  <c r="G17" i="20"/>
  <c r="H17" i="20" s="1"/>
  <c r="G16" i="20"/>
  <c r="H16" i="20" s="1"/>
  <c r="F16" i="20"/>
  <c r="F15" i="20"/>
  <c r="G15" i="20" s="1"/>
  <c r="H15" i="20" s="1"/>
  <c r="G14" i="20"/>
  <c r="H14" i="20" s="1"/>
  <c r="G12" i="20"/>
  <c r="H12" i="20" s="1"/>
  <c r="G11" i="20"/>
  <c r="H11" i="20" s="1"/>
  <c r="F11" i="20"/>
  <c r="G10" i="20"/>
  <c r="H10" i="20" s="1"/>
  <c r="F10" i="20"/>
  <c r="F9" i="20"/>
  <c r="G9" i="20" s="1"/>
  <c r="H9" i="20" s="1"/>
  <c r="F8" i="20"/>
  <c r="G8" i="20" s="1"/>
  <c r="H8" i="20" s="1"/>
  <c r="F6" i="20"/>
  <c r="G6" i="20" s="1"/>
  <c r="H6" i="20" s="1"/>
  <c r="G5" i="20"/>
  <c r="H5" i="20" s="1"/>
  <c r="K92" i="33"/>
  <c r="J92" i="33"/>
  <c r="H92" i="33"/>
  <c r="K91" i="33"/>
  <c r="J91" i="33"/>
  <c r="H91" i="33"/>
  <c r="K90" i="33"/>
  <c r="H90" i="33"/>
  <c r="J90" i="33" s="1"/>
  <c r="K89" i="33"/>
  <c r="J89" i="33"/>
  <c r="H89" i="33"/>
  <c r="K87" i="33"/>
  <c r="J87" i="33"/>
  <c r="H87" i="33"/>
  <c r="K86" i="33"/>
  <c r="J86" i="33"/>
  <c r="H86" i="33"/>
  <c r="K85" i="33"/>
  <c r="H85" i="33"/>
  <c r="J85" i="33" s="1"/>
  <c r="K84" i="33"/>
  <c r="J84" i="33"/>
  <c r="H84" i="33"/>
  <c r="K83" i="33"/>
  <c r="J83" i="33"/>
  <c r="H83" i="33"/>
  <c r="K82" i="33"/>
  <c r="J82" i="33"/>
  <c r="H82" i="33"/>
  <c r="K81" i="33"/>
  <c r="H81" i="33"/>
  <c r="J81" i="33" s="1"/>
  <c r="K80" i="33"/>
  <c r="J80" i="33"/>
  <c r="H80" i="33"/>
  <c r="K79" i="33"/>
  <c r="J79" i="33"/>
  <c r="H79" i="33"/>
  <c r="H77" i="33"/>
  <c r="H75" i="33"/>
  <c r="K74" i="33"/>
  <c r="H74" i="33"/>
  <c r="J74" i="33" s="1"/>
  <c r="H73" i="33"/>
  <c r="K73" i="33" s="1"/>
  <c r="K72" i="33"/>
  <c r="J72" i="33"/>
  <c r="H72" i="33"/>
  <c r="H71" i="33"/>
  <c r="G69" i="33"/>
  <c r="H69" i="33" s="1"/>
  <c r="J68" i="33"/>
  <c r="H68" i="33"/>
  <c r="K68" i="33" s="1"/>
  <c r="K67" i="33"/>
  <c r="J67" i="33"/>
  <c r="H67" i="33"/>
  <c r="H66" i="33"/>
  <c r="K66" i="33" s="1"/>
  <c r="J65" i="33"/>
  <c r="H65" i="33"/>
  <c r="K65" i="33" s="1"/>
  <c r="J64" i="33"/>
  <c r="H64" i="33"/>
  <c r="K64" i="33" s="1"/>
  <c r="K63" i="33"/>
  <c r="J63" i="33"/>
  <c r="H63" i="33"/>
  <c r="F62" i="33"/>
  <c r="G62" i="33" s="1"/>
  <c r="H62" i="33" s="1"/>
  <c r="K62" i="33" s="1"/>
  <c r="G61" i="33"/>
  <c r="H61" i="33" s="1"/>
  <c r="K61" i="33" s="1"/>
  <c r="F61" i="33"/>
  <c r="K60" i="33"/>
  <c r="H60" i="33"/>
  <c r="J60" i="33" s="1"/>
  <c r="K59" i="33"/>
  <c r="J59" i="33"/>
  <c r="H59" i="33"/>
  <c r="K58" i="33"/>
  <c r="J58" i="33"/>
  <c r="H58" i="33"/>
  <c r="K57" i="33"/>
  <c r="J57" i="33"/>
  <c r="H57" i="33"/>
  <c r="K56" i="33"/>
  <c r="H56" i="33"/>
  <c r="J56" i="33" s="1"/>
  <c r="K55" i="33"/>
  <c r="J55" i="33"/>
  <c r="H55" i="33"/>
  <c r="K54" i="33"/>
  <c r="J54" i="33"/>
  <c r="H54" i="33"/>
  <c r="K53" i="33"/>
  <c r="J53" i="33"/>
  <c r="H53" i="33"/>
  <c r="K51" i="33"/>
  <c r="H51" i="33"/>
  <c r="J51" i="33" s="1"/>
  <c r="K50" i="33"/>
  <c r="J50" i="33"/>
  <c r="H50" i="33"/>
  <c r="K48" i="33"/>
  <c r="J48" i="33"/>
  <c r="H48" i="33"/>
  <c r="K47" i="33"/>
  <c r="J47" i="33"/>
  <c r="H47" i="33"/>
  <c r="K46" i="33"/>
  <c r="H46" i="33"/>
  <c r="J46" i="33" s="1"/>
  <c r="K45" i="33"/>
  <c r="J45" i="33"/>
  <c r="H45" i="33"/>
  <c r="H43" i="33"/>
  <c r="K43" i="33" s="1"/>
  <c r="G42" i="33"/>
  <c r="H42" i="33" s="1"/>
  <c r="G41" i="33"/>
  <c r="H41" i="33" s="1"/>
  <c r="G40" i="33"/>
  <c r="H40" i="33" s="1"/>
  <c r="K40" i="33" s="1"/>
  <c r="G39" i="33"/>
  <c r="H39" i="33" s="1"/>
  <c r="G38" i="33"/>
  <c r="H38" i="33" s="1"/>
  <c r="G37" i="33"/>
  <c r="H37" i="33" s="1"/>
  <c r="K37" i="33" s="1"/>
  <c r="G36" i="33"/>
  <c r="H36" i="33" s="1"/>
  <c r="F36" i="33"/>
  <c r="F35" i="33"/>
  <c r="G35" i="33" s="1"/>
  <c r="H35" i="33" s="1"/>
  <c r="K35" i="33" s="1"/>
  <c r="G34" i="33"/>
  <c r="H34" i="33" s="1"/>
  <c r="K34" i="33" s="1"/>
  <c r="F34" i="33"/>
  <c r="G33" i="33"/>
  <c r="H33" i="33" s="1"/>
  <c r="F33" i="33"/>
  <c r="G32" i="33"/>
  <c r="H32" i="33" s="1"/>
  <c r="K32" i="33" s="1"/>
  <c r="G31" i="33"/>
  <c r="H31" i="33" s="1"/>
  <c r="G30" i="33"/>
  <c r="H30" i="33" s="1"/>
  <c r="F29" i="33"/>
  <c r="G29" i="33" s="1"/>
  <c r="H29" i="33" s="1"/>
  <c r="G28" i="33"/>
  <c r="H28" i="33" s="1"/>
  <c r="H27" i="33"/>
  <c r="K27" i="33" s="1"/>
  <c r="F26" i="33"/>
  <c r="G26" i="33" s="1"/>
  <c r="H26" i="33" s="1"/>
  <c r="F25" i="33"/>
  <c r="G25" i="33" s="1"/>
  <c r="H25" i="33" s="1"/>
  <c r="G24" i="33"/>
  <c r="H24" i="33" s="1"/>
  <c r="K24" i="33" s="1"/>
  <c r="G23" i="33"/>
  <c r="H23" i="33" s="1"/>
  <c r="K23" i="33" s="1"/>
  <c r="H22" i="33"/>
  <c r="J22" i="33" s="1"/>
  <c r="H21" i="33"/>
  <c r="K21" i="33" s="1"/>
  <c r="H20" i="33"/>
  <c r="K20" i="33" s="1"/>
  <c r="H19" i="33"/>
  <c r="K19" i="33" s="1"/>
  <c r="K17" i="33"/>
  <c r="J17" i="33"/>
  <c r="H17" i="33"/>
  <c r="J16" i="33"/>
  <c r="H16" i="33"/>
  <c r="K16" i="33" s="1"/>
  <c r="J15" i="33"/>
  <c r="H15" i="33"/>
  <c r="K15" i="33" s="1"/>
  <c r="J14" i="33"/>
  <c r="H14" i="33"/>
  <c r="K14" i="33" s="1"/>
  <c r="K13" i="33"/>
  <c r="J13" i="33"/>
  <c r="H13" i="33"/>
  <c r="J12" i="33"/>
  <c r="H12" i="33"/>
  <c r="K12" i="33" s="1"/>
  <c r="J11" i="33"/>
  <c r="H11" i="33"/>
  <c r="K11" i="33" s="1"/>
  <c r="J10" i="33"/>
  <c r="H10" i="33"/>
  <c r="K10" i="33" s="1"/>
  <c r="K9" i="33"/>
  <c r="J9" i="33"/>
  <c r="H9" i="33"/>
  <c r="J7" i="33"/>
  <c r="H7" i="33"/>
  <c r="K7" i="33" s="1"/>
  <c r="J6" i="33"/>
  <c r="H6" i="33"/>
  <c r="K6" i="33" s="1"/>
  <c r="J5" i="33"/>
  <c r="H5" i="33"/>
  <c r="H59" i="32"/>
  <c r="J59" i="32" s="1"/>
  <c r="H58" i="32"/>
  <c r="K58" i="32" s="1"/>
  <c r="H57" i="32"/>
  <c r="J57" i="32" s="1"/>
  <c r="H56" i="32"/>
  <c r="G54" i="32"/>
  <c r="H54" i="32" s="1"/>
  <c r="G53" i="32"/>
  <c r="H53" i="32" s="1"/>
  <c r="G52" i="32"/>
  <c r="H52" i="32" s="1"/>
  <c r="K52" i="32" s="1"/>
  <c r="G51" i="32"/>
  <c r="H51" i="32" s="1"/>
  <c r="H49" i="32"/>
  <c r="K49" i="32" s="1"/>
  <c r="H47" i="32"/>
  <c r="K47" i="32" s="1"/>
  <c r="H46" i="32"/>
  <c r="K46" i="32" s="1"/>
  <c r="H45" i="32"/>
  <c r="K45" i="32" s="1"/>
  <c r="H44" i="32"/>
  <c r="K44" i="32" s="1"/>
  <c r="H43" i="32"/>
  <c r="K43" i="32" s="1"/>
  <c r="H40" i="32"/>
  <c r="J40" i="32" s="1"/>
  <c r="H39" i="32"/>
  <c r="H38" i="32"/>
  <c r="K38" i="32" s="1"/>
  <c r="H37" i="32"/>
  <c r="H36" i="32"/>
  <c r="J36" i="32" s="1"/>
  <c r="E35" i="32"/>
  <c r="G34" i="32"/>
  <c r="H34" i="32" s="1"/>
  <c r="G33" i="32"/>
  <c r="H33" i="32" s="1"/>
  <c r="G31" i="32"/>
  <c r="H31" i="32" s="1"/>
  <c r="K31" i="32" s="1"/>
  <c r="G30" i="32"/>
  <c r="H30" i="32" s="1"/>
  <c r="H28" i="32"/>
  <c r="K28" i="32" s="1"/>
  <c r="G27" i="32"/>
  <c r="H27" i="32" s="1"/>
  <c r="K27" i="32" s="1"/>
  <c r="G26" i="32"/>
  <c r="H26" i="32" s="1"/>
  <c r="G25" i="32"/>
  <c r="H25" i="32" s="1"/>
  <c r="G23" i="32"/>
  <c r="E23" i="32"/>
  <c r="G22" i="32"/>
  <c r="H22" i="32" s="1"/>
  <c r="G19" i="32"/>
  <c r="H19" i="32" s="1"/>
  <c r="K19" i="32" s="1"/>
  <c r="H17" i="32"/>
  <c r="J17" i="32" s="1"/>
  <c r="H16" i="32"/>
  <c r="K16" i="32" s="1"/>
  <c r="H15" i="32"/>
  <c r="K15" i="32" s="1"/>
  <c r="H14" i="32"/>
  <c r="J14" i="32" s="1"/>
  <c r="H13" i="32"/>
  <c r="J13" i="32" s="1"/>
  <c r="H12" i="32"/>
  <c r="K12" i="32" s="1"/>
  <c r="H11" i="32"/>
  <c r="K11" i="32" s="1"/>
  <c r="H10" i="32"/>
  <c r="K10" i="32" s="1"/>
  <c r="H9" i="32"/>
  <c r="J9" i="32" s="1"/>
  <c r="H7" i="32"/>
  <c r="K7" i="32" s="1"/>
  <c r="H6" i="32"/>
  <c r="J6" i="32" s="1"/>
  <c r="H5" i="32"/>
  <c r="K5" i="32" s="1"/>
  <c r="G81" i="31"/>
  <c r="H81" i="31" s="1"/>
  <c r="G79" i="31"/>
  <c r="H79" i="31" s="1"/>
  <c r="G78" i="31"/>
  <c r="H78" i="31" s="1"/>
  <c r="G76" i="31"/>
  <c r="H76" i="31" s="1"/>
  <c r="H74" i="31"/>
  <c r="H73" i="31"/>
  <c r="H72" i="31"/>
  <c r="H71" i="31"/>
  <c r="H70" i="31"/>
  <c r="E68" i="31"/>
  <c r="H67" i="31"/>
  <c r="J67" i="31" s="1"/>
  <c r="H66" i="31"/>
  <c r="K66" i="31" s="1"/>
  <c r="H65" i="31"/>
  <c r="G62" i="31"/>
  <c r="E62" i="31"/>
  <c r="G61" i="31"/>
  <c r="H61" i="31" s="1"/>
  <c r="G60" i="31"/>
  <c r="H60" i="31" s="1"/>
  <c r="G59" i="31"/>
  <c r="H59" i="31" s="1"/>
  <c r="G58" i="31"/>
  <c r="H58" i="31" s="1"/>
  <c r="G57" i="31"/>
  <c r="E57" i="31"/>
  <c r="G55" i="31"/>
  <c r="H55" i="31" s="1"/>
  <c r="G54" i="31"/>
  <c r="E54" i="31"/>
  <c r="G53" i="31"/>
  <c r="H53" i="31" s="1"/>
  <c r="G51" i="31"/>
  <c r="H51" i="31" s="1"/>
  <c r="G50" i="31"/>
  <c r="E50" i="31"/>
  <c r="G49" i="31"/>
  <c r="H49" i="31" s="1"/>
  <c r="G48" i="31"/>
  <c r="H48" i="31" s="1"/>
  <c r="H46" i="31"/>
  <c r="J46" i="31" s="1"/>
  <c r="G45" i="31"/>
  <c r="H45" i="31" s="1"/>
  <c r="G44" i="31"/>
  <c r="H44" i="31" s="1"/>
  <c r="G43" i="31"/>
  <c r="H43" i="31" s="1"/>
  <c r="G42" i="31"/>
  <c r="H42" i="31" s="1"/>
  <c r="G41" i="31"/>
  <c r="H41" i="31" s="1"/>
  <c r="G40" i="31"/>
  <c r="H40" i="31" s="1"/>
  <c r="F39" i="31"/>
  <c r="G39" i="31" s="1"/>
  <c r="H39" i="31" s="1"/>
  <c r="F38" i="31"/>
  <c r="G38" i="31" s="1"/>
  <c r="H38" i="31" s="1"/>
  <c r="F37" i="31"/>
  <c r="G37" i="31" s="1"/>
  <c r="H37" i="31" s="1"/>
  <c r="F36" i="31"/>
  <c r="G36" i="31" s="1"/>
  <c r="H36" i="31" s="1"/>
  <c r="G35" i="31"/>
  <c r="H35" i="31" s="1"/>
  <c r="G34" i="31"/>
  <c r="H34" i="31" s="1"/>
  <c r="G33" i="31"/>
  <c r="H33" i="31" s="1"/>
  <c r="F32" i="31"/>
  <c r="G32" i="31" s="1"/>
  <c r="H32" i="31" s="1"/>
  <c r="G31" i="31"/>
  <c r="H31" i="31" s="1"/>
  <c r="H30" i="31"/>
  <c r="J30" i="31" s="1"/>
  <c r="F29" i="31"/>
  <c r="G29" i="31" s="1"/>
  <c r="H29" i="31" s="1"/>
  <c r="F28" i="31"/>
  <c r="G28" i="31" s="1"/>
  <c r="H28" i="31" s="1"/>
  <c r="G27" i="31"/>
  <c r="H27" i="31" s="1"/>
  <c r="G26" i="31"/>
  <c r="H26" i="31" s="1"/>
  <c r="G25" i="31"/>
  <c r="H25" i="31" s="1"/>
  <c r="G24" i="31"/>
  <c r="H24" i="31" s="1"/>
  <c r="G22" i="31"/>
  <c r="H22" i="31" s="1"/>
  <c r="H19" i="31"/>
  <c r="G16" i="31"/>
  <c r="E16" i="31"/>
  <c r="G14" i="31"/>
  <c r="H14" i="31" s="1"/>
  <c r="G13" i="31"/>
  <c r="H13" i="31" s="1"/>
  <c r="G12" i="31"/>
  <c r="H12" i="31" s="1"/>
  <c r="G11" i="31"/>
  <c r="H11" i="31" s="1"/>
  <c r="G9" i="31"/>
  <c r="H9" i="31" s="1"/>
  <c r="G8" i="31"/>
  <c r="H8" i="31" s="1"/>
  <c r="G6" i="31"/>
  <c r="H6" i="31" s="1"/>
  <c r="G101" i="18"/>
  <c r="H101" i="18" s="1"/>
  <c r="G98" i="18"/>
  <c r="H98" i="18" s="1"/>
  <c r="G96" i="18"/>
  <c r="H96" i="18" s="1"/>
  <c r="G94" i="18"/>
  <c r="H94" i="18" s="1"/>
  <c r="G93" i="18"/>
  <c r="E93" i="18"/>
  <c r="G91" i="18"/>
  <c r="H91" i="18" s="1"/>
  <c r="G90" i="18"/>
  <c r="H90" i="18" s="1"/>
  <c r="G87" i="18"/>
  <c r="H87" i="18" s="1"/>
  <c r="G86" i="18"/>
  <c r="H86" i="18" s="1"/>
  <c r="G85" i="18"/>
  <c r="H85" i="18" s="1"/>
  <c r="G84" i="18"/>
  <c r="E84" i="18"/>
  <c r="G83" i="18"/>
  <c r="H83" i="18" s="1"/>
  <c r="G81" i="18"/>
  <c r="H81" i="18" s="1"/>
  <c r="G80" i="18"/>
  <c r="H80" i="18" s="1"/>
  <c r="G79" i="18"/>
  <c r="H79" i="18" s="1"/>
  <c r="H75" i="18"/>
  <c r="H74" i="18"/>
  <c r="H73" i="18"/>
  <c r="H72" i="18"/>
  <c r="H71" i="18"/>
  <c r="H70" i="18"/>
  <c r="H69" i="18"/>
  <c r="F68" i="18"/>
  <c r="F67" i="18"/>
  <c r="G66" i="18"/>
  <c r="H66" i="18" s="1"/>
  <c r="G65" i="18"/>
  <c r="H65" i="18" s="1"/>
  <c r="G64" i="18"/>
  <c r="H64" i="18" s="1"/>
  <c r="G63" i="18"/>
  <c r="H63" i="18" s="1"/>
  <c r="G62" i="18"/>
  <c r="E62" i="18"/>
  <c r="G61" i="18"/>
  <c r="H61" i="18" s="1"/>
  <c r="G60" i="18"/>
  <c r="H60" i="18" s="1"/>
  <c r="G59" i="18"/>
  <c r="H59" i="18" s="1"/>
  <c r="G57" i="18"/>
  <c r="H57" i="18" s="1"/>
  <c r="G55" i="18"/>
  <c r="E55" i="18"/>
  <c r="G54" i="18"/>
  <c r="E54" i="18"/>
  <c r="G52" i="18"/>
  <c r="H52" i="18" s="1"/>
  <c r="G51" i="18"/>
  <c r="E51" i="18"/>
  <c r="G50" i="18"/>
  <c r="E50" i="18"/>
  <c r="G49" i="18"/>
  <c r="E49" i="18"/>
  <c r="H47" i="18"/>
  <c r="K47" i="18" s="1"/>
  <c r="G46" i="18"/>
  <c r="H46" i="18" s="1"/>
  <c r="G45" i="18"/>
  <c r="H45" i="18" s="1"/>
  <c r="G44" i="18"/>
  <c r="H44" i="18" s="1"/>
  <c r="G43" i="18"/>
  <c r="H43" i="18" s="1"/>
  <c r="G42" i="18"/>
  <c r="H42" i="18" s="1"/>
  <c r="G41" i="18"/>
  <c r="H41" i="18" s="1"/>
  <c r="F40" i="18"/>
  <c r="G40" i="18" s="1"/>
  <c r="H40" i="18" s="1"/>
  <c r="F39" i="18"/>
  <c r="G39" i="18" s="1"/>
  <c r="H39" i="18" s="1"/>
  <c r="F38" i="18"/>
  <c r="G38" i="18" s="1"/>
  <c r="H38" i="18" s="1"/>
  <c r="F37" i="18"/>
  <c r="G37" i="18" s="1"/>
  <c r="H37" i="18" s="1"/>
  <c r="G36" i="18"/>
  <c r="H36" i="18" s="1"/>
  <c r="G35" i="18"/>
  <c r="H35" i="18" s="1"/>
  <c r="G34" i="18"/>
  <c r="H34" i="18" s="1"/>
  <c r="F33" i="18"/>
  <c r="G33" i="18" s="1"/>
  <c r="H33" i="18" s="1"/>
  <c r="G32" i="18"/>
  <c r="H32" i="18" s="1"/>
  <c r="H31" i="18"/>
  <c r="F30" i="18"/>
  <c r="G30" i="18" s="1"/>
  <c r="H30" i="18" s="1"/>
  <c r="F29" i="18"/>
  <c r="G29" i="18" s="1"/>
  <c r="H29" i="18" s="1"/>
  <c r="G28" i="18"/>
  <c r="H28" i="18" s="1"/>
  <c r="G27" i="18"/>
  <c r="H27" i="18" s="1"/>
  <c r="G26" i="18"/>
  <c r="H26" i="18" s="1"/>
  <c r="G25" i="18"/>
  <c r="H25" i="18" s="1"/>
  <c r="G24" i="18"/>
  <c r="H24" i="18" s="1"/>
  <c r="G23" i="18"/>
  <c r="E23" i="18"/>
  <c r="G20" i="18"/>
  <c r="G18" i="18"/>
  <c r="E18" i="18"/>
  <c r="G17" i="18"/>
  <c r="H17" i="18" s="1"/>
  <c r="G16" i="18"/>
  <c r="H16" i="18" s="1"/>
  <c r="G15" i="18"/>
  <c r="E15" i="18"/>
  <c r="G14" i="18"/>
  <c r="E14" i="18"/>
  <c r="G13" i="18"/>
  <c r="E13" i="18"/>
  <c r="G12" i="18"/>
  <c r="H12" i="18" s="1"/>
  <c r="G11" i="18"/>
  <c r="H11" i="18" s="1"/>
  <c r="G10" i="18"/>
  <c r="H10" i="18" s="1"/>
  <c r="G7" i="18"/>
  <c r="E7" i="18"/>
  <c r="G6" i="18"/>
  <c r="H6" i="18" s="1"/>
  <c r="H54" i="19"/>
  <c r="F50" i="19"/>
  <c r="G50" i="19" s="1"/>
  <c r="H50" i="19" s="1"/>
  <c r="F49" i="19"/>
  <c r="G49" i="19" s="1"/>
  <c r="H49" i="19" s="1"/>
  <c r="F48" i="19"/>
  <c r="G48" i="19" s="1"/>
  <c r="H48" i="19" s="1"/>
  <c r="K48" i="19" s="1"/>
  <c r="F47" i="19"/>
  <c r="G47" i="19" s="1"/>
  <c r="H47" i="19" s="1"/>
  <c r="J47" i="19" s="1"/>
  <c r="F46" i="19"/>
  <c r="G46" i="19" s="1"/>
  <c r="H46" i="19" s="1"/>
  <c r="K46" i="19" s="1"/>
  <c r="F45" i="19"/>
  <c r="G45" i="19" s="1"/>
  <c r="H45" i="19" s="1"/>
  <c r="K45" i="19" s="1"/>
  <c r="F44" i="19"/>
  <c r="G44" i="19" s="1"/>
  <c r="H44" i="19" s="1"/>
  <c r="F42" i="19"/>
  <c r="G42" i="19" s="1"/>
  <c r="H42" i="19" s="1"/>
  <c r="K42" i="19" s="1"/>
  <c r="F41" i="19"/>
  <c r="G41" i="19" s="1"/>
  <c r="H41" i="19" s="1"/>
  <c r="F40" i="19"/>
  <c r="G40" i="19" s="1"/>
  <c r="H40" i="19" s="1"/>
  <c r="F39" i="19"/>
  <c r="G39" i="19" s="1"/>
  <c r="H39" i="19" s="1"/>
  <c r="J39" i="19" s="1"/>
  <c r="F38" i="19"/>
  <c r="G38" i="19" s="1"/>
  <c r="H38" i="19" s="1"/>
  <c r="G37" i="19"/>
  <c r="H37" i="19" s="1"/>
  <c r="J37" i="19" s="1"/>
  <c r="E37" i="19"/>
  <c r="G36" i="19"/>
  <c r="H36" i="19" s="1"/>
  <c r="H34" i="19"/>
  <c r="J34" i="19" s="1"/>
  <c r="F34" i="19"/>
  <c r="H33" i="19"/>
  <c r="K33" i="19" s="1"/>
  <c r="F33" i="19"/>
  <c r="H31" i="19"/>
  <c r="J31" i="19" s="1"/>
  <c r="H30" i="19"/>
  <c r="K30" i="19" s="1"/>
  <c r="H29" i="19"/>
  <c r="K29" i="19" s="1"/>
  <c r="F27" i="19"/>
  <c r="G27" i="19" s="1"/>
  <c r="H27" i="19" s="1"/>
  <c r="K27" i="19" s="1"/>
  <c r="F26" i="19"/>
  <c r="G26" i="19" s="1"/>
  <c r="H26" i="19" s="1"/>
  <c r="F25" i="19"/>
  <c r="G25" i="19" s="1"/>
  <c r="H25" i="19" s="1"/>
  <c r="J25" i="19" s="1"/>
  <c r="F24" i="19"/>
  <c r="G24" i="19" s="1"/>
  <c r="H24" i="19" s="1"/>
  <c r="F23" i="19"/>
  <c r="G23" i="19" s="1"/>
  <c r="H23" i="19" s="1"/>
  <c r="F22" i="19"/>
  <c r="G22" i="19" s="1"/>
  <c r="H22" i="19" s="1"/>
  <c r="J22" i="19" s="1"/>
  <c r="F21" i="19"/>
  <c r="G21" i="19" s="1"/>
  <c r="H21" i="19" s="1"/>
  <c r="K21" i="19" s="1"/>
  <c r="F20" i="19"/>
  <c r="G20" i="19" s="1"/>
  <c r="H20" i="19" s="1"/>
  <c r="F19" i="19"/>
  <c r="G19" i="19" s="1"/>
  <c r="H19" i="19" s="1"/>
  <c r="F17" i="19"/>
  <c r="G17" i="19" s="1"/>
  <c r="H17" i="19" s="1"/>
  <c r="F16" i="19"/>
  <c r="G16" i="19" s="1"/>
  <c r="H16" i="19" s="1"/>
  <c r="F15" i="19"/>
  <c r="G15" i="19" s="1"/>
  <c r="H15" i="19" s="1"/>
  <c r="J15" i="19" s="1"/>
  <c r="F14" i="19"/>
  <c r="G14" i="19" s="1"/>
  <c r="H14" i="19" s="1"/>
  <c r="K14" i="19" s="1"/>
  <c r="F13" i="19"/>
  <c r="G13" i="19" s="1"/>
  <c r="H13" i="19" s="1"/>
  <c r="F12" i="19"/>
  <c r="G12" i="19" s="1"/>
  <c r="H12" i="19" s="1"/>
  <c r="F11" i="19"/>
  <c r="G11" i="19" s="1"/>
  <c r="H11" i="19" s="1"/>
  <c r="F10" i="19"/>
  <c r="G10" i="19" s="1"/>
  <c r="H10" i="19" s="1"/>
  <c r="F9" i="19"/>
  <c r="G9" i="19" s="1"/>
  <c r="H9" i="19" s="1"/>
  <c r="J9" i="19" s="1"/>
  <c r="F8" i="19"/>
  <c r="G8" i="19" s="1"/>
  <c r="H8" i="19" s="1"/>
  <c r="H6" i="19"/>
  <c r="K6" i="19" s="1"/>
  <c r="F6" i="19"/>
  <c r="G61" i="17"/>
  <c r="H61" i="17" s="1"/>
  <c r="K61" i="17" s="1"/>
  <c r="F61" i="17"/>
  <c r="F56" i="17"/>
  <c r="G56" i="17" s="1"/>
  <c r="H56" i="17" s="1"/>
  <c r="F55" i="17"/>
  <c r="G55" i="17" s="1"/>
  <c r="H55" i="17" s="1"/>
  <c r="K55" i="17" s="1"/>
  <c r="F54" i="17"/>
  <c r="G54" i="17" s="1"/>
  <c r="H54" i="17" s="1"/>
  <c r="J54" i="17" s="1"/>
  <c r="F53" i="17"/>
  <c r="G53" i="17" s="1"/>
  <c r="H53" i="17" s="1"/>
  <c r="G50" i="17"/>
  <c r="H50" i="17" s="1"/>
  <c r="K50" i="17" s="1"/>
  <c r="J48" i="17"/>
  <c r="H48" i="17"/>
  <c r="K48" i="17" s="1"/>
  <c r="F48" i="17"/>
  <c r="F47" i="17"/>
  <c r="G47" i="17" s="1"/>
  <c r="H47" i="17" s="1"/>
  <c r="F46" i="17"/>
  <c r="G46" i="17" s="1"/>
  <c r="H46" i="17" s="1"/>
  <c r="G45" i="17"/>
  <c r="H45" i="17" s="1"/>
  <c r="F43" i="17"/>
  <c r="G43" i="17" s="1"/>
  <c r="H43" i="17" s="1"/>
  <c r="G42" i="17"/>
  <c r="H42" i="17" s="1"/>
  <c r="F42" i="17"/>
  <c r="F41" i="17"/>
  <c r="G41" i="17" s="1"/>
  <c r="H41" i="17" s="1"/>
  <c r="F39" i="17"/>
  <c r="G39" i="17" s="1"/>
  <c r="H39" i="17" s="1"/>
  <c r="K39" i="17" s="1"/>
  <c r="F38" i="17"/>
  <c r="G38" i="17" s="1"/>
  <c r="H38" i="17" s="1"/>
  <c r="F37" i="17"/>
  <c r="G37" i="17" s="1"/>
  <c r="H37" i="17" s="1"/>
  <c r="F36" i="17"/>
  <c r="G36" i="17" s="1"/>
  <c r="H36" i="17" s="1"/>
  <c r="K36" i="17" s="1"/>
  <c r="F35" i="17"/>
  <c r="G35" i="17" s="1"/>
  <c r="H35" i="17" s="1"/>
  <c r="F34" i="17"/>
  <c r="G34" i="17" s="1"/>
  <c r="H34" i="17" s="1"/>
  <c r="J34" i="17" s="1"/>
  <c r="G33" i="17"/>
  <c r="H33" i="17" s="1"/>
  <c r="F33" i="17"/>
  <c r="F31" i="17"/>
  <c r="G31" i="17" s="1"/>
  <c r="H31" i="17" s="1"/>
  <c r="F30" i="17"/>
  <c r="G30" i="17" s="1"/>
  <c r="H30" i="17" s="1"/>
  <c r="J30" i="17" s="1"/>
  <c r="F29" i="17"/>
  <c r="G29" i="17" s="1"/>
  <c r="H29" i="17" s="1"/>
  <c r="F27" i="17"/>
  <c r="G27" i="17" s="1"/>
  <c r="H27" i="17" s="1"/>
  <c r="F26" i="17"/>
  <c r="G26" i="17" s="1"/>
  <c r="H26" i="17" s="1"/>
  <c r="J26" i="17" s="1"/>
  <c r="F25" i="17"/>
  <c r="G25" i="17" s="1"/>
  <c r="H25" i="17" s="1"/>
  <c r="F24" i="17"/>
  <c r="G24" i="17" s="1"/>
  <c r="H24" i="17" s="1"/>
  <c r="F23" i="17"/>
  <c r="G23" i="17" s="1"/>
  <c r="H23" i="17" s="1"/>
  <c r="K23" i="17" s="1"/>
  <c r="F22" i="17"/>
  <c r="G22" i="17" s="1"/>
  <c r="H22" i="17" s="1"/>
  <c r="F20" i="17"/>
  <c r="G20" i="17" s="1"/>
  <c r="H20" i="17" s="1"/>
  <c r="F19" i="17"/>
  <c r="G19" i="17" s="1"/>
  <c r="H19" i="17" s="1"/>
  <c r="G18" i="17"/>
  <c r="H18" i="17" s="1"/>
  <c r="F18" i="17"/>
  <c r="F17" i="17"/>
  <c r="G17" i="17" s="1"/>
  <c r="H17" i="17" s="1"/>
  <c r="J17" i="17" s="1"/>
  <c r="F16" i="17"/>
  <c r="G16" i="17" s="1"/>
  <c r="H16" i="17" s="1"/>
  <c r="K16" i="17" s="1"/>
  <c r="F15" i="17"/>
  <c r="G15" i="17" s="1"/>
  <c r="H15" i="17" s="1"/>
  <c r="F14" i="17"/>
  <c r="G14" i="17" s="1"/>
  <c r="H14" i="17" s="1"/>
  <c r="F12" i="17"/>
  <c r="G12" i="17" s="1"/>
  <c r="H12" i="17" s="1"/>
  <c r="J12" i="17" s="1"/>
  <c r="G11" i="17"/>
  <c r="H11" i="17" s="1"/>
  <c r="F11" i="17"/>
  <c r="G10" i="17"/>
  <c r="H10" i="17" s="1"/>
  <c r="F10" i="17"/>
  <c r="F9" i="17"/>
  <c r="G9" i="17" s="1"/>
  <c r="H9" i="17" s="1"/>
  <c r="F8" i="17"/>
  <c r="G8" i="17" s="1"/>
  <c r="H8" i="17" s="1"/>
  <c r="F7" i="17"/>
  <c r="G7" i="17" s="1"/>
  <c r="H7" i="17" s="1"/>
  <c r="F6" i="17"/>
  <c r="G6" i="17" s="1"/>
  <c r="H6" i="17" s="1"/>
  <c r="F5" i="17"/>
  <c r="G5" i="17" s="1"/>
  <c r="H5" i="17" s="1"/>
  <c r="K5" i="17" s="1"/>
  <c r="F80" i="9"/>
  <c r="G80" i="9" s="1"/>
  <c r="H80" i="9" s="1"/>
  <c r="F79" i="9"/>
  <c r="G79" i="9" s="1"/>
  <c r="H79" i="9" s="1"/>
  <c r="F78" i="9"/>
  <c r="G78" i="9" s="1"/>
  <c r="H78" i="9" s="1"/>
  <c r="F77" i="9"/>
  <c r="G77" i="9" s="1"/>
  <c r="H77" i="9" s="1"/>
  <c r="F76" i="9"/>
  <c r="G76" i="9" s="1"/>
  <c r="H76" i="9" s="1"/>
  <c r="K76" i="9" s="1"/>
  <c r="F75" i="9"/>
  <c r="G75" i="9" s="1"/>
  <c r="H75" i="9" s="1"/>
  <c r="F74" i="9"/>
  <c r="G74" i="9" s="1"/>
  <c r="H74" i="9" s="1"/>
  <c r="K74" i="9" s="1"/>
  <c r="H73" i="9"/>
  <c r="K73" i="9" s="1"/>
  <c r="F71" i="9"/>
  <c r="G71" i="9" s="1"/>
  <c r="H71" i="9" s="1"/>
  <c r="F70" i="9"/>
  <c r="G70" i="9" s="1"/>
  <c r="H70" i="9" s="1"/>
  <c r="F69" i="9"/>
  <c r="G69" i="9" s="1"/>
  <c r="H69" i="9" s="1"/>
  <c r="H68" i="9"/>
  <c r="J68" i="9" s="1"/>
  <c r="F67" i="9"/>
  <c r="G67" i="9" s="1"/>
  <c r="H67" i="9" s="1"/>
  <c r="K67" i="9" s="1"/>
  <c r="F66" i="9"/>
  <c r="G66" i="9" s="1"/>
  <c r="H66" i="9" s="1"/>
  <c r="F65" i="9"/>
  <c r="G65" i="9" s="1"/>
  <c r="H65" i="9" s="1"/>
  <c r="F64" i="9"/>
  <c r="G64" i="9" s="1"/>
  <c r="H64" i="9" s="1"/>
  <c r="J64" i="9" s="1"/>
  <c r="F63" i="9"/>
  <c r="G63" i="9" s="1"/>
  <c r="H63" i="9" s="1"/>
  <c r="G62" i="9"/>
  <c r="H62" i="9" s="1"/>
  <c r="J62" i="9" s="1"/>
  <c r="F62" i="9"/>
  <c r="H61" i="9"/>
  <c r="K61" i="9" s="1"/>
  <c r="H59" i="9"/>
  <c r="K59" i="9" s="1"/>
  <c r="H58" i="9"/>
  <c r="K58" i="9" s="1"/>
  <c r="G56" i="9"/>
  <c r="H56" i="9" s="1"/>
  <c r="G55" i="9"/>
  <c r="H55" i="9" s="1"/>
  <c r="G54" i="9"/>
  <c r="H54" i="9" s="1"/>
  <c r="K54" i="9" s="1"/>
  <c r="G53" i="9"/>
  <c r="H53" i="9" s="1"/>
  <c r="G52" i="9"/>
  <c r="H52" i="9" s="1"/>
  <c r="G51" i="9"/>
  <c r="H51" i="9" s="1"/>
  <c r="K51" i="9" s="1"/>
  <c r="G50" i="9"/>
  <c r="H50" i="9" s="1"/>
  <c r="G49" i="9"/>
  <c r="H49" i="9" s="1"/>
  <c r="G48" i="9"/>
  <c r="H48" i="9" s="1"/>
  <c r="G47" i="9"/>
  <c r="H47" i="9" s="1"/>
  <c r="G46" i="9"/>
  <c r="H46" i="9" s="1"/>
  <c r="J46" i="9" s="1"/>
  <c r="G45" i="9"/>
  <c r="G44" i="9"/>
  <c r="H44" i="9" s="1"/>
  <c r="E44" i="9"/>
  <c r="G43" i="9"/>
  <c r="H43" i="9" s="1"/>
  <c r="G42" i="9"/>
  <c r="H42" i="9" s="1"/>
  <c r="G41" i="9"/>
  <c r="H41" i="9" s="1"/>
  <c r="G40" i="9"/>
  <c r="H40" i="9" s="1"/>
  <c r="G39" i="9"/>
  <c r="H39" i="9" s="1"/>
  <c r="G38" i="9"/>
  <c r="H38" i="9" s="1"/>
  <c r="G37" i="9"/>
  <c r="H37" i="9" s="1"/>
  <c r="G36" i="9"/>
  <c r="H36" i="9" s="1"/>
  <c r="F34" i="9"/>
  <c r="G34" i="9" s="1"/>
  <c r="H34" i="9" s="1"/>
  <c r="F33" i="9"/>
  <c r="G33" i="9" s="1"/>
  <c r="H33" i="9" s="1"/>
  <c r="K33" i="9" s="1"/>
  <c r="F32" i="9"/>
  <c r="G32" i="9" s="1"/>
  <c r="H32" i="9" s="1"/>
  <c r="F31" i="9"/>
  <c r="G31" i="9" s="1"/>
  <c r="H31" i="9" s="1"/>
  <c r="K31" i="9" s="1"/>
  <c r="F29" i="9"/>
  <c r="G29" i="9" s="1"/>
  <c r="H29" i="9" s="1"/>
  <c r="F28" i="9"/>
  <c r="G28" i="9" s="1"/>
  <c r="H28" i="9" s="1"/>
  <c r="J28" i="9" s="1"/>
  <c r="F27" i="9"/>
  <c r="G27" i="9" s="1"/>
  <c r="H27" i="9" s="1"/>
  <c r="J27" i="9" s="1"/>
  <c r="F25" i="9"/>
  <c r="G25" i="9" s="1"/>
  <c r="H25" i="9" s="1"/>
  <c r="F24" i="9"/>
  <c r="G24" i="9" s="1"/>
  <c r="H24" i="9" s="1"/>
  <c r="F23" i="9"/>
  <c r="G23" i="9" s="1"/>
  <c r="H23" i="9" s="1"/>
  <c r="F22" i="9"/>
  <c r="G22" i="9" s="1"/>
  <c r="H22" i="9" s="1"/>
  <c r="F21" i="9"/>
  <c r="G21" i="9" s="1"/>
  <c r="H21" i="9" s="1"/>
  <c r="J21" i="9" s="1"/>
  <c r="F20" i="9"/>
  <c r="G20" i="9" s="1"/>
  <c r="H20" i="9" s="1"/>
  <c r="F18" i="9"/>
  <c r="G18" i="9" s="1"/>
  <c r="H18" i="9" s="1"/>
  <c r="K18" i="9" s="1"/>
  <c r="F17" i="9"/>
  <c r="G17" i="9" s="1"/>
  <c r="H17" i="9" s="1"/>
  <c r="F16" i="9"/>
  <c r="G16" i="9" s="1"/>
  <c r="H16" i="9" s="1"/>
  <c r="F15" i="9"/>
  <c r="G15" i="9" s="1"/>
  <c r="H15" i="9" s="1"/>
  <c r="F14" i="9"/>
  <c r="G14" i="9" s="1"/>
  <c r="H14" i="9" s="1"/>
  <c r="F13" i="9"/>
  <c r="G13" i="9" s="1"/>
  <c r="H13" i="9" s="1"/>
  <c r="K13" i="9" s="1"/>
  <c r="H11" i="9"/>
  <c r="K11" i="9" s="1"/>
  <c r="F9" i="9"/>
  <c r="G9" i="9" s="1"/>
  <c r="H9" i="9" s="1"/>
  <c r="G8" i="9"/>
  <c r="H8" i="9" s="1"/>
  <c r="J8" i="9" s="1"/>
  <c r="F7" i="9"/>
  <c r="G7" i="9" s="1"/>
  <c r="H7" i="9" s="1"/>
  <c r="K7" i="9" s="1"/>
  <c r="H6" i="9"/>
  <c r="J6" i="9" s="1"/>
  <c r="F5" i="9"/>
  <c r="G5" i="9" s="1"/>
  <c r="H5" i="9" s="1"/>
  <c r="J5" i="9" s="1"/>
  <c r="B20" i="27"/>
  <c r="B19" i="27"/>
  <c r="B14" i="27"/>
  <c r="B13" i="27"/>
  <c r="B12" i="27"/>
  <c r="B10" i="27"/>
  <c r="B9" i="27"/>
  <c r="B8" i="27"/>
  <c r="B7" i="27"/>
  <c r="B6" i="27"/>
  <c r="B5" i="27"/>
  <c r="B4" i="27"/>
  <c r="B3" i="27"/>
  <c r="H74" i="21" l="1"/>
  <c r="J27" i="33"/>
  <c r="J8" i="27"/>
  <c r="H54" i="18"/>
  <c r="J36" i="31"/>
  <c r="K49" i="31"/>
  <c r="K60" i="31"/>
  <c r="K69" i="18"/>
  <c r="K25" i="31"/>
  <c r="K76" i="31"/>
  <c r="J36" i="18"/>
  <c r="J70" i="18"/>
  <c r="J85" i="18"/>
  <c r="J71" i="18"/>
  <c r="K86" i="18"/>
  <c r="K61" i="18"/>
  <c r="K72" i="18"/>
  <c r="K87" i="18"/>
  <c r="K40" i="31"/>
  <c r="K53" i="31"/>
  <c r="K73" i="18"/>
  <c r="K12" i="31"/>
  <c r="K28" i="18"/>
  <c r="K74" i="18"/>
  <c r="J13" i="31"/>
  <c r="J41" i="18"/>
  <c r="K75" i="18"/>
  <c r="K31" i="31"/>
  <c r="K43" i="31"/>
  <c r="K35" i="18"/>
  <c r="J30" i="18"/>
  <c r="K52" i="18"/>
  <c r="K64" i="18"/>
  <c r="J32" i="31"/>
  <c r="K65" i="18"/>
  <c r="J10" i="18"/>
  <c r="J44" i="18"/>
  <c r="K96" i="18"/>
  <c r="K19" i="31"/>
  <c r="J33" i="18"/>
  <c r="K83" i="18"/>
  <c r="K35" i="31"/>
  <c r="J73" i="9"/>
  <c r="J61" i="9"/>
  <c r="K58" i="31"/>
  <c r="H54" i="20"/>
  <c r="H51" i="18"/>
  <c r="G67" i="18"/>
  <c r="H67" i="18" s="1"/>
  <c r="G68" i="18"/>
  <c r="H68" i="18" s="1"/>
  <c r="H50" i="18"/>
  <c r="J29" i="19"/>
  <c r="K59" i="18"/>
  <c r="K68" i="9"/>
  <c r="K22" i="33"/>
  <c r="J58" i="9"/>
  <c r="J19" i="33"/>
  <c r="J43" i="33"/>
  <c r="J20" i="33"/>
  <c r="J21" i="33"/>
  <c r="J16" i="17"/>
  <c r="K53" i="9"/>
  <c r="J53" i="9"/>
  <c r="K6" i="15"/>
  <c r="J6" i="15"/>
  <c r="J36" i="15"/>
  <c r="K56" i="16"/>
  <c r="K27" i="9"/>
  <c r="K12" i="17"/>
  <c r="K9" i="16"/>
  <c r="J61" i="16"/>
  <c r="H45" i="9"/>
  <c r="K45" i="9" s="1"/>
  <c r="K8" i="19"/>
  <c r="H56" i="19"/>
  <c r="D12" i="27" s="1"/>
  <c r="J21" i="16"/>
  <c r="J43" i="16"/>
  <c r="J32" i="33"/>
  <c r="J35" i="33"/>
  <c r="J30" i="19"/>
  <c r="J6" i="19"/>
  <c r="K31" i="19"/>
  <c r="J33" i="19"/>
  <c r="J27" i="19"/>
  <c r="H49" i="18"/>
  <c r="H21" i="18"/>
  <c r="H14" i="18"/>
  <c r="K71" i="18"/>
  <c r="K70" i="18"/>
  <c r="H13" i="18"/>
  <c r="H55" i="18"/>
  <c r="H23" i="18"/>
  <c r="H7" i="18"/>
  <c r="H50" i="31"/>
  <c r="H16" i="31"/>
  <c r="H17" i="31"/>
  <c r="K47" i="19"/>
  <c r="H62" i="31"/>
  <c r="J24" i="17"/>
  <c r="K24" i="17"/>
  <c r="J12" i="19"/>
  <c r="K12" i="19"/>
  <c r="J69" i="33"/>
  <c r="K69" i="33"/>
  <c r="K36" i="9"/>
  <c r="J36" i="9"/>
  <c r="J38" i="17"/>
  <c r="K38" i="17"/>
  <c r="J28" i="33"/>
  <c r="K28" i="33"/>
  <c r="J36" i="19"/>
  <c r="K36" i="19"/>
  <c r="K58" i="16"/>
  <c r="J58" i="16"/>
  <c r="K47" i="9"/>
  <c r="J47" i="9"/>
  <c r="J3" i="27" s="1"/>
  <c r="K56" i="9"/>
  <c r="J56" i="9"/>
  <c r="K12" i="16"/>
  <c r="J12" i="16"/>
  <c r="K51" i="16"/>
  <c r="J51" i="16"/>
  <c r="K48" i="9"/>
  <c r="J48" i="9"/>
  <c r="J65" i="9"/>
  <c r="K65" i="9"/>
  <c r="K78" i="9"/>
  <c r="J78" i="9"/>
  <c r="K33" i="17"/>
  <c r="J33" i="17"/>
  <c r="K50" i="9"/>
  <c r="J50" i="9"/>
  <c r="J10" i="17"/>
  <c r="K10" i="17"/>
  <c r="J52" i="9"/>
  <c r="K52" i="9"/>
  <c r="J42" i="9"/>
  <c r="K42" i="9"/>
  <c r="K18" i="17"/>
  <c r="J18" i="17"/>
  <c r="J45" i="17"/>
  <c r="K45" i="17"/>
  <c r="K77" i="33"/>
  <c r="J77" i="33"/>
  <c r="K31" i="16"/>
  <c r="J31" i="16"/>
  <c r="J13" i="9"/>
  <c r="H11" i="30"/>
  <c r="K9" i="15"/>
  <c r="J25" i="15"/>
  <c r="J40" i="15"/>
  <c r="J54" i="9"/>
  <c r="J50" i="17"/>
  <c r="J40" i="33"/>
  <c r="K26" i="17"/>
  <c r="J14" i="19"/>
  <c r="J21" i="19"/>
  <c r="K39" i="19"/>
  <c r="J41" i="15"/>
  <c r="K15" i="16"/>
  <c r="J46" i="19"/>
  <c r="J22" i="16"/>
  <c r="K34" i="17"/>
  <c r="J55" i="17"/>
  <c r="J37" i="33"/>
  <c r="J17" i="16"/>
  <c r="J44" i="16"/>
  <c r="J5" i="17"/>
  <c r="K30" i="17"/>
  <c r="K37" i="19"/>
  <c r="J11" i="32"/>
  <c r="K59" i="32"/>
  <c r="J12" i="32"/>
  <c r="H35" i="32"/>
  <c r="K35" i="32" s="1"/>
  <c r="J5" i="32"/>
  <c r="K13" i="32"/>
  <c r="K14" i="32"/>
  <c r="J28" i="32"/>
  <c r="K40" i="32"/>
  <c r="K21" i="32"/>
  <c r="J21" i="32"/>
  <c r="K20" i="32"/>
  <c r="J20" i="32"/>
  <c r="J31" i="32"/>
  <c r="J39" i="32"/>
  <c r="K39" i="32"/>
  <c r="J22" i="32"/>
  <c r="K22" i="32"/>
  <c r="K33" i="32"/>
  <c r="J33" i="32"/>
  <c r="J25" i="32"/>
  <c r="K25" i="32"/>
  <c r="J10" i="32"/>
  <c r="J49" i="32"/>
  <c r="J15" i="32"/>
  <c r="K36" i="32"/>
  <c r="J43" i="32"/>
  <c r="J44" i="32"/>
  <c r="J52" i="32"/>
  <c r="K6" i="32"/>
  <c r="J16" i="32"/>
  <c r="J7" i="32"/>
  <c r="J27" i="32"/>
  <c r="K17" i="32"/>
  <c r="J46" i="32"/>
  <c r="K9" i="32"/>
  <c r="J47" i="32"/>
  <c r="K57" i="32"/>
  <c r="K82" i="31"/>
  <c r="J82" i="31"/>
  <c r="K80" i="31"/>
  <c r="J80" i="31"/>
  <c r="K69" i="31"/>
  <c r="K30" i="31"/>
  <c r="K20" i="31"/>
  <c r="J20" i="31"/>
  <c r="K7" i="31"/>
  <c r="J7" i="31"/>
  <c r="H54" i="31"/>
  <c r="H68" i="31"/>
  <c r="K68" i="31" s="1"/>
  <c r="K46" i="31"/>
  <c r="H57" i="31"/>
  <c r="J66" i="31"/>
  <c r="K32" i="31"/>
  <c r="K61" i="31"/>
  <c r="J61" i="31"/>
  <c r="K8" i="31"/>
  <c r="J8" i="31"/>
  <c r="K81" i="31"/>
  <c r="J81" i="31"/>
  <c r="J9" i="31"/>
  <c r="K9" i="31"/>
  <c r="K72" i="31"/>
  <c r="J72" i="31"/>
  <c r="J12" i="31"/>
  <c r="J58" i="31"/>
  <c r="K67" i="31"/>
  <c r="J76" i="31"/>
  <c r="J35" i="31"/>
  <c r="J60" i="31"/>
  <c r="K100" i="18"/>
  <c r="J100" i="18"/>
  <c r="K99" i="18"/>
  <c r="J99" i="18"/>
  <c r="K97" i="18"/>
  <c r="J97" i="18"/>
  <c r="K82" i="18"/>
  <c r="J82" i="18"/>
  <c r="K76" i="18"/>
  <c r="J76" i="18"/>
  <c r="J69" i="18"/>
  <c r="H15" i="18"/>
  <c r="J72" i="18"/>
  <c r="H18" i="18"/>
  <c r="K56" i="18"/>
  <c r="J56" i="18"/>
  <c r="K8" i="18"/>
  <c r="J8" i="18"/>
  <c r="K41" i="18"/>
  <c r="K81" i="18"/>
  <c r="J81" i="18"/>
  <c r="K10" i="18"/>
  <c r="H84" i="18"/>
  <c r="K12" i="18"/>
  <c r="J12" i="18"/>
  <c r="K17" i="18"/>
  <c r="J17" i="18"/>
  <c r="K43" i="18"/>
  <c r="J43" i="18"/>
  <c r="J66" i="18"/>
  <c r="K66" i="18"/>
  <c r="K46" i="18"/>
  <c r="J46" i="18"/>
  <c r="K54" i="18"/>
  <c r="J54" i="18"/>
  <c r="K98" i="18"/>
  <c r="J98" i="18"/>
  <c r="K79" i="18"/>
  <c r="J79" i="18"/>
  <c r="K32" i="18"/>
  <c r="J32" i="18"/>
  <c r="K40" i="18"/>
  <c r="J40" i="18"/>
  <c r="K25" i="18"/>
  <c r="J25" i="18"/>
  <c r="J91" i="18"/>
  <c r="K91" i="18"/>
  <c r="H20" i="18"/>
  <c r="J64" i="18"/>
  <c r="J35" i="18"/>
  <c r="J65" i="18"/>
  <c r="K85" i="18"/>
  <c r="K36" i="18"/>
  <c r="J59" i="18"/>
  <c r="J86" i="18"/>
  <c r="H93" i="18"/>
  <c r="J32" i="9"/>
  <c r="K32" i="9"/>
  <c r="J49" i="9"/>
  <c r="K49" i="9"/>
  <c r="J17" i="9"/>
  <c r="K17" i="9"/>
  <c r="K11" i="17"/>
  <c r="J11" i="17"/>
  <c r="J50" i="19"/>
  <c r="K50" i="19"/>
  <c r="K34" i="9"/>
  <c r="J34" i="9"/>
  <c r="K6" i="17"/>
  <c r="J6" i="17"/>
  <c r="J31" i="17"/>
  <c r="K31" i="17"/>
  <c r="K37" i="17"/>
  <c r="J37" i="17"/>
  <c r="K13" i="19"/>
  <c r="J13" i="19"/>
  <c r="K20" i="19"/>
  <c r="J20" i="19"/>
  <c r="J9" i="9"/>
  <c r="K9" i="9"/>
  <c r="K25" i="17"/>
  <c r="J25" i="17"/>
  <c r="K39" i="9"/>
  <c r="J39" i="9"/>
  <c r="J20" i="9"/>
  <c r="K20" i="9"/>
  <c r="K14" i="17"/>
  <c r="J14" i="17"/>
  <c r="J55" i="9"/>
  <c r="K55" i="9"/>
  <c r="K8" i="17"/>
  <c r="J8" i="17"/>
  <c r="K15" i="17"/>
  <c r="J15" i="17"/>
  <c r="K19" i="17"/>
  <c r="J19" i="17"/>
  <c r="K46" i="17"/>
  <c r="J46" i="17"/>
  <c r="K25" i="9"/>
  <c r="J25" i="9"/>
  <c r="K70" i="9"/>
  <c r="J70" i="9"/>
  <c r="J42" i="17"/>
  <c r="K42" i="17"/>
  <c r="J77" i="9"/>
  <c r="H81" i="9"/>
  <c r="H83" i="9" s="1"/>
  <c r="K77" i="9"/>
  <c r="K29" i="9"/>
  <c r="J29" i="9"/>
  <c r="K79" i="9"/>
  <c r="J79" i="9"/>
  <c r="K9" i="17"/>
  <c r="J9" i="17"/>
  <c r="K39" i="18"/>
  <c r="J39" i="18"/>
  <c r="J22" i="9"/>
  <c r="K22" i="9"/>
  <c r="J27" i="17"/>
  <c r="K27" i="17"/>
  <c r="K23" i="19"/>
  <c r="J23" i="19"/>
  <c r="J40" i="19"/>
  <c r="K40" i="19"/>
  <c r="J54" i="19"/>
  <c r="K54" i="19"/>
  <c r="K16" i="9"/>
  <c r="J16" i="9"/>
  <c r="K23" i="9"/>
  <c r="J23" i="9"/>
  <c r="J38" i="9"/>
  <c r="K38" i="9"/>
  <c r="K63" i="9"/>
  <c r="J63" i="9"/>
  <c r="K22" i="17"/>
  <c r="J22" i="17"/>
  <c r="K10" i="19"/>
  <c r="J10" i="19"/>
  <c r="K16" i="18"/>
  <c r="J16" i="18"/>
  <c r="K14" i="9"/>
  <c r="J14" i="9"/>
  <c r="K15" i="9"/>
  <c r="J15" i="9"/>
  <c r="J24" i="9"/>
  <c r="K24" i="9"/>
  <c r="J17" i="19"/>
  <c r="K17" i="19"/>
  <c r="K6" i="18"/>
  <c r="J6" i="18"/>
  <c r="K41" i="33"/>
  <c r="J41" i="33"/>
  <c r="J43" i="9"/>
  <c r="K43" i="9"/>
  <c r="K71" i="9"/>
  <c r="J71" i="9"/>
  <c r="K38" i="18"/>
  <c r="J38" i="18"/>
  <c r="K62" i="9"/>
  <c r="J74" i="9"/>
  <c r="K17" i="17"/>
  <c r="K9" i="19"/>
  <c r="J42" i="19"/>
  <c r="K60" i="18"/>
  <c r="J60" i="18"/>
  <c r="K42" i="31"/>
  <c r="J42" i="31"/>
  <c r="K51" i="31"/>
  <c r="J51" i="31"/>
  <c r="K78" i="31"/>
  <c r="J78" i="31"/>
  <c r="K28" i="9"/>
  <c r="K37" i="9"/>
  <c r="J37" i="9"/>
  <c r="K38" i="19"/>
  <c r="J38" i="19"/>
  <c r="K80" i="18"/>
  <c r="J80" i="18"/>
  <c r="K28" i="31"/>
  <c r="J28" i="31"/>
  <c r="K38" i="33"/>
  <c r="J38" i="33"/>
  <c r="K8" i="9"/>
  <c r="K21" i="9"/>
  <c r="K29" i="31"/>
  <c r="J29" i="31"/>
  <c r="K27" i="18"/>
  <c r="J27" i="18"/>
  <c r="J33" i="9"/>
  <c r="K66" i="9"/>
  <c r="J66" i="9"/>
  <c r="K35" i="17"/>
  <c r="J35" i="17"/>
  <c r="K44" i="9"/>
  <c r="J44" i="9"/>
  <c r="J39" i="17"/>
  <c r="K19" i="19"/>
  <c r="J19" i="19"/>
  <c r="K24" i="19"/>
  <c r="J24" i="19"/>
  <c r="K34" i="19"/>
  <c r="J48" i="19"/>
  <c r="J28" i="18"/>
  <c r="K33" i="18"/>
  <c r="K44" i="18"/>
  <c r="J61" i="18"/>
  <c r="K44" i="31"/>
  <c r="J44" i="31"/>
  <c r="K70" i="31"/>
  <c r="J70" i="31"/>
  <c r="K75" i="9"/>
  <c r="J75" i="9"/>
  <c r="K41" i="17"/>
  <c r="J41" i="17"/>
  <c r="H57" i="17"/>
  <c r="H59" i="17" s="1"/>
  <c r="K53" i="17"/>
  <c r="K44" i="19"/>
  <c r="J44" i="19"/>
  <c r="K49" i="19"/>
  <c r="J49" i="19"/>
  <c r="K29" i="18"/>
  <c r="J29" i="18"/>
  <c r="K34" i="18"/>
  <c r="J34" i="18"/>
  <c r="K45" i="18"/>
  <c r="J45" i="18"/>
  <c r="K45" i="31"/>
  <c r="J45" i="31"/>
  <c r="K5" i="9"/>
  <c r="J18" i="9"/>
  <c r="J31" i="9"/>
  <c r="J51" i="9"/>
  <c r="J59" i="9"/>
  <c r="J67" i="9"/>
  <c r="K7" i="17"/>
  <c r="J7" i="17"/>
  <c r="J23" i="17"/>
  <c r="J36" i="17"/>
  <c r="K47" i="17"/>
  <c r="J47" i="17"/>
  <c r="J53" i="17"/>
  <c r="K11" i="19"/>
  <c r="J11" i="19"/>
  <c r="K94" i="18"/>
  <c r="J94" i="18"/>
  <c r="K63" i="18"/>
  <c r="J63" i="18"/>
  <c r="K65" i="31"/>
  <c r="J65" i="31"/>
  <c r="K30" i="33"/>
  <c r="J30" i="33"/>
  <c r="J62" i="33"/>
  <c r="K64" i="9"/>
  <c r="J76" i="9"/>
  <c r="K54" i="17"/>
  <c r="K15" i="19"/>
  <c r="K25" i="19"/>
  <c r="J45" i="19"/>
  <c r="K24" i="18"/>
  <c r="J24" i="18"/>
  <c r="K30" i="18"/>
  <c r="J83" i="18"/>
  <c r="J96" i="18"/>
  <c r="K22" i="31"/>
  <c r="J22" i="31"/>
  <c r="K31" i="33"/>
  <c r="J31" i="33"/>
  <c r="K41" i="9"/>
  <c r="J41" i="9"/>
  <c r="K6" i="9"/>
  <c r="J11" i="9"/>
  <c r="K29" i="17"/>
  <c r="J29" i="17"/>
  <c r="K31" i="18"/>
  <c r="J31" i="18"/>
  <c r="K57" i="18"/>
  <c r="J57" i="18"/>
  <c r="K24" i="31"/>
  <c r="J24" i="31"/>
  <c r="K73" i="31"/>
  <c r="J73" i="31"/>
  <c r="J24" i="33"/>
  <c r="K40" i="9"/>
  <c r="J40" i="9"/>
  <c r="K16" i="19"/>
  <c r="J16" i="19"/>
  <c r="K26" i="19"/>
  <c r="J26" i="19"/>
  <c r="K51" i="32"/>
  <c r="J51" i="32"/>
  <c r="J11" i="18"/>
  <c r="K11" i="18"/>
  <c r="K37" i="18"/>
  <c r="J37" i="18"/>
  <c r="K42" i="18"/>
  <c r="J42" i="18"/>
  <c r="K39" i="31"/>
  <c r="J39" i="31"/>
  <c r="K37" i="32"/>
  <c r="J37" i="32"/>
  <c r="K43" i="17"/>
  <c r="J43" i="17"/>
  <c r="K41" i="19"/>
  <c r="J41" i="19"/>
  <c r="J7" i="9"/>
  <c r="K46" i="9"/>
  <c r="K69" i="9"/>
  <c r="J69" i="9"/>
  <c r="K80" i="9"/>
  <c r="J80" i="9"/>
  <c r="K20" i="17"/>
  <c r="J20" i="17"/>
  <c r="K56" i="17"/>
  <c r="J56" i="17"/>
  <c r="J8" i="19"/>
  <c r="K22" i="19"/>
  <c r="K26" i="18"/>
  <c r="J26" i="18"/>
  <c r="K90" i="18"/>
  <c r="J90" i="18"/>
  <c r="K101" i="18"/>
  <c r="J101" i="18"/>
  <c r="K27" i="31"/>
  <c r="J27" i="31"/>
  <c r="K33" i="31"/>
  <c r="J33" i="31"/>
  <c r="K26" i="32"/>
  <c r="J26" i="32"/>
  <c r="K36" i="33"/>
  <c r="J36" i="33"/>
  <c r="K42" i="33"/>
  <c r="J42" i="33"/>
  <c r="K75" i="33"/>
  <c r="J75" i="33"/>
  <c r="K6" i="31"/>
  <c r="J6" i="31"/>
  <c r="K34" i="31"/>
  <c r="J34" i="31"/>
  <c r="K56" i="32"/>
  <c r="J56" i="32"/>
  <c r="K25" i="33"/>
  <c r="J25" i="33"/>
  <c r="J52" i="18"/>
  <c r="H62" i="18"/>
  <c r="J73" i="18"/>
  <c r="J87" i="18"/>
  <c r="K13" i="31"/>
  <c r="J25" i="31"/>
  <c r="J40" i="31"/>
  <c r="J53" i="31"/>
  <c r="K59" i="31"/>
  <c r="J59" i="31"/>
  <c r="J38" i="32"/>
  <c r="K26" i="33"/>
  <c r="J26" i="33"/>
  <c r="K65" i="16"/>
  <c r="J65" i="16"/>
  <c r="K74" i="16"/>
  <c r="J74" i="16"/>
  <c r="K14" i="31"/>
  <c r="J14" i="31"/>
  <c r="K48" i="31"/>
  <c r="J48" i="31"/>
  <c r="K74" i="31"/>
  <c r="J74" i="31"/>
  <c r="K34" i="32"/>
  <c r="J34" i="32"/>
  <c r="K53" i="32"/>
  <c r="J53" i="32"/>
  <c r="K19" i="16"/>
  <c r="J19" i="16"/>
  <c r="K24" i="16"/>
  <c r="J24" i="16"/>
  <c r="K66" i="16"/>
  <c r="J66" i="16"/>
  <c r="K26" i="31"/>
  <c r="J26" i="31"/>
  <c r="K41" i="31"/>
  <c r="J41" i="31"/>
  <c r="K54" i="32"/>
  <c r="J54" i="32"/>
  <c r="K33" i="33"/>
  <c r="J33" i="33"/>
  <c r="J74" i="18"/>
  <c r="K71" i="33"/>
  <c r="J71" i="33"/>
  <c r="J33" i="15"/>
  <c r="K33" i="15"/>
  <c r="J31" i="31"/>
  <c r="K36" i="31"/>
  <c r="J49" i="31"/>
  <c r="H23" i="32"/>
  <c r="K39" i="33"/>
  <c r="J39" i="33"/>
  <c r="D19" i="27"/>
  <c r="K14" i="15"/>
  <c r="J14" i="15"/>
  <c r="K37" i="31"/>
  <c r="J37" i="31"/>
  <c r="K55" i="31"/>
  <c r="J55" i="31"/>
  <c r="K30" i="32"/>
  <c r="J30" i="32"/>
  <c r="J47" i="18"/>
  <c r="J75" i="18"/>
  <c r="K11" i="31"/>
  <c r="J11" i="31"/>
  <c r="J19" i="31"/>
  <c r="J43" i="31"/>
  <c r="H93" i="33"/>
  <c r="D10" i="27" s="1"/>
  <c r="K29" i="33"/>
  <c r="J29" i="33"/>
  <c r="J66" i="33"/>
  <c r="J11" i="15"/>
  <c r="K11" i="15"/>
  <c r="K38" i="31"/>
  <c r="J38" i="31"/>
  <c r="K71" i="31"/>
  <c r="J71" i="31"/>
  <c r="K79" i="31"/>
  <c r="J79" i="31"/>
  <c r="K20" i="16"/>
  <c r="J20" i="16"/>
  <c r="K25" i="16"/>
  <c r="J25" i="16"/>
  <c r="K53" i="16"/>
  <c r="J53" i="16"/>
  <c r="K59" i="16"/>
  <c r="J59" i="16"/>
  <c r="H37" i="29"/>
  <c r="I31" i="25"/>
  <c r="K15" i="15"/>
  <c r="K35" i="15"/>
  <c r="J35" i="15"/>
  <c r="K40" i="16"/>
  <c r="J40" i="16"/>
  <c r="K47" i="16"/>
  <c r="J47" i="16"/>
  <c r="K16" i="15"/>
  <c r="J16" i="15"/>
  <c r="K22" i="15"/>
  <c r="J22" i="15"/>
  <c r="K28" i="15"/>
  <c r="J28" i="15"/>
  <c r="K27" i="16"/>
  <c r="J27" i="16"/>
  <c r="K34" i="16"/>
  <c r="J34" i="16"/>
  <c r="K48" i="16"/>
  <c r="J48" i="16"/>
  <c r="K60" i="16"/>
  <c r="J60" i="16"/>
  <c r="K17" i="15"/>
  <c r="J17" i="15"/>
  <c r="K30" i="15"/>
  <c r="J30" i="15"/>
  <c r="K11" i="16"/>
  <c r="J11" i="16"/>
  <c r="K35" i="16"/>
  <c r="J35" i="16"/>
  <c r="K42" i="16"/>
  <c r="J42" i="16"/>
  <c r="K7" i="15"/>
  <c r="J7" i="15"/>
  <c r="K23" i="15"/>
  <c r="J23" i="15"/>
  <c r="K5" i="16"/>
  <c r="J5" i="16"/>
  <c r="K16" i="16"/>
  <c r="J16" i="16"/>
  <c r="K29" i="16"/>
  <c r="J29" i="16"/>
  <c r="J19" i="32"/>
  <c r="J45" i="32"/>
  <c r="K8" i="15"/>
  <c r="J8" i="15"/>
  <c r="K6" i="16"/>
  <c r="J6" i="16"/>
  <c r="K50" i="16"/>
  <c r="J50" i="16"/>
  <c r="K72" i="16"/>
  <c r="J72" i="16"/>
  <c r="H75" i="16"/>
  <c r="H77" i="16" s="1"/>
  <c r="J58" i="32"/>
  <c r="K5" i="33"/>
  <c r="J23" i="33"/>
  <c r="J34" i="33"/>
  <c r="J61" i="33"/>
  <c r="J73" i="33"/>
  <c r="K18" i="15"/>
  <c r="J18" i="15"/>
  <c r="J24" i="15"/>
  <c r="K31" i="15"/>
  <c r="J31" i="15"/>
  <c r="J30" i="16"/>
  <c r="K36" i="16"/>
  <c r="J36" i="16"/>
  <c r="K57" i="16"/>
  <c r="J57" i="16"/>
  <c r="K62" i="16"/>
  <c r="J62" i="16"/>
  <c r="K13" i="15"/>
  <c r="J13" i="15"/>
  <c r="K37" i="15"/>
  <c r="J37" i="15"/>
  <c r="H42" i="15"/>
  <c r="D4" i="27" s="1"/>
  <c r="H4" i="27" s="1"/>
  <c r="K5" i="15"/>
  <c r="K7" i="16"/>
  <c r="J7" i="16"/>
  <c r="J5" i="15"/>
  <c r="K39" i="15"/>
  <c r="J39" i="15"/>
  <c r="K13" i="16"/>
  <c r="J13" i="16"/>
  <c r="D31" i="25"/>
  <c r="J32" i="15"/>
  <c r="J8" i="16"/>
  <c r="J14" i="16"/>
  <c r="J38" i="16"/>
  <c r="J54" i="16"/>
  <c r="J27" i="15"/>
  <c r="J23" i="16"/>
  <c r="J26" i="16"/>
  <c r="J32" i="16"/>
  <c r="J46" i="16"/>
  <c r="J52" i="16"/>
  <c r="J64" i="16"/>
  <c r="H10" i="27" l="1"/>
  <c r="J54" i="31"/>
  <c r="J14" i="18"/>
  <c r="K62" i="31"/>
  <c r="J21" i="18"/>
  <c r="J49" i="18"/>
  <c r="K51" i="18"/>
  <c r="K20" i="18"/>
  <c r="K15" i="18"/>
  <c r="K17" i="31"/>
  <c r="K84" i="18"/>
  <c r="K16" i="31"/>
  <c r="K50" i="31"/>
  <c r="K7" i="18"/>
  <c r="K93" i="18"/>
  <c r="K23" i="18"/>
  <c r="J55" i="18"/>
  <c r="J57" i="31"/>
  <c r="J13" i="18"/>
  <c r="K50" i="18"/>
  <c r="J18" i="18"/>
  <c r="K49" i="18"/>
  <c r="J51" i="18"/>
  <c r="J50" i="18"/>
  <c r="K68" i="18"/>
  <c r="J68" i="18"/>
  <c r="K67" i="18"/>
  <c r="J67" i="18"/>
  <c r="H102" i="18"/>
  <c r="D7" i="27" s="1"/>
  <c r="K21" i="18"/>
  <c r="K55" i="18"/>
  <c r="K14" i="18"/>
  <c r="J23" i="18"/>
  <c r="J45" i="9"/>
  <c r="J62" i="31"/>
  <c r="K56" i="19"/>
  <c r="K57" i="19" s="1"/>
  <c r="J56" i="19"/>
  <c r="E12" i="27" s="1"/>
  <c r="J16" i="31"/>
  <c r="J50" i="31"/>
  <c r="K13" i="18"/>
  <c r="J7" i="18"/>
  <c r="J17" i="31"/>
  <c r="J62" i="17"/>
  <c r="J93" i="33"/>
  <c r="J94" i="33" s="1"/>
  <c r="H84" i="31"/>
  <c r="D8" i="27" s="1"/>
  <c r="J35" i="32"/>
  <c r="J68" i="31"/>
  <c r="K54" i="31"/>
  <c r="K57" i="31"/>
  <c r="J15" i="18"/>
  <c r="K18" i="18"/>
  <c r="J84" i="18"/>
  <c r="J20" i="18"/>
  <c r="J93" i="18"/>
  <c r="H62" i="17"/>
  <c r="D6" i="27" s="1"/>
  <c r="K59" i="17"/>
  <c r="K62" i="17" s="1"/>
  <c r="K93" i="33"/>
  <c r="J78" i="16"/>
  <c r="K42" i="15"/>
  <c r="H39" i="29"/>
  <c r="G41" i="3"/>
  <c r="H41" i="3" s="1"/>
  <c r="H43" i="3" s="1"/>
  <c r="H47" i="3" s="1"/>
  <c r="D20" i="27" s="1"/>
  <c r="H16" i="30"/>
  <c r="H17" i="30" s="1"/>
  <c r="H78" i="16"/>
  <c r="D5" i="27" s="1"/>
  <c r="H5" i="27" s="1"/>
  <c r="K77" i="16"/>
  <c r="K78" i="16" s="1"/>
  <c r="H84" i="9"/>
  <c r="D3" i="27" s="1"/>
  <c r="K83" i="9"/>
  <c r="K84" i="9" s="1"/>
  <c r="J83" i="9"/>
  <c r="K62" i="18"/>
  <c r="J62" i="18"/>
  <c r="K23" i="32"/>
  <c r="K60" i="32" s="1"/>
  <c r="J23" i="32"/>
  <c r="J9" i="27" s="1"/>
  <c r="H60" i="32"/>
  <c r="D9" i="27" s="1"/>
  <c r="J42" i="15"/>
  <c r="G13" i="27"/>
  <c r="D13" i="27"/>
  <c r="J16" i="27" l="1"/>
  <c r="H6" i="27"/>
  <c r="H8" i="27"/>
  <c r="H7" i="27"/>
  <c r="J84" i="9"/>
  <c r="E3" i="27" s="1"/>
  <c r="E10" i="27"/>
  <c r="G12" i="27"/>
  <c r="J63" i="17"/>
  <c r="J84" i="31"/>
  <c r="J85" i="31" s="1"/>
  <c r="K84" i="31"/>
  <c r="K85" i="31" s="1"/>
  <c r="E6" i="27"/>
  <c r="J60" i="32"/>
  <c r="E9" i="27" s="1"/>
  <c r="K102" i="18"/>
  <c r="K103" i="18" s="1"/>
  <c r="J102" i="18"/>
  <c r="J103" i="18" s="1"/>
  <c r="J57" i="19"/>
  <c r="G14" i="27"/>
  <c r="D14" i="27"/>
  <c r="D15" i="27" s="1"/>
  <c r="H3" i="27"/>
  <c r="K94" i="33"/>
  <c r="G10" i="27"/>
  <c r="K63" i="17"/>
  <c r="G6" i="27"/>
  <c r="K79" i="16"/>
  <c r="G5" i="27"/>
  <c r="J43" i="15"/>
  <c r="E4" i="27"/>
  <c r="K43" i="15"/>
  <c r="G4" i="27"/>
  <c r="G3" i="27"/>
  <c r="K85" i="9"/>
  <c r="K61" i="32"/>
  <c r="G9" i="27"/>
  <c r="J79" i="16"/>
  <c r="E5" i="27"/>
  <c r="J20" i="27" l="1"/>
  <c r="H20" i="27" s="1"/>
  <c r="D23" i="27"/>
  <c r="J85" i="9"/>
  <c r="E8" i="27"/>
  <c r="J61" i="32"/>
  <c r="H9" i="27"/>
  <c r="H16" i="27" s="1"/>
  <c r="G8" i="27"/>
  <c r="G7" i="27"/>
  <c r="E7" i="27"/>
  <c r="J23" i="27" l="1"/>
  <c r="H23" i="27" s="1"/>
  <c r="D22" i="27"/>
  <c r="D21" i="27"/>
  <c r="D24" i="27"/>
  <c r="D25" i="27"/>
  <c r="E15" i="27"/>
  <c r="E16" i="27" s="1"/>
  <c r="G15" i="27"/>
  <c r="G16" i="27" s="1"/>
  <c r="G19" i="27" l="1"/>
  <c r="G20" i="27"/>
  <c r="G25" i="27"/>
  <c r="J25" i="27"/>
  <c r="H25" i="27" s="1"/>
  <c r="G22" i="27"/>
  <c r="J22" i="27"/>
  <c r="H22" i="27" s="1"/>
  <c r="G24" i="27"/>
  <c r="J24" i="27"/>
  <c r="H24" i="27" s="1"/>
  <c r="G21" i="27"/>
  <c r="J21" i="27"/>
  <c r="H21" i="27" s="1"/>
  <c r="G23" i="27"/>
  <c r="E23" i="27"/>
  <c r="E24" i="27"/>
  <c r="E21" i="27"/>
  <c r="E25" i="27"/>
  <c r="E20" i="27"/>
  <c r="E19" i="27"/>
  <c r="E22" i="27"/>
  <c r="D26" i="27"/>
  <c r="G26" i="27" l="1"/>
  <c r="J26" i="27"/>
  <c r="H26" i="27" s="1"/>
  <c r="D27" i="27"/>
  <c r="G27" i="27" s="1"/>
  <c r="G28" i="27" s="1"/>
  <c r="E26" i="27"/>
  <c r="H27" i="27"/>
  <c r="E27" i="27"/>
  <c r="E28" i="27" s="1"/>
  <c r="D28" i="27"/>
  <c r="H19" i="27"/>
  <c r="J13" i="27"/>
  <c r="H13" i="27" s="1"/>
  <c r="J12" i="27"/>
  <c r="J14" i="27"/>
  <c r="H14" i="27" s="1"/>
  <c r="J15" i="27" l="1"/>
  <c r="H12" i="27"/>
  <c r="H15" i="27" s="1"/>
  <c r="H28" i="27" l="1"/>
</calcChain>
</file>

<file path=xl/sharedStrings.xml><?xml version="1.0" encoding="utf-8"?>
<sst xmlns="http://schemas.openxmlformats.org/spreadsheetml/2006/main" count="3700" uniqueCount="1457">
  <si>
    <t>Tailings Impoundment Name:</t>
  </si>
  <si>
    <t>SUMMARY OF COSTS</t>
  </si>
  <si>
    <t>Components</t>
  </si>
  <si>
    <t>OPEN PIT</t>
  </si>
  <si>
    <t>ACTIVITY/MATERIAL</t>
  </si>
  <si>
    <t>UNITS</t>
  </si>
  <si>
    <t>Fence</t>
  </si>
  <si>
    <t>m</t>
  </si>
  <si>
    <t>Signs</t>
  </si>
  <si>
    <t>each</t>
  </si>
  <si>
    <t>m3</t>
  </si>
  <si>
    <t>Berm</t>
  </si>
  <si>
    <t>Block roads</t>
  </si>
  <si>
    <t>Other</t>
  </si>
  <si>
    <t>Rip rap</t>
  </si>
  <si>
    <t>Vegetate</t>
  </si>
  <si>
    <t>ha</t>
  </si>
  <si>
    <t>Concrete</t>
  </si>
  <si>
    <t>GSI</t>
  </si>
  <si>
    <t>GSBA</t>
  </si>
  <si>
    <t>SR</t>
  </si>
  <si>
    <t>POR</t>
  </si>
  <si>
    <t>tonne</t>
  </si>
  <si>
    <t>SPECIALIZED ITEMS</t>
  </si>
  <si>
    <t>UNDERGROUND MINE</t>
  </si>
  <si>
    <t>Toe buttress, drain mat'l</t>
  </si>
  <si>
    <t>Raise crest</t>
  </si>
  <si>
    <t>Flatten slopes</t>
  </si>
  <si>
    <t>Supply reagents</t>
  </si>
  <si>
    <t>Cyclones</t>
  </si>
  <si>
    <t>Pipe</t>
  </si>
  <si>
    <t>ROCK PILE</t>
  </si>
  <si>
    <t>Flatten slopes with dozer</t>
  </si>
  <si>
    <t>Divert runon, ditch mat'l A</t>
  </si>
  <si>
    <t>Load, haul, dump or doze</t>
  </si>
  <si>
    <t>Add lime</t>
  </si>
  <si>
    <t>Contour reclaimed area</t>
  </si>
  <si>
    <t>BUILDINGS AND EQUIPMENT</t>
  </si>
  <si>
    <t>Printing</t>
  </si>
  <si>
    <t>m2</t>
  </si>
  <si>
    <t>Place soil cover</t>
  </si>
  <si>
    <t>km</t>
  </si>
  <si>
    <t>litre</t>
  </si>
  <si>
    <t>kg</t>
  </si>
  <si>
    <t>Remove pipes</t>
  </si>
  <si>
    <t>Pumps</t>
  </si>
  <si>
    <t>MOBILIZATION/DEMOBILIZATION</t>
  </si>
  <si>
    <t>MOBILIZE HEAVY EQUIPMENT</t>
  </si>
  <si>
    <t>Excavators</t>
  </si>
  <si>
    <t>Dump trucks</t>
  </si>
  <si>
    <t>Dozers</t>
  </si>
  <si>
    <t>Demolition shears</t>
  </si>
  <si>
    <t>MOBILIZE CAMP</t>
  </si>
  <si>
    <t xml:space="preserve">Truck tires </t>
  </si>
  <si>
    <t>WINTER ROAD</t>
  </si>
  <si>
    <t>OTHER</t>
  </si>
  <si>
    <t>lime</t>
  </si>
  <si>
    <t>ferric sulphate</t>
  </si>
  <si>
    <t>ferrous sulphate</t>
  </si>
  <si>
    <t>flocculents</t>
  </si>
  <si>
    <t>years</t>
  </si>
  <si>
    <t>COMPONENT NAME</t>
  </si>
  <si>
    <t>PROJECT MANAGEMENT</t>
  </si>
  <si>
    <t xml:space="preserve">ENGINEERING </t>
  </si>
  <si>
    <t xml:space="preserve">CONTINGENCY </t>
  </si>
  <si>
    <t>ITEM</t>
  </si>
  <si>
    <t>Detail</t>
  </si>
  <si>
    <t>COST CODE</t>
  </si>
  <si>
    <t>LOW $</t>
  </si>
  <si>
    <t>HIGH $</t>
  </si>
  <si>
    <t>SPECIFIED $</t>
  </si>
  <si>
    <t>RB1</t>
  </si>
  <si>
    <t>RB2</t>
  </si>
  <si>
    <t>RB1 + spread and compact</t>
  </si>
  <si>
    <t>RB3</t>
  </si>
  <si>
    <t>RB4</t>
  </si>
  <si>
    <t>RBS</t>
  </si>
  <si>
    <t>RC1</t>
  </si>
  <si>
    <t>RC2</t>
  </si>
  <si>
    <t>RC1 + spread and compact</t>
  </si>
  <si>
    <t>RC3</t>
  </si>
  <si>
    <t>RC4</t>
  </si>
  <si>
    <t>RCS</t>
  </si>
  <si>
    <t>SB1</t>
  </si>
  <si>
    <t>SB2</t>
  </si>
  <si>
    <t>SB1 + spread and compact</t>
  </si>
  <si>
    <t>SB3</t>
  </si>
  <si>
    <t>SB4</t>
  </si>
  <si>
    <t xml:space="preserve">Open Pit Name: </t>
  </si>
  <si>
    <t>SBS</t>
  </si>
  <si>
    <t>SBT</t>
  </si>
  <si>
    <t>SC1</t>
  </si>
  <si>
    <t>SC2</t>
  </si>
  <si>
    <t>SC1 + spread and compact</t>
  </si>
  <si>
    <t>SC3</t>
  </si>
  <si>
    <t>SC4</t>
  </si>
  <si>
    <t>SCS</t>
  </si>
  <si>
    <t>GST</t>
  </si>
  <si>
    <t>geogrid</t>
  </si>
  <si>
    <t>GSG</t>
  </si>
  <si>
    <t>liner, HDPE</t>
  </si>
  <si>
    <t>GSHDPE</t>
  </si>
  <si>
    <t>geosynthetic installation</t>
  </si>
  <si>
    <t>bentonite soil ammendment</t>
  </si>
  <si>
    <t>Shaft, Raise &amp; Portal Closures</t>
  </si>
  <si>
    <t>Shaft &amp; Raises</t>
  </si>
  <si>
    <t>Portals</t>
  </si>
  <si>
    <t>Concrete work</t>
  </si>
  <si>
    <t>CSF</t>
  </si>
  <si>
    <t>CLF</t>
  </si>
  <si>
    <t>Vegetation</t>
  </si>
  <si>
    <t>Hydroseed, Flat</t>
  </si>
  <si>
    <t>VHF</t>
  </si>
  <si>
    <t>Hydroseed, Sloped</t>
  </si>
  <si>
    <t>VHS</t>
  </si>
  <si>
    <t>VB</t>
  </si>
  <si>
    <t>Tree planting</t>
  </si>
  <si>
    <t>VT</t>
  </si>
  <si>
    <t>Wetland species</t>
  </si>
  <si>
    <t>VW</t>
  </si>
  <si>
    <t>PS</t>
  </si>
  <si>
    <t>RR1</t>
  </si>
  <si>
    <t>RR2</t>
  </si>
  <si>
    <t>RR3</t>
  </si>
  <si>
    <t>RR4</t>
  </si>
  <si>
    <t>Dozing</t>
  </si>
  <si>
    <t>DR</t>
  </si>
  <si>
    <t>DS</t>
  </si>
  <si>
    <t>Asbestos</t>
  </si>
  <si>
    <t>BDA</t>
  </si>
  <si>
    <t>Buildings - Remove</t>
  </si>
  <si>
    <t>BRC</t>
  </si>
  <si>
    <t>Steel - teardown</t>
  </si>
  <si>
    <t>BRS1</t>
  </si>
  <si>
    <t>BRS2</t>
  </si>
  <si>
    <t>POWR</t>
  </si>
  <si>
    <t>Remove from site</t>
  </si>
  <si>
    <t>PCBR</t>
  </si>
  <si>
    <t>OR</t>
  </si>
  <si>
    <t>Process Chemicals</t>
  </si>
  <si>
    <t>PCR</t>
  </si>
  <si>
    <t>Contaminated Soils</t>
  </si>
  <si>
    <t>Remediate on site</t>
  </si>
  <si>
    <t>CSR</t>
  </si>
  <si>
    <t>Mobilize Heavy Equipment</t>
  </si>
  <si>
    <t>Road access</t>
  </si>
  <si>
    <t>MHER</t>
  </si>
  <si>
    <t>Rock Pile Name:</t>
  </si>
  <si>
    <t>Air access</t>
  </si>
  <si>
    <t>MHEA</t>
  </si>
  <si>
    <t>Mobilize Camp</t>
  </si>
  <si>
    <t>Mobilize Workers</t>
  </si>
  <si>
    <t xml:space="preserve">Print All </t>
  </si>
  <si>
    <t>Reclaim Model - Overview of Program</t>
  </si>
  <si>
    <t>ACCM</t>
  </si>
  <si>
    <t>H2O2</t>
  </si>
  <si>
    <t>Winter Road</t>
  </si>
  <si>
    <t>SI</t>
  </si>
  <si>
    <t>WS</t>
  </si>
  <si>
    <t>RPT</t>
  </si>
  <si>
    <t>Small (&lt; 1000 m3/d)</t>
  </si>
  <si>
    <t>lump sum</t>
  </si>
  <si>
    <t>Large (&gt; 1000 m3/d)</t>
  </si>
  <si>
    <t>SCFY</t>
  </si>
  <si>
    <t>ferric</t>
  </si>
  <si>
    <t>ferrous</t>
  </si>
  <si>
    <t>hperox</t>
  </si>
  <si>
    <t>Sodium Metabisulfate</t>
  </si>
  <si>
    <t>Nametab</t>
  </si>
  <si>
    <t>Caustic soda, 50%</t>
  </si>
  <si>
    <t>caustic</t>
  </si>
  <si>
    <t>Sulfuric acid, 93%</t>
  </si>
  <si>
    <t>sulfuric</t>
  </si>
  <si>
    <t>flocculant</t>
  </si>
  <si>
    <t>flocc</t>
  </si>
  <si>
    <t>copper sulphate</t>
  </si>
  <si>
    <t>copper</t>
  </si>
  <si>
    <t>Clear</t>
  </si>
  <si>
    <t>Duplicate</t>
  </si>
  <si>
    <t>Unit Costs</t>
  </si>
  <si>
    <t>Quit</t>
  </si>
  <si>
    <t>Help</t>
  </si>
  <si>
    <t>WorkSheet Names</t>
  </si>
  <si>
    <t>Defined Names</t>
  </si>
  <si>
    <t>First line of data</t>
  </si>
  <si>
    <t>Reclaim Menu</t>
  </si>
  <si>
    <t>WorkSheets</t>
  </si>
  <si>
    <t xml:space="preserve">Summary </t>
  </si>
  <si>
    <t>Project Name:</t>
  </si>
  <si>
    <t>%</t>
  </si>
  <si>
    <t>Quantity</t>
  </si>
  <si>
    <t>Units</t>
  </si>
  <si>
    <t>Cost Code</t>
  </si>
  <si>
    <t>Unit Cost</t>
  </si>
  <si>
    <t>Cost</t>
  </si>
  <si>
    <t>% Land</t>
  </si>
  <si>
    <t>Water Cost</t>
  </si>
  <si>
    <t>Drill &amp; blast pit crest</t>
  </si>
  <si>
    <t>Place fill, soil B</t>
  </si>
  <si>
    <t>Place fill, soil A</t>
  </si>
  <si>
    <t>Off-load crest, soil A</t>
  </si>
  <si>
    <t>Off-load crest, soil B</t>
  </si>
  <si>
    <t>Vegetate slopes</t>
  </si>
  <si>
    <t>Vegetate pit floor</t>
  </si>
  <si>
    <t>Berm at crest</t>
  </si>
  <si>
    <t>Land Cost</t>
  </si>
  <si>
    <t>Building / Equip Name:</t>
  </si>
  <si>
    <t>Environmental coordinator</t>
  </si>
  <si>
    <t>Equipment operator</t>
  </si>
  <si>
    <t>Security / first aid</t>
  </si>
  <si>
    <t>$/hr</t>
  </si>
  <si>
    <t>LS</t>
  </si>
  <si>
    <t>Waste oils</t>
  </si>
  <si>
    <t>HAZARDOUS MATERIALS AUDIT</t>
  </si>
  <si>
    <t>m3/hr</t>
  </si>
  <si>
    <t>seconds</t>
  </si>
  <si>
    <t>min.</t>
  </si>
  <si>
    <t>km/hr</t>
  </si>
  <si>
    <t>ave. min/cycle</t>
  </si>
  <si>
    <t>$/m3</t>
  </si>
  <si>
    <t>$/day</t>
  </si>
  <si>
    <t>Cat 771 D</t>
  </si>
  <si>
    <t>Cat 777D</t>
  </si>
  <si>
    <t>Cat 789C</t>
  </si>
  <si>
    <t>100 - 110</t>
  </si>
  <si>
    <t>95 - 110</t>
  </si>
  <si>
    <t>80 - 90</t>
  </si>
  <si>
    <t>60 - 75</t>
  </si>
  <si>
    <t>40 -60</t>
  </si>
  <si>
    <t>Cat 320</t>
  </si>
  <si>
    <t>Cat 325B</t>
  </si>
  <si>
    <t>Cat 375</t>
  </si>
  <si>
    <t>heaped bucket capacity, m3</t>
  </si>
  <si>
    <t>average</t>
  </si>
  <si>
    <t>poor</t>
  </si>
  <si>
    <t>good</t>
  </si>
  <si>
    <t>Cat D8</t>
  </si>
  <si>
    <t>Excavate channel</t>
  </si>
  <si>
    <t>Rip rap in channel base</t>
  </si>
  <si>
    <t>allow</t>
  </si>
  <si>
    <t>Bulkheads to control water flow</t>
  </si>
  <si>
    <t>Remove misc. haz. mat &amp; explosives</t>
  </si>
  <si>
    <t>Raise crest of dam</t>
  </si>
  <si>
    <t>Excavate channel, rock</t>
  </si>
  <si>
    <t>Plug/backfill with concrete or clay</t>
  </si>
  <si>
    <t>Remove reclaim barge</t>
  </si>
  <si>
    <t>Flatten "bubble dump" areas</t>
  </si>
  <si>
    <t>Decontaminate maintenance shop</t>
  </si>
  <si>
    <t>Decontaminate ANFO plant</t>
  </si>
  <si>
    <t>Decontaminate power plant</t>
  </si>
  <si>
    <t>Decontaminate bulk fuel storage</t>
  </si>
  <si>
    <t>Removal of asbestos siding on buildings</t>
  </si>
  <si>
    <t>Removal of friable asbestos on equipment</t>
  </si>
  <si>
    <t>Remove culverts</t>
  </si>
  <si>
    <t>Remove bridges</t>
  </si>
  <si>
    <t xml:space="preserve">CONTAMINATED SOILS </t>
  </si>
  <si>
    <t>CONTAMINATED SOIL REMOVAL</t>
  </si>
  <si>
    <t>Reagents/stabilizing agent</t>
  </si>
  <si>
    <t xml:space="preserve">HAZARDOUS MATERIALS </t>
  </si>
  <si>
    <t>Transportation to disposal facility</t>
  </si>
  <si>
    <t>Disposal fees</t>
  </si>
  <si>
    <t>Excavate breaches</t>
  </si>
  <si>
    <t>Crane</t>
  </si>
  <si>
    <t>Light duty vehicles</t>
  </si>
  <si>
    <t xml:space="preserve"> WORKER ACCOMODATIONS</t>
  </si>
  <si>
    <t>mandays</t>
  </si>
  <si>
    <t>INTERIM CARE &amp; MAINTENANCE</t>
  </si>
  <si>
    <t>on-site caretaker</t>
  </si>
  <si>
    <t>Limitations</t>
  </si>
  <si>
    <t>Unit</t>
  </si>
  <si>
    <t>Qty</t>
  </si>
  <si>
    <t>Unit Cost Estimator</t>
  </si>
  <si>
    <t>EXCAVATION</t>
  </si>
  <si>
    <t>bucket capacity</t>
  </si>
  <si>
    <t>fill factor</t>
  </si>
  <si>
    <t>cycle time</t>
  </si>
  <si>
    <t>operator skill</t>
  </si>
  <si>
    <t>machine availability</t>
  </si>
  <si>
    <t>Hourly productivity</t>
  </si>
  <si>
    <t>load time</t>
  </si>
  <si>
    <t>haul distance</t>
  </si>
  <si>
    <t>average velocity</t>
  </si>
  <si>
    <t>haul time + return time</t>
  </si>
  <si>
    <t>wait time</t>
  </si>
  <si>
    <t>dump time</t>
  </si>
  <si>
    <t>equivalent from other supplier</t>
  </si>
  <si>
    <t>Hourly rate - contractor supplied</t>
  </si>
  <si>
    <t>ownership, daily</t>
  </si>
  <si>
    <t>maintenance</t>
  </si>
  <si>
    <t>fuel</t>
  </si>
  <si>
    <t>consumables (cutters, tires)</t>
  </si>
  <si>
    <t>operator</t>
  </si>
  <si>
    <t>Material</t>
  </si>
  <si>
    <t>Moist loam or sandy clay</t>
  </si>
  <si>
    <t>sand and gravel (not till)</t>
  </si>
  <si>
    <t>hard tough clay</t>
  </si>
  <si>
    <t>rock - will blasted</t>
  </si>
  <si>
    <t>rock - poorly blasted</t>
  </si>
  <si>
    <t>easy digging, shallow digging, small swing angle</t>
  </si>
  <si>
    <t>Operator Skill</t>
  </si>
  <si>
    <t>Machine availability</t>
  </si>
  <si>
    <t>Truck capacity - heaped, m3</t>
  </si>
  <si>
    <t>Conditions of Use</t>
  </si>
  <si>
    <t>Excavator</t>
  </si>
  <si>
    <t>Trucking</t>
  </si>
  <si>
    <t>Underground Mine Name</t>
  </si>
  <si>
    <t>Adding Lines</t>
  </si>
  <si>
    <t>LAND LIABILITY</t>
  </si>
  <si>
    <t>WATER LIABILITY</t>
  </si>
  <si>
    <t>CAPITAL COSTS</t>
  </si>
  <si>
    <t>oper</t>
  </si>
  <si>
    <t>safety</t>
  </si>
  <si>
    <t>admin</t>
  </si>
  <si>
    <t xml:space="preserve">Build treatment plant </t>
  </si>
  <si>
    <t>liner, ES3</t>
  </si>
  <si>
    <t>GSES3</t>
  </si>
  <si>
    <t>comp</t>
  </si>
  <si>
    <t>scoop</t>
  </si>
  <si>
    <t>scooptram, 6 yd3 bucket</t>
  </si>
  <si>
    <t>flat bed truck with hiab</t>
  </si>
  <si>
    <t>hiab</t>
  </si>
  <si>
    <t>clear &amp; grub</t>
  </si>
  <si>
    <t>SBC</t>
  </si>
  <si>
    <t>Relocate PAG rock</t>
  </si>
  <si>
    <t>Airstrip lighting, navigation, electrician</t>
  </si>
  <si>
    <t>Airstrip lighting, navigation, mechanical</t>
  </si>
  <si>
    <t xml:space="preserve">CONTAMINATED SOIL VERY LOW PERMEABILITY COVER </t>
  </si>
  <si>
    <t>Buttress slope</t>
  </si>
  <si>
    <t>Remove power lines</t>
  </si>
  <si>
    <t>doze rock piles</t>
  </si>
  <si>
    <t>doze overburden/soil piles</t>
  </si>
  <si>
    <t>Geo-Synthetics</t>
  </si>
  <si>
    <t>Divert runon, ditch mat'l B</t>
  </si>
  <si>
    <t>Notes</t>
  </si>
  <si>
    <t/>
  </si>
  <si>
    <t>Pit #</t>
  </si>
  <si>
    <t>UG Mine #</t>
  </si>
  <si>
    <t>Pond #</t>
  </si>
  <si>
    <t>Bldg / Equip #:</t>
  </si>
  <si>
    <t>The default Excel menu bar has an additional tab labelled "Add-Ins" that provides options specific to the Reclaim Model.</t>
  </si>
  <si>
    <t>This option Duplicates components of the project. E.g. if there is more than one Open Pit, use duplicate to add a second Open Pit.  Quantities for the new Open Pit are erased, but the Activities and Cost Codes are carried over from the original Open Pit.  The new Open Pit subtotal is added to the Summary page.</t>
  </si>
  <si>
    <t>Select Quit to exit the program</t>
  </si>
  <si>
    <t>Redirects user to Instructions worksheet.</t>
  </si>
  <si>
    <t xml:space="preserve">This worksheet contains a cumulative summary of costs for each component of the project.     Associated costs such as engineering and project management are added as a percentage of the component costs.
</t>
  </si>
  <si>
    <t>Costs are derived for individual closure and reclamation activities by multiplying a "quantity" of activity by a "unit cost".      
An activity can be edited, added, or deleted from worksheet.  However, care should be taken not to modify cells that are defined and used elsewhere in the program.</t>
  </si>
  <si>
    <t>Do not change the content or column width of the first column of each component worksheet.</t>
  </si>
  <si>
    <t>This worksheet contains a look up table with costs for typical work associated with each closure and reclamation activity</t>
  </si>
  <si>
    <t>The Reclaim Program will NOT work if the worksheets are changed such that the following requirements are not met.  Please review the following prior to modifiying worksheets.</t>
  </si>
  <si>
    <t>Certain cells have defined names, which must not be changed.  Where the cell is named, the name will appear in the "Name Box" to the left of the formula bar.</t>
  </si>
  <si>
    <t xml:space="preserve">You can add lines to components and the unit cost table, as long as they are not the last lines.
The last line might fall outside the named ranges.  You can check the size of the named range by selecting the name from the drop down box at the top left of the sheet.  Usually this box has a cell reference, or a name.  </t>
  </si>
  <si>
    <t xml:space="preserve">A component will only be printed if its sub-total is greater than zero.  In addition, a component and the summary sheet cannot be printed if there is an error.  Printing has been set to print 1 page per component. </t>
  </si>
  <si>
    <t>POST-CLOSURE MONITORING AND MAINTENANCE</t>
  </si>
  <si>
    <t>COST</t>
  </si>
  <si>
    <t>SUBTOTAL: Capital Costs</t>
  </si>
  <si>
    <t>Doze/trim overburden at crest</t>
  </si>
  <si>
    <t>Toe buttress, drainage layer</t>
  </si>
  <si>
    <t>Toe buttress, bulk fill</t>
  </si>
  <si>
    <t>Excavate channel, soil</t>
  </si>
  <si>
    <t>Excavate and replace</t>
  </si>
  <si>
    <t>Grade/shape tailings surface</t>
  </si>
  <si>
    <t>Liner bedding</t>
  </si>
  <si>
    <t>Install permanent instrumentation, drilling</t>
  </si>
  <si>
    <t>Supply geomembrame, HDPE, ES3, GCL</t>
  </si>
  <si>
    <t>Upper and lower bedding layers</t>
  </si>
  <si>
    <t>Install geomembrane, HDPE, ES3, GCL</t>
  </si>
  <si>
    <t>Erosion protection layer</t>
  </si>
  <si>
    <t>Install infiltration/seepage instrumentation</t>
  </si>
  <si>
    <t>Install permanent instrumentation, supply &amp; technican</t>
  </si>
  <si>
    <t>Concrete wall in  portals</t>
  </si>
  <si>
    <t>Backfill portal #1</t>
  </si>
  <si>
    <t>Backfill portal #2</t>
  </si>
  <si>
    <t>Cap raise #2</t>
  </si>
  <si>
    <t>Cap shaft #1</t>
  </si>
  <si>
    <t>Cap shaft #2</t>
  </si>
  <si>
    <t>Backfill open stope</t>
  </si>
  <si>
    <t>Concrete cap over open stope</t>
  </si>
  <si>
    <t>Operate pumps to flood workings</t>
  </si>
  <si>
    <t>Remove hazardous materials, U/G labor</t>
  </si>
  <si>
    <t>Remove/decontam. stationary &amp; elect. equip</t>
  </si>
  <si>
    <t>Remove/decontam. mobile equipment</t>
  </si>
  <si>
    <t>Install water quality monitoring pipes</t>
  </si>
  <si>
    <t>Install permanent pumping system</t>
  </si>
  <si>
    <t>Consolidate &amp; dump boneyard debris</t>
  </si>
  <si>
    <t>Waste batteries</t>
  </si>
  <si>
    <t>Assay &amp; environmental lab reagents</t>
  </si>
  <si>
    <t>Glycol</t>
  </si>
  <si>
    <t>Remove fill</t>
  </si>
  <si>
    <t>Contour water intake area</t>
  </si>
  <si>
    <t>Doze &amp; spread excavated material</t>
  </si>
  <si>
    <t>Backfill/recontour</t>
  </si>
  <si>
    <t>Install flow dissipation</t>
  </si>
  <si>
    <t>Vegetate remainder of ditch</t>
  </si>
  <si>
    <t>Excavate/install sumps</t>
  </si>
  <si>
    <t>Install pumping wells</t>
  </si>
  <si>
    <t>Install pumps/pipelines/power supply</t>
  </si>
  <si>
    <t>Build sludge containment facility</t>
  </si>
  <si>
    <t>kW-h</t>
  </si>
  <si>
    <t>Misc. supplies, hoses, tools</t>
  </si>
  <si>
    <t>Sampling equipment</t>
  </si>
  <si>
    <t>Analyses</t>
  </si>
  <si>
    <t>Reporting</t>
  </si>
  <si>
    <t>Truck rental</t>
  </si>
  <si>
    <t>Air support</t>
  </si>
  <si>
    <t>Communications</t>
  </si>
  <si>
    <t>Electrician/mechanic to maintain treatment plant</t>
  </si>
  <si>
    <t>Equipment maintenance and parts</t>
  </si>
  <si>
    <t>Road maintenance (incl. snow removal)</t>
  </si>
  <si>
    <t>Shipping to laboratory</t>
  </si>
  <si>
    <t>Number of years of water treatment</t>
  </si>
  <si>
    <t>SURFACE AND GROUNDWATER MANAGEMENT</t>
  </si>
  <si>
    <t>Annual water treatment costs</t>
  </si>
  <si>
    <t>INTERIM CARE AND MAINTENANCE</t>
  </si>
  <si>
    <t>geotechnical assessment</t>
  </si>
  <si>
    <t>Number of years of ICM</t>
  </si>
  <si>
    <t>Loader</t>
  </si>
  <si>
    <t>Winter road tariff</t>
  </si>
  <si>
    <t>Productivity</t>
  </si>
  <si>
    <t>Operating Costs</t>
  </si>
  <si>
    <t>HAUL AND DUMPING</t>
  </si>
  <si>
    <t>SPREADING/DOZING</t>
  </si>
  <si>
    <t>Machine</t>
  </si>
  <si>
    <t>Filter by unit</t>
  </si>
  <si>
    <t>Excavate Rip Rap</t>
  </si>
  <si>
    <t>Pump sand BackFill</t>
  </si>
  <si>
    <t>Accomodation</t>
  </si>
  <si>
    <t>Site Inspection Report</t>
  </si>
  <si>
    <t>Treatment Plant - Construct</t>
  </si>
  <si>
    <t>Treatment Plant - Operate</t>
  </si>
  <si>
    <t>SpillWay - Clear</t>
  </si>
  <si>
    <t>Labour &amp; Equipment Rates</t>
  </si>
  <si>
    <t>Administative staff</t>
  </si>
  <si>
    <t>Buildings - Decontaminate</t>
  </si>
  <si>
    <t>Cell A1</t>
  </si>
  <si>
    <t>This option prints the Summary Worksheet, Unit Cost Worksheet, and the individual component worksheets having non-zero balances.  Individual worksheets can be printed directly using standard printing methods, such as Ctl - P.</t>
  </si>
  <si>
    <t>This option opens a window of unit costs to provide easy reference.  NOTE:  the unit cost table has a filter in the 'UNITS' column.   You can select to only see a particular unit (eg km) or multiple units (km and m3) or all units.</t>
  </si>
  <si>
    <t>TAILINGS FACILITY</t>
  </si>
  <si>
    <t>CHEMICALS AND CONTAMINATED SOIL MANAGEMENT</t>
  </si>
  <si>
    <t>Total</t>
  </si>
  <si>
    <t>% of Total</t>
  </si>
  <si>
    <t>Chemicals/Soil Area Name:</t>
  </si>
  <si>
    <t>Unit Cost Table (for refining unit costs see "Estimator" worksheet)</t>
  </si>
  <si>
    <t>altitude adjustment</t>
  </si>
  <si>
    <t>Contractor  hourly rate</t>
  </si>
  <si>
    <t>Excavation cost - contractor rate</t>
  </si>
  <si>
    <t>Excavation cost - owner rate</t>
  </si>
  <si>
    <t>Haul and Dump - contractor rate</t>
  </si>
  <si>
    <t xml:space="preserve">Estimate production using example curves provided or </t>
  </si>
  <si>
    <t>Correction factors (see table provided)</t>
  </si>
  <si>
    <t xml:space="preserve">      operator skill</t>
  </si>
  <si>
    <t xml:space="preserve">      material type, see table</t>
  </si>
  <si>
    <t xml:space="preserve">      slot dozing</t>
  </si>
  <si>
    <t xml:space="preserve">     side by side dozing</t>
  </si>
  <si>
    <t xml:space="preserve">     visibility</t>
  </si>
  <si>
    <t xml:space="preserve">     job efficiency</t>
  </si>
  <si>
    <t xml:space="preserve">     slope adjustment</t>
  </si>
  <si>
    <t xml:space="preserve">     altitude adjustment</t>
  </si>
  <si>
    <t>Dozing - contractor rate</t>
  </si>
  <si>
    <t>Fill Factor (% of heaped bucket capacity</t>
  </si>
  <si>
    <t>Correction factor</t>
  </si>
  <si>
    <t>med. to  hard digging, rocky soil, swing angle to 90 deg.</t>
  </si>
  <si>
    <t xml:space="preserve">tough digging, sandstone, caliche, at max.  machine depth, swing angle &gt; 120 deg. </t>
  </si>
  <si>
    <t>Typical Cycle Times (seconds)</t>
  </si>
  <si>
    <t>INDIRECT COSTS</t>
  </si>
  <si>
    <t>Nuclear sources</t>
  </si>
  <si>
    <t>Mobilization/Demobilization:</t>
  </si>
  <si>
    <t>Water and Wastewater Treatment Facilities</t>
  </si>
  <si>
    <t>U/G Heating Plant</t>
  </si>
  <si>
    <t>Emulsion Plant</t>
  </si>
  <si>
    <t>AN Storage Facility</t>
  </si>
  <si>
    <t>Warehouse, Shops and Other</t>
  </si>
  <si>
    <t>Storage Facility at Laydown/Airstrip</t>
  </si>
  <si>
    <t>Fuel tanks</t>
  </si>
  <si>
    <t>Freshwater intake</t>
  </si>
  <si>
    <t>Reclaim pumps</t>
  </si>
  <si>
    <t>Outfall &amp; Diffuser</t>
  </si>
  <si>
    <r>
      <t xml:space="preserve">Cell A1 on the component sheet MUST always contain the count of that component for the duplicate function to operate.  </t>
    </r>
    <r>
      <rPr>
        <b/>
        <i/>
        <sz val="12"/>
        <rFont val="Arial"/>
        <family val="2"/>
      </rPr>
      <t>DO NOT CHANGE.</t>
    </r>
  </si>
  <si>
    <t>Save file before clearing all data</t>
  </si>
  <si>
    <t>These functions duplicate components within worksheet</t>
  </si>
  <si>
    <t>Shows both active worksheet as well as table of Unit Costs in a separate window</t>
  </si>
  <si>
    <t>Prints all worksheets having non-zero sums</t>
  </si>
  <si>
    <t>Owner hourly rate</t>
  </si>
  <si>
    <t>truck capacity</t>
  </si>
  <si>
    <t xml:space="preserve"> - Contractor</t>
  </si>
  <si>
    <t xml:space="preserve"> - Owner</t>
  </si>
  <si>
    <t>Haul/Dumping Cost - owner rate</t>
  </si>
  <si>
    <t>Haul/Dumping Cost - select contractor or owner rate (I22 or I31</t>
  </si>
  <si>
    <t>Excavation cost - select contractor or owner rate (D22 or D31)</t>
  </si>
  <si>
    <t>Spreading/Dozing Cost - select contractor or owner rate (N22 or N31)</t>
  </si>
  <si>
    <t>Spreading/Dozing Cost - owner rate</t>
  </si>
  <si>
    <t>TOTAL COSTS</t>
  </si>
  <si>
    <t>The functions in this worksheet serve as a back up in the event that the menu item "Add-Ins" is not shown in Excel menu bar</t>
  </si>
  <si>
    <t>The names of the worksheets must not be changed.</t>
  </si>
  <si>
    <t>All users are urged to read the Reclaim Model User Manual - Scroll down for overview description of program.</t>
  </si>
  <si>
    <r>
      <t xml:space="preserve">The first line of data for any component worksheet starts on line 4.  </t>
    </r>
    <r>
      <rPr>
        <b/>
        <i/>
        <sz val="12"/>
        <rFont val="Arial"/>
        <family val="2"/>
      </rPr>
      <t>Do not change the first line of a component worksheet, ie the component name.</t>
    </r>
  </si>
  <si>
    <t>The Reclamation Cost Estimating Model was prepared to serve as a guide for Government Agencies, mining companies, and others to estimate the cost of mine reclamation.  This model is not intended to replace reclamation planning or to be used to determine the activities required to reclaim a site or to dictate how much should be spent on reclamation.</t>
  </si>
  <si>
    <t>Reclaim was prepared by Brodie Consulting Ltd. on behalf of AANDC.  AANDC and Brodie Consulting Ltd. are not responsible for the completeness or accuracy of any reclamation estimate made using this model.  The user agrees to check and take responsibility for all aspects of any cost estimate made using this model.</t>
  </si>
  <si>
    <t>This option deletes all input data, deletes any duplicated elements and blanks out the project name.  It also allows for segregation into land costs vs water costs if required.</t>
  </si>
  <si>
    <t>-</t>
  </si>
  <si>
    <t>hydrogen peroxide, 35%</t>
  </si>
  <si>
    <t>Conduct stability and setback study</t>
  </si>
  <si>
    <t>Remove stationary equipment (sump pumps)</t>
  </si>
  <si>
    <t>Remove dewatering pipeline</t>
  </si>
  <si>
    <t>Backfill adits</t>
  </si>
  <si>
    <t>Toe buttress, fill mat'l A</t>
  </si>
  <si>
    <t>Toe buttress, fill mat'l B</t>
  </si>
  <si>
    <t>Soil cover - excavate,haul,spread&amp;compact</t>
  </si>
  <si>
    <t>Rock cover - excavate,haul &amp; spread</t>
  </si>
  <si>
    <t>Liner subgrade preparation - compact</t>
  </si>
  <si>
    <t>Supply geomembrame</t>
  </si>
  <si>
    <t>Install geomembrane</t>
  </si>
  <si>
    <t>Excavate downslope drainage channel &amp; chute</t>
  </si>
  <si>
    <t>Rip rap drainage channel and chute</t>
  </si>
  <si>
    <t>Protective cover - excavate,haul,spread&amp;compact</t>
  </si>
  <si>
    <t>Subgrade preparation - doze surface</t>
  </si>
  <si>
    <t>VERY LOW PERMEABILITY COVER (in addition to above)</t>
  </si>
  <si>
    <t>Compactor</t>
  </si>
  <si>
    <t>SUBTOTAL: Indirect Costs</t>
  </si>
  <si>
    <t>BONDING/INSURANCE</t>
  </si>
  <si>
    <t>Vegetate spread material</t>
  </si>
  <si>
    <t>Supply geomembrane</t>
  </si>
  <si>
    <t>Excavate pond</t>
  </si>
  <si>
    <t>$/ha</t>
  </si>
  <si>
    <t>Bedding layer</t>
  </si>
  <si>
    <t>Cyanide destruction water treatment pumping</t>
  </si>
  <si>
    <t>Reagents</t>
  </si>
  <si>
    <t>tonnes</t>
  </si>
  <si>
    <t>SNP/AEMP water sampling &amp; reporting</t>
  </si>
  <si>
    <t>Construct embankment/dam</t>
  </si>
  <si>
    <t>Chemical addition,  _____ kg/m3 of water</t>
  </si>
  <si>
    <t>Chemicals, purchase and shipping</t>
  </si>
  <si>
    <t>Passive/biological additives</t>
  </si>
  <si>
    <t>Upgrade/modify pumping system - report to WTP</t>
  </si>
  <si>
    <t>Excavate seepage collection pond</t>
  </si>
  <si>
    <t>* for construction of passive treatment system refer to "Water Management"</t>
  </si>
  <si>
    <t>**Heap leach ARD/ML seepage treatment becomes post-closure water treatment cost</t>
  </si>
  <si>
    <t>Long term reclamation activities (eg pump flooding)</t>
  </si>
  <si>
    <t>Pump shipping</t>
  </si>
  <si>
    <t>MOBILIZE FUEL</t>
  </si>
  <si>
    <t>manmonths</t>
  </si>
  <si>
    <t>Pump water (to pit, U/G)</t>
  </si>
  <si>
    <t>flood pit - install/operate pumping system</t>
  </si>
  <si>
    <t>x</t>
  </si>
  <si>
    <t>Long term/ NPV</t>
  </si>
  <si>
    <t>Short Term/ Capital Ex.</t>
  </si>
  <si>
    <t>treat 1st filling</t>
  </si>
  <si>
    <t>install pump/decant system</t>
  </si>
  <si>
    <t>overflow treatment</t>
  </si>
  <si>
    <t>passive/biological treatment</t>
  </si>
  <si>
    <t>construct diversion ditches</t>
  </si>
  <si>
    <t>install groundwater collection system</t>
  </si>
  <si>
    <t>install toe seepage collection system</t>
  </si>
  <si>
    <t>install passive treatment system</t>
  </si>
  <si>
    <t>operate and maintain passive treatment system</t>
  </si>
  <si>
    <t>operate pump and detoxify heap leach pile (cyanide destruction)</t>
  </si>
  <si>
    <t>collect and treat groundwater</t>
  </si>
  <si>
    <t>collect and treat seepage (ARD/ML)</t>
  </si>
  <si>
    <t>pump supernatant (to pit, U/G)</t>
  </si>
  <si>
    <t>treat supernatant</t>
  </si>
  <si>
    <t>U/G Mine</t>
  </si>
  <si>
    <t>accelerate flooding</t>
  </si>
  <si>
    <t>install seepage collection system</t>
  </si>
  <si>
    <t>install dewatering/pumping system</t>
  </si>
  <si>
    <t>operate seepage/dewatering system (ARD/ML)</t>
  </si>
  <si>
    <t xml:space="preserve"> For cost of long-term/post-closure water treatment see "WATER TREATMENT" Worksheet"</t>
  </si>
  <si>
    <t>HEALTH AND SAFETY PLANS/MONITORING &amp; QA/QC</t>
  </si>
  <si>
    <t>Rock Pile/Heap Leach Facility</t>
  </si>
  <si>
    <t>Tailings Facility</t>
  </si>
  <si>
    <t>Open Pit</t>
  </si>
  <si>
    <t>Water Management</t>
  </si>
  <si>
    <t>refill lakes</t>
  </si>
  <si>
    <t>redirect creeks/streams</t>
  </si>
  <si>
    <t>stabilize water management ponds</t>
  </si>
  <si>
    <t>stabilize/close sediment ponds</t>
  </si>
  <si>
    <t>fresh water supply - remove piping system</t>
  </si>
  <si>
    <t>fresh water supply - breach embankment</t>
  </si>
  <si>
    <t>construct water treatment plant</t>
  </si>
  <si>
    <t>operate/maintain water treatment plant</t>
  </si>
  <si>
    <t>construct sludge pond</t>
  </si>
  <si>
    <t>water control in reclamation quarry</t>
  </si>
  <si>
    <t>Construct diversion ditches</t>
  </si>
  <si>
    <t>Soil cover</t>
  </si>
  <si>
    <t>Supply geotextile/geosynthetic</t>
  </si>
  <si>
    <t>Install geotextile/geosynthetic</t>
  </si>
  <si>
    <t>Subgrade preparation - compact</t>
  </si>
  <si>
    <t>Rock cover</t>
  </si>
  <si>
    <t>Place cover over PAG rock</t>
  </si>
  <si>
    <t>Stabilize side slopes</t>
  </si>
  <si>
    <t>Breach embankment</t>
  </si>
  <si>
    <t>Remove pipeline</t>
  </si>
  <si>
    <t>Remove pump</t>
  </si>
  <si>
    <t>Install  pumping system</t>
  </si>
  <si>
    <t>Remove pumping system</t>
  </si>
  <si>
    <t>MOBILIZE MISC. EQUIPMENT</t>
  </si>
  <si>
    <t>manhours</t>
  </si>
  <si>
    <t>Annual fuel</t>
  </si>
  <si>
    <t>Annual power</t>
  </si>
  <si>
    <t>misc. supplies</t>
  </si>
  <si>
    <t>extra personnel</t>
  </si>
  <si>
    <t>dozers</t>
  </si>
  <si>
    <t>dozerl</t>
  </si>
  <si>
    <t>dozer, small</t>
  </si>
  <si>
    <t>dozer, large</t>
  </si>
  <si>
    <t>smooth drum compactor</t>
  </si>
  <si>
    <t>Construct access roads</t>
  </si>
  <si>
    <t>Inter-cell flow structures</t>
  </si>
  <si>
    <t>Install liners</t>
  </si>
  <si>
    <t>Install growth media</t>
  </si>
  <si>
    <t>Wetland vegetation</t>
  </si>
  <si>
    <t>Post-Closure Monitoring &amp;  Maintenance:</t>
  </si>
  <si>
    <t>Annual geotechnical inspection</t>
  </si>
  <si>
    <t>Survey inspection</t>
  </si>
  <si>
    <t>Site water monitoring (AEMP and SNP)</t>
  </si>
  <si>
    <t xml:space="preserve">   - Post pit flooding</t>
  </si>
  <si>
    <t>Air Quality Monitoring Program (AQMP)</t>
  </si>
  <si>
    <t>Wildlife Effects Monitoring Program (WEMP)</t>
  </si>
  <si>
    <t>Vegetation Monitoring</t>
  </si>
  <si>
    <t>Repair erosion - infill gullies</t>
  </si>
  <si>
    <t>Repair erosion - upgrade diversion ditches</t>
  </si>
  <si>
    <t>Remove problem vegetation</t>
  </si>
  <si>
    <t>Repair animal damage</t>
  </si>
  <si>
    <t>Repair/upgrade access controls</t>
  </si>
  <si>
    <t>Repair erosion</t>
  </si>
  <si>
    <t>Clear spillway</t>
  </si>
  <si>
    <t>POST-CLOSURE WATER TREATMENT</t>
  </si>
  <si>
    <t>Discount rate for calculation of net present value of post-closure cost, %</t>
  </si>
  <si>
    <t>Present Value of payment stream</t>
  </si>
  <si>
    <t>The following table provides guidance as to whether water management and treatment is considered short term or long term.  Short term closure activities</t>
  </si>
  <si>
    <t>may be costed within a component (eg 'Open Pit' or 'Rock Pile') or 'Water Management'.  Long term or post-closure water treatment is costed in 'Water Treatment'.</t>
  </si>
  <si>
    <t xml:space="preserve">PERCENT OF SUBTOTAL </t>
  </si>
  <si>
    <t>Grout bulkhead</t>
  </si>
  <si>
    <t>Doze tailings to final contour</t>
  </si>
  <si>
    <t xml:space="preserve">    -Ditch, mat'l B</t>
  </si>
  <si>
    <t xml:space="preserve">    -Ditch, mat'l A</t>
  </si>
  <si>
    <t>Capital Expenditures and Short Term Water Treatment identified in 'Instructions' worksheet</t>
  </si>
  <si>
    <t>Excavate ditches -soil</t>
  </si>
  <si>
    <t>Excavate ditches -rock</t>
  </si>
  <si>
    <t>Post Closure Water Treatment - Identified as long term/post-closure in 'Instructions' worksheet</t>
  </si>
  <si>
    <r>
      <t xml:space="preserve">Note: </t>
    </r>
    <r>
      <rPr>
        <sz val="10"/>
        <rFont val="Arial"/>
        <family val="2"/>
      </rPr>
      <t xml:space="preserve">        The procedures, equipment and packaging for clean up and removal of chemicals or contaminated soils are highly dependent on the nature of the chemicals and their existing state of containment. Government guidelines should be consulted on an individual chemical basis.  Any estimate made here should be considered very rough unless specific evaluations have been conducted.</t>
    </r>
  </si>
  <si>
    <t>manday</t>
  </si>
  <si>
    <t>Wood</t>
  </si>
  <si>
    <t>BRW</t>
  </si>
  <si>
    <t>Steel - for salvage</t>
  </si>
  <si>
    <t>Small pour</t>
  </si>
  <si>
    <t>Large pour</t>
  </si>
  <si>
    <t>drill/blast/load/short haul</t>
  </si>
  <si>
    <t>drill/blast/load/long haul</t>
  </si>
  <si>
    <t>RB2 + spread and compact</t>
  </si>
  <si>
    <t>Specified activity</t>
  </si>
  <si>
    <t>RC2 + spread and compact</t>
  </si>
  <si>
    <t>Excavate Rock; Low Spec's and QA/QC</t>
  </si>
  <si>
    <t xml:space="preserve">Excavate Rock; High Spec's and QA/QC </t>
  </si>
  <si>
    <t>drill/blast/load/short haul/place</t>
  </si>
  <si>
    <t>drill/blast/load/long haul/place</t>
  </si>
  <si>
    <t>source is waste dump/short haul</t>
  </si>
  <si>
    <t>source is waste dump/long haul</t>
  </si>
  <si>
    <t>Excavate Soil; Low Spec's and QA/QC</t>
  </si>
  <si>
    <t>excavate/load/short haul</t>
  </si>
  <si>
    <t>excavate/load/long haul</t>
  </si>
  <si>
    <t>SB2 + spread and compact</t>
  </si>
  <si>
    <t xml:space="preserve">Tailings </t>
  </si>
  <si>
    <t>Excavate Soil, High Spec's and QA/QC</t>
  </si>
  <si>
    <t>SC2 + spread and compact</t>
  </si>
  <si>
    <t>Fuel and Electricity</t>
  </si>
  <si>
    <t>FNC</t>
  </si>
  <si>
    <t>Fuel mobilization</t>
  </si>
  <si>
    <t>Electricity</t>
  </si>
  <si>
    <t>geotextile</t>
  </si>
  <si>
    <t>Grouting (/m3 of rock grouted)</t>
  </si>
  <si>
    <t>Electrician</t>
  </si>
  <si>
    <t>Registered engineer</t>
  </si>
  <si>
    <t>Journeyman - various</t>
  </si>
  <si>
    <t xml:space="preserve">Labour - skilled </t>
  </si>
  <si>
    <t>Labour - unskilled</t>
  </si>
  <si>
    <t>Heavy duty mechanic</t>
  </si>
  <si>
    <t>mech</t>
  </si>
  <si>
    <t>oper-wt</t>
  </si>
  <si>
    <t>Water treatment plant operator</t>
  </si>
  <si>
    <t>Loader - 4 cu.yd (3.06m3)</t>
  </si>
  <si>
    <t>Loader - 7 cu.yd (5.35m3)</t>
  </si>
  <si>
    <t>Grader</t>
  </si>
  <si>
    <t>Dump truck off hwy 30-50 tonnes</t>
  </si>
  <si>
    <t>Dump truck off hwy 55-75 tonnes</t>
  </si>
  <si>
    <t>Excavator - 68.95+tonnes</t>
  </si>
  <si>
    <t>Excavator - 26.76-30.84 tonnes</t>
  </si>
  <si>
    <t>load-s</t>
  </si>
  <si>
    <t>exc-l</t>
  </si>
  <si>
    <t>load-l</t>
  </si>
  <si>
    <t>exc-s</t>
  </si>
  <si>
    <t>grad</t>
  </si>
  <si>
    <t>truck-s</t>
  </si>
  <si>
    <t>truck-l</t>
  </si>
  <si>
    <t>fuel truck</t>
  </si>
  <si>
    <t>water truck</t>
  </si>
  <si>
    <t>ftruck</t>
  </si>
  <si>
    <t>wtruck</t>
  </si>
  <si>
    <t>MCR</t>
  </si>
  <si>
    <t>flight</t>
  </si>
  <si>
    <t>MW</t>
  </si>
  <si>
    <t>Oil Removal</t>
  </si>
  <si>
    <t>oil removal</t>
  </si>
  <si>
    <t>PCB Removal</t>
  </si>
  <si>
    <t>Pipes, small (&lt;6in dia.)</t>
  </si>
  <si>
    <t>remove/dispose on site</t>
  </si>
  <si>
    <t>install</t>
  </si>
  <si>
    <t>supply</t>
  </si>
  <si>
    <t>PSR</t>
  </si>
  <si>
    <t>PSS</t>
  </si>
  <si>
    <t>PSI</t>
  </si>
  <si>
    <t>Pipes, large (&gt;6in dia.)</t>
  </si>
  <si>
    <t>PLR</t>
  </si>
  <si>
    <t>PLS</t>
  </si>
  <si>
    <t>PLI</t>
  </si>
  <si>
    <t>Power Lines</t>
  </si>
  <si>
    <t>Pump capital cost</t>
  </si>
  <si>
    <t>Pump maintenance</t>
  </si>
  <si>
    <t>PM</t>
  </si>
  <si>
    <t>Scarify - road/mine site</t>
  </si>
  <si>
    <t>Survey/Instrumentation</t>
  </si>
  <si>
    <t>Water Sampling/Analysis/Reporting</t>
  </si>
  <si>
    <t>shipping</t>
  </si>
  <si>
    <t>Construction</t>
  </si>
  <si>
    <t>Usage</t>
  </si>
  <si>
    <t>WRU</t>
  </si>
  <si>
    <t>WRC</t>
  </si>
  <si>
    <t>kmtonne</t>
  </si>
  <si>
    <t>grout</t>
  </si>
  <si>
    <t>Important!  Reclaim 7.0 works better with no other excel files open.</t>
  </si>
  <si>
    <t>If other excel files are open ignore run time error and proceed</t>
  </si>
  <si>
    <t>litres</t>
  </si>
  <si>
    <t>Supervisor</t>
  </si>
  <si>
    <t>Evironmental technologist</t>
  </si>
  <si>
    <t>Fuel cost - gas</t>
  </si>
  <si>
    <t>Fuel cost - diesel</t>
  </si>
  <si>
    <t>Treatment Chemicals</t>
  </si>
  <si>
    <t>sman</t>
  </si>
  <si>
    <t>super</t>
  </si>
  <si>
    <t>eng</t>
  </si>
  <si>
    <t>envco</t>
  </si>
  <si>
    <t>envtech</t>
  </si>
  <si>
    <t>elec</t>
  </si>
  <si>
    <t>journey</t>
  </si>
  <si>
    <t>lab-s</t>
  </si>
  <si>
    <t>lab-us</t>
  </si>
  <si>
    <t>Constructed Wetland</t>
  </si>
  <si>
    <t>CWTS</t>
  </si>
  <si>
    <t>Veg. blanket/erosion mat</t>
  </si>
  <si>
    <t>Equipment rates include operator and fuel</t>
  </si>
  <si>
    <t>HAZARDOUS MATERIALS REMOVAL</t>
  </si>
  <si>
    <t>Machine shop paints, solvents etc</t>
  </si>
  <si>
    <t>Install HDPE piping system from collection pond</t>
  </si>
  <si>
    <t>FCG</t>
  </si>
  <si>
    <t>FCD</t>
  </si>
  <si>
    <t>FCM</t>
  </si>
  <si>
    <t>FCE</t>
  </si>
  <si>
    <t>BUILDING DECONTAMINATION &amp; CONSOLIDATION OF HAZARDOUS MATERIALS</t>
  </si>
  <si>
    <t>Other hazardous materials</t>
  </si>
  <si>
    <t>Hazardous materials audit</t>
  </si>
  <si>
    <t>Environmental technician/coordinator</t>
  </si>
  <si>
    <t>CONTROL ACCESS</t>
  </si>
  <si>
    <t>STABILITY STUDY</t>
  </si>
  <si>
    <t>STABILIZE SLOPES</t>
  </si>
  <si>
    <t>COVER/CONTOUR SLOPES</t>
  </si>
  <si>
    <t>CONSTRUCT DIVERSION DITCHES</t>
  </si>
  <si>
    <t>INSTALL BULKHEADS</t>
  </si>
  <si>
    <t>FLOOD MINE</t>
  </si>
  <si>
    <t>INSTALL GROUNDWATER COLLECTION SYSTEM</t>
  </si>
  <si>
    <t>REMOVE HAZARDOUS MATERIALS</t>
  </si>
  <si>
    <t>COVER TAILINGS</t>
  </si>
  <si>
    <t>STABILIZE EMBANKMENT(S)</t>
  </si>
  <si>
    <t>BURY PAG ROCK</t>
  </si>
  <si>
    <t>STABILIZE DECANT SYSTEM</t>
  </si>
  <si>
    <t>REMOVE TAILINGS DISCHARGE</t>
  </si>
  <si>
    <t>TREAT SUPERNATANT</t>
  </si>
  <si>
    <t>FLOOD TAILINGS</t>
  </si>
  <si>
    <t>UPGRADE SPILLWAY</t>
  </si>
  <si>
    <t>CONSTRUCT SPILLWAY</t>
  </si>
  <si>
    <t>CONSTRUCT SEEPAGE COLLECTION POND</t>
  </si>
  <si>
    <t>Passive additives purchase and shipping</t>
  </si>
  <si>
    <t>FLOOD PIT-Captital</t>
  </si>
  <si>
    <t>FLOOD PIT-Annual Cost</t>
  </si>
  <si>
    <t>Number of years of pump flooding</t>
  </si>
  <si>
    <t>Total pumping costs</t>
  </si>
  <si>
    <t>Number of years of treatment</t>
  </si>
  <si>
    <t>Annual treatment costs</t>
  </si>
  <si>
    <t>Total treatment costs</t>
  </si>
  <si>
    <t>* For construction of passive treatment system refer to "Water Management".  ARD/ML seepage treatment becomes post-closure water treatment cost</t>
  </si>
  <si>
    <t>TREAT ROCK PILE SEEPAGE - see "Water Management"</t>
  </si>
  <si>
    <t>HEAP LEACH SEEPAGE TREATMENT - Cyanide Detox</t>
  </si>
  <si>
    <t>HEAP LEACH SEEPAGE TREATMENT - ARD/ML**</t>
  </si>
  <si>
    <t>COVER ROCK PILE</t>
  </si>
  <si>
    <t>RELOCATE DUMPS</t>
  </si>
  <si>
    <t>LANDFILL FOR DEMOLITION WASTE</t>
  </si>
  <si>
    <t>RECLAIM ROADS</t>
  </si>
  <si>
    <t>BREACH DYKE EMBANKMENT</t>
  </si>
  <si>
    <t>STABILIZE SEDIMENT PONDS/WATER MANAGEMENT PONDS</t>
  </si>
  <si>
    <t>REDIRECT RUNOFF/CONSTRUCT DIVERSION DITCHES</t>
  </si>
  <si>
    <t>BREACH DITCHES</t>
  </si>
  <si>
    <t>DECOMISSION FRESH WATER SUPPLY</t>
  </si>
  <si>
    <t>WATER CONTROL IN RECLAMATION QUARRY</t>
  </si>
  <si>
    <t>REMOVE PIPELINES</t>
  </si>
  <si>
    <t>GROUNDWATER COLLECTION SYSTEM</t>
  </si>
  <si>
    <t>CONSTRUCT CONTAMINATED WATER STORAGE POND</t>
  </si>
  <si>
    <t>CONSTRUCT PASSIVE TREATMENT SYSTEM (e.g. Constructed Wetland)</t>
  </si>
  <si>
    <t>CONSTRUCT WATER TREATMENT PLANT</t>
  </si>
  <si>
    <t>ADDITION OF REAGENTS TO WTP</t>
  </si>
  <si>
    <t>LABOUR AND SUPPLIES</t>
  </si>
  <si>
    <t>WTP WATER SAMPLING AND ANALYSES</t>
  </si>
  <si>
    <t>SITE ACCESS</t>
  </si>
  <si>
    <t>MONITORING &amp; INSPECTIONS</t>
  </si>
  <si>
    <t>COVER MAINTENANCE</t>
  </si>
  <si>
    <t>SPILLWAY MAINTENANCE</t>
  </si>
  <si>
    <t>CWTS MAINTENANCE</t>
  </si>
  <si>
    <t>Maintain flow, restore vegetation</t>
  </si>
  <si>
    <t>Waste fuel</t>
  </si>
  <si>
    <t>Process reagents</t>
  </si>
  <si>
    <t>Cat 336EL</t>
  </si>
  <si>
    <t xml:space="preserve">Equipment Productivity Figures and Graphs have been reproduced from Caterpillar Performance Handbook - Edition 42 </t>
  </si>
  <si>
    <t>Cat 770</t>
  </si>
  <si>
    <t>Maintain pump/pipeline</t>
  </si>
  <si>
    <t>Pump operating cost</t>
  </si>
  <si>
    <t>POC</t>
  </si>
  <si>
    <t>PC</t>
  </si>
  <si>
    <t>Labour:fuel management, comissioning/decom</t>
  </si>
  <si>
    <t>Operate pumps (power)</t>
  </si>
  <si>
    <t>$/h</t>
  </si>
  <si>
    <t>TREAT SEEPAGE - see "Water Management" and "Water Treatment"</t>
  </si>
  <si>
    <t>Break foundation slabs</t>
  </si>
  <si>
    <t>Contam. soil investigation - Phase 1</t>
  </si>
  <si>
    <t>Contam. soil investigation - Phase 2</t>
  </si>
  <si>
    <t>Excavate and transport to offsite facility</t>
  </si>
  <si>
    <t>ESA Phase 1</t>
  </si>
  <si>
    <t>CS1</t>
  </si>
  <si>
    <t>CS2</t>
  </si>
  <si>
    <t>RRS</t>
  </si>
  <si>
    <t>Site manager</t>
  </si>
  <si>
    <t>PBF</t>
  </si>
  <si>
    <t>SW</t>
  </si>
  <si>
    <t>TPS</t>
  </si>
  <si>
    <t>TPL</t>
  </si>
  <si>
    <t>TPO</t>
  </si>
  <si>
    <t>Supply/install pump station</t>
  </si>
  <si>
    <t>Supply/install piping system</t>
  </si>
  <si>
    <t>Remove pump post-closure</t>
  </si>
  <si>
    <t>Remove pipeline post-closure</t>
  </si>
  <si>
    <t>Decontaminate: oil, fuel</t>
  </si>
  <si>
    <t>Decontaminate offices/warehouse/accom</t>
  </si>
  <si>
    <t>Contour decontaminated area</t>
  </si>
  <si>
    <t xml:space="preserve">Other </t>
  </si>
  <si>
    <t>Regulatory costs*</t>
  </si>
  <si>
    <t>*Regulatory costs - annual reporting, management plans, progress reports etc.</t>
  </si>
  <si>
    <t xml:space="preserve">   - Active closure and flooding</t>
  </si>
  <si>
    <t>Supply/install pump</t>
  </si>
  <si>
    <t>Cap raise - 5 total</t>
  </si>
  <si>
    <t>Other - crown pillar study</t>
  </si>
  <si>
    <t>SC4L</t>
  </si>
  <si>
    <t>SC3H</t>
  </si>
  <si>
    <t>RB4H</t>
  </si>
  <si>
    <t>Geotextile</t>
  </si>
  <si>
    <t>GSTL</t>
  </si>
  <si>
    <t>ppls</t>
  </si>
  <si>
    <t>SC3L</t>
  </si>
  <si>
    <t>brs1s</t>
  </si>
  <si>
    <t>brcs</t>
  </si>
  <si>
    <t>bdcs</t>
  </si>
  <si>
    <t>accmh</t>
  </si>
  <si>
    <t>sc3h</t>
  </si>
  <si>
    <t>SH</t>
  </si>
  <si>
    <t>RB1H</t>
  </si>
  <si>
    <t>EA</t>
  </si>
  <si>
    <t>AE</t>
  </si>
  <si>
    <t>Allow</t>
  </si>
  <si>
    <t>ea</t>
  </si>
  <si>
    <t>scfyl</t>
  </si>
  <si>
    <t xml:space="preserve">Note:  </t>
  </si>
  <si>
    <t>Power Plant</t>
  </si>
  <si>
    <t>Communication Tower</t>
  </si>
  <si>
    <t>Fire Protection pumping station</t>
  </si>
  <si>
    <t>Worker Dry</t>
  </si>
  <si>
    <t>WTP &amp; Fresh Water Pumping Station</t>
  </si>
  <si>
    <t xml:space="preserve">WRSF Pond and Attenuation Pond Pumphouses </t>
  </si>
  <si>
    <t>Water Intake</t>
  </si>
  <si>
    <t>brs1l</t>
  </si>
  <si>
    <t>brs1h</t>
  </si>
  <si>
    <t>Fuel tanks on site for bulk fuel storage</t>
  </si>
  <si>
    <t>sc3l</t>
  </si>
  <si>
    <t>rr2l</t>
  </si>
  <si>
    <t>SB3l</t>
  </si>
  <si>
    <t>WATER MANAGEMENT</t>
  </si>
  <si>
    <t>Water Treatment (reagents, equip Op. labour)</t>
  </si>
  <si>
    <t>Water pumping from sumps and ponds to treatment plant</t>
  </si>
  <si>
    <t>Annual Treatment Plant Servicing</t>
  </si>
  <si>
    <t>Treatment Plant Servicing Travel Allowance</t>
  </si>
  <si>
    <t>visit</t>
  </si>
  <si>
    <t>lab-ss</t>
  </si>
  <si>
    <t>water treatment - refer to water treatment tab</t>
  </si>
  <si>
    <t>wt tab</t>
  </si>
  <si>
    <t>accml</t>
  </si>
  <si>
    <t>RECLAIM QUARRIES (the unit cost is inclusive of backfill, compaction and scarification with a dozer)</t>
  </si>
  <si>
    <t>2016/2017 ASR Reconciliation</t>
  </si>
  <si>
    <t>15GCS</t>
  </si>
  <si>
    <t>Q13 Quarry</t>
  </si>
  <si>
    <t>In 2016 Work Plan but deferred to 2017</t>
  </si>
  <si>
    <t>Q16A Quarry</t>
  </si>
  <si>
    <t>Q9 Quarry</t>
  </si>
  <si>
    <t>D1Q2 Quarry</t>
  </si>
  <si>
    <t>2016 Work Plan</t>
  </si>
  <si>
    <t xml:space="preserve">Q1 Quarry </t>
  </si>
  <si>
    <t>Q11 Quarry</t>
  </si>
  <si>
    <t>2017 work plan marginal increase Add 2000 m2</t>
  </si>
  <si>
    <t>Q18 Quarry (on Crown Land)</t>
  </si>
  <si>
    <t>2017 Work Plan new quarry Add 2000 m2 (100% Crown Land)</t>
  </si>
  <si>
    <t>Q19 Quarry</t>
  </si>
  <si>
    <t>Q7 Quarry</t>
  </si>
  <si>
    <t xml:space="preserve">QMR2 Quarry </t>
  </si>
  <si>
    <t>Pit 1</t>
  </si>
  <si>
    <t>Pit 1 marginal increase</t>
  </si>
  <si>
    <t>P1 Borrow Source (on Crown Land)</t>
  </si>
  <si>
    <t>100% on Crown Land</t>
  </si>
  <si>
    <t>Km 2 Borrow Source</t>
  </si>
  <si>
    <t>Borrow Development Areas</t>
  </si>
  <si>
    <t>Unidentified Borrow Sources</t>
  </si>
  <si>
    <t>2017 work plan marginal increase Add 1000 m2</t>
  </si>
  <si>
    <t>GRADING AND CONTOURING SIGNIFICANTLY DISTURBED AREAS (the unit cost is inclusive of backfill, compaction and scarification with a dozer)</t>
  </si>
  <si>
    <t>Km 97 Borrow Source</t>
  </si>
  <si>
    <t>15GCDS</t>
  </si>
  <si>
    <t xml:space="preserve">Type A Quarry </t>
  </si>
  <si>
    <t>Mine Site Waste Rock Pile</t>
  </si>
  <si>
    <t>Grade and Contour Waste Rock dump</t>
  </si>
  <si>
    <t>Excavate and transport</t>
  </si>
  <si>
    <t>Manage hydrocarbon remediation</t>
  </si>
  <si>
    <t>Contaminated Soil Treatment</t>
  </si>
  <si>
    <t>Contaminated Soil Treatment (2017 Work Plan)</t>
  </si>
  <si>
    <t>15CSTS</t>
  </si>
  <si>
    <t>Ammonium nitrate (explosive material)</t>
  </si>
  <si>
    <t>16AN1S</t>
  </si>
  <si>
    <t>Mary River Mine Pit</t>
  </si>
  <si>
    <t>Mine Site</t>
  </si>
  <si>
    <t>DISPOSE MOBILE EQUIPMENT - Unit Costs includes disassembly and decontamination required for on-site disposal, load and transport to landfill</t>
  </si>
  <si>
    <t>Light Mobile Equipment</t>
  </si>
  <si>
    <t>Medium Mobile Equipment</t>
  </si>
  <si>
    <t>Heavy Mobile Equipment</t>
  </si>
  <si>
    <t>15MOLS</t>
  </si>
  <si>
    <t>15MOMS</t>
  </si>
  <si>
    <t>15MOHS</t>
  </si>
  <si>
    <t>DISPOSE MECHANICAL EQUIPMENT - Unit Costs includes disassembly and decontamination required for on-site disposal, load and transport to landfill</t>
  </si>
  <si>
    <t>Light mechanical equipment - Decontaminate and dispose on-site</t>
  </si>
  <si>
    <t>Medium mechanical equipment - Decontaminate and dispose on-site</t>
  </si>
  <si>
    <t>Heavy mechanical equipment - Decontaminate and dispose on-site</t>
  </si>
  <si>
    <t>Light Tanks</t>
  </si>
  <si>
    <t>Medium Tanks</t>
  </si>
  <si>
    <t>Light Diesel Tanks</t>
  </si>
  <si>
    <t>Medium Diesel Tanks</t>
  </si>
  <si>
    <t>Misc. Items</t>
  </si>
  <si>
    <t>Fuelk tanks - On-site disposal of medium mobile fuel tanks (3,000 to 500,000 L)</t>
  </si>
  <si>
    <t>Lot</t>
  </si>
  <si>
    <t>Equipment quanties updated to reflect BIMC Nov. 24 EBS revisions.Light equipment includes pumps, fuel dispenser, laboratory equipment, and sample bins (Ref 1, pg 23).  2017 Work Plan add 20 units.</t>
  </si>
  <si>
    <t>Equipment quanties updated to reflect BIMC Nov. 24 EBS revisions. Medium equipment includes aerodrome equipment, generators, shop / maintenance equipment, screens, and chutes (Ref 1, pg 23).  2017 Work Plan add 2 units.</t>
  </si>
  <si>
    <t>Equipment quanties updated to reflect BIMC Nov. 24 EBS revisions. Heavy equipment includes crusher, feeder, power plant generators, large screens, conveyors, and stackers  (Ref 2,  pg 23).  2017 Work Plan add 1 unit (Truck Wash system).</t>
  </si>
  <si>
    <t xml:space="preserve">Light non- fuel storage tanks. The cleaning, plugging, disassembly and removal of all associated pipeline infrastructure is included (Ref 1, pg 26). </t>
  </si>
  <si>
    <t xml:space="preserve">Medium non- fuel storage tanks. The cleaning, plugging, disassembly and removal of all associated pipeline infrastructure is included (Ref 1,  pg 26). </t>
  </si>
  <si>
    <t>Small fuel tanks (10,000-20,000L) (Ref 1,  pg 27)</t>
  </si>
  <si>
    <t xml:space="preserve">Medium fuel tanks (500,000-750,000L). The cleaning, plugging, disassembly and removal of all associated pipeline infrastructure is included (Ref 1, pg 27). </t>
  </si>
  <si>
    <t xml:space="preserve">On-site disposal. Miscellaneous (minor) items were defined as any item less than 200 kg not captured in other unit costs (Ref 1, pg 42). </t>
  </si>
  <si>
    <t xml:space="preserve">On-site disposal of medium-mobile fuel tanks (3,000 to 500,000L).  </t>
  </si>
  <si>
    <t>15LMES</t>
  </si>
  <si>
    <t>15MMES</t>
  </si>
  <si>
    <t>15MEHS</t>
  </si>
  <si>
    <t>15TLS</t>
  </si>
  <si>
    <t>15MTS</t>
  </si>
  <si>
    <t>15LiDTS</t>
  </si>
  <si>
    <t>15MDTS</t>
  </si>
  <si>
    <t>15MEIS</t>
  </si>
  <si>
    <t>15MMFTS</t>
  </si>
  <si>
    <t>REMOVE BUILDINGS - Unit Costs include disassembling, removing or securing all items and load and transport</t>
  </si>
  <si>
    <t xml:space="preserve">Modular </t>
  </si>
  <si>
    <t>15RBMS</t>
  </si>
  <si>
    <t>Fold Away Buildings</t>
  </si>
  <si>
    <t>15RBFS</t>
  </si>
  <si>
    <t>Soft-Walled</t>
  </si>
  <si>
    <t>ISO Shipping Containers (Shelters, Comm. Facilities)</t>
  </si>
  <si>
    <t>15RBIS</t>
  </si>
  <si>
    <t>15WWTS</t>
  </si>
  <si>
    <t>REMOVE CONTAMINATED BUILDINGS - Unit Costs include disassembling, removing or securing all items, decontamination and load and transport</t>
  </si>
  <si>
    <t>Temporary Construction Warehouse and Office Allowance</t>
  </si>
  <si>
    <t>15RCBTS</t>
  </si>
  <si>
    <t>15RCBIS</t>
  </si>
  <si>
    <t>15RCBMS</t>
  </si>
  <si>
    <t>15RCBFS</t>
  </si>
  <si>
    <t>BREAK FOUNDATIONS</t>
  </si>
  <si>
    <t>Precast Foundations</t>
  </si>
  <si>
    <t>Slab on Grade</t>
  </si>
  <si>
    <t>Timber Cribbing</t>
  </si>
  <si>
    <t>Includes disassemby load and transport of the timber cribbing</t>
  </si>
  <si>
    <t>15TCS</t>
  </si>
  <si>
    <t>15FSS</t>
  </si>
  <si>
    <t xml:space="preserve">Trailers and pre-fabricated buildings. (Ref 1,  pg 29). </t>
  </si>
  <si>
    <t>2017  Work Plan add 500 m2 Tire Shop</t>
  </si>
  <si>
    <t>GRADE AND CONTOUR, GENERAL - Unit costs are inclusive of backfill, compaction and sacrfication with a dozer</t>
  </si>
  <si>
    <t>GRADE AND CONTOUR, WITH LINER - Unit costs include liner removal and disposal, backfill, compaction and sacrfication with a dozer</t>
  </si>
  <si>
    <t>Grade and contour laydown areas</t>
  </si>
  <si>
    <t xml:space="preserve">Grade and contour building footprints </t>
  </si>
  <si>
    <t>Grade and contour infrastructure pads</t>
  </si>
  <si>
    <t>Aerodome Facilities</t>
  </si>
  <si>
    <t>Road</t>
  </si>
  <si>
    <t>Stockpiles</t>
  </si>
  <si>
    <t>Truck weigh facility distributed area</t>
  </si>
  <si>
    <t>Add 2017 Work Plan Increase in Crusher Pad Storage Area - Ph 1: 8,200m2 &amp; Ph 2: 17,500m2</t>
  </si>
  <si>
    <t>Waste Disposal</t>
  </si>
  <si>
    <t>Fuel tank farm dyke</t>
  </si>
  <si>
    <t>Hazardous waste berm</t>
  </si>
  <si>
    <t>Bulk fuel storage facility (Bladder Farm)</t>
  </si>
  <si>
    <t>15GCLS</t>
  </si>
  <si>
    <t>Place fill material over demolition waste (Mine Site Landfill)</t>
  </si>
  <si>
    <t>Electrical Cable</t>
  </si>
  <si>
    <t>Incinerator</t>
  </si>
  <si>
    <t>Potable Water</t>
  </si>
  <si>
    <t>15ECS</t>
  </si>
  <si>
    <t>15FIS</t>
  </si>
  <si>
    <t>15PWS</t>
  </si>
  <si>
    <t>Milne Port</t>
  </si>
  <si>
    <t>Large Diesel Tanks</t>
  </si>
  <si>
    <t>Largest Diesel Tanks</t>
  </si>
  <si>
    <t xml:space="preserve">Includes load and transport of precast concrete foundations (Ref 1,  pg 34). </t>
  </si>
  <si>
    <t>Weatherhaven genset fuel bladder berm</t>
  </si>
  <si>
    <t>Storage Area</t>
  </si>
  <si>
    <t>Landfarm</t>
  </si>
  <si>
    <t>Place fill material over demolition waste</t>
  </si>
  <si>
    <t>Tote Road</t>
  </si>
  <si>
    <t>Assume 7% on Crown Land</t>
  </si>
  <si>
    <t>Mobile Maintenance Depot (100% on Crown Land)</t>
  </si>
  <si>
    <t>Includes disassemby load and transport of the timber cribbing. Assume 7% on Crown Land</t>
  </si>
  <si>
    <t>Remove Liner</t>
  </si>
  <si>
    <t>Grade and Contour Significant Disturbed Areas</t>
  </si>
  <si>
    <t>Consumables</t>
  </si>
  <si>
    <t>vegeation</t>
  </si>
  <si>
    <t>Scarifying Laydown Areas</t>
  </si>
  <si>
    <t>Scarifying Airstrip</t>
  </si>
  <si>
    <t>Scarifying and install water breaks</t>
  </si>
  <si>
    <t>Remove bridges (IOL)</t>
  </si>
  <si>
    <t>Remove bridges (CROWN)</t>
  </si>
  <si>
    <t>Remove Culverts (IOL)</t>
  </si>
  <si>
    <t>Remove Culverts (CROWN)</t>
  </si>
  <si>
    <t>15BRS</t>
  </si>
  <si>
    <t>15CRS</t>
  </si>
  <si>
    <t>The unit cost is inclusive of the demolition and removal of a bridge. Assumed not contaminated  (Ref 1, pg 36).</t>
  </si>
  <si>
    <t xml:space="preserve">The unit cost is inclusive of the travel time to and from the culvert location, the earthwork necessary expose a culvert and the removal of the culvert material (Ref 1,  pg 21). </t>
  </si>
  <si>
    <t>Project Wide/Other</t>
  </si>
  <si>
    <t>Grade and Contour with liner</t>
  </si>
  <si>
    <t xml:space="preserve">Includes liner removal and disposal (Ref 1, pg 21) and backfill, compaction and scarifcation with a dozer (Ref 1, pg 19). </t>
  </si>
  <si>
    <t xml:space="preserve">The unit cost includes the cleaning, plugging, disassembly, loading, hauling and disposal of piping  (Ref 1, pg 41). </t>
  </si>
  <si>
    <t>hr</t>
  </si>
  <si>
    <t>Assume crew of 15 people for 56, 10-hr days, to stabalize site and equipment at both the Mine Site, and Milne Port. Blended unit rate is used to allow for different skill levels that would make up the crew.</t>
  </si>
  <si>
    <t>environmental assessment</t>
  </si>
  <si>
    <t>15MCWL</t>
  </si>
  <si>
    <t>15GTS</t>
  </si>
  <si>
    <t>RPTH</t>
  </si>
  <si>
    <t>Assumes spending 1st year budget for this type of activity for interim care</t>
  </si>
  <si>
    <t>Mobilization of Workers Required for Stabilization Period (from northern communities)</t>
  </si>
  <si>
    <t>Assume two rotations per worker, 30% from northern communities and 70% from southern communities. Mobilization from the south is $85.45/person days on site, and from the north $75/person-days on site (Ref 1).</t>
  </si>
  <si>
    <t>person-days</t>
  </si>
  <si>
    <t>Mobilization of Workers Required for Stabilization Period (from southern communities)</t>
  </si>
  <si>
    <t>Camp accomodations- stabilization period</t>
  </si>
  <si>
    <t>15 workers for 56 days</t>
  </si>
  <si>
    <t>15WACS</t>
  </si>
  <si>
    <t>Camp accomodations for caretakers</t>
  </si>
  <si>
    <t>Equipment - site stabilizaiton</t>
  </si>
  <si>
    <t>Assume 1 dozer, 56 days, 10 hr/day</t>
  </si>
  <si>
    <t>RPTL</t>
  </si>
  <si>
    <t>Project Environmental Assessment</t>
  </si>
  <si>
    <t>Maintenance Allowance</t>
  </si>
  <si>
    <t>According to the PDW closure plan, maintenance costs are estimated at $100,000 per year (Ref 1, pg 103).This allowance expected to cover all maintenance activities at the sites.</t>
  </si>
  <si>
    <t>Assume carried once (1x) during closure/post closure period year 4; at Mine site, Tote Road and  Milne Port (Ref 2, pg 81).  Unit rate from RECLAIM.</t>
  </si>
  <si>
    <t>Assume 3 sampling events specified at year 2, year 4 and year 7 (Ref 2, pg 81).  Unit rate from RECLAIM.</t>
  </si>
  <si>
    <t>Assume 2 sampling events specified at year 5 and year 7 (Ref 1, pg 81).  Unit rate from RECLAIM.</t>
  </si>
  <si>
    <t>Annual reporting over 8 years.  Unit rate from RECLAIM.</t>
  </si>
  <si>
    <t>Assume 2 geotech inspections are specified at year 4 and  8 (Ref 2, pg 81).</t>
  </si>
  <si>
    <t>15MCAL</t>
  </si>
  <si>
    <t>Mobilization and Demobilization of Equipment and Materials by Sealift</t>
  </si>
  <si>
    <t xml:space="preserve">Off-site Disposal of Waste </t>
  </si>
  <si>
    <t>Ref 1 pg 59</t>
  </si>
  <si>
    <t>15ODS</t>
  </si>
  <si>
    <t>Ea</t>
  </si>
  <si>
    <t>Cost to remove consumables delivered to site in 2015 (lubricants, grease, detergents, boosters, EZ Dets, dry goods, food, household supplies, etc.) (2015 Security Assessment, pg 18).</t>
  </si>
  <si>
    <t>15CONS</t>
  </si>
  <si>
    <t>Person-hours required to complete direct cost reclamation activities (10-h person-days) (pg 63, Ref 1).</t>
  </si>
  <si>
    <t>Mobilization of Workers Required for Reclamation (from northern communities, 2016 Work Plan)</t>
  </si>
  <si>
    <t>Mobilization of Workers Required for Reclamation (from southern communities, 2016 Work Plan)</t>
  </si>
  <si>
    <t>Mobilization of Workers Required for Reclamation (2014 Work Plan)</t>
  </si>
  <si>
    <t>Person-hours required to complete direct cost reclamation activities (10-h person-days) (pg 63, Ref 1). Based on a blended unit rate of $82.315, which assumes 70% of hires from southern communities at a rate of $85.45/ person-day, and 30% from northern communities at $75/ person-day.</t>
  </si>
  <si>
    <t>Mobilization of Workers Required for Reclamation (2015 Work Plan)</t>
  </si>
  <si>
    <t>Mobilization of Workers Required for Reclamation (2015 A Work Plan)</t>
  </si>
  <si>
    <t>man  hours</t>
  </si>
  <si>
    <t>Worker Accommodation &amp; Camp Operation</t>
  </si>
  <si>
    <t>For the Post-Closure Monitorong and Reporting System (from 2016 Work Plan)</t>
  </si>
  <si>
    <t>Unit Rates as per 2015 EBS</t>
  </si>
  <si>
    <t>Grade and Contour</t>
  </si>
  <si>
    <t>15GC</t>
  </si>
  <si>
    <t>Grade and Contour With Liner</t>
  </si>
  <si>
    <t>15GCL</t>
  </si>
  <si>
    <t>15GCD</t>
  </si>
  <si>
    <t>Fill Application</t>
  </si>
  <si>
    <t>15PF</t>
  </si>
  <si>
    <t>Cost for On-Site Disposal of Equipment:</t>
  </si>
  <si>
    <t>15MOL</t>
  </si>
  <si>
    <t>15MOM</t>
  </si>
  <si>
    <t>15MOH</t>
  </si>
  <si>
    <t>Other mobile equipment (reclaim conveyor)</t>
  </si>
  <si>
    <t>15MOR</t>
  </si>
  <si>
    <t>15LME</t>
  </si>
  <si>
    <t>15MME</t>
  </si>
  <si>
    <t>15MEH</t>
  </si>
  <si>
    <t>15TL</t>
  </si>
  <si>
    <t>15MT</t>
  </si>
  <si>
    <t>15LiDT</t>
  </si>
  <si>
    <t>15MDT</t>
  </si>
  <si>
    <t>15LDT</t>
  </si>
  <si>
    <t>15XLDT</t>
  </si>
  <si>
    <t>Misc Items (Minor)</t>
  </si>
  <si>
    <t>15MEI</t>
  </si>
  <si>
    <t>Fuel tanks - Medium Mobile Diesel Tanks (3,000L to 500kL)</t>
  </si>
  <si>
    <t>15MMFT</t>
  </si>
  <si>
    <t>Removal of Contaminated Buildings</t>
  </si>
  <si>
    <t>fold away</t>
  </si>
  <si>
    <t>15RCBF</t>
  </si>
  <si>
    <t>ISO Shipping Container</t>
  </si>
  <si>
    <t>15RCBI</t>
  </si>
  <si>
    <t>modular</t>
  </si>
  <si>
    <t>15RCBM</t>
  </si>
  <si>
    <t>soft walled</t>
  </si>
  <si>
    <t>15RCBS</t>
  </si>
  <si>
    <t>Temporary construction warehouses and offices Allowance</t>
  </si>
  <si>
    <t>15RCBT</t>
  </si>
  <si>
    <t>Removal of Buildings</t>
  </si>
  <si>
    <t>15RBF</t>
  </si>
  <si>
    <t>15RBM</t>
  </si>
  <si>
    <t>15RBI</t>
  </si>
  <si>
    <t>15RBS</t>
  </si>
  <si>
    <t>water and wastewater treatment facilities</t>
  </si>
  <si>
    <t>15WWT</t>
  </si>
  <si>
    <t>Foundations</t>
  </si>
  <si>
    <t>Precast concrete</t>
  </si>
  <si>
    <t>15FC</t>
  </si>
  <si>
    <t>Slab on grade</t>
  </si>
  <si>
    <t>15FS</t>
  </si>
  <si>
    <t>Timber cribbing</t>
  </si>
  <si>
    <t>15TC</t>
  </si>
  <si>
    <t>Reclaim roads</t>
  </si>
  <si>
    <t>15BR</t>
  </si>
  <si>
    <t>15CR</t>
  </si>
  <si>
    <t>Specialized Items</t>
  </si>
  <si>
    <t>Power distribution - electrical cable</t>
  </si>
  <si>
    <t>15EC</t>
  </si>
  <si>
    <t>15FI</t>
  </si>
  <si>
    <t>15PW</t>
  </si>
  <si>
    <t>15CON</t>
  </si>
  <si>
    <t>Bed space</t>
  </si>
  <si>
    <t>Mobilization</t>
  </si>
  <si>
    <t>15SL</t>
  </si>
  <si>
    <t>Demobilization of Existing Fuel</t>
  </si>
  <si>
    <t>15MF1</t>
  </si>
  <si>
    <t>L</t>
  </si>
  <si>
    <t xml:space="preserve">Fuel Required for Reclamation </t>
  </si>
  <si>
    <t>15MF2</t>
  </si>
  <si>
    <t>Offsite disposal of waste and material</t>
  </si>
  <si>
    <t>15OD</t>
  </si>
  <si>
    <t>Worker accomodation and camp operation</t>
  </si>
  <si>
    <t>15WAC</t>
  </si>
  <si>
    <t>person-day</t>
  </si>
  <si>
    <t>Northern worker mobilization</t>
  </si>
  <si>
    <t>15NW</t>
  </si>
  <si>
    <t>Southern worker mobilization</t>
  </si>
  <si>
    <t>15SW</t>
  </si>
  <si>
    <t>Blended Labour and Equip Rates (2015)</t>
  </si>
  <si>
    <t>Blended labour rate</t>
  </si>
  <si>
    <t>15BL</t>
  </si>
  <si>
    <t>Blended equipment rate</t>
  </si>
  <si>
    <t>15BE</t>
  </si>
  <si>
    <t>Water management</t>
  </si>
  <si>
    <t>15RP</t>
  </si>
  <si>
    <t>Chemicals</t>
  </si>
  <si>
    <t>Contaminated soil treatment</t>
  </si>
  <si>
    <t>15CST</t>
  </si>
  <si>
    <t>Ammonium nitrate (explosive)</t>
  </si>
  <si>
    <t>15AN</t>
  </si>
  <si>
    <t>Unit Rates as per 2016 EBS/ Other communication from Baffinland</t>
  </si>
  <si>
    <t>16AN1</t>
  </si>
  <si>
    <t>Pre-packaged explosives</t>
  </si>
  <si>
    <t>16AN2</t>
  </si>
  <si>
    <t>Other Unit Rates</t>
  </si>
  <si>
    <t>Monitoring</t>
  </si>
  <si>
    <t>15MCW</t>
  </si>
  <si>
    <t>Envrionmental site assessment</t>
  </si>
  <si>
    <t>15EA</t>
  </si>
  <si>
    <t>Geotechnical assessment</t>
  </si>
  <si>
    <t>15GT</t>
  </si>
  <si>
    <t>Maintenance allowance</t>
  </si>
  <si>
    <t>15MCA</t>
  </si>
  <si>
    <t>IOL     LIABILITY</t>
  </si>
  <si>
    <t>CROWN LIABILITY</t>
  </si>
  <si>
    <t>Q5 Quarry</t>
  </si>
  <si>
    <t>2017 Work Plan addendum</t>
  </si>
  <si>
    <t xml:space="preserve">Medium non- fuel storage tanks. The cleaning, plugging, disassembly and removal of all associated pipeline infrastructure is included (see Tables 2-4 &amp; 3-4 of 2018 Marginal Estimate). </t>
  </si>
  <si>
    <t>On-site disposal of medium-mobile fuel tanks (3,000 to 500,000L).   See table 3-4 of 2018 marginal Estimate</t>
  </si>
  <si>
    <t>2017 Work Plan Addendum soft Walled Buildings includes 50 person camp and 35 person Norse man style camp at Mine Site only</t>
  </si>
  <si>
    <t xml:space="preserve">Office/washcars </t>
  </si>
  <si>
    <t>Equipment quanties updated to reflect 2017 Work Plan addendum Table 3-6 2 units one at Milne Port and one at Mine Site.</t>
  </si>
  <si>
    <t>2017 Work Plan Addendum Maintenance Garage at Mine Site</t>
  </si>
  <si>
    <t>Includes perforating the concrete slabs on grade
Includes perforating the concrete slabs on grade 2017 Work Plan Addendum for pre-cast conrete foundation and Maintenance Garages at Mine Site 2046 m2</t>
  </si>
  <si>
    <t>Add 2017 Work Plan Addendum - Camp pad 45000m2</t>
  </si>
  <si>
    <t>Crusher Pad Sedimentation Pond</t>
  </si>
  <si>
    <t>Mine Site Soft Wall Maintenance Garages</t>
  </si>
  <si>
    <t>2017 Work Plan Addendum</t>
  </si>
  <si>
    <t>Medium fuel tanks (500,000-750,000L). The cleaning, plugging, disassembly and removal of all associated pipeline infrastructure is included (Ref 1, pg 27). Add a tank from the 2017 Work Plan Addendum - Milne Port</t>
  </si>
  <si>
    <t>Large fuel tanks (3ML-5ML). The cleaning, plugging, disassembly and removal of all associated pipeline infrastructure is included (Ref 1, pg 27). Add a tank from the 2017 Work Plan Addendum - Milne Port</t>
  </si>
  <si>
    <t>Largest fuel tanks (&gt;5ML-15ML). The cleaning, plugging, disassembly and removal of all associated pipeline infrastructure is included (Ref 1, pg 27). Add a tank from the 2017 Work Plan Addendum - Milne Port</t>
  </si>
  <si>
    <t>Add 2017 Work Plan Addendum Maintenance Garage at Milne Port 2046m2</t>
  </si>
  <si>
    <t>Includes perforating the concrete slabs on grade
Includes perforating the concrete slabs on grade 2017 Work Plan Addendum for pre-cast conrete foundation and Maintenance Garages at Milne Site Add 10046 m2</t>
  </si>
  <si>
    <t>Removed in 2017 Work Plan addendum for Milne Port -150000 m2
In 2017 Work Plan Addendum - Milne Port add 150000 m2
2018 Work Plan See Table 3-3 in Marginal Estimate add 308000 m2
2017 actual work not previously allocated (W1,W3,W6, W7, W10B, W11, W14 AND W15) see table 2-2 of 2018 work plan add 81730 m2</t>
  </si>
  <si>
    <t>Milne Port Soft Wall Maintenance Garages</t>
  </si>
  <si>
    <t>Assume 7% on Crown Land
2017 Actual work not previously allocated (see Table 2-3 of 2018 Marginal cost) Add 1050 m2</t>
  </si>
  <si>
    <t>In 2017 Actual work not previous allocated  - IT tower upgrades KM7, KM26,KM40, KM49, KM69, KM80 &amp; KM88 (see table 2-2 of 2018 Marginal Estimate)</t>
  </si>
  <si>
    <t>Mobilization and Demobilization of Equipment and Materials for 2017 Work Plan addendum</t>
  </si>
  <si>
    <r>
      <rPr>
        <sz val="10"/>
        <rFont val="Arial"/>
        <family val="2"/>
      </rPr>
      <t>Assumed 10% of marginal 2017 Work Plan Addendum Direct costs(minus Soil and Water management and ICM components) i.e., $5,554,000 from BIMC 2018 Marginal Summary Worksheet.</t>
    </r>
    <r>
      <rPr>
        <sz val="10"/>
        <color rgb="FFFF0000"/>
        <rFont val="Arial"/>
        <family val="2"/>
      </rPr>
      <t xml:space="preserve"> </t>
    </r>
  </si>
  <si>
    <t>Mobilization and Demobilization of Equipment and Materials for 2018 Work Plan</t>
  </si>
  <si>
    <r>
      <rPr>
        <sz val="10"/>
        <rFont val="Arial"/>
        <family val="2"/>
      </rPr>
      <t>Assumed 10% of marginal 2018 Work Plan Direct costs(minus Soil and Water management and ICM components) i.e., $2,600,700 from BIMC 2018 Marginal Summary Worksheet.</t>
    </r>
    <r>
      <rPr>
        <sz val="10"/>
        <color rgb="FFFF0000"/>
        <rFont val="Arial"/>
        <family val="2"/>
      </rPr>
      <t xml:space="preserve"> </t>
    </r>
  </si>
  <si>
    <t>Person-hours required to complete direct cost reclamation activities (10-h person-days) (pg 13 of Marginal Estimate).</t>
  </si>
  <si>
    <t>Crushing Module</t>
  </si>
  <si>
    <t>2018 Work Plan (see Table 3-6 in Marginal Estimate)</t>
  </si>
  <si>
    <t>lot</t>
  </si>
  <si>
    <t>EBS</t>
  </si>
  <si>
    <t>Screening Module</t>
  </si>
  <si>
    <t>Car Dumper Module</t>
  </si>
  <si>
    <t>BMH Conveyors</t>
  </si>
  <si>
    <t>Rail Construction Materials</t>
  </si>
  <si>
    <t>2017 work plan addendum marginal increase Add 50000 m2</t>
  </si>
  <si>
    <t>2015 Security Assessment pg 39
Equipment quanties updated to reflect 2017 Work Plan addendum Table 3-6 2 units one at Milne Port and one at Mine Site.</t>
  </si>
  <si>
    <t xml:space="preserve">No 2018 unit rate availabe </t>
  </si>
  <si>
    <t>Blended Labour and Equip Rates (2018)</t>
  </si>
  <si>
    <t>PQ2a Quarry</t>
  </si>
  <si>
    <t>PQ4a Quarry</t>
  </si>
  <si>
    <t>PQ6a Quarry</t>
  </si>
  <si>
    <t>PQ12a Quarry</t>
  </si>
  <si>
    <t>2019 Marginal</t>
  </si>
  <si>
    <t>2017 work plan addendum marginal increase Add 50000 m2. 2017 Actual add 824,500 m2. 2019 work plan add 226000 m2</t>
  </si>
  <si>
    <t>2018 work plan see table 3-3 off marginal estimate. 2019 work plan add 1,225,587 m2</t>
  </si>
  <si>
    <t>2019 estimate (See section 3.3.2.2 of 2019 Marginal Estimate)</t>
  </si>
  <si>
    <t>Large fuel tanks (3ML-15ML). The cleaning, plugging, disassembly and removal of all associated pipeline infrastructure is included (Ref 1, pg 27).</t>
  </si>
  <si>
    <t xml:space="preserve">Includes load and transport of precast concrete foundations (Ref 1,  pg 34). Add 2017 Work Plan Truck Wash Building foundation of 1500 m2.
Add 2017 Work Plan addendum 800 person temp hard walled camp at mine 4333 m2. </t>
  </si>
  <si>
    <t>Culvert Removal</t>
  </si>
  <si>
    <t>Mine Site Fuel Tank, Farm containment Area</t>
  </si>
  <si>
    <t>2019 marginal</t>
  </si>
  <si>
    <t xml:space="preserve">Includes drill and blasting of material aggregated crushing, excavation of fill, load and haul of fill material, backfill and compact source of material, and fill application.  Assumes avg fill depth 1.5m over 6m of demolition waste (Ref 1, pg 17).
For 2018 work plan see table 3-9 in the Marginal estimate for quantity and 2017 Work Plan Addendum Table 3-8 Add 8948 m2. </t>
  </si>
  <si>
    <t>Includes the removal, loading, hauling and disposal of cable (Ref 1, pg 41). 2017 Work Plan add 3500 m of cable.</t>
  </si>
  <si>
    <t>Laydown LP2</t>
  </si>
  <si>
    <t>Ore Stockpile Sedimentation</t>
  </si>
  <si>
    <t>Ore Stockpile Sedimentation Pond 2a</t>
  </si>
  <si>
    <t xml:space="preserve">contaminated dump </t>
  </si>
  <si>
    <t>New hazardous waste berm (2019 breakdown)</t>
  </si>
  <si>
    <t>Laydown 2, 4, 7, 9, 10, 13 (2019 marginal)</t>
  </si>
  <si>
    <t>Includes drill and blasting of material aggregated crushing, excavation of fill material, load and haul of fill material, backfill and compact source of material, and fill application.  Assumes avg fill depth of 1.5m over 6m of demolition waste (Ref 1, pg 17).  2017 Work Plan and BIMC Nov. 24 EBS revision add 1192 m2 for disposal of 2017 mobile and mechanical equipment (107 units in total)</t>
  </si>
  <si>
    <t>Mobilization and Demobilization of Equipment and Materials Required for Reclamation (2019)</t>
  </si>
  <si>
    <t>2019 estimate (Demob. Of hazardous waste materials associated with the Water Treatment Plant at the WRF)</t>
  </si>
  <si>
    <t>Consumables (2017 Work Plan marginal increase)</t>
  </si>
  <si>
    <t>Cost to remove additional 49 bed spaces delivered to site in 2017 Work Plan.
2017 Work Plan addendum (table 3-7) increases this to a 800 person and 50 person camp structures at the Mine Site and a 380 person camp at Milne Port Add 1230</t>
  </si>
  <si>
    <t>2019 estimate (See section 3.3.2.3 of 2019 Marginal Estimate)</t>
  </si>
  <si>
    <t>Mobilization of Workers Required for Reclamation (from northern communities, 2019 Work Plan)</t>
  </si>
  <si>
    <t>Mobilization of Workers Required for Reclamation (from northern communities, 2018 Work Plan)</t>
  </si>
  <si>
    <t>Mobilization of Workers Required for Reclamation (from southern communities, 2018 Work Plan)</t>
  </si>
  <si>
    <t>Mobilization of Workers Required for Reclamation (from northern communities, 2017 Work Plan Addendum)</t>
  </si>
  <si>
    <t>Mobilization of Workers Required for Reclamation (from southern communities, 2017 Work Plan Addendum )</t>
  </si>
  <si>
    <t>Mobilization of Workers Required for Reclamation (from northern communities, 2017 Work Plan)</t>
  </si>
  <si>
    <t>Mobilization of Workers Required for Reclamation (from southern communities, 2017 Work Plan)</t>
  </si>
  <si>
    <t>Mobilization of Workers Required for Reclamation (from southern communities, 2019 Work Plan)</t>
  </si>
  <si>
    <t>2019 estimate (See section 3.3.2.4 of 2019 Marginal Estimate)</t>
  </si>
  <si>
    <t>Worker Accommodation &amp; Camp Operation (2017 Work Plan)</t>
  </si>
  <si>
    <t>For marginal reclamation activities (517 person-days) associated with 2017 Work Plan. Includes maintenance, catering,, housekeeping &amp; fuel costs.</t>
  </si>
  <si>
    <t>Worker Accommodation &amp; Camp Operation (2018 Work Plan)</t>
  </si>
  <si>
    <t>For marginal reclamation activities (3190 person-days) associated with 2018 Work Plan (Page 13 of Marginal Estimate). Includes maintenance, catering,, housekeeping &amp; fuel costs.</t>
  </si>
  <si>
    <t>Worker Accommodation &amp; Camp Operation (2017 Work Plan addendum)</t>
  </si>
  <si>
    <t>For marginal reclamation activities (2145 person-days) associated with 2017 Work Plan addendum. Includes maintenance, catering,, housekeeping &amp; fuel costs.</t>
  </si>
  <si>
    <t>DEMOBILIZE HEAVY EQUIPMENT (includes disassembly, demob as well as worker accommodations and mob/demob)</t>
  </si>
  <si>
    <t>DEMOBILIZE FUEL</t>
  </si>
  <si>
    <t>Short Term Temporary Care and Maintenance Program</t>
  </si>
  <si>
    <t>Permitting</t>
  </si>
  <si>
    <t>Socio-economic Reporting</t>
  </si>
  <si>
    <t>Aquatic Monitoring Program</t>
  </si>
  <si>
    <t>Environmental Effects Monitoring Program</t>
  </si>
  <si>
    <t>Post-Closer Fauna and Flora Monitoring, Terrestrial Program</t>
  </si>
  <si>
    <t>Marine Monitoring</t>
  </si>
  <si>
    <t>Safety Compliance Inspection</t>
  </si>
  <si>
    <t>2019 estimate (See section 3.3.2.6 of 2019 Marginal Estimate)</t>
  </si>
  <si>
    <t>2020 estimate (See section 3.3.2.6 of 2019 Marginal Estimate)</t>
  </si>
  <si>
    <t>2021 estimate (See section 3.3.2.6 of 2019 Marginal Estimate)</t>
  </si>
  <si>
    <t>2022 estimate (See section 3.3.2.6 of 2019 Marginal Estimate)</t>
  </si>
  <si>
    <t>2023 estimate (See section 3.3.2.6 of 2019 Marginal Estimate)</t>
  </si>
  <si>
    <t>2024 estimate (See section 3.3.2.6 of 2019 Marginal Estimate)</t>
  </si>
  <si>
    <t>2025 estimate (See section 3.3.2.6 of 2019 Marginal Estimate)</t>
  </si>
  <si>
    <t>2026 estimate (See section 3.3.2.6 of 2019 Marginal Estimate)</t>
  </si>
  <si>
    <t>2019 Marginal. Assume  sampling events specified  year 1 to  5.</t>
  </si>
  <si>
    <t>20GC</t>
  </si>
  <si>
    <t>20GCL</t>
  </si>
  <si>
    <t>20PF</t>
  </si>
  <si>
    <t>20MOL</t>
  </si>
  <si>
    <t>20MOM</t>
  </si>
  <si>
    <t>20MOH</t>
  </si>
  <si>
    <t>20MOR</t>
  </si>
  <si>
    <t>20LME</t>
  </si>
  <si>
    <t>20MME</t>
  </si>
  <si>
    <t>20MEH</t>
  </si>
  <si>
    <t>20TL</t>
  </si>
  <si>
    <t>20MT</t>
  </si>
  <si>
    <t>20LiDT</t>
  </si>
  <si>
    <t>20MDT</t>
  </si>
  <si>
    <t>20LDT</t>
  </si>
  <si>
    <t>20XLDT</t>
  </si>
  <si>
    <t>20MEI</t>
  </si>
  <si>
    <t>20MMFT</t>
  </si>
  <si>
    <t>20RCBF</t>
  </si>
  <si>
    <t>20RCBI</t>
  </si>
  <si>
    <t>20RCBM</t>
  </si>
  <si>
    <t>20RCBS</t>
  </si>
  <si>
    <t>20RBF</t>
  </si>
  <si>
    <t>20RBM</t>
  </si>
  <si>
    <t>20RBI</t>
  </si>
  <si>
    <t>20RBS</t>
  </si>
  <si>
    <t>20WWT</t>
  </si>
  <si>
    <t>20FC</t>
  </si>
  <si>
    <t>20FS</t>
  </si>
  <si>
    <t>20TC</t>
  </si>
  <si>
    <t>20BR</t>
  </si>
  <si>
    <t>20EC</t>
  </si>
  <si>
    <t>20FI</t>
  </si>
  <si>
    <t>20PW</t>
  </si>
  <si>
    <t>20BL</t>
  </si>
  <si>
    <t>20BE</t>
  </si>
  <si>
    <t>20RP</t>
  </si>
  <si>
    <t>20MOLS</t>
  </si>
  <si>
    <t>20MOMS</t>
  </si>
  <si>
    <t>20MOHS</t>
  </si>
  <si>
    <t>20LMES</t>
  </si>
  <si>
    <t>20MMES</t>
  </si>
  <si>
    <t>20MEHS</t>
  </si>
  <si>
    <t>20TLS</t>
  </si>
  <si>
    <t>20MTS</t>
  </si>
  <si>
    <t>20LiDTS</t>
  </si>
  <si>
    <t>20MDTS</t>
  </si>
  <si>
    <t>20LDTS</t>
  </si>
  <si>
    <t>20MMFTS</t>
  </si>
  <si>
    <t>20RBMS</t>
  </si>
  <si>
    <t>20RBFS</t>
  </si>
  <si>
    <t>20RBSS</t>
  </si>
  <si>
    <t>20RBIS</t>
  </si>
  <si>
    <t>20WWTS</t>
  </si>
  <si>
    <t>20RCBMS</t>
  </si>
  <si>
    <t>20RCBFS</t>
  </si>
  <si>
    <t>20RCBSS</t>
  </si>
  <si>
    <t>20RCBIS</t>
  </si>
  <si>
    <t>20RCBTS</t>
  </si>
  <si>
    <t>20FCS</t>
  </si>
  <si>
    <t>20FSS</t>
  </si>
  <si>
    <t>20TCS</t>
  </si>
  <si>
    <t>20GCS</t>
  </si>
  <si>
    <t>20GCLS</t>
  </si>
  <si>
    <t>20PFS</t>
  </si>
  <si>
    <t>20ECS</t>
  </si>
  <si>
    <t>20FIS</t>
  </si>
  <si>
    <t>20PWS</t>
  </si>
  <si>
    <t>20MEIS</t>
  </si>
  <si>
    <t>20XLDTS</t>
  </si>
  <si>
    <t>20BRS</t>
  </si>
  <si>
    <t>20GCDS</t>
  </si>
  <si>
    <t>20RPS</t>
  </si>
  <si>
    <t>20BLS</t>
  </si>
  <si>
    <t>20NWS</t>
  </si>
  <si>
    <t>20SWS</t>
  </si>
  <si>
    <t>20WACS</t>
  </si>
  <si>
    <t>20BES</t>
  </si>
  <si>
    <t>60 Month Interim C&amp;M Cost</t>
  </si>
  <si>
    <t xml:space="preserve">Baffinland Iron Mine     </t>
  </si>
  <si>
    <t>Sampling Events</t>
  </si>
  <si>
    <r>
      <t>Interim Care and Maintenance (</t>
    </r>
    <r>
      <rPr>
        <b/>
        <sz val="10"/>
        <color rgb="FFFF0000"/>
        <rFont val="Arial"/>
        <family val="2"/>
      </rPr>
      <t>3 Year</t>
    </r>
    <r>
      <rPr>
        <b/>
        <sz val="10"/>
        <rFont val="Arial"/>
        <family val="2"/>
      </rPr>
      <t xml:space="preserve"> duration)</t>
    </r>
  </si>
  <si>
    <r>
      <t xml:space="preserve">Number of years of post-closure activity </t>
    </r>
    <r>
      <rPr>
        <sz val="10"/>
        <color rgb="FFFF0000"/>
        <rFont val="Arial"/>
        <family val="2"/>
      </rPr>
      <t>(7 sampling events over a 15 year period)</t>
    </r>
  </si>
  <si>
    <t>Fuel</t>
  </si>
  <si>
    <t xml:space="preserve">Marginal increase associated with 2017 Work Plan.  Spill 16-283 at Milne Port Bulk Fuel Tank Farm. No 2018 unit rate availabe </t>
  </si>
  <si>
    <t>2020 Revised Workplan</t>
  </si>
  <si>
    <t>Equipment quanties updated to reflect BIMC Nov. 24 EBS revisions. Includes forklifts, picks up, vehicles around five (5) tonnes and under, scissor lift, man lifts, and small garbage bins (Ref 1, pg 24-25). 2017 Work Plan add 6 units.
Equipment quanties updated to reflect 2017 Work Plan addendum Table 3-5 30 units.
2017 Actual work as outlined in Table 2-4 of 2018 Marginal Estimate
2018 Work Plan see Table 3-2
2019 estimate (add 2 from reconciliation, add 33 from Marginal Increase and add 61 from 3rd Party)</t>
  </si>
  <si>
    <t>Equipment quanties updated to reflect BIMC Nov. 24 EBS revisions.Includes vehicles around 10 tonnes, trailers, buses, tow trucks, large garbage bins and water trucks (Ref 1, pg 24-25).  2017 Work Plan add 10 units.
Equipment quanties updated to reflect 2017 Work Plan addendum Table 3-5 40 units.
2017 Actual work as outlined in Table 2-4 of 2018 Marginal Estimate
2018 Work Plan see Table 3-2
2019 estimate (add 14 from reconciliation, add 13 from Marginal Increase and add 49 from 3rd Party)</t>
  </si>
  <si>
    <t>Equipment quanties updated to reflect BIMC Nov. 24 EBS revisions.Includes vehicles over 10 tonnes, boom trucks, large front end loaders, dump trucks, graders and cranes (Ref 1, pg 24-25).  2017 Work Plan add 21 units.
Equipment quanties updated to reflect 2017 Work Plan addendum Table 3-5 92 units.
2017 Actual work as outlined in Table 2-4 of 2018 Marginal Estimate
2018 Work Plan see Table 3-2
2019 estimate (add 13 from reconciliation, add 33 from Marginal Increase and add 34 from 3rd Party)</t>
  </si>
  <si>
    <t>Equipment quanties updated to reflect BIMC Nov. 24 EBS revisions.Light equipment includes pumps, fuel dispenser, laboratory equipment, and sample bins (Ref 1, pg 23).  2017 Work Plan add 20 units.
2017 Actual work as outlined in Table 2-4 of 2018 Marginal Estimate
2019  estimate (add 29 from Marginal Increase)</t>
  </si>
  <si>
    <t>Equipment quanties updated to reflect BIMC Nov. 24 EBS revisions. Heavy equipment includes crusher, feeder, power plant generators, large screens, conveyors, and stackers  (Ref 2,  pg 23).  2017 Work Plan add 1 unit (Truck Wash system).
Equipment quanties updated to reflect 2017 Work Plan addendum Table 3-5 4 units.
2017 Actual work as outlined in Table 2-4 of 2018 Marginal Estimate
2018 Work Plan see Table 3-2
2019 estimate (add 14 from reconciliation and add 8 from Marginal Increase)</t>
  </si>
  <si>
    <t>2020 Revised Work (net zero)</t>
  </si>
  <si>
    <t xml:space="preserve">Light non- fuel storage tanks. The cleaning, plugging, disassembly and removal of all associated pipeline infrastructure is included (see Tables 2-4 &amp; 3-4 of 2018 Marginal Estimate). 
 (see Tables 3-4 of 2019 Marginal Estimate). </t>
  </si>
  <si>
    <t>Small fuel tanks (10,000-20,000L) 2017 actual not previously allocated (see Tables 2-4 &amp; 3-4 of 2018 Marginal Estimate)
 (see Table 3-4 of 2019 Marginal Estimate)</t>
  </si>
  <si>
    <t xml:space="preserve">Medium fuel storage tanks. The cleaning, plugging, disassembly and removal of all associated pipeline infrastructure is included (Tables 2-4 &amp; 3-4 of 2018 Marginal Estimate). 
(Table 3-4 of 2019 Marginal Estimate). </t>
  </si>
  <si>
    <t xml:space="preserve">Trailers and Pre-fabricated buildings
2017 Work Plan Addendum includes 800 person temp hardwall camp , construction offices, lunch rooms and washcars at both Mine Site and Milne Port
2018 Work Plan see table 3-1
2019 estimate (See table 3-1 of 2019 Marginal Estimate)
</t>
  </si>
  <si>
    <t>2020 Revised Work:  
- add Sailivik (800p) Camp Mine Dry
- Crusher Dry Trailer
- Environmental Trailer</t>
  </si>
  <si>
    <t>2020 Revised Workplan:
- Concrete Pad for tire maintenance at 110 Laydown</t>
  </si>
  <si>
    <t>In 2017 Work Plan Addendum - Mine Site 60000 m2
Removed in 2018 Work Plan for Mine Site (reconciliation of 2017 work plan addendum) -15000m2
2018 Work Plan See Table 3-3 in Marginal Estimate 11400 m2
2017 Actual work not previously allocated (laydown 1, 2A and 2B) 44250 m2
2019: 
- Expansion of 800 camp 
- Water Treatment Plant 2019
- Km 107.5, Km 110, Km 107 stockplile
- mine site fuel tank foot print
- Crusher Pad expansion pad 
- on mine site 2019 estimate</t>
  </si>
  <si>
    <t>2020 Revised Workplan:
- Warehouse laydown pad expansion</t>
  </si>
  <si>
    <t>New PWSP 2019, landfarm, KM107 Sediment Pond</t>
  </si>
  <si>
    <t>2020 Revised Workplan:
-  Geotube Settling Pond
- Mine Haul Road Sedimentation Pond
- Hazardous Waste Berm Containment Facilities</t>
  </si>
  <si>
    <t>2018 Work Plan See Table 3-3 in Marginal Estimate
Add 2000 m2 from 2019 Plan</t>
  </si>
  <si>
    <t>2020 Revised Workplan: 
- Cabling for Lighting at Mine Site Warehouse</t>
  </si>
  <si>
    <t>Remove Piping</t>
  </si>
  <si>
    <t xml:space="preserve">2020 Revised Workplan:
- Trasfer line for Deposit 1 to Waste Rock Facility
- Fuel Line from new (2019) bulk fuel storage facility to existing bulk fuel storage facility estimate </t>
  </si>
  <si>
    <t xml:space="preserve">2017 Actual work not previously allocated.  See Table 2-4 of 2018 Marginal Estimate. No 2018 unit rate availabe </t>
  </si>
  <si>
    <t>2017 Work Plan add 1500 m2 Truck wash Building
2018 Work Plan see table 3-1 add 4230 m2
2019 estimate (See table 3-1 of 2019 Marginal Estimate)</t>
  </si>
  <si>
    <t>Trailers and pre-fabricated buildings. (Ref 1,  pg 29).  Add 2017 Work Plan 49-person Camp (ATCO, not soft-walled, 950 m2)
Add 2017 Work Plan Addendum includes 380 person temp hardwall camp , construction offices, lunch rooms and washcars at both Mine Site and Milne Port10936m2
Add 2018 Work Plan see table 3-1 1218m2
2019 estimate (See table 3-1 of 2019 Marginal Estimate)</t>
  </si>
  <si>
    <t>2020 Revised Workplan:
- Double Trailer (2 or more):
- Sana Workshop
- Crusher services trailer</t>
  </si>
  <si>
    <t>2020 Revised Workplan:
- Carpenter Workshop</t>
  </si>
  <si>
    <t>Add 2017 Work Plan Increase in Ore Stockpile Storage Area - Ph 1: 36,900m2 &amp; Ph 2: 45,100m2
Ore Stockpile  expansion 2019</t>
  </si>
  <si>
    <t>2020 Revised Workplan:
- New Hazardous Waste containment facilities Port Shop</t>
  </si>
  <si>
    <t>2020 Revised Workplan (remove Desalination Plant)</t>
  </si>
  <si>
    <t>2020 Revised Workplan:
- Washrooms at KM26 and KM 80 IT Towers</t>
  </si>
  <si>
    <r>
      <t xml:space="preserve">Modular </t>
    </r>
    <r>
      <rPr>
        <b/>
        <u/>
        <sz val="10"/>
        <color rgb="FFFF0000"/>
        <rFont val="Arial"/>
        <family val="2"/>
      </rPr>
      <t>- 100% on IOL</t>
    </r>
  </si>
  <si>
    <r>
      <t xml:space="preserve">Modular </t>
    </r>
    <r>
      <rPr>
        <b/>
        <u/>
        <sz val="10"/>
        <color rgb="FFFF0000"/>
        <rFont val="Arial"/>
        <family val="2"/>
      </rPr>
      <t>- 100% on Crown Land</t>
    </r>
  </si>
  <si>
    <t>36 month duration full time</t>
  </si>
  <si>
    <t>Mobile Light Equipment</t>
  </si>
  <si>
    <t>2020 Revised Workplan: 
-Frost Fighter Heater</t>
  </si>
  <si>
    <t>Mobilization of Workers Required for Reclamation</t>
  </si>
  <si>
    <r>
      <t>MARKET PRICE FACTOR ADJUSTMENT /</t>
    </r>
    <r>
      <rPr>
        <sz val="12"/>
        <color rgb="FFFF0000"/>
        <rFont val="Arial"/>
        <family val="2"/>
      </rPr>
      <t xml:space="preserve"> INFLATION</t>
    </r>
  </si>
  <si>
    <t>2020-AR</t>
  </si>
  <si>
    <t>Arbitration Reconciliation for 2020 Work Plan</t>
  </si>
  <si>
    <t>2020-R</t>
  </si>
  <si>
    <t>2020-R:
- Water Tank 15,000L (1)
- Water Tank 1,000L (3)</t>
  </si>
  <si>
    <t>2020-R:
-Carpenter Workshop</t>
  </si>
  <si>
    <t>2020-R:
- Aecon Workshop</t>
  </si>
  <si>
    <t>2020-R:
- Sana Workshop</t>
  </si>
  <si>
    <t>2020-R (Desalination Plant)</t>
  </si>
  <si>
    <t>2020 Abritration outcome</t>
  </si>
  <si>
    <t>2020 Arbitration Outcome</t>
  </si>
  <si>
    <t>Demobilization of 3rd Party Equipment</t>
  </si>
  <si>
    <t>BIMC Owned Equipment</t>
  </si>
  <si>
    <t>20MF1S</t>
  </si>
  <si>
    <t>F</t>
  </si>
  <si>
    <t xml:space="preserve">Demobilization of Existing Fuel </t>
  </si>
  <si>
    <t>Fuel Required for Reclamation</t>
  </si>
  <si>
    <t>2020Arbitration Outcome</t>
  </si>
  <si>
    <t xml:space="preserve">3rd Party Heavy Mobile Equiment </t>
  </si>
  <si>
    <t xml:space="preserve">3rd Party Medium Mobile Equiment </t>
  </si>
  <si>
    <t xml:space="preserve">3rd Party Light Mobile Equiment </t>
  </si>
  <si>
    <t>Hazardous Substances</t>
  </si>
  <si>
    <t>.</t>
  </si>
  <si>
    <t>20NWSS</t>
  </si>
  <si>
    <t>20SWSS</t>
  </si>
  <si>
    <t>20WACSS</t>
  </si>
  <si>
    <t>Grade and Contour Disturbed Area</t>
  </si>
  <si>
    <t>20GCD</t>
  </si>
  <si>
    <t>20RCBT</t>
  </si>
  <si>
    <t xml:space="preserve">2017 work plan marginal increase Add 1000 m2. </t>
  </si>
  <si>
    <t>2020-R:
-Diesel Tank 1,000L (-2)
-Diesel Tank 9,000L (-1)</t>
  </si>
  <si>
    <t>Sea Containers</t>
  </si>
  <si>
    <t>Three caretakers for 36 months (assume 2 at 3w/1w and 1 at 2w/2w rotation). Assume 72 days of travel for each caretaker over 60 months. 10-hr days.</t>
  </si>
  <si>
    <t xml:space="preserve">Demobilzation Calcium Chloride </t>
  </si>
  <si>
    <r>
      <t xml:space="preserve">COST
</t>
    </r>
    <r>
      <rPr>
        <b/>
        <sz val="10"/>
        <rFont val="Arial"/>
        <family val="2"/>
      </rPr>
      <t>SNC Rates 2019 Rates</t>
    </r>
  </si>
  <si>
    <t>SLI Evaluated Unit Rate ($/unit) (2019)</t>
  </si>
  <si>
    <r>
      <t xml:space="preserve">2019 estimate (Phase 2 Expansion Project Materials and Equipment see table 3-7 of 2019 Marginal Estimate)   
</t>
    </r>
    <r>
      <rPr>
        <sz val="10"/>
        <color rgb="FFFF0000"/>
        <rFont val="Arial"/>
        <family val="2"/>
      </rPr>
      <t>Phase 2 Equipment Demobilization</t>
    </r>
    <r>
      <rPr>
        <sz val="10"/>
        <rFont val="Arial"/>
        <family val="2"/>
      </rPr>
      <t xml:space="preserve"> </t>
    </r>
    <r>
      <rPr>
        <sz val="10"/>
        <color rgb="FFFF0000"/>
        <rFont val="Arial"/>
        <family val="2"/>
      </rPr>
      <t>(IOL Liability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</si>
</sst>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quot;$&quot;#,##0_);\(&quot;$&quot;#,##0\)"/>
    <numFmt numFmtId="165" formatCode="&quot;$&quot;#,##0_);[Red]\(&quot;$&quot;#,##0\)"/>
    <numFmt numFmtId="166" formatCode="0.0%"/>
    <numFmt numFmtId="167" formatCode="&quot;$&quot;#,##0.00;[Red]&quot;$&quot;#,##0.00"/>
    <numFmt numFmtId="168" formatCode="&quot;$&quot;#,##0;[Red]&quot;$&quot;#,##0"/>
    <numFmt numFmtId="169" formatCode="&quot;$&quot;#,##0"/>
    <numFmt numFmtId="170" formatCode="0.0"/>
    <numFmt numFmtId="171" formatCode="&quot;$&quot;#,##0.00"/>
    <numFmt numFmtId="172" formatCode="[$-409]mmmm\ d\,\ yyyy;@"/>
    <numFmt numFmtId="173" formatCode="General_)"/>
    <numFmt numFmtId="174" formatCode="_-* #,##0_-;\-* #,##0_-;_-* &quot;-&quot;??_-;_-@_-"/>
    <numFmt numFmtId="175" formatCode="#,##0.0"/>
  </numFmts>
  <fonts count="51">
    <font>
      <sz val="12"/>
      <name val="Arial"/>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2"/>
      <name val="Arial"/>
      <family val="2"/>
    </font>
    <font>
      <sz val="10"/>
      <name val="Arial"/>
      <family val="2"/>
    </font>
    <font>
      <b/>
      <u/>
      <sz val="18"/>
      <name val="Arial"/>
      <family val="2"/>
    </font>
    <font>
      <b/>
      <i/>
      <sz val="12"/>
      <name val="Arial"/>
      <family val="2"/>
    </font>
    <font>
      <b/>
      <sz val="12"/>
      <name val="Arial"/>
      <family val="2"/>
    </font>
    <font>
      <b/>
      <sz val="10"/>
      <name val="Arial"/>
      <family val="2"/>
    </font>
    <font>
      <b/>
      <sz val="14"/>
      <name val="Arial"/>
      <family val="2"/>
    </font>
    <font>
      <sz val="10"/>
      <name val="Arial"/>
      <family val="2"/>
    </font>
    <font>
      <sz val="12"/>
      <name val="Arial"/>
      <family val="2"/>
    </font>
    <font>
      <sz val="12"/>
      <name val="Arial"/>
      <family val="2"/>
    </font>
    <font>
      <sz val="8"/>
      <name val="Arial"/>
      <family val="2"/>
    </font>
    <font>
      <b/>
      <i/>
      <u/>
      <sz val="14"/>
      <name val="Arial"/>
      <family val="2"/>
    </font>
    <font>
      <sz val="12"/>
      <color rgb="FF000000"/>
      <name val="Arial"/>
      <family val="2"/>
    </font>
    <font>
      <b/>
      <i/>
      <u/>
      <sz val="10"/>
      <name val="Arial"/>
      <family val="2"/>
    </font>
    <font>
      <u/>
      <sz val="12"/>
      <color theme="10"/>
      <name val="Arial"/>
      <family val="2"/>
    </font>
    <font>
      <b/>
      <sz val="11"/>
      <color rgb="FFFA7D00"/>
      <name val="Calibri"/>
      <family val="2"/>
      <scheme val="minor"/>
    </font>
    <font>
      <sz val="11"/>
      <color theme="0"/>
      <name val="Calibri"/>
      <family val="2"/>
      <scheme val="minor"/>
    </font>
    <font>
      <b/>
      <sz val="12"/>
      <name val="Arial"/>
      <family val="2"/>
    </font>
    <font>
      <b/>
      <sz val="16"/>
      <name val="Arial"/>
      <family val="2"/>
    </font>
    <font>
      <sz val="12"/>
      <name val="Arial"/>
      <family val="2"/>
    </font>
    <font>
      <b/>
      <i/>
      <sz val="14"/>
      <name val="Arial"/>
      <family val="2"/>
    </font>
    <font>
      <b/>
      <sz val="14"/>
      <name val="Arial"/>
      <family val="2"/>
    </font>
    <font>
      <b/>
      <i/>
      <sz val="12"/>
      <name val="Arial"/>
      <family val="2"/>
    </font>
    <font>
      <b/>
      <sz val="10"/>
      <name val="Arial"/>
      <family val="2"/>
    </font>
    <font>
      <i/>
      <sz val="12"/>
      <name val="Arial"/>
      <family val="2"/>
    </font>
    <font>
      <sz val="10"/>
      <name val="Arial"/>
      <family val="2"/>
    </font>
    <font>
      <sz val="10"/>
      <color theme="1"/>
      <name val="Arial"/>
      <family val="2"/>
    </font>
    <font>
      <sz val="11"/>
      <color indexed="8"/>
      <name val="Calibri"/>
      <family val="2"/>
    </font>
    <font>
      <b/>
      <sz val="1"/>
      <color indexed="8"/>
      <name val="Courier"/>
      <family val="3"/>
    </font>
    <font>
      <sz val="1"/>
      <color indexed="8"/>
      <name val="Courier"/>
      <family val="3"/>
    </font>
    <font>
      <b/>
      <i/>
      <sz val="16"/>
      <name val="Arial"/>
      <family val="2"/>
    </font>
    <font>
      <i/>
      <sz val="8"/>
      <name val="Penguin-Light-Normal"/>
    </font>
    <font>
      <sz val="11"/>
      <color theme="1"/>
      <name val="Romantic"/>
      <family val="2"/>
    </font>
    <font>
      <sz val="12"/>
      <name val="Helv"/>
    </font>
    <font>
      <sz val="10"/>
      <name val="Verdana"/>
      <family val="2"/>
    </font>
    <font>
      <sz val="10"/>
      <color theme="0"/>
      <name val="Arial"/>
      <family val="2"/>
    </font>
    <font>
      <sz val="12"/>
      <color theme="1"/>
      <name val="Arial"/>
      <family val="2"/>
    </font>
    <font>
      <sz val="10"/>
      <color rgb="FFFF0000"/>
      <name val="Arial"/>
      <family val="2"/>
    </font>
    <font>
      <b/>
      <sz val="12"/>
      <color theme="1"/>
      <name val="Arial"/>
      <family val="2"/>
    </font>
    <font>
      <sz val="10"/>
      <color rgb="FF00B050"/>
      <name val="Arial"/>
      <family val="2"/>
    </font>
    <font>
      <b/>
      <sz val="14"/>
      <color theme="1"/>
      <name val="Arial"/>
      <family val="2"/>
    </font>
    <font>
      <b/>
      <sz val="8"/>
      <color rgb="FF58595B"/>
      <name val="Arial"/>
      <family val="2"/>
    </font>
    <font>
      <b/>
      <sz val="10"/>
      <color rgb="FFFF0000"/>
      <name val="Arial"/>
      <family val="2"/>
    </font>
    <font>
      <sz val="12"/>
      <color rgb="FFFF0000"/>
      <name val="Arial"/>
      <family val="2"/>
    </font>
    <font>
      <b/>
      <u/>
      <sz val="10"/>
      <color rgb="FFFF0000"/>
      <name val="Arial"/>
      <family val="2"/>
    </font>
    <font>
      <b/>
      <sz val="11"/>
      <name val="Arial"/>
      <family val="2"/>
    </font>
  </fonts>
  <fills count="22">
    <fill>
      <patternFill patternType="none"/>
    </fill>
    <fill>
      <patternFill patternType="gray125"/>
    </fill>
    <fill>
      <patternFill patternType="solid">
        <fgColor indexed="9"/>
        <bgColor indexed="8"/>
      </patternFill>
    </fill>
    <fill>
      <patternFill patternType="solid">
        <fgColor indexed="47"/>
        <bgColor indexed="8"/>
      </patternFill>
    </fill>
    <fill>
      <patternFill patternType="solid">
        <fgColor indexed="47"/>
        <bgColor indexed="9"/>
      </patternFill>
    </fill>
    <fill>
      <patternFill patternType="solid">
        <fgColor rgb="FFFFFF99"/>
        <bgColor indexed="64"/>
      </patternFill>
    </fill>
    <fill>
      <patternFill patternType="solid">
        <fgColor theme="0"/>
        <bgColor indexed="64"/>
      </patternFill>
    </fill>
    <fill>
      <patternFill patternType="solid">
        <fgColor rgb="FFE2E2E2"/>
        <bgColor theme="1"/>
      </patternFill>
    </fill>
    <fill>
      <patternFill patternType="solid">
        <fgColor rgb="FFE2E2E2"/>
        <bgColor indexed="64"/>
      </patternFill>
    </fill>
    <fill>
      <patternFill patternType="solid">
        <fgColor rgb="FFE2E2E2"/>
        <bgColor indexed="8"/>
      </patternFill>
    </fill>
    <fill>
      <patternFill patternType="solid">
        <fgColor rgb="FFFFFF99"/>
        <bgColor indexed="8"/>
      </patternFill>
    </fill>
    <fill>
      <patternFill patternType="solid">
        <fgColor rgb="FFF2F2F2"/>
      </patternFill>
    </fill>
    <fill>
      <patternFill patternType="solid">
        <fgColor theme="6"/>
      </patternFill>
    </fill>
    <fill>
      <patternFill patternType="solid">
        <fgColor theme="9" tint="0.39997558519241921"/>
        <bgColor indexed="65"/>
      </patternFill>
    </fill>
    <fill>
      <patternFill patternType="solid">
        <fgColor indexed="53"/>
      </patternFill>
    </fill>
    <fill>
      <patternFill patternType="solid">
        <fgColor indexed="10"/>
      </patternFill>
    </fill>
    <fill>
      <patternFill patternType="solid">
        <fgColor rgb="FF92D05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249977111117893"/>
        <bgColor indexed="8"/>
      </patternFill>
    </fill>
    <fill>
      <patternFill patternType="solid">
        <fgColor theme="0" tint="-0.249977111117893"/>
        <bgColor indexed="64"/>
      </patternFill>
    </fill>
    <fill>
      <patternFill patternType="solid">
        <fgColor theme="6" tint="0.39997558519241921"/>
        <bgColor indexed="64"/>
      </patternFill>
    </fill>
  </fills>
  <borders count="55">
    <border>
      <left/>
      <right/>
      <top/>
      <bottom/>
      <diagonal/>
    </border>
    <border>
      <left/>
      <right/>
      <top/>
      <bottom style="medium">
        <color indexed="64"/>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8"/>
      </top>
      <bottom style="thin">
        <color indexed="64"/>
      </bottom>
      <diagonal/>
    </border>
    <border>
      <left/>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right/>
      <top style="thin">
        <color indexed="64"/>
      </top>
      <bottom style="hair">
        <color indexed="64"/>
      </bottom>
      <diagonal/>
    </border>
    <border>
      <left/>
      <right/>
      <top style="thin">
        <color indexed="8"/>
      </top>
      <bottom style="thin">
        <color indexed="64"/>
      </bottom>
      <diagonal/>
    </border>
  </borders>
  <cellStyleXfs count="46344">
    <xf numFmtId="0" fontId="0" fillId="0" borderId="0">
      <alignment vertical="top"/>
    </xf>
    <xf numFmtId="10" fontId="14" fillId="0" borderId="0" applyFont="0" applyFill="0" applyBorder="0" applyAlignment="0" applyProtection="0"/>
    <xf numFmtId="0" fontId="7" fillId="0" borderId="0">
      <alignment horizontal="center"/>
    </xf>
    <xf numFmtId="0" fontId="13" fillId="0" borderId="0">
      <alignment vertical="top"/>
    </xf>
    <xf numFmtId="10" fontId="13" fillId="0" borderId="0" applyFont="0" applyFill="0" applyBorder="0" applyAlignment="0" applyProtection="0"/>
    <xf numFmtId="0" fontId="19" fillId="0" borderId="0" applyNumberFormat="0" applyFill="0" applyBorder="0" applyAlignment="0" applyProtection="0">
      <alignment vertical="top"/>
    </xf>
    <xf numFmtId="0" fontId="3" fillId="0" borderId="0"/>
    <xf numFmtId="43" fontId="3" fillId="0" borderId="0" applyFont="0" applyFill="0" applyBorder="0" applyAlignment="0" applyProtection="0"/>
    <xf numFmtId="9" fontId="3" fillId="0" borderId="0" applyFont="0" applyFill="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0" fillId="11" borderId="52" applyNumberFormat="0" applyAlignment="0" applyProtection="0"/>
    <xf numFmtId="43" fontId="3" fillId="0" borderId="0" applyFont="0" applyFill="0" applyBorder="0" applyAlignment="0" applyProtection="0"/>
    <xf numFmtId="43" fontId="6"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0"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applyFont="0" applyFill="0" applyBorder="0" applyAlignment="0" applyProtection="0"/>
    <xf numFmtId="0" fontId="33" fillId="0" borderId="0">
      <protection locked="0"/>
    </xf>
    <xf numFmtId="0" fontId="34" fillId="0" borderId="0">
      <protection locked="0"/>
    </xf>
    <xf numFmtId="0" fontId="33" fillId="0" borderId="0">
      <protection locked="0"/>
    </xf>
    <xf numFmtId="0" fontId="35" fillId="0" borderId="0" applyProtection="0"/>
    <xf numFmtId="0" fontId="35" fillId="0" borderId="0" applyProtection="0"/>
    <xf numFmtId="172" fontId="35" fillId="0" borderId="0" applyProtection="0"/>
    <xf numFmtId="0" fontId="33" fillId="0" borderId="0">
      <protection locked="0"/>
    </xf>
    <xf numFmtId="0" fontId="34" fillId="0" borderId="0">
      <protection locked="0"/>
    </xf>
    <xf numFmtId="0" fontId="33" fillId="0" borderId="0">
      <protection locked="0"/>
    </xf>
    <xf numFmtId="0" fontId="36" fillId="0" borderId="53" applyNumberFormat="0" applyFill="0" applyBorder="0" applyAlignment="0">
      <alignment horizontal="centerContinuous"/>
    </xf>
    <xf numFmtId="0" fontId="6" fillId="0" borderId="0"/>
    <xf numFmtId="0" fontId="6" fillId="0" borderId="0"/>
    <xf numFmtId="0" fontId="3" fillId="0" borderId="0"/>
    <xf numFmtId="172"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7" fillId="0" borderId="0"/>
    <xf numFmtId="173" fontId="38" fillId="0" borderId="0"/>
    <xf numFmtId="0" fontId="3" fillId="0" borderId="0"/>
    <xf numFmtId="0" fontId="3" fillId="0" borderId="0"/>
    <xf numFmtId="0" fontId="3" fillId="0" borderId="0"/>
    <xf numFmtId="0" fontId="3" fillId="0" borderId="0"/>
    <xf numFmtId="0" fontId="13" fillId="0" borderId="0">
      <alignment vertical="top"/>
    </xf>
    <xf numFmtId="0" fontId="37" fillId="0" borderId="0"/>
    <xf numFmtId="0" fontId="6" fillId="0" borderId="0"/>
    <xf numFmtId="0" fontId="3" fillId="0" borderId="0"/>
    <xf numFmtId="0" fontId="3" fillId="0" borderId="0"/>
    <xf numFmtId="0" fontId="13" fillId="0" borderId="0">
      <alignment vertical="top"/>
    </xf>
    <xf numFmtId="0" fontId="13" fillId="0" borderId="0">
      <alignment vertical="top"/>
    </xf>
    <xf numFmtId="0" fontId="13" fillId="0" borderId="0">
      <alignment vertical="top"/>
    </xf>
    <xf numFmtId="0" fontId="6" fillId="0" borderId="0"/>
    <xf numFmtId="0" fontId="6" fillId="0" borderId="0"/>
    <xf numFmtId="0" fontId="6" fillId="0" borderId="0"/>
    <xf numFmtId="0" fontId="13" fillId="0" borderId="0">
      <alignment vertical="top"/>
    </xf>
    <xf numFmtId="0" fontId="13" fillId="0" borderId="0">
      <alignment vertical="top"/>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 fillId="0" borderId="0"/>
    <xf numFmtId="0" fontId="13" fillId="0" borderId="0">
      <alignment vertical="top"/>
    </xf>
    <xf numFmtId="1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1" fillId="0" borderId="0"/>
    <xf numFmtId="9" fontId="3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37" fillId="0" borderId="0"/>
    <xf numFmtId="0" fontId="6" fillId="0" borderId="0"/>
    <xf numFmtId="0" fontId="13" fillId="0" borderId="0">
      <alignment vertical="top"/>
    </xf>
    <xf numFmtId="173" fontId="38" fillId="0" borderId="0"/>
    <xf numFmtId="0" fontId="13" fillId="0" borderId="0">
      <alignment vertical="top"/>
    </xf>
    <xf numFmtId="0" fontId="31" fillId="0" borderId="0"/>
    <xf numFmtId="9"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13" fillId="0" borderId="0">
      <alignment vertical="top"/>
    </xf>
    <xf numFmtId="0" fontId="13" fillId="0" borderId="0">
      <alignment vertical="top"/>
    </xf>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13" fillId="0" borderId="0">
      <alignment vertical="top"/>
    </xf>
    <xf numFmtId="44" fontId="31" fillId="0" borderId="0" applyFont="0" applyFill="0" applyBorder="0" applyAlignment="0" applyProtection="0"/>
    <xf numFmtId="43" fontId="3"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9" fontId="13"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13" fillId="0" borderId="0">
      <alignment vertical="top"/>
    </xf>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4" fontId="3" fillId="0" borderId="0" applyFont="0" applyFill="0" applyBorder="0" applyAlignment="0" applyProtection="0"/>
    <xf numFmtId="0" fontId="39"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0" fontId="40" fillId="12" borderId="0" applyNumberFormat="0" applyBorder="0" applyAlignment="0" applyProtection="0"/>
    <xf numFmtId="0" fontId="40" fillId="13"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788">
    <xf numFmtId="0" fontId="0" fillId="0" borderId="0" xfId="0" applyAlignment="1"/>
    <xf numFmtId="0" fontId="0" fillId="0" borderId="0" xfId="0" applyAlignment="1" applyProtection="1">
      <protection locked="0"/>
    </xf>
    <xf numFmtId="0" fontId="0" fillId="0" borderId="0" xfId="0" applyAlignment="1">
      <alignment horizontal="right"/>
    </xf>
    <xf numFmtId="164" fontId="6" fillId="0" borderId="0" xfId="0" applyNumberFormat="1" applyFont="1" applyAlignment="1" applyProtection="1">
      <protection locked="0"/>
    </xf>
    <xf numFmtId="0" fontId="6" fillId="0" borderId="0" xfId="0" applyFont="1" applyAlignment="1" applyProtection="1">
      <protection locked="0"/>
    </xf>
    <xf numFmtId="0" fontId="4" fillId="0" borderId="0" xfId="0" applyFont="1" applyAlignment="1"/>
    <xf numFmtId="0" fontId="6" fillId="0" borderId="0" xfId="0" applyFont="1" applyAlignment="1"/>
    <xf numFmtId="0" fontId="9" fillId="0" borderId="0" xfId="0" applyFont="1" applyAlignment="1"/>
    <xf numFmtId="0" fontId="11" fillId="0" borderId="0" xfId="0" applyFont="1" applyAlignment="1"/>
    <xf numFmtId="0" fontId="12" fillId="0" borderId="0" xfId="0" applyFont="1" applyAlignment="1"/>
    <xf numFmtId="0" fontId="12" fillId="0" borderId="0" xfId="0" applyFont="1" applyAlignment="1" applyProtection="1">
      <protection locked="0"/>
    </xf>
    <xf numFmtId="0" fontId="10" fillId="0" borderId="0" xfId="0" applyFont="1" applyAlignment="1" applyProtection="1">
      <protection locked="0"/>
    </xf>
    <xf numFmtId="0" fontId="11" fillId="0" borderId="0" xfId="0" applyFont="1" applyAlignment="1">
      <alignment horizontal="right"/>
    </xf>
    <xf numFmtId="0" fontId="6" fillId="0" borderId="0" xfId="0" applyFont="1" applyAlignment="1">
      <alignment horizontal="right"/>
    </xf>
    <xf numFmtId="0" fontId="6" fillId="0" borderId="0" xfId="0" applyFont="1" applyAlignment="1" applyProtection="1">
      <alignment horizontal="right"/>
      <protection locked="0"/>
    </xf>
    <xf numFmtId="0" fontId="0" fillId="0" borderId="0" xfId="0"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6" fillId="0" borderId="0" xfId="0" applyFont="1" applyAlignment="1" applyProtection="1">
      <alignment vertical="center"/>
      <protection locked="0"/>
    </xf>
    <xf numFmtId="0" fontId="6" fillId="0" borderId="0" xfId="0" applyFont="1" applyAlignment="1">
      <alignment vertical="center"/>
    </xf>
    <xf numFmtId="0" fontId="6" fillId="0" borderId="0" xfId="0" applyFont="1" applyBorder="1" applyAlignment="1" applyProtection="1">
      <protection locked="0"/>
    </xf>
    <xf numFmtId="0" fontId="6" fillId="0" borderId="0" xfId="0" applyFont="1" applyBorder="1" applyAlignment="1" applyProtection="1">
      <alignment horizontal="right"/>
      <protection locked="0"/>
    </xf>
    <xf numFmtId="164" fontId="6" fillId="0" borderId="0" xfId="0" applyNumberFormat="1" applyFont="1" applyBorder="1" applyAlignment="1" applyProtection="1">
      <protection locked="0"/>
    </xf>
    <xf numFmtId="0" fontId="6" fillId="0" borderId="1" xfId="0" applyFont="1" applyBorder="1" applyAlignment="1" applyProtection="1">
      <protection locked="0"/>
    </xf>
    <xf numFmtId="0" fontId="6" fillId="0" borderId="1" xfId="0" applyFont="1" applyBorder="1" applyAlignment="1" applyProtection="1">
      <alignment horizontal="right"/>
      <protection locked="0"/>
    </xf>
    <xf numFmtId="0" fontId="12" fillId="0" borderId="0" xfId="0" applyFont="1" applyAlignment="1" applyProtection="1">
      <alignment horizontal="left" wrapText="1"/>
      <protection locked="0"/>
    </xf>
    <xf numFmtId="0" fontId="12" fillId="0" borderId="0" xfId="0" applyFont="1" applyAlignment="1">
      <alignment horizontal="left" wrapText="1"/>
    </xf>
    <xf numFmtId="0" fontId="6" fillId="0" borderId="0" xfId="0" applyFont="1" applyAlignment="1">
      <alignment horizontal="left" wrapText="1"/>
    </xf>
    <xf numFmtId="0" fontId="6" fillId="0" borderId="0" xfId="0" quotePrefix="1" applyFont="1" applyAlignment="1"/>
    <xf numFmtId="0" fontId="12" fillId="0" borderId="0" xfId="0" applyFont="1" applyBorder="1" applyAlignment="1" applyProtection="1">
      <protection locked="0"/>
    </xf>
    <xf numFmtId="0" fontId="12" fillId="0" borderId="0" xfId="0" applyFont="1" applyBorder="1" applyAlignment="1" applyProtection="1">
      <alignment horizontal="left" wrapText="1"/>
      <protection locked="0"/>
    </xf>
    <xf numFmtId="0" fontId="12" fillId="0" borderId="0" xfId="0" applyFont="1" applyBorder="1" applyAlignment="1" applyProtection="1">
      <alignment horizontal="right"/>
      <protection locked="0"/>
    </xf>
    <xf numFmtId="0" fontId="10" fillId="0" borderId="1" xfId="0" applyFont="1" applyBorder="1" applyAlignment="1" applyProtection="1">
      <alignment wrapText="1"/>
      <protection locked="0"/>
    </xf>
    <xf numFmtId="0" fontId="10" fillId="0" borderId="1" xfId="0" applyFont="1" applyBorder="1" applyAlignment="1" applyProtection="1">
      <alignment horizontal="left" wrapText="1"/>
      <protection locked="0"/>
    </xf>
    <xf numFmtId="0" fontId="10" fillId="0" borderId="1" xfId="0" applyFont="1" applyBorder="1" applyAlignment="1" applyProtection="1">
      <alignment horizontal="right" wrapText="1"/>
      <protection locked="0"/>
    </xf>
    <xf numFmtId="0" fontId="13" fillId="0" borderId="0" xfId="0" applyFont="1" applyAlignment="1"/>
    <xf numFmtId="0" fontId="6" fillId="0" borderId="5" xfId="0" applyFont="1" applyBorder="1" applyAlignment="1" applyProtection="1">
      <protection locked="0"/>
    </xf>
    <xf numFmtId="0" fontId="0" fillId="0" borderId="0" xfId="0" applyBorder="1" applyAlignment="1"/>
    <xf numFmtId="9" fontId="6" fillId="0" borderId="0" xfId="0" applyNumberFormat="1" applyFont="1" applyAlignment="1"/>
    <xf numFmtId="169" fontId="6" fillId="0" borderId="0" xfId="1" applyNumberFormat="1" applyFont="1"/>
    <xf numFmtId="9" fontId="6" fillId="0" borderId="5" xfId="0" applyNumberFormat="1" applyFont="1" applyBorder="1" applyAlignment="1"/>
    <xf numFmtId="9" fontId="6" fillId="0" borderId="0" xfId="0" applyNumberFormat="1" applyFont="1" applyBorder="1" applyAlignment="1"/>
    <xf numFmtId="169" fontId="6" fillId="0" borderId="0" xfId="1" applyNumberFormat="1" applyFont="1" applyBorder="1"/>
    <xf numFmtId="0" fontId="6" fillId="0" borderId="5" xfId="0" applyFont="1" applyBorder="1" applyAlignment="1" applyProtection="1">
      <alignment horizontal="right"/>
      <protection locked="0"/>
    </xf>
    <xf numFmtId="164" fontId="6" fillId="0" borderId="5" xfId="0" applyNumberFormat="1" applyFont="1" applyBorder="1" applyAlignment="1" applyProtection="1">
      <protection locked="0"/>
    </xf>
    <xf numFmtId="0" fontId="6" fillId="0" borderId="1" xfId="0" applyFont="1" applyBorder="1" applyAlignment="1">
      <alignment horizontal="right" vertical="center"/>
    </xf>
    <xf numFmtId="0" fontId="6" fillId="0" borderId="1" xfId="0" applyFont="1" applyBorder="1" applyAlignment="1">
      <alignment horizontal="left" vertical="center"/>
    </xf>
    <xf numFmtId="0" fontId="6" fillId="0" borderId="1" xfId="0" applyFont="1" applyBorder="1" applyAlignment="1" applyProtection="1">
      <alignment vertical="center"/>
      <protection locked="0"/>
    </xf>
    <xf numFmtId="0" fontId="6" fillId="0" borderId="1" xfId="0" applyFont="1" applyBorder="1" applyAlignment="1">
      <alignment vertical="center"/>
    </xf>
    <xf numFmtId="3" fontId="6" fillId="0" borderId="0" xfId="0" applyNumberFormat="1" applyFont="1" applyAlignment="1" applyProtection="1">
      <protection locked="0"/>
    </xf>
    <xf numFmtId="3" fontId="6" fillId="0" borderId="1" xfId="0" applyNumberFormat="1" applyFont="1" applyBorder="1" applyAlignment="1" applyProtection="1">
      <protection locked="0"/>
    </xf>
    <xf numFmtId="3" fontId="6" fillId="0" borderId="0" xfId="0" applyNumberFormat="1" applyFont="1" applyBorder="1" applyAlignment="1" applyProtection="1">
      <protection locked="0"/>
    </xf>
    <xf numFmtId="0" fontId="6" fillId="0" borderId="0" xfId="0" applyFont="1" applyFill="1" applyAlignment="1" applyProtection="1">
      <protection locked="0"/>
    </xf>
    <xf numFmtId="0" fontId="12" fillId="0" borderId="0" xfId="0" applyFont="1" applyFill="1" applyAlignment="1" applyProtection="1">
      <protection locked="0"/>
    </xf>
    <xf numFmtId="164" fontId="6" fillId="0" borderId="0" xfId="0" applyNumberFormat="1" applyFont="1" applyFill="1" applyAlignment="1" applyProtection="1">
      <protection locked="0"/>
    </xf>
    <xf numFmtId="9" fontId="6" fillId="0" borderId="0" xfId="0" applyNumberFormat="1" applyFont="1" applyFill="1" applyAlignment="1"/>
    <xf numFmtId="169" fontId="6" fillId="0" borderId="0" xfId="1" applyNumberFormat="1" applyFont="1" applyFill="1"/>
    <xf numFmtId="0" fontId="0" fillId="0" borderId="0" xfId="0" applyFill="1" applyAlignment="1"/>
    <xf numFmtId="0" fontId="6" fillId="3" borderId="0" xfId="0" applyFont="1" applyFill="1" applyAlignment="1" applyProtection="1">
      <protection locked="0"/>
    </xf>
    <xf numFmtId="0" fontId="6" fillId="3" borderId="0" xfId="0" applyFont="1" applyFill="1" applyAlignment="1" applyProtection="1">
      <alignment horizontal="right"/>
      <protection locked="0"/>
    </xf>
    <xf numFmtId="0" fontId="12" fillId="3" borderId="0" xfId="0" applyFont="1" applyFill="1" applyAlignment="1" applyProtection="1">
      <protection locked="0"/>
    </xf>
    <xf numFmtId="164" fontId="6" fillId="3" borderId="0" xfId="0" applyNumberFormat="1" applyFont="1" applyFill="1" applyAlignment="1" applyProtection="1">
      <protection locked="0"/>
    </xf>
    <xf numFmtId="3" fontId="6" fillId="3" borderId="0" xfId="0" applyNumberFormat="1" applyFont="1" applyFill="1" applyAlignment="1" applyProtection="1">
      <protection locked="0"/>
    </xf>
    <xf numFmtId="9" fontId="6" fillId="3" borderId="0" xfId="0" applyNumberFormat="1" applyFont="1" applyFill="1" applyAlignment="1"/>
    <xf numFmtId="169" fontId="6" fillId="3" borderId="0" xfId="1" applyNumberFormat="1" applyFont="1" applyFill="1"/>
    <xf numFmtId="9" fontId="6" fillId="3" borderId="0" xfId="0" applyNumberFormat="1" applyFont="1" applyFill="1" applyBorder="1" applyAlignment="1"/>
    <xf numFmtId="169" fontId="6" fillId="3" borderId="0" xfId="1" applyNumberFormat="1" applyFont="1" applyFill="1" applyBorder="1"/>
    <xf numFmtId="0" fontId="12" fillId="3" borderId="0" xfId="0" applyFont="1" applyFill="1" applyAlignment="1" applyProtection="1">
      <alignment horizontal="right"/>
      <protection locked="0"/>
    </xf>
    <xf numFmtId="0" fontId="6" fillId="3" borderId="0" xfId="0" applyFont="1" applyFill="1" applyBorder="1" applyAlignment="1" applyProtection="1">
      <protection locked="0"/>
    </xf>
    <xf numFmtId="0" fontId="6" fillId="3" borderId="0" xfId="0" applyFont="1" applyFill="1" applyBorder="1" applyAlignment="1" applyProtection="1">
      <alignment horizontal="right"/>
      <protection locked="0"/>
    </xf>
    <xf numFmtId="0" fontId="12" fillId="3" borderId="0" xfId="0" applyFont="1" applyFill="1" applyBorder="1" applyAlignment="1" applyProtection="1">
      <protection locked="0"/>
    </xf>
    <xf numFmtId="164" fontId="6" fillId="3" borderId="0" xfId="0" applyNumberFormat="1" applyFont="1" applyFill="1" applyBorder="1" applyAlignment="1" applyProtection="1">
      <protection locked="0"/>
    </xf>
    <xf numFmtId="0" fontId="6" fillId="3" borderId="0" xfId="0" applyFont="1" applyFill="1" applyBorder="1" applyAlignment="1"/>
    <xf numFmtId="166" fontId="6" fillId="0" borderId="0" xfId="1" applyNumberFormat="1" applyFont="1" applyBorder="1"/>
    <xf numFmtId="0" fontId="6" fillId="0" borderId="9" xfId="0" applyFont="1" applyBorder="1" applyAlignment="1" applyProtection="1">
      <alignment horizontal="right"/>
      <protection locked="0"/>
    </xf>
    <xf numFmtId="3" fontId="6" fillId="0" borderId="9" xfId="0" applyNumberFormat="1" applyFont="1" applyBorder="1" applyAlignment="1" applyProtection="1">
      <protection locked="0"/>
    </xf>
    <xf numFmtId="0" fontId="12" fillId="3" borderId="0" xfId="0" applyFont="1" applyFill="1" applyAlignment="1" applyProtection="1">
      <alignment horizontal="left" wrapText="1"/>
      <protection locked="0"/>
    </xf>
    <xf numFmtId="0" fontId="9" fillId="3" borderId="0" xfId="0" applyFont="1" applyFill="1" applyAlignment="1" applyProtection="1">
      <protection locked="0"/>
    </xf>
    <xf numFmtId="0" fontId="9" fillId="4" borderId="0" xfId="0" applyFont="1" applyFill="1" applyAlignment="1" applyProtection="1">
      <protection locked="0"/>
    </xf>
    <xf numFmtId="0" fontId="16" fillId="0" borderId="0" xfId="0" applyFont="1" applyBorder="1" applyAlignment="1" applyProtection="1">
      <alignment horizontal="left"/>
      <protection locked="0"/>
    </xf>
    <xf numFmtId="0" fontId="9" fillId="0" borderId="17" xfId="0" applyFont="1" applyBorder="1" applyAlignment="1">
      <alignment wrapText="1"/>
    </xf>
    <xf numFmtId="0" fontId="9" fillId="0" borderId="17" xfId="0" applyFont="1" applyBorder="1" applyAlignment="1">
      <alignment horizontal="right" wrapText="1"/>
    </xf>
    <xf numFmtId="0" fontId="9" fillId="0" borderId="17" xfId="0" applyFont="1" applyBorder="1" applyAlignment="1" applyProtection="1">
      <alignment horizontal="center" wrapText="1"/>
      <protection locked="0"/>
    </xf>
    <xf numFmtId="0" fontId="9" fillId="0" borderId="17" xfId="0" applyFont="1" applyBorder="1" applyAlignment="1" applyProtection="1">
      <alignment horizontal="right" wrapText="1"/>
      <protection locked="0"/>
    </xf>
    <xf numFmtId="0" fontId="6" fillId="0" borderId="0" xfId="0" applyFont="1" applyBorder="1" applyAlignment="1">
      <alignment horizontal="left" vertical="center"/>
    </xf>
    <xf numFmtId="0" fontId="6" fillId="0" borderId="0" xfId="0" applyFont="1" applyBorder="1" applyAlignment="1" applyProtection="1">
      <alignment vertical="center"/>
      <protection locked="0"/>
    </xf>
    <xf numFmtId="0" fontId="6" fillId="0" borderId="0" xfId="0" applyFont="1" applyBorder="1" applyAlignment="1">
      <alignment vertical="center"/>
    </xf>
    <xf numFmtId="9" fontId="6" fillId="0" borderId="0" xfId="0" applyNumberFormat="1" applyFont="1" applyBorder="1" applyAlignment="1">
      <alignment horizontal="right" wrapText="1"/>
    </xf>
    <xf numFmtId="0" fontId="5" fillId="3" borderId="0" xfId="0" applyFont="1" applyFill="1" applyAlignment="1" applyProtection="1">
      <protection locked="0"/>
    </xf>
    <xf numFmtId="0" fontId="6" fillId="0" borderId="0" xfId="0" applyFont="1" applyFill="1" applyAlignment="1" applyProtection="1">
      <alignment horizontal="right"/>
      <protection locked="0"/>
    </xf>
    <xf numFmtId="0" fontId="12" fillId="3" borderId="0" xfId="0" applyFont="1" applyFill="1" applyAlignment="1">
      <alignment horizontal="left" wrapText="1"/>
    </xf>
    <xf numFmtId="0" fontId="12" fillId="3" borderId="0" xfId="0" applyFont="1" applyFill="1" applyAlignment="1"/>
    <xf numFmtId="4" fontId="12" fillId="0" borderId="0" xfId="0" applyNumberFormat="1" applyFont="1" applyAlignment="1" applyProtection="1">
      <alignment horizontal="right"/>
      <protection locked="0"/>
    </xf>
    <xf numFmtId="4" fontId="12" fillId="3" borderId="0" xfId="0" applyNumberFormat="1" applyFont="1" applyFill="1" applyAlignment="1" applyProtection="1">
      <alignment horizontal="right"/>
      <protection locked="0"/>
    </xf>
    <xf numFmtId="0" fontId="12" fillId="4" borderId="0" xfId="0" applyFont="1" applyFill="1" applyAlignment="1" applyProtection="1">
      <alignment horizontal="left" wrapText="1"/>
      <protection locked="0"/>
    </xf>
    <xf numFmtId="0" fontId="12" fillId="4" borderId="0" xfId="0" applyFont="1" applyFill="1" applyAlignment="1" applyProtection="1">
      <protection locked="0"/>
    </xf>
    <xf numFmtId="4" fontId="12" fillId="4" borderId="0" xfId="0" applyNumberFormat="1" applyFont="1" applyFill="1" applyAlignment="1" applyProtection="1">
      <alignment horizontal="right"/>
      <protection locked="0"/>
    </xf>
    <xf numFmtId="3" fontId="12" fillId="3" borderId="0" xfId="0" applyNumberFormat="1" applyFont="1" applyFill="1" applyAlignment="1" applyProtection="1">
      <alignment horizontal="right"/>
      <protection locked="0"/>
    </xf>
    <xf numFmtId="0" fontId="9" fillId="0" borderId="0" xfId="0" applyFont="1" applyFill="1" applyAlignment="1" applyProtection="1">
      <protection locked="0"/>
    </xf>
    <xf numFmtId="0" fontId="12" fillId="0" borderId="0" xfId="0" applyFont="1" applyFill="1" applyAlignment="1" applyProtection="1">
      <alignment horizontal="left" wrapText="1"/>
      <protection locked="0"/>
    </xf>
    <xf numFmtId="0" fontId="6" fillId="0" borderId="0" xfId="0" applyFont="1" applyFill="1" applyAlignment="1"/>
    <xf numFmtId="2" fontId="6" fillId="0" borderId="0" xfId="0" applyNumberFormat="1" applyFont="1" applyBorder="1" applyAlignment="1" applyProtection="1">
      <protection locked="0"/>
    </xf>
    <xf numFmtId="0" fontId="6" fillId="0" borderId="0" xfId="0" applyFont="1" applyAlignment="1" applyProtection="1">
      <alignment horizontal="left" wrapText="1"/>
      <protection locked="0"/>
    </xf>
    <xf numFmtId="0" fontId="10" fillId="0" borderId="0" xfId="0" applyFont="1" applyAlignment="1"/>
    <xf numFmtId="2" fontId="6" fillId="0" borderId="0" xfId="0" applyNumberFormat="1" applyFont="1" applyAlignment="1"/>
    <xf numFmtId="2" fontId="12" fillId="0" borderId="0" xfId="0" applyNumberFormat="1" applyFont="1" applyFill="1" applyAlignment="1" applyProtection="1">
      <alignment horizontal="right"/>
      <protection locked="0"/>
    </xf>
    <xf numFmtId="2" fontId="12" fillId="0" borderId="0" xfId="0" applyNumberFormat="1" applyFont="1" applyAlignment="1" applyProtection="1">
      <alignment horizontal="right"/>
      <protection locked="0"/>
    </xf>
    <xf numFmtId="164" fontId="6" fillId="0" borderId="0" xfId="0" applyNumberFormat="1" applyFont="1" applyFill="1" applyBorder="1" applyAlignment="1" applyProtection="1">
      <protection locked="0"/>
    </xf>
    <xf numFmtId="171" fontId="6" fillId="0" borderId="1" xfId="0" applyNumberFormat="1" applyFont="1" applyBorder="1" applyAlignment="1" applyProtection="1">
      <alignment vertical="center"/>
      <protection locked="0"/>
    </xf>
    <xf numFmtId="171" fontId="0" fillId="0" borderId="0" xfId="0" applyNumberFormat="1" applyAlignment="1" applyProtection="1">
      <protection locked="0"/>
    </xf>
    <xf numFmtId="171" fontId="6" fillId="0" borderId="0" xfId="0" applyNumberFormat="1" applyFont="1" applyAlignment="1" applyProtection="1">
      <protection locked="0"/>
    </xf>
    <xf numFmtId="171" fontId="6" fillId="0" borderId="0" xfId="0" applyNumberFormat="1" applyFont="1" applyBorder="1" applyAlignment="1" applyProtection="1">
      <alignment vertical="center"/>
      <protection locked="0"/>
    </xf>
    <xf numFmtId="171" fontId="6" fillId="3" borderId="0" xfId="0" applyNumberFormat="1" applyFont="1" applyFill="1" applyAlignment="1" applyProtection="1">
      <protection locked="0"/>
    </xf>
    <xf numFmtId="171" fontId="6" fillId="0" borderId="5" xfId="0" applyNumberFormat="1" applyFont="1" applyBorder="1" applyAlignment="1" applyProtection="1">
      <protection locked="0"/>
    </xf>
    <xf numFmtId="171" fontId="6" fillId="0" borderId="0" xfId="0" applyNumberFormat="1" applyFont="1" applyAlignment="1" applyProtection="1">
      <alignment vertical="center"/>
      <protection locked="0"/>
    </xf>
    <xf numFmtId="0" fontId="6" fillId="0" borderId="1" xfId="0" applyFont="1" applyBorder="1" applyAlignment="1">
      <alignment horizontal="right" wrapText="1"/>
    </xf>
    <xf numFmtId="9" fontId="6" fillId="0" borderId="9" xfId="0" applyNumberFormat="1" applyFont="1" applyBorder="1" applyAlignment="1"/>
    <xf numFmtId="164" fontId="6" fillId="0" borderId="9" xfId="0" applyNumberFormat="1" applyFont="1" applyBorder="1" applyAlignment="1" applyProtection="1">
      <protection locked="0"/>
    </xf>
    <xf numFmtId="0" fontId="6" fillId="0" borderId="1" xfId="0" applyFont="1" applyBorder="1" applyAlignment="1">
      <alignment horizontal="right"/>
    </xf>
    <xf numFmtId="171" fontId="6" fillId="0" borderId="0" xfId="0" applyNumberFormat="1" applyFont="1" applyFill="1" applyAlignment="1" applyProtection="1">
      <protection locked="0"/>
    </xf>
    <xf numFmtId="0" fontId="4" fillId="0" borderId="0" xfId="0" applyFont="1" applyAlignment="1" applyProtection="1">
      <alignment horizontal="left"/>
      <protection locked="0"/>
    </xf>
    <xf numFmtId="2" fontId="6" fillId="0" borderId="0" xfId="0" applyNumberFormat="1" applyFont="1" applyFill="1" applyAlignment="1"/>
    <xf numFmtId="0" fontId="5" fillId="3" borderId="0" xfId="0" applyFont="1" applyFill="1" applyBorder="1" applyAlignment="1" applyProtection="1">
      <protection locked="0"/>
    </xf>
    <xf numFmtId="0" fontId="12" fillId="3" borderId="0" xfId="0" applyFont="1" applyFill="1" applyBorder="1" applyAlignment="1" applyProtection="1">
      <alignment horizontal="left" wrapText="1"/>
      <protection locked="0"/>
    </xf>
    <xf numFmtId="4" fontId="12" fillId="3" borderId="0" xfId="0" applyNumberFormat="1" applyFont="1" applyFill="1" applyBorder="1" applyAlignment="1" applyProtection="1">
      <alignment horizontal="right"/>
      <protection locked="0"/>
    </xf>
    <xf numFmtId="0" fontId="5" fillId="0" borderId="0" xfId="0" applyFont="1" applyFill="1" applyBorder="1" applyAlignment="1" applyProtection="1">
      <protection locked="0"/>
    </xf>
    <xf numFmtId="0" fontId="12" fillId="0" borderId="0" xfId="0" applyFont="1" applyFill="1" applyBorder="1" applyAlignment="1" applyProtection="1">
      <alignment horizontal="left" wrapText="1"/>
      <protection locked="0"/>
    </xf>
    <xf numFmtId="0" fontId="12" fillId="0" borderId="0" xfId="0" applyFont="1" applyFill="1" applyBorder="1" applyAlignment="1" applyProtection="1">
      <protection locked="0"/>
    </xf>
    <xf numFmtId="2" fontId="6" fillId="0" borderId="0" xfId="0" applyNumberFormat="1" applyFont="1" applyFill="1" applyBorder="1" applyAlignment="1"/>
    <xf numFmtId="4" fontId="12" fillId="0" borderId="0" xfId="0" applyNumberFormat="1" applyFont="1" applyFill="1" applyBorder="1" applyAlignment="1" applyProtection="1">
      <alignment horizontal="right"/>
      <protection locked="0"/>
    </xf>
    <xf numFmtId="0" fontId="9" fillId="3" borderId="0" xfId="0" applyFont="1" applyFill="1" applyBorder="1" applyAlignment="1" applyProtection="1">
      <protection locked="0"/>
    </xf>
    <xf numFmtId="0" fontId="9" fillId="0" borderId="0" xfId="0" applyFont="1" applyFill="1" applyBorder="1" applyAlignment="1" applyProtection="1">
      <protection locked="0"/>
    </xf>
    <xf numFmtId="4" fontId="12" fillId="0" borderId="0" xfId="0" applyNumberFormat="1" applyFont="1" applyFill="1" applyAlignment="1" applyProtection="1">
      <alignment horizontal="right"/>
      <protection locked="0"/>
    </xf>
    <xf numFmtId="0" fontId="6" fillId="0" borderId="0" xfId="0" applyFont="1" applyFill="1" applyBorder="1" applyAlignment="1"/>
    <xf numFmtId="0" fontId="0" fillId="6" borderId="0" xfId="0" applyFill="1" applyAlignment="1"/>
    <xf numFmtId="2" fontId="6" fillId="6" borderId="0" xfId="0" applyNumberFormat="1" applyFont="1" applyFill="1" applyAlignment="1"/>
    <xf numFmtId="0" fontId="6" fillId="6" borderId="0" xfId="0" applyFont="1" applyFill="1" applyAlignment="1"/>
    <xf numFmtId="0" fontId="5" fillId="0" borderId="17" xfId="0" applyFont="1" applyBorder="1" applyAlignment="1">
      <alignment wrapText="1"/>
    </xf>
    <xf numFmtId="0" fontId="5" fillId="2" borderId="18" xfId="0" applyFont="1" applyFill="1" applyBorder="1" applyAlignment="1">
      <alignment wrapText="1"/>
    </xf>
    <xf numFmtId="0" fontId="4" fillId="0" borderId="0" xfId="0" applyFont="1" applyAlignment="1" applyProtection="1">
      <alignment horizontal="right"/>
      <protection locked="0"/>
    </xf>
    <xf numFmtId="0" fontId="13" fillId="0" borderId="0" xfId="3" applyAlignment="1"/>
    <xf numFmtId="0" fontId="4" fillId="0" borderId="0" xfId="3" applyFont="1" applyAlignment="1">
      <alignment horizontal="right" vertical="center"/>
    </xf>
    <xf numFmtId="0" fontId="5" fillId="3" borderId="17" xfId="3" applyFont="1" applyFill="1" applyBorder="1" applyAlignment="1">
      <alignment horizontal="right" wrapText="1"/>
    </xf>
    <xf numFmtId="0" fontId="13" fillId="0" borderId="0" xfId="3" applyAlignment="1">
      <alignment horizontal="right"/>
    </xf>
    <xf numFmtId="168" fontId="13" fillId="0" borderId="0" xfId="3" applyNumberFormat="1" applyFont="1" applyBorder="1" applyAlignment="1"/>
    <xf numFmtId="0" fontId="10" fillId="0" borderId="0" xfId="0" applyFont="1" applyBorder="1" applyAlignment="1" applyProtection="1">
      <alignment horizontal="right"/>
      <protection locked="0"/>
    </xf>
    <xf numFmtId="0" fontId="10" fillId="3" borderId="0" xfId="0" applyFont="1" applyFill="1" applyBorder="1" applyAlignment="1" applyProtection="1">
      <protection locked="0"/>
    </xf>
    <xf numFmtId="0" fontId="0" fillId="3" borderId="0" xfId="0" applyFill="1" applyBorder="1" applyAlignment="1">
      <alignment horizontal="right"/>
    </xf>
    <xf numFmtId="0" fontId="6" fillId="0" borderId="0" xfId="0" applyFont="1" applyBorder="1" applyAlignment="1" applyProtection="1">
      <alignment wrapText="1"/>
      <protection locked="0"/>
    </xf>
    <xf numFmtId="0" fontId="10" fillId="0" borderId="1" xfId="0" applyFont="1" applyFill="1" applyBorder="1" applyAlignment="1" applyProtection="1">
      <alignment horizontal="right"/>
      <protection locked="0"/>
    </xf>
    <xf numFmtId="0" fontId="6" fillId="0" borderId="1" xfId="0" applyFont="1" applyFill="1" applyBorder="1" applyAlignment="1" applyProtection="1">
      <alignment horizontal="right"/>
      <protection locked="0"/>
    </xf>
    <xf numFmtId="0" fontId="6" fillId="0" borderId="1" xfId="0" applyFont="1" applyFill="1" applyBorder="1" applyAlignment="1" applyProtection="1">
      <protection locked="0"/>
    </xf>
    <xf numFmtId="168" fontId="5" fillId="0" borderId="0" xfId="4" applyNumberFormat="1" applyFont="1" applyFill="1" applyBorder="1"/>
    <xf numFmtId="0" fontId="5" fillId="3" borderId="18" xfId="3" applyFont="1" applyFill="1" applyBorder="1" applyAlignment="1">
      <alignment horizontal="right" wrapText="1"/>
    </xf>
    <xf numFmtId="0" fontId="13" fillId="8" borderId="18" xfId="3" applyFont="1" applyFill="1" applyBorder="1" applyAlignment="1">
      <alignment horizontal="right"/>
    </xf>
    <xf numFmtId="0" fontId="13" fillId="8" borderId="18" xfId="3" applyFont="1" applyFill="1" applyBorder="1" applyAlignment="1" applyProtection="1">
      <protection locked="0"/>
    </xf>
    <xf numFmtId="0" fontId="4" fillId="0" borderId="0" xfId="0" applyFont="1" applyAlignment="1">
      <alignment horizontal="left"/>
    </xf>
    <xf numFmtId="0" fontId="6" fillId="3" borderId="0" xfId="0" applyFont="1" applyFill="1" applyAlignment="1"/>
    <xf numFmtId="0" fontId="6" fillId="0" borderId="0" xfId="0" applyFont="1" applyFill="1" applyAlignment="1" applyProtection="1">
      <alignment horizontal="left"/>
      <protection locked="0"/>
    </xf>
    <xf numFmtId="0" fontId="6" fillId="0" borderId="9" xfId="0" applyFont="1" applyBorder="1" applyAlignment="1" applyProtection="1">
      <protection locked="0"/>
    </xf>
    <xf numFmtId="0" fontId="6" fillId="0" borderId="12" xfId="0" applyFont="1" applyBorder="1" applyAlignment="1"/>
    <xf numFmtId="0" fontId="6" fillId="0" borderId="0" xfId="0" applyFont="1" applyFill="1" applyBorder="1" applyAlignment="1" applyProtection="1">
      <protection locked="0"/>
    </xf>
    <xf numFmtId="0" fontId="10" fillId="0" borderId="11" xfId="0" applyFont="1" applyBorder="1" applyAlignment="1"/>
    <xf numFmtId="0" fontId="6" fillId="0" borderId="9" xfId="0" applyFont="1" applyBorder="1" applyAlignment="1"/>
    <xf numFmtId="0" fontId="6" fillId="0" borderId="10" xfId="0" applyFont="1" applyBorder="1" applyAlignment="1"/>
    <xf numFmtId="0" fontId="6" fillId="0" borderId="0" xfId="0" applyFont="1" applyBorder="1" applyAlignment="1"/>
    <xf numFmtId="0" fontId="6" fillId="0" borderId="13" xfId="0" applyFont="1" applyBorder="1" applyAlignment="1"/>
    <xf numFmtId="0" fontId="6" fillId="2" borderId="0" xfId="0" applyFont="1" applyFill="1" applyBorder="1" applyAlignment="1"/>
    <xf numFmtId="0" fontId="6" fillId="0" borderId="0" xfId="0" applyFont="1" applyBorder="1" applyAlignment="1">
      <alignment horizontal="right"/>
    </xf>
    <xf numFmtId="0" fontId="10" fillId="0" borderId="12" xfId="0" applyFont="1" applyBorder="1" applyAlignment="1"/>
    <xf numFmtId="0" fontId="10" fillId="0" borderId="0" xfId="0" applyFont="1" applyBorder="1" applyAlignment="1"/>
    <xf numFmtId="170" fontId="6" fillId="0" borderId="0" xfId="0" applyNumberFormat="1" applyFont="1" applyBorder="1" applyAlignment="1"/>
    <xf numFmtId="0" fontId="6" fillId="0" borderId="5" xfId="0" applyFont="1" applyBorder="1" applyAlignment="1"/>
    <xf numFmtId="0" fontId="6" fillId="0" borderId="14" xfId="0" applyFont="1" applyBorder="1" applyAlignment="1"/>
    <xf numFmtId="2" fontId="6" fillId="0" borderId="0" xfId="0" applyNumberFormat="1" applyFont="1" applyBorder="1" applyAlignment="1"/>
    <xf numFmtId="0" fontId="6" fillId="0" borderId="1" xfId="0" applyFont="1" applyBorder="1" applyAlignment="1"/>
    <xf numFmtId="0" fontId="6" fillId="0" borderId="16" xfId="0" applyFont="1" applyBorder="1" applyAlignment="1"/>
    <xf numFmtId="0" fontId="6" fillId="0" borderId="2" xfId="0" applyFont="1" applyBorder="1" applyAlignment="1"/>
    <xf numFmtId="0" fontId="6" fillId="0" borderId="6" xfId="0" applyFont="1" applyBorder="1" applyAlignment="1"/>
    <xf numFmtId="0" fontId="6" fillId="0" borderId="3" xfId="0" applyFont="1" applyBorder="1" applyAlignment="1"/>
    <xf numFmtId="0" fontId="6" fillId="0" borderId="7" xfId="0" applyFont="1" applyBorder="1" applyAlignment="1"/>
    <xf numFmtId="0" fontId="6" fillId="0" borderId="2" xfId="0" applyFont="1" applyBorder="1" applyAlignment="1">
      <alignment horizontal="right"/>
    </xf>
    <xf numFmtId="0" fontId="6" fillId="0" borderId="6" xfId="0" applyFont="1" applyBorder="1" applyAlignment="1">
      <alignment horizontal="right"/>
    </xf>
    <xf numFmtId="0" fontId="6" fillId="0" borderId="8" xfId="0" applyFont="1" applyBorder="1" applyAlignment="1">
      <alignment horizontal="right"/>
    </xf>
    <xf numFmtId="0" fontId="6" fillId="0" borderId="4" xfId="0" applyFont="1" applyBorder="1" applyAlignment="1"/>
    <xf numFmtId="0" fontId="10" fillId="0" borderId="12" xfId="0" applyFont="1" applyBorder="1" applyAlignment="1">
      <alignment horizontal="right"/>
    </xf>
    <xf numFmtId="0" fontId="6" fillId="0" borderId="0" xfId="0" applyFont="1" applyAlignment="1">
      <alignment horizontal="left"/>
    </xf>
    <xf numFmtId="0" fontId="5" fillId="3" borderId="0" xfId="0" applyFont="1" applyFill="1" applyAlignment="1"/>
    <xf numFmtId="0" fontId="12" fillId="0" borderId="0" xfId="0" applyFont="1" applyAlignment="1">
      <alignment horizontal="left"/>
    </xf>
    <xf numFmtId="2" fontId="6" fillId="8" borderId="0" xfId="0" applyNumberFormat="1" applyFont="1" applyFill="1" applyAlignment="1"/>
    <xf numFmtId="4" fontId="12" fillId="9" borderId="0" xfId="0" applyNumberFormat="1" applyFont="1" applyFill="1" applyAlignment="1" applyProtection="1">
      <alignment horizontal="right"/>
      <protection locked="0"/>
    </xf>
    <xf numFmtId="0" fontId="12" fillId="9" borderId="0" xfId="0" applyFont="1" applyFill="1" applyAlignment="1"/>
    <xf numFmtId="0" fontId="6" fillId="8" borderId="0" xfId="0" applyFont="1" applyFill="1" applyAlignment="1"/>
    <xf numFmtId="4" fontId="12" fillId="8" borderId="0" xfId="0" applyNumberFormat="1" applyFont="1" applyFill="1" applyAlignment="1" applyProtection="1">
      <alignment horizontal="right"/>
      <protection locked="0"/>
    </xf>
    <xf numFmtId="3" fontId="12" fillId="9" borderId="0" xfId="0" applyNumberFormat="1" applyFont="1" applyFill="1" applyAlignment="1">
      <alignment horizontal="right"/>
    </xf>
    <xf numFmtId="0" fontId="5" fillId="3" borderId="0" xfId="0" applyFont="1" applyFill="1" applyBorder="1" applyAlignment="1" applyProtection="1">
      <alignment horizontal="left"/>
      <protection locked="0"/>
    </xf>
    <xf numFmtId="0" fontId="10" fillId="0" borderId="0" xfId="0" applyFont="1" applyBorder="1" applyAlignment="1" applyProtection="1">
      <protection locked="0"/>
    </xf>
    <xf numFmtId="0" fontId="10" fillId="0" borderId="19" xfId="0" applyFont="1" applyBorder="1" applyAlignment="1"/>
    <xf numFmtId="0" fontId="6" fillId="0" borderId="19" xfId="0" applyFont="1" applyBorder="1" applyAlignment="1"/>
    <xf numFmtId="0" fontId="6" fillId="0" borderId="5" xfId="0" applyFont="1" applyBorder="1" applyAlignment="1">
      <alignment horizontal="right"/>
    </xf>
    <xf numFmtId="0" fontId="6" fillId="0" borderId="12" xfId="0" applyFont="1" applyBorder="1" applyAlignment="1">
      <alignment horizontal="right"/>
    </xf>
    <xf numFmtId="171" fontId="6" fillId="0" borderId="5" xfId="0" applyNumberFormat="1" applyFont="1" applyBorder="1" applyAlignment="1"/>
    <xf numFmtId="164" fontId="6" fillId="0" borderId="1" xfId="0" applyNumberFormat="1" applyFont="1" applyBorder="1" applyAlignment="1" applyProtection="1">
      <alignment wrapText="1"/>
      <protection locked="0"/>
    </xf>
    <xf numFmtId="164" fontId="6" fillId="0" borderId="1" xfId="0" applyNumberFormat="1" applyFont="1" applyFill="1" applyBorder="1" applyAlignment="1" applyProtection="1">
      <protection locked="0"/>
    </xf>
    <xf numFmtId="0" fontId="6" fillId="10" borderId="0" xfId="0" applyFont="1" applyFill="1" applyBorder="1" applyAlignment="1"/>
    <xf numFmtId="9" fontId="6" fillId="10" borderId="0" xfId="0" applyNumberFormat="1" applyFont="1" applyFill="1" applyBorder="1" applyAlignment="1"/>
    <xf numFmtId="171" fontId="6" fillId="10" borderId="0" xfId="1" applyNumberFormat="1" applyFont="1" applyFill="1" applyBorder="1"/>
    <xf numFmtId="170" fontId="6" fillId="10" borderId="0" xfId="0" applyNumberFormat="1" applyFont="1" applyFill="1" applyBorder="1" applyAlignment="1"/>
    <xf numFmtId="2" fontId="6" fillId="10" borderId="0" xfId="0" applyNumberFormat="1" applyFont="1" applyFill="1" applyBorder="1" applyAlignment="1"/>
    <xf numFmtId="0" fontId="6" fillId="5" borderId="0" xfId="0" applyFont="1" applyFill="1" applyBorder="1" applyAlignment="1"/>
    <xf numFmtId="170" fontId="6" fillId="2" borderId="0" xfId="0" applyNumberFormat="1" applyFont="1" applyFill="1" applyBorder="1" applyAlignment="1"/>
    <xf numFmtId="170" fontId="6" fillId="0" borderId="5" xfId="0" applyNumberFormat="1" applyFont="1" applyBorder="1" applyAlignment="1"/>
    <xf numFmtId="0" fontId="10" fillId="0" borderId="5" xfId="0" applyFont="1" applyBorder="1" applyAlignment="1"/>
    <xf numFmtId="0" fontId="6" fillId="0" borderId="23" xfId="0" applyFont="1" applyBorder="1" applyAlignment="1">
      <alignment horizontal="left"/>
    </xf>
    <xf numFmtId="0" fontId="6" fillId="0" borderId="23" xfId="0" applyFont="1" applyBorder="1" applyAlignment="1">
      <alignment horizontal="center"/>
    </xf>
    <xf numFmtId="0" fontId="6" fillId="0" borderId="24" xfId="0" applyFont="1" applyBorder="1" applyAlignment="1">
      <alignment horizontal="center"/>
    </xf>
    <xf numFmtId="0" fontId="6" fillId="0" borderId="25" xfId="0" applyFont="1" applyBorder="1" applyAlignment="1"/>
    <xf numFmtId="0" fontId="6" fillId="0" borderId="26" xfId="0" applyFont="1" applyBorder="1" applyAlignment="1"/>
    <xf numFmtId="0" fontId="6" fillId="0" borderId="21" xfId="0" applyFont="1" applyBorder="1" applyAlignment="1">
      <alignment horizontal="right"/>
    </xf>
    <xf numFmtId="0" fontId="6" fillId="0" borderId="22" xfId="0" applyFont="1" applyBorder="1" applyAlignment="1">
      <alignment horizontal="right"/>
    </xf>
    <xf numFmtId="0" fontId="6" fillId="0" borderId="0" xfId="0" applyFont="1" applyAlignment="1">
      <alignment horizontal="center"/>
    </xf>
    <xf numFmtId="0" fontId="6" fillId="0" borderId="26" xfId="0" applyFont="1" applyFill="1" applyBorder="1" applyAlignment="1">
      <alignment horizontal="right"/>
    </xf>
    <xf numFmtId="0" fontId="6" fillId="0" borderId="27" xfId="0" applyFont="1" applyBorder="1" applyAlignment="1"/>
    <xf numFmtId="0" fontId="6" fillId="0" borderId="20" xfId="0" applyFont="1" applyBorder="1" applyAlignment="1">
      <alignment horizontal="center"/>
    </xf>
    <xf numFmtId="0" fontId="5" fillId="3" borderId="18" xfId="3" applyFont="1" applyFill="1" applyBorder="1" applyAlignment="1">
      <alignment horizontal="right"/>
    </xf>
    <xf numFmtId="0" fontId="5" fillId="3" borderId="18" xfId="3" applyFont="1" applyFill="1" applyBorder="1" applyAlignment="1" applyProtection="1">
      <protection locked="0"/>
    </xf>
    <xf numFmtId="168" fontId="4" fillId="3" borderId="18" xfId="4" applyNumberFormat="1" applyFont="1" applyFill="1" applyBorder="1"/>
    <xf numFmtId="0" fontId="6" fillId="5" borderId="0" xfId="0" applyFont="1" applyFill="1" applyBorder="1" applyAlignment="1" applyProtection="1">
      <protection locked="0"/>
    </xf>
    <xf numFmtId="0" fontId="6" fillId="0" borderId="12" xfId="0" applyFont="1" applyFill="1" applyBorder="1" applyAlignment="1"/>
    <xf numFmtId="0" fontId="10" fillId="0" borderId="12" xfId="0" applyFont="1" applyFill="1" applyBorder="1" applyAlignment="1"/>
    <xf numFmtId="0" fontId="10" fillId="0" borderId="15" xfId="0" applyFont="1" applyBorder="1" applyAlignment="1">
      <alignment wrapText="1"/>
    </xf>
    <xf numFmtId="9" fontId="6" fillId="5" borderId="0" xfId="0" applyNumberFormat="1" applyFont="1" applyFill="1" applyBorder="1" applyAlignment="1"/>
    <xf numFmtId="171" fontId="6" fillId="0" borderId="0" xfId="0" applyNumberFormat="1" applyFont="1" applyFill="1" applyBorder="1" applyAlignment="1"/>
    <xf numFmtId="0" fontId="6" fillId="0" borderId="19" xfId="0" applyFont="1" applyBorder="1" applyAlignment="1">
      <alignment horizontal="right"/>
    </xf>
    <xf numFmtId="2" fontId="6" fillId="5" borderId="1" xfId="0" applyNumberFormat="1" applyFont="1" applyFill="1" applyBorder="1" applyAlignment="1"/>
    <xf numFmtId="169" fontId="6" fillId="0" borderId="0" xfId="4" applyNumberFormat="1" applyFont="1"/>
    <xf numFmtId="0" fontId="6" fillId="8" borderId="0" xfId="0" applyFont="1" applyFill="1" applyAlignment="1" applyProtection="1">
      <protection locked="0"/>
    </xf>
    <xf numFmtId="0" fontId="6" fillId="9" borderId="0" xfId="0" applyFont="1" applyFill="1" applyAlignment="1" applyProtection="1">
      <protection locked="0"/>
    </xf>
    <xf numFmtId="0" fontId="6" fillId="9" borderId="0" xfId="0" applyFont="1" applyFill="1" applyBorder="1" applyAlignment="1" applyProtection="1">
      <protection locked="0"/>
    </xf>
    <xf numFmtId="0" fontId="5" fillId="2" borderId="18" xfId="0" applyFont="1" applyFill="1" applyBorder="1" applyAlignment="1">
      <alignment horizontal="right" wrapText="1"/>
    </xf>
    <xf numFmtId="0" fontId="5" fillId="2" borderId="18" xfId="0" applyFont="1" applyFill="1" applyBorder="1" applyAlignment="1" applyProtection="1">
      <alignment horizontal="center" wrapText="1"/>
      <protection locked="0"/>
    </xf>
    <xf numFmtId="171" fontId="5" fillId="2" borderId="18" xfId="0" applyNumberFormat="1" applyFont="1" applyFill="1" applyBorder="1" applyAlignment="1" applyProtection="1">
      <alignment horizontal="right" wrapText="1"/>
      <protection locked="0"/>
    </xf>
    <xf numFmtId="0" fontId="6" fillId="0" borderId="0" xfId="0" quotePrefix="1" applyFont="1" applyAlignment="1" applyProtection="1">
      <protection locked="0"/>
    </xf>
    <xf numFmtId="171" fontId="6" fillId="0" borderId="0" xfId="0" applyNumberFormat="1" applyFont="1" applyBorder="1" applyAlignment="1" applyProtection="1">
      <protection locked="0"/>
    </xf>
    <xf numFmtId="10" fontId="6" fillId="5" borderId="0" xfId="4" applyFont="1" applyFill="1" applyProtection="1">
      <protection locked="0"/>
    </xf>
    <xf numFmtId="164" fontId="0" fillId="0" borderId="0" xfId="0" applyNumberFormat="1" applyFill="1" applyAlignment="1"/>
    <xf numFmtId="0" fontId="10" fillId="0" borderId="5" xfId="0" applyFont="1" applyFill="1" applyBorder="1" applyAlignment="1" applyProtection="1">
      <protection locked="0"/>
    </xf>
    <xf numFmtId="0" fontId="0" fillId="0" borderId="5" xfId="0" applyFill="1" applyBorder="1" applyAlignment="1">
      <alignment horizontal="right"/>
    </xf>
    <xf numFmtId="0" fontId="6" fillId="0" borderId="5" xfId="0" applyFont="1" applyFill="1" applyBorder="1" applyAlignment="1" applyProtection="1">
      <protection locked="0"/>
    </xf>
    <xf numFmtId="171" fontId="6" fillId="0" borderId="5" xfId="0" applyNumberFormat="1" applyFont="1" applyFill="1" applyBorder="1" applyAlignment="1" applyProtection="1">
      <protection locked="0"/>
    </xf>
    <xf numFmtId="165" fontId="6" fillId="0" borderId="5" xfId="0" applyNumberFormat="1" applyFont="1" applyFill="1" applyBorder="1" applyAlignment="1" applyProtection="1">
      <alignment horizontal="right"/>
      <protection locked="0"/>
    </xf>
    <xf numFmtId="0" fontId="10" fillId="0" borderId="17" xfId="0" applyFont="1" applyBorder="1" applyAlignment="1">
      <alignment wrapText="1"/>
    </xf>
    <xf numFmtId="0" fontId="10" fillId="0" borderId="17" xfId="0" applyFont="1" applyBorder="1" applyAlignment="1">
      <alignment horizontal="right" wrapText="1"/>
    </xf>
    <xf numFmtId="0" fontId="10" fillId="0" borderId="17" xfId="0" applyFont="1" applyBorder="1" applyAlignment="1" applyProtection="1">
      <alignment horizontal="center" wrapText="1"/>
      <protection locked="0"/>
    </xf>
    <xf numFmtId="0" fontId="10" fillId="0" borderId="17" xfId="0" applyFont="1" applyBorder="1" applyAlignment="1" applyProtection="1">
      <alignment horizontal="right" wrapText="1"/>
      <protection locked="0"/>
    </xf>
    <xf numFmtId="0" fontId="10" fillId="0" borderId="0" xfId="0" applyFont="1" applyBorder="1" applyAlignment="1">
      <alignment horizontal="right"/>
    </xf>
    <xf numFmtId="0" fontId="18" fillId="0" borderId="0" xfId="0" applyFont="1" applyBorder="1" applyAlignment="1" applyProtection="1">
      <alignment horizontal="left"/>
      <protection locked="0"/>
    </xf>
    <xf numFmtId="0" fontId="10" fillId="0" borderId="0" xfId="0" applyFont="1" applyAlignment="1" applyProtection="1">
      <alignment horizontal="right"/>
      <protection locked="0"/>
    </xf>
    <xf numFmtId="0" fontId="18" fillId="0" borderId="0" xfId="0" applyFont="1" applyAlignment="1">
      <alignment horizontal="left"/>
    </xf>
    <xf numFmtId="3" fontId="10" fillId="0" borderId="17" xfId="0" applyNumberFormat="1" applyFont="1" applyBorder="1" applyAlignment="1" applyProtection="1">
      <alignment horizontal="center" wrapText="1"/>
      <protection locked="0"/>
    </xf>
    <xf numFmtId="171" fontId="10" fillId="0" borderId="17" xfId="0" applyNumberFormat="1" applyFont="1" applyBorder="1" applyAlignment="1" applyProtection="1">
      <alignment horizontal="right" wrapText="1"/>
      <protection locked="0"/>
    </xf>
    <xf numFmtId="171" fontId="10" fillId="0" borderId="0" xfId="0" applyNumberFormat="1" applyFont="1" applyBorder="1" applyAlignment="1"/>
    <xf numFmtId="0" fontId="10" fillId="0" borderId="9" xfId="0" applyFont="1" applyBorder="1" applyAlignment="1" applyProtection="1">
      <alignment horizontal="right"/>
      <protection locked="0"/>
    </xf>
    <xf numFmtId="0" fontId="10" fillId="0" borderId="1" xfId="0" applyFont="1" applyBorder="1" applyAlignment="1" applyProtection="1">
      <alignment horizontal="right"/>
      <protection locked="0"/>
    </xf>
    <xf numFmtId="3" fontId="6" fillId="0" borderId="0" xfId="0" applyNumberFormat="1" applyFont="1" applyAlignment="1"/>
    <xf numFmtId="171" fontId="6" fillId="0" borderId="0" xfId="0" applyNumberFormat="1" applyFont="1" applyAlignment="1"/>
    <xf numFmtId="0" fontId="10" fillId="0" borderId="0" xfId="0" applyFont="1" applyAlignment="1">
      <alignment horizontal="left"/>
    </xf>
    <xf numFmtId="0" fontId="10" fillId="0" borderId="0" xfId="0" applyFont="1" applyAlignment="1">
      <alignment horizontal="right"/>
    </xf>
    <xf numFmtId="171" fontId="10" fillId="0" borderId="9" xfId="0" applyNumberFormat="1" applyFont="1" applyBorder="1" applyAlignment="1" applyProtection="1">
      <alignment horizontal="right"/>
      <protection locked="0"/>
    </xf>
    <xf numFmtId="169" fontId="6" fillId="0" borderId="0" xfId="0" applyNumberFormat="1" applyFont="1" applyAlignment="1"/>
    <xf numFmtId="169" fontId="6" fillId="0" borderId="1" xfId="0" applyNumberFormat="1" applyFont="1" applyBorder="1" applyAlignment="1"/>
    <xf numFmtId="169" fontId="10" fillId="0" borderId="17" xfId="0" applyNumberFormat="1" applyFont="1" applyBorder="1" applyAlignment="1">
      <alignment wrapText="1"/>
    </xf>
    <xf numFmtId="169" fontId="6" fillId="3" borderId="0" xfId="0" applyNumberFormat="1" applyFont="1" applyFill="1" applyBorder="1" applyAlignment="1"/>
    <xf numFmtId="169" fontId="6" fillId="0" borderId="0" xfId="0" applyNumberFormat="1" applyFont="1" applyBorder="1" applyAlignment="1" applyProtection="1">
      <protection locked="0"/>
    </xf>
    <xf numFmtId="169" fontId="6" fillId="3" borderId="0" xfId="0" applyNumberFormat="1" applyFont="1" applyFill="1" applyAlignment="1" applyProtection="1">
      <protection locked="0"/>
    </xf>
    <xf numFmtId="169" fontId="6" fillId="0" borderId="0" xfId="0" applyNumberFormat="1" applyFont="1" applyAlignment="1" applyProtection="1">
      <protection locked="0"/>
    </xf>
    <xf numFmtId="169" fontId="6" fillId="0" borderId="9" xfId="0" applyNumberFormat="1" applyFont="1" applyBorder="1" applyAlignment="1" applyProtection="1">
      <protection locked="0"/>
    </xf>
    <xf numFmtId="0" fontId="6" fillId="0" borderId="0" xfId="0" applyNumberFormat="1" applyFont="1" applyAlignment="1"/>
    <xf numFmtId="169" fontId="6" fillId="3" borderId="0" xfId="0" applyNumberFormat="1" applyFont="1" applyFill="1" applyBorder="1" applyAlignment="1" applyProtection="1">
      <protection locked="0"/>
    </xf>
    <xf numFmtId="169" fontId="6" fillId="3" borderId="0" xfId="0" applyNumberFormat="1" applyFont="1" applyFill="1" applyAlignment="1"/>
    <xf numFmtId="169" fontId="6" fillId="0" borderId="5" xfId="0" applyNumberFormat="1" applyFont="1" applyBorder="1" applyAlignment="1" applyProtection="1">
      <protection locked="0"/>
    </xf>
    <xf numFmtId="0" fontId="18" fillId="0" borderId="0" xfId="0" applyFont="1" applyBorder="1" applyAlignment="1"/>
    <xf numFmtId="0" fontId="18" fillId="0" borderId="0" xfId="0" applyFont="1" applyBorder="1" applyAlignment="1" applyProtection="1">
      <alignment horizontal="left"/>
    </xf>
    <xf numFmtId="0" fontId="6" fillId="0" borderId="1" xfId="0" applyFont="1" applyBorder="1" applyAlignment="1">
      <alignment wrapText="1"/>
    </xf>
    <xf numFmtId="0" fontId="10" fillId="0" borderId="0" xfId="0" applyFont="1" applyAlignment="1" applyProtection="1"/>
    <xf numFmtId="0" fontId="10" fillId="0" borderId="0" xfId="0" applyFont="1" applyAlignment="1" applyProtection="1">
      <alignment horizontal="right"/>
    </xf>
    <xf numFmtId="171" fontId="6" fillId="0" borderId="0" xfId="0" applyNumberFormat="1" applyFont="1" applyFill="1" applyBorder="1" applyAlignment="1" applyProtection="1">
      <protection locked="0"/>
    </xf>
    <xf numFmtId="0" fontId="6" fillId="0" borderId="0" xfId="0" applyFont="1" applyFill="1" applyBorder="1" applyAlignment="1">
      <alignment horizontal="right"/>
    </xf>
    <xf numFmtId="0" fontId="6" fillId="0" borderId="21" xfId="0" applyFont="1" applyBorder="1" applyAlignment="1"/>
    <xf numFmtId="0" fontId="6" fillId="3" borderId="0" xfId="0" applyFont="1" applyFill="1" applyAlignment="1">
      <alignment horizontal="right"/>
    </xf>
    <xf numFmtId="0" fontId="10" fillId="0" borderId="0" xfId="0" applyFont="1" applyFill="1" applyAlignment="1"/>
    <xf numFmtId="0" fontId="10" fillId="2" borderId="18" xfId="0" applyFont="1" applyFill="1" applyBorder="1" applyAlignment="1">
      <alignment wrapText="1"/>
    </xf>
    <xf numFmtId="0" fontId="10" fillId="2" borderId="18" xfId="0" applyFont="1" applyFill="1" applyBorder="1" applyAlignment="1">
      <alignment horizontal="right" wrapText="1"/>
    </xf>
    <xf numFmtId="0" fontId="10" fillId="2" borderId="18" xfId="0" applyFont="1" applyFill="1" applyBorder="1" applyAlignment="1" applyProtection="1">
      <alignment horizontal="center" wrapText="1"/>
      <protection locked="0"/>
    </xf>
    <xf numFmtId="171" fontId="10" fillId="2" borderId="18" xfId="0" applyNumberFormat="1" applyFont="1" applyFill="1" applyBorder="1" applyAlignment="1" applyProtection="1">
      <alignment horizontal="right" wrapText="1"/>
      <protection locked="0"/>
    </xf>
    <xf numFmtId="171" fontId="10" fillId="0" borderId="0" xfId="0" applyNumberFormat="1" applyFont="1" applyBorder="1" applyAlignment="1" applyProtection="1">
      <alignment horizontal="right"/>
      <protection locked="0"/>
    </xf>
    <xf numFmtId="171" fontId="10" fillId="0" borderId="1" xfId="0" applyNumberFormat="1" applyFont="1" applyBorder="1" applyAlignment="1" applyProtection="1">
      <alignment horizontal="right"/>
      <protection locked="0"/>
    </xf>
    <xf numFmtId="0" fontId="6" fillId="0" borderId="0" xfId="0" applyFont="1" applyFill="1" applyBorder="1" applyAlignment="1" applyProtection="1">
      <alignment horizontal="right"/>
      <protection locked="0"/>
    </xf>
    <xf numFmtId="0" fontId="6" fillId="0" borderId="0" xfId="0" applyFont="1" applyAlignment="1" applyProtection="1">
      <alignment wrapText="1"/>
      <protection locked="0"/>
    </xf>
    <xf numFmtId="171" fontId="6" fillId="0" borderId="0" xfId="0" applyNumberFormat="1" applyFont="1" applyFill="1" applyAlignment="1"/>
    <xf numFmtId="0" fontId="5" fillId="0" borderId="0" xfId="0" applyFont="1" applyFill="1" applyAlignment="1" applyProtection="1">
      <protection locked="0"/>
    </xf>
    <xf numFmtId="0" fontId="6" fillId="0" borderId="0" xfId="0" applyFont="1" applyFill="1" applyAlignment="1" applyProtection="1">
      <alignment horizontal="left" wrapText="1"/>
      <protection locked="0"/>
    </xf>
    <xf numFmtId="0" fontId="5" fillId="3" borderId="0" xfId="0" applyFont="1" applyFill="1" applyAlignment="1" applyProtection="1">
      <alignment horizontal="left"/>
      <protection locked="0"/>
    </xf>
    <xf numFmtId="0" fontId="5" fillId="0" borderId="0" xfId="0" applyFont="1" applyFill="1" applyBorder="1" applyAlignment="1" applyProtection="1">
      <alignment horizontal="left"/>
      <protection locked="0"/>
    </xf>
    <xf numFmtId="0" fontId="6" fillId="0" borderId="0" xfId="0" applyFont="1" applyFill="1" applyAlignment="1">
      <alignment horizontal="left"/>
    </xf>
    <xf numFmtId="0" fontId="12" fillId="8" borderId="0" xfId="0" applyFont="1" applyFill="1" applyBorder="1" applyAlignment="1" applyProtection="1">
      <alignment horizontal="left" wrapText="1"/>
      <protection locked="0"/>
    </xf>
    <xf numFmtId="0" fontId="12" fillId="8" borderId="0" xfId="0" applyFont="1" applyFill="1" applyBorder="1" applyAlignment="1" applyProtection="1">
      <protection locked="0"/>
    </xf>
    <xf numFmtId="0" fontId="6" fillId="0" borderId="0" xfId="0" applyFont="1" applyFill="1" applyBorder="1" applyAlignment="1" applyProtection="1">
      <alignment horizontal="left" wrapText="1"/>
      <protection locked="0"/>
    </xf>
    <xf numFmtId="2" fontId="6" fillId="0" borderId="0" xfId="0" applyNumberFormat="1" applyFont="1" applyAlignment="1">
      <alignment horizontal="right"/>
    </xf>
    <xf numFmtId="2" fontId="6" fillId="0" borderId="0" xfId="0" applyNumberFormat="1" applyFont="1" applyAlignment="1">
      <alignment horizontal="left"/>
    </xf>
    <xf numFmtId="0" fontId="6" fillId="0" borderId="21" xfId="0" applyFont="1" applyBorder="1" applyAlignment="1" applyProtection="1">
      <protection locked="0"/>
    </xf>
    <xf numFmtId="0" fontId="6" fillId="0" borderId="21" xfId="0" applyFont="1" applyBorder="1" applyAlignment="1" applyProtection="1">
      <alignment horizontal="right"/>
      <protection locked="0"/>
    </xf>
    <xf numFmtId="9" fontId="6" fillId="0" borderId="21" xfId="0" applyNumberFormat="1" applyFont="1" applyBorder="1" applyAlignment="1"/>
    <xf numFmtId="169" fontId="6" fillId="0" borderId="21" xfId="0" applyNumberFormat="1" applyFont="1" applyBorder="1" applyAlignment="1" applyProtection="1">
      <protection locked="0"/>
    </xf>
    <xf numFmtId="164" fontId="6" fillId="0" borderId="5" xfId="0" applyNumberFormat="1" applyFont="1" applyFill="1" applyBorder="1" applyAlignment="1" applyProtection="1">
      <protection locked="0"/>
    </xf>
    <xf numFmtId="169" fontId="6" fillId="0" borderId="5" xfId="0" applyNumberFormat="1" applyFont="1" applyBorder="1" applyAlignment="1" applyProtection="1">
      <alignment wrapText="1"/>
      <protection locked="0"/>
    </xf>
    <xf numFmtId="9" fontId="6" fillId="0" borderId="1" xfId="0" applyNumberFormat="1" applyFont="1" applyBorder="1" applyAlignment="1">
      <alignment horizontal="right" wrapText="1"/>
    </xf>
    <xf numFmtId="169" fontId="6" fillId="0" borderId="0" xfId="0" applyNumberFormat="1" applyFont="1" applyBorder="1" applyAlignment="1"/>
    <xf numFmtId="171" fontId="6" fillId="0" borderId="21" xfId="0" applyNumberFormat="1" applyFont="1" applyBorder="1" applyAlignment="1" applyProtection="1">
      <alignment horizontal="right"/>
      <protection locked="0"/>
    </xf>
    <xf numFmtId="171" fontId="6" fillId="0" borderId="5" xfId="0" applyNumberFormat="1" applyFont="1" applyBorder="1" applyAlignment="1" applyProtection="1">
      <alignment horizontal="right"/>
      <protection locked="0"/>
    </xf>
    <xf numFmtId="0" fontId="6" fillId="0" borderId="27" xfId="0" applyFont="1" applyBorder="1" applyAlignment="1">
      <alignment wrapText="1"/>
    </xf>
    <xf numFmtId="0" fontId="6" fillId="0" borderId="26" xfId="0" applyFont="1" applyBorder="1" applyAlignment="1">
      <alignment wrapText="1"/>
    </xf>
    <xf numFmtId="0" fontId="6" fillId="0" borderId="13" xfId="0" applyFont="1" applyBorder="1" applyAlignment="1">
      <alignment horizontal="right"/>
    </xf>
    <xf numFmtId="1" fontId="10" fillId="0" borderId="1" xfId="0" applyNumberFormat="1" applyFont="1" applyFill="1" applyBorder="1" applyAlignment="1" applyProtection="1">
      <alignment horizontal="right"/>
      <protection locked="0"/>
    </xf>
    <xf numFmtId="0" fontId="19" fillId="0" borderId="0" xfId="5" applyAlignment="1" applyProtection="1">
      <protection locked="0"/>
    </xf>
    <xf numFmtId="0" fontId="6" fillId="0" borderId="0" xfId="0" applyFont="1" applyAlignment="1" applyProtection="1">
      <alignment vertical="center" wrapText="1"/>
      <protection locked="0"/>
    </xf>
    <xf numFmtId="0" fontId="6" fillId="0" borderId="0" xfId="0" applyFont="1" applyAlignment="1" applyProtection="1">
      <alignment horizontal="right" vertical="center"/>
      <protection locked="0"/>
    </xf>
    <xf numFmtId="164" fontId="6" fillId="0" borderId="0" xfId="0" applyNumberFormat="1" applyFont="1" applyAlignment="1" applyProtection="1">
      <alignment vertical="center"/>
      <protection locked="0"/>
    </xf>
    <xf numFmtId="9" fontId="6" fillId="0" borderId="0" xfId="0" applyNumberFormat="1" applyFont="1" applyAlignment="1">
      <alignment vertical="center"/>
    </xf>
    <xf numFmtId="169" fontId="6" fillId="0" borderId="0" xfId="1" applyNumberFormat="1" applyFont="1" applyAlignment="1">
      <alignment vertical="center"/>
    </xf>
    <xf numFmtId="0" fontId="6" fillId="0" borderId="0" xfId="0" applyFont="1" applyFill="1" applyAlignment="1">
      <alignment vertical="center"/>
    </xf>
    <xf numFmtId="9" fontId="6" fillId="0" borderId="0" xfId="0" applyNumberFormat="1" applyFont="1" applyBorder="1" applyAlignment="1">
      <alignment vertical="center"/>
    </xf>
    <xf numFmtId="169" fontId="6" fillId="0" borderId="0" xfId="1" applyNumberFormat="1" applyFont="1" applyBorder="1" applyAlignment="1">
      <alignment vertical="center"/>
    </xf>
    <xf numFmtId="0" fontId="5" fillId="3" borderId="48" xfId="3" applyFont="1" applyFill="1" applyBorder="1" applyAlignment="1"/>
    <xf numFmtId="0" fontId="13" fillId="0" borderId="12" xfId="3" applyFont="1" applyBorder="1" applyAlignment="1"/>
    <xf numFmtId="0" fontId="13" fillId="0" borderId="0" xfId="3" applyFont="1" applyBorder="1" applyAlignment="1">
      <alignment horizontal="right"/>
    </xf>
    <xf numFmtId="0" fontId="13" fillId="0" borderId="0" xfId="3" applyFont="1" applyBorder="1" applyAlignment="1" applyProtection="1">
      <protection locked="0"/>
    </xf>
    <xf numFmtId="168" fontId="13" fillId="0" borderId="13" xfId="3" applyNumberFormat="1" applyFont="1" applyBorder="1" applyAlignment="1"/>
    <xf numFmtId="0" fontId="13" fillId="0" borderId="12" xfId="3" applyFont="1" applyFill="1" applyBorder="1" applyAlignment="1"/>
    <xf numFmtId="168" fontId="13" fillId="0" borderId="0" xfId="3" quotePrefix="1" applyNumberFormat="1" applyFont="1" applyBorder="1" applyAlignment="1">
      <alignment horizontal="center"/>
    </xf>
    <xf numFmtId="168" fontId="13" fillId="0" borderId="13" xfId="4" applyNumberFormat="1" applyFont="1" applyFill="1" applyBorder="1"/>
    <xf numFmtId="0" fontId="5" fillId="0" borderId="0" xfId="3" applyFont="1" applyBorder="1" applyAlignment="1">
      <alignment horizontal="right"/>
    </xf>
    <xf numFmtId="0" fontId="5" fillId="0" borderId="0" xfId="3" applyFont="1" applyBorder="1" applyAlignment="1" applyProtection="1">
      <protection locked="0"/>
    </xf>
    <xf numFmtId="9" fontId="5" fillId="0" borderId="0" xfId="3" applyNumberFormat="1" applyFont="1" applyFill="1" applyBorder="1" applyAlignment="1"/>
    <xf numFmtId="169" fontId="13" fillId="0" borderId="13" xfId="3" applyNumberFormat="1" applyFont="1" applyFill="1" applyBorder="1" applyAlignment="1"/>
    <xf numFmtId="0" fontId="5" fillId="0" borderId="0" xfId="3" applyFont="1" applyFill="1" applyBorder="1" applyAlignment="1">
      <alignment horizontal="right"/>
    </xf>
    <xf numFmtId="0" fontId="5" fillId="0" borderId="0" xfId="3" applyFont="1" applyFill="1" applyBorder="1" applyAlignment="1" applyProtection="1">
      <protection locked="0"/>
    </xf>
    <xf numFmtId="168" fontId="13" fillId="0" borderId="0" xfId="3" applyNumberFormat="1" applyFont="1" applyFill="1" applyBorder="1" applyAlignment="1"/>
    <xf numFmtId="168" fontId="5" fillId="0" borderId="50" xfId="4" applyNumberFormat="1" applyFont="1" applyFill="1" applyBorder="1"/>
    <xf numFmtId="0" fontId="5" fillId="7" borderId="28" xfId="3" applyFont="1" applyFill="1" applyBorder="1" applyAlignment="1"/>
    <xf numFmtId="0" fontId="5" fillId="3" borderId="29" xfId="3" applyFont="1" applyFill="1" applyBorder="1" applyAlignment="1">
      <alignment horizontal="right" wrapText="1"/>
    </xf>
    <xf numFmtId="169" fontId="13" fillId="0" borderId="0" xfId="3" applyNumberFormat="1" applyFont="1" applyFill="1" applyBorder="1" applyAlignment="1"/>
    <xf numFmtId="3" fontId="13" fillId="0" borderId="0" xfId="3" applyNumberFormat="1" applyFont="1" applyFill="1" applyBorder="1" applyAlignment="1"/>
    <xf numFmtId="0" fontId="4" fillId="0" borderId="12" xfId="3" applyFont="1" applyFill="1" applyBorder="1" applyAlignment="1"/>
    <xf numFmtId="168" fontId="5" fillId="0" borderId="13" xfId="4" applyNumberFormat="1" applyFont="1" applyFill="1" applyBorder="1"/>
    <xf numFmtId="0" fontId="4" fillId="8" borderId="28" xfId="3" applyFont="1" applyFill="1" applyBorder="1" applyAlignment="1">
      <alignment horizontal="left"/>
    </xf>
    <xf numFmtId="168" fontId="4" fillId="3" borderId="29" xfId="4" applyNumberFormat="1" applyFont="1" applyFill="1" applyBorder="1"/>
    <xf numFmtId="0" fontId="6" fillId="0" borderId="0" xfId="0" applyFont="1" applyFill="1" applyAlignment="1" applyProtection="1">
      <alignment vertical="center"/>
      <protection locked="0"/>
    </xf>
    <xf numFmtId="0" fontId="6" fillId="0" borderId="0" xfId="0" applyFont="1" applyAlignment="1">
      <alignment vertical="center" wrapText="1"/>
    </xf>
    <xf numFmtId="0" fontId="10" fillId="0" borderId="17" xfId="0" applyFont="1" applyBorder="1" applyAlignment="1" applyProtection="1">
      <alignment horizontal="center" vertical="center" wrapText="1"/>
      <protection locked="0"/>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0" xfId="0" applyFont="1" applyFill="1" applyAlignment="1">
      <alignment horizontal="center" vertical="center"/>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vertical="center" wrapText="1"/>
      <protection locked="0"/>
    </xf>
    <xf numFmtId="0" fontId="6" fillId="0" borderId="0"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164" fontId="6" fillId="0" borderId="0" xfId="0" applyNumberFormat="1" applyFont="1" applyBorder="1" applyAlignment="1" applyProtection="1">
      <alignment vertical="center"/>
      <protection locked="0"/>
    </xf>
    <xf numFmtId="0" fontId="22" fillId="0" borderId="11" xfId="0" applyFont="1" applyBorder="1" applyAlignment="1"/>
    <xf numFmtId="0" fontId="22" fillId="0" borderId="9" xfId="0" applyFont="1" applyBorder="1" applyAlignment="1"/>
    <xf numFmtId="0" fontId="23" fillId="0" borderId="10" xfId="0" applyFont="1" applyBorder="1" applyAlignment="1">
      <alignment horizontal="center" wrapText="1"/>
    </xf>
    <xf numFmtId="0" fontId="24" fillId="0" borderId="0" xfId="0" applyFont="1" applyAlignment="1">
      <alignment horizontal="center" vertical="center"/>
    </xf>
    <xf numFmtId="0" fontId="24" fillId="0" borderId="0" xfId="0" applyFont="1" applyAlignment="1"/>
    <xf numFmtId="0" fontId="24" fillId="0" borderId="15" xfId="0" applyFont="1" applyBorder="1" applyAlignment="1"/>
    <xf numFmtId="0" fontId="25" fillId="0" borderId="1" xfId="0" applyFont="1" applyBorder="1" applyAlignment="1" applyProtection="1">
      <alignment horizontal="right"/>
      <protection locked="0"/>
    </xf>
    <xf numFmtId="0" fontId="22" fillId="0" borderId="16" xfId="0" applyFont="1" applyFill="1" applyBorder="1" applyAlignment="1" applyProtection="1">
      <alignment horizontal="center"/>
      <protection locked="0"/>
    </xf>
    <xf numFmtId="0" fontId="24" fillId="0" borderId="11" xfId="0" applyFont="1" applyBorder="1" applyAlignment="1"/>
    <xf numFmtId="0" fontId="25" fillId="0" borderId="9" xfId="0" applyFont="1" applyBorder="1" applyAlignment="1" applyProtection="1">
      <alignment horizontal="right"/>
      <protection locked="0"/>
    </xf>
    <xf numFmtId="0" fontId="22" fillId="0" borderId="10" xfId="0" applyFont="1" applyFill="1" applyBorder="1" applyAlignment="1" applyProtection="1">
      <alignment horizontal="center"/>
      <protection locked="0"/>
    </xf>
    <xf numFmtId="0" fontId="26" fillId="3" borderId="11" xfId="0" applyFont="1" applyFill="1" applyBorder="1" applyAlignment="1">
      <alignment vertical="top"/>
    </xf>
    <xf numFmtId="0" fontId="22" fillId="3" borderId="9" xfId="0" applyFont="1" applyFill="1" applyBorder="1" applyAlignment="1"/>
    <xf numFmtId="0" fontId="24" fillId="0" borderId="10" xfId="0" applyFont="1" applyBorder="1" applyAlignment="1">
      <alignment vertical="top" wrapText="1"/>
    </xf>
    <xf numFmtId="0" fontId="22" fillId="3" borderId="12" xfId="0" applyFont="1" applyFill="1" applyBorder="1" applyAlignment="1">
      <alignment textRotation="90"/>
    </xf>
    <xf numFmtId="0" fontId="22" fillId="3" borderId="0" xfId="0" applyFont="1" applyFill="1" applyBorder="1" applyAlignment="1">
      <alignment horizontal="right" vertical="center"/>
    </xf>
    <xf numFmtId="0" fontId="24" fillId="0" borderId="13" xfId="0" applyFont="1" applyBorder="1" applyAlignment="1">
      <alignment vertical="top" wrapText="1"/>
    </xf>
    <xf numFmtId="0" fontId="22" fillId="3" borderId="0" xfId="0" applyFont="1" applyFill="1" applyBorder="1" applyAlignment="1">
      <alignment horizontal="right" vertical="top"/>
    </xf>
    <xf numFmtId="0" fontId="22" fillId="3" borderId="15" xfId="0" applyFont="1" applyFill="1" applyBorder="1" applyAlignment="1">
      <alignment textRotation="90"/>
    </xf>
    <xf numFmtId="0" fontId="22" fillId="3" borderId="1" xfId="0" applyFont="1" applyFill="1" applyBorder="1" applyAlignment="1">
      <alignment horizontal="right" vertical="top"/>
    </xf>
    <xf numFmtId="0" fontId="24" fillId="0" borderId="16" xfId="0" applyFont="1" applyBorder="1" applyAlignment="1">
      <alignment vertical="top" wrapText="1"/>
    </xf>
    <xf numFmtId="0" fontId="22" fillId="0" borderId="0" xfId="0" applyFont="1" applyAlignment="1">
      <alignment vertical="top"/>
    </xf>
    <xf numFmtId="0" fontId="24" fillId="0" borderId="0" xfId="0" applyFont="1" applyAlignment="1">
      <alignment vertical="top" wrapText="1"/>
    </xf>
    <xf numFmtId="0" fontId="24" fillId="0" borderId="10" xfId="0" applyFont="1" applyBorder="1" applyAlignment="1">
      <alignment wrapText="1"/>
    </xf>
    <xf numFmtId="0" fontId="24" fillId="3" borderId="12" xfId="0" applyFont="1" applyFill="1" applyBorder="1" applyAlignment="1"/>
    <xf numFmtId="0" fontId="22" fillId="3" borderId="12" xfId="0" applyFont="1" applyFill="1" applyBorder="1" applyAlignment="1">
      <alignment horizontal="center" textRotation="90"/>
    </xf>
    <xf numFmtId="0" fontId="27" fillId="0" borderId="13" xfId="0" applyFont="1" applyFill="1" applyBorder="1" applyAlignment="1">
      <alignment vertical="top" wrapText="1"/>
    </xf>
    <xf numFmtId="0" fontId="22" fillId="3" borderId="15" xfId="0" applyFont="1" applyFill="1" applyBorder="1" applyAlignment="1">
      <alignment horizontal="center" textRotation="90"/>
    </xf>
    <xf numFmtId="0" fontId="22" fillId="0" borderId="0" xfId="0" applyFont="1" applyBorder="1" applyAlignment="1">
      <alignment horizontal="center" textRotation="90"/>
    </xf>
    <xf numFmtId="0" fontId="24" fillId="0" borderId="0" xfId="0" applyFont="1" applyBorder="1" applyAlignment="1">
      <alignment horizontal="right" vertical="top"/>
    </xf>
    <xf numFmtId="0" fontId="24" fillId="0" borderId="0" xfId="0" applyFont="1" applyBorder="1" applyAlignment="1">
      <alignment vertical="top" wrapText="1"/>
    </xf>
    <xf numFmtId="0" fontId="26" fillId="3" borderId="11" xfId="0" applyFont="1" applyFill="1" applyBorder="1" applyAlignment="1">
      <alignment horizontal="left" vertical="top"/>
    </xf>
    <xf numFmtId="0" fontId="28" fillId="3" borderId="9" xfId="0" applyFont="1" applyFill="1" applyBorder="1" applyAlignment="1">
      <alignment horizontal="right"/>
    </xf>
    <xf numFmtId="0" fontId="27" fillId="0" borderId="10" xfId="0" applyFont="1" applyFill="1" applyBorder="1" applyAlignment="1">
      <alignment wrapText="1"/>
    </xf>
    <xf numFmtId="0" fontId="22" fillId="3" borderId="12" xfId="0" applyFont="1" applyFill="1" applyBorder="1" applyAlignment="1">
      <alignment horizontal="right"/>
    </xf>
    <xf numFmtId="0" fontId="22" fillId="3" borderId="0" xfId="0" applyFont="1" applyFill="1" applyBorder="1" applyAlignment="1">
      <alignment horizontal="right"/>
    </xf>
    <xf numFmtId="0" fontId="29" fillId="0" borderId="13" xfId="0" applyFont="1" applyBorder="1" applyAlignment="1">
      <alignment vertical="top" wrapText="1"/>
    </xf>
    <xf numFmtId="0" fontId="24" fillId="0" borderId="13" xfId="0" applyFont="1" applyFill="1" applyBorder="1" applyAlignment="1">
      <alignment wrapText="1"/>
    </xf>
    <xf numFmtId="0" fontId="24" fillId="0" borderId="13" xfId="0" applyFont="1" applyBorder="1" applyAlignment="1">
      <alignment wrapText="1"/>
    </xf>
    <xf numFmtId="0" fontId="22" fillId="3" borderId="15" xfId="0" applyFont="1" applyFill="1" applyBorder="1" applyAlignment="1">
      <alignment horizontal="right"/>
    </xf>
    <xf numFmtId="0" fontId="22" fillId="3" borderId="1" xfId="0" applyFont="1" applyFill="1" applyBorder="1" applyAlignment="1">
      <alignment horizontal="right" vertical="center"/>
    </xf>
    <xf numFmtId="0" fontId="24" fillId="0" borderId="16" xfId="0" applyFont="1" applyBorder="1" applyAlignment="1">
      <alignment horizontal="left" vertical="top" wrapText="1"/>
    </xf>
    <xf numFmtId="0" fontId="22" fillId="0" borderId="0" xfId="0" applyFont="1" applyAlignment="1"/>
    <xf numFmtId="0" fontId="30" fillId="0" borderId="0" xfId="0" applyFont="1" applyAlignment="1">
      <alignment wrapText="1"/>
    </xf>
    <xf numFmtId="0" fontId="26" fillId="8" borderId="11" xfId="0" applyFont="1" applyFill="1" applyBorder="1" applyAlignment="1">
      <alignment vertical="top"/>
    </xf>
    <xf numFmtId="0" fontId="22" fillId="3" borderId="9" xfId="0" applyFont="1" applyFill="1" applyBorder="1" applyAlignment="1">
      <alignment horizontal="right"/>
    </xf>
    <xf numFmtId="0" fontId="24" fillId="0" borderId="10" xfId="0" applyNumberFormat="1" applyFont="1" applyBorder="1" applyAlignment="1">
      <alignment wrapText="1"/>
    </xf>
    <xf numFmtId="0" fontId="24" fillId="0" borderId="0" xfId="0" applyFont="1" applyBorder="1" applyAlignment="1">
      <alignment horizontal="center" vertical="center"/>
    </xf>
    <xf numFmtId="0" fontId="24" fillId="0" borderId="0" xfId="0" applyFont="1" applyBorder="1" applyAlignment="1"/>
    <xf numFmtId="0" fontId="22" fillId="3" borderId="1" xfId="0" applyFont="1" applyFill="1" applyBorder="1" applyAlignment="1">
      <alignment horizontal="right"/>
    </xf>
    <xf numFmtId="0" fontId="24" fillId="0" borderId="16" xfId="0" applyFont="1" applyFill="1" applyBorder="1" applyAlignment="1">
      <alignment wrapText="1"/>
    </xf>
    <xf numFmtId="0" fontId="24" fillId="0" borderId="0" xfId="0" applyFont="1" applyAlignment="1">
      <alignment wrapText="1"/>
    </xf>
    <xf numFmtId="0" fontId="24" fillId="0" borderId="18" xfId="0" applyFont="1" applyBorder="1" applyAlignment="1">
      <alignment wrapText="1"/>
    </xf>
    <xf numFmtId="0" fontId="22" fillId="0" borderId="18" xfId="0" applyFont="1" applyBorder="1" applyAlignment="1">
      <alignment horizontal="center" vertical="center" wrapText="1"/>
    </xf>
    <xf numFmtId="0" fontId="22" fillId="0" borderId="29" xfId="0" applyFont="1" applyBorder="1" applyAlignment="1">
      <alignment horizontal="center" vertical="center" wrapText="1"/>
    </xf>
    <xf numFmtId="0" fontId="24" fillId="0" borderId="33" xfId="0" applyFont="1" applyBorder="1" applyAlignment="1">
      <alignment wrapText="1"/>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36" xfId="0" applyFont="1" applyBorder="1" applyAlignment="1">
      <alignment wrapText="1"/>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4" fillId="0" borderId="45" xfId="0" applyFont="1" applyBorder="1" applyAlignment="1">
      <alignment wrapText="1"/>
    </xf>
    <xf numFmtId="0" fontId="24" fillId="0" borderId="46" xfId="0" applyFont="1" applyBorder="1" applyAlignment="1">
      <alignment horizontal="center" vertical="center"/>
    </xf>
    <xf numFmtId="0" fontId="24" fillId="0" borderId="47" xfId="0" applyFont="1" applyBorder="1" applyAlignment="1">
      <alignment horizontal="center" vertical="center"/>
    </xf>
    <xf numFmtId="0" fontId="24" fillId="0" borderId="42" xfId="0" applyFont="1" applyBorder="1" applyAlignment="1">
      <alignment wrapText="1"/>
    </xf>
    <xf numFmtId="0" fontId="24" fillId="0" borderId="43" xfId="0" applyFont="1" applyBorder="1" applyAlignment="1">
      <alignment horizontal="center" vertical="center"/>
    </xf>
    <xf numFmtId="0" fontId="24" fillId="0" borderId="44" xfId="0" applyFont="1" applyBorder="1" applyAlignment="1">
      <alignment horizontal="center" vertical="center"/>
    </xf>
    <xf numFmtId="0" fontId="24" fillId="0" borderId="39" xfId="0" applyFont="1" applyBorder="1" applyAlignment="1">
      <alignment wrapTex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169" fontId="10" fillId="0" borderId="0" xfId="0" applyNumberFormat="1" applyFont="1" applyBorder="1" applyAlignment="1" applyProtection="1">
      <protection locked="0"/>
    </xf>
    <xf numFmtId="9" fontId="10" fillId="0" borderId="0" xfId="0" applyNumberFormat="1" applyFont="1" applyBorder="1" applyAlignment="1"/>
    <xf numFmtId="0" fontId="6" fillId="0" borderId="0" xfId="0" applyFont="1" applyFill="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0" xfId="88" applyFont="1" applyFill="1" applyBorder="1" applyAlignment="1" applyProtection="1">
      <alignment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Alignment="1" applyProtection="1">
      <alignment horizontal="right" vertical="center"/>
      <protection locked="0"/>
    </xf>
    <xf numFmtId="171" fontId="6" fillId="0" borderId="0" xfId="0" applyNumberFormat="1" applyFont="1" applyFill="1" applyAlignment="1" applyProtection="1">
      <alignment vertical="center"/>
      <protection locked="0"/>
    </xf>
    <xf numFmtId="0" fontId="6" fillId="0" borderId="5" xfId="0" applyFont="1" applyBorder="1" applyAlignment="1" applyProtection="1">
      <alignment vertical="center"/>
      <protection locked="0"/>
    </xf>
    <xf numFmtId="0" fontId="6" fillId="0" borderId="5" xfId="0" applyFont="1" applyBorder="1" applyAlignment="1" applyProtection="1">
      <alignment horizontal="right" vertical="center"/>
      <protection locked="0"/>
    </xf>
    <xf numFmtId="171" fontId="6" fillId="0" borderId="5" xfId="0" applyNumberFormat="1" applyFont="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Alignment="1">
      <alignment vertical="center"/>
    </xf>
    <xf numFmtId="0" fontId="6" fillId="17" borderId="0" xfId="0" applyFont="1" applyFill="1" applyAlignment="1" applyProtection="1">
      <protection locked="0"/>
    </xf>
    <xf numFmtId="0" fontId="6" fillId="18" borderId="0" xfId="0" applyFont="1" applyFill="1" applyAlignment="1" applyProtection="1">
      <protection locked="0"/>
    </xf>
    <xf numFmtId="0" fontId="6" fillId="0" borderId="0" xfId="0" applyFont="1" applyBorder="1" applyAlignment="1" applyProtection="1">
      <alignment horizontal="right" vertical="center"/>
      <protection locked="0"/>
    </xf>
    <xf numFmtId="0" fontId="6" fillId="0" borderId="0" xfId="0" applyFont="1" applyBorder="1" applyAlignment="1">
      <alignment vertical="center" wrapText="1"/>
    </xf>
    <xf numFmtId="0" fontId="6" fillId="0" borderId="0" xfId="3" applyNumberFormat="1" applyFont="1" applyBorder="1" applyAlignment="1">
      <alignment vertical="center" wrapText="1"/>
    </xf>
    <xf numFmtId="0" fontId="42" fillId="0" borderId="0" xfId="41" applyFont="1" applyFill="1" applyBorder="1" applyAlignment="1">
      <alignment horizontal="left" vertical="center" wrapText="1"/>
    </xf>
    <xf numFmtId="0" fontId="6" fillId="0" borderId="0" xfId="41" applyFont="1" applyFill="1" applyBorder="1" applyAlignment="1">
      <alignment horizontal="left" vertical="center" wrapText="1"/>
    </xf>
    <xf numFmtId="0" fontId="6" fillId="0" borderId="0" xfId="3" applyNumberFormat="1" applyFont="1" applyBorder="1" applyAlignment="1">
      <alignment horizontal="left" vertical="center" wrapText="1"/>
    </xf>
    <xf numFmtId="0" fontId="6" fillId="0" borderId="0" xfId="3" applyNumberFormat="1" applyFont="1" applyBorder="1" applyAlignment="1">
      <alignment horizontal="center" vertical="center" wrapText="1"/>
    </xf>
    <xf numFmtId="174" fontId="6" fillId="0" borderId="0" xfId="89" applyNumberFormat="1" applyFont="1" applyAlignment="1">
      <alignment horizontal="right" vertical="center"/>
    </xf>
    <xf numFmtId="0" fontId="6" fillId="0" borderId="0" xfId="3" applyFont="1" applyFill="1" applyBorder="1" applyAlignment="1" applyProtection="1">
      <alignment horizontal="center" vertical="center"/>
      <protection locked="0"/>
    </xf>
    <xf numFmtId="164" fontId="6" fillId="0" borderId="0" xfId="0" applyNumberFormat="1" applyFont="1" applyAlignment="1" applyProtection="1">
      <alignment horizontal="right" vertical="center"/>
      <protection locked="0"/>
    </xf>
    <xf numFmtId="0" fontId="6" fillId="0" borderId="0" xfId="3" applyFont="1" applyBorder="1" applyAlignment="1" applyProtection="1">
      <alignment vertical="center"/>
      <protection locked="0"/>
    </xf>
    <xf numFmtId="174" fontId="6" fillId="0" borderId="0" xfId="89" applyNumberFormat="1" applyFont="1" applyBorder="1" applyAlignment="1" applyProtection="1">
      <alignment vertical="center"/>
      <protection locked="0"/>
    </xf>
    <xf numFmtId="0" fontId="6" fillId="0" borderId="0" xfId="3" applyFont="1" applyBorder="1" applyAlignment="1" applyProtection="1">
      <alignment horizontal="center" vertical="center"/>
      <protection locked="0"/>
    </xf>
    <xf numFmtId="0" fontId="6" fillId="0" borderId="0" xfId="3" applyFont="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0" fontId="6" fillId="0" borderId="0" xfId="0" applyFont="1" applyAlignment="1" applyProtection="1">
      <alignment horizontal="center"/>
      <protection locked="0"/>
    </xf>
    <xf numFmtId="0" fontId="9" fillId="0" borderId="0" xfId="0" applyFont="1" applyAlignment="1">
      <alignment vertical="center"/>
    </xf>
    <xf numFmtId="0" fontId="6" fillId="0" borderId="0" xfId="88" applyFont="1" applyAlignment="1" applyProtection="1">
      <alignment vertical="center" wrapText="1"/>
      <protection locked="0"/>
    </xf>
    <xf numFmtId="171" fontId="6" fillId="0" borderId="0" xfId="4" applyNumberFormat="1" applyFont="1" applyFill="1" applyBorder="1" applyAlignment="1">
      <alignment vertical="center" wrapText="1"/>
    </xf>
    <xf numFmtId="0" fontId="6" fillId="0" borderId="0" xfId="88" applyFont="1" applyFill="1" applyAlignment="1" applyProtection="1">
      <alignment vertical="center" wrapText="1"/>
      <protection locked="0"/>
    </xf>
    <xf numFmtId="0" fontId="6" fillId="0" borderId="0" xfId="41" applyFont="1" applyFill="1" applyBorder="1" applyAlignment="1">
      <alignment vertical="center"/>
    </xf>
    <xf numFmtId="0" fontId="6" fillId="0" borderId="0" xfId="0" applyFont="1" applyFill="1" applyBorder="1" applyAlignment="1" applyProtection="1">
      <alignment horizontal="center" vertical="center"/>
      <protection locked="0"/>
    </xf>
    <xf numFmtId="0" fontId="6" fillId="0" borderId="23" xfId="0" applyFont="1" applyBorder="1" applyAlignment="1" applyProtection="1">
      <protection locked="0"/>
    </xf>
    <xf numFmtId="0" fontId="6" fillId="0" borderId="23" xfId="0" applyFont="1" applyBorder="1" applyAlignment="1" applyProtection="1">
      <alignment horizontal="right"/>
      <protection locked="0"/>
    </xf>
    <xf numFmtId="0" fontId="10" fillId="0" borderId="23" xfId="0" applyFont="1" applyBorder="1" applyAlignment="1" applyProtection="1">
      <alignment horizontal="right"/>
      <protection locked="0"/>
    </xf>
    <xf numFmtId="164" fontId="10" fillId="0" borderId="23" xfId="0" applyNumberFormat="1" applyFont="1" applyBorder="1" applyAlignment="1" applyProtection="1">
      <protection locked="0"/>
    </xf>
    <xf numFmtId="0" fontId="42" fillId="16" borderId="0" xfId="41" applyFont="1" applyFill="1" applyBorder="1" applyAlignment="1">
      <alignment horizontal="left" vertical="center" wrapText="1"/>
    </xf>
    <xf numFmtId="0" fontId="42" fillId="16" borderId="0" xfId="88" applyFont="1" applyFill="1" applyBorder="1" applyAlignment="1" applyProtection="1">
      <alignment horizontal="center" vertical="center"/>
      <protection locked="0"/>
    </xf>
    <xf numFmtId="0" fontId="42" fillId="0" borderId="0" xfId="88" applyFont="1" applyBorder="1" applyAlignment="1" applyProtection="1">
      <alignment horizontal="center" vertical="center"/>
      <protection locked="0"/>
    </xf>
    <xf numFmtId="0" fontId="42" fillId="0" borderId="0" xfId="0" applyFont="1" applyBorder="1" applyAlignment="1" applyProtection="1">
      <alignment horizontal="center" vertical="center"/>
      <protection locked="0"/>
    </xf>
    <xf numFmtId="0" fontId="6" fillId="0" borderId="0" xfId="88" applyFont="1" applyFill="1" applyBorder="1" applyAlignment="1" applyProtection="1">
      <alignment horizontal="center" vertical="center" wrapText="1"/>
      <protection locked="0"/>
    </xf>
    <xf numFmtId="0" fontId="6" fillId="0" borderId="0" xfId="88"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xf numFmtId="174" fontId="6" fillId="0" borderId="0" xfId="89" applyNumberFormat="1" applyFont="1" applyFill="1" applyBorder="1" applyAlignment="1" applyProtection="1">
      <alignment horizontal="center" vertical="center"/>
      <protection locked="0"/>
    </xf>
    <xf numFmtId="0" fontId="43" fillId="19" borderId="0" xfId="0" applyFont="1" applyFill="1" applyAlignment="1"/>
    <xf numFmtId="0" fontId="31" fillId="19" borderId="0" xfId="0" applyFont="1" applyFill="1" applyAlignment="1">
      <alignment horizontal="left" wrapText="1"/>
    </xf>
    <xf numFmtId="0" fontId="31" fillId="19" borderId="0" xfId="0" applyFont="1" applyFill="1" applyAlignment="1"/>
    <xf numFmtId="0" fontId="31" fillId="19" borderId="0" xfId="0" applyFont="1" applyFill="1" applyAlignment="1">
      <alignment horizontal="left"/>
    </xf>
    <xf numFmtId="2" fontId="31" fillId="20" borderId="0" xfId="0" applyNumberFormat="1" applyFont="1" applyFill="1" applyAlignment="1"/>
    <xf numFmtId="171" fontId="31" fillId="20" borderId="0" xfId="4" applyNumberFormat="1" applyFont="1" applyFill="1" applyAlignment="1"/>
    <xf numFmtId="0" fontId="31" fillId="0" borderId="0" xfId="0" applyFont="1" applyFill="1" applyBorder="1" applyAlignment="1">
      <alignment horizontal="left"/>
    </xf>
    <xf numFmtId="0" fontId="31" fillId="0" borderId="0" xfId="0" applyFont="1" applyFill="1" applyBorder="1" applyAlignment="1" applyProtection="1">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xf numFmtId="2" fontId="31" fillId="0" borderId="0" xfId="0" applyNumberFormat="1" applyFont="1" applyFill="1" applyBorder="1" applyAlignment="1"/>
    <xf numFmtId="171" fontId="31" fillId="0" borderId="0" xfId="4" applyNumberFormat="1" applyFont="1" applyFill="1" applyBorder="1" applyAlignment="1"/>
    <xf numFmtId="0" fontId="31" fillId="0" borderId="0" xfId="41" applyFont="1" applyFill="1" applyBorder="1" applyAlignment="1">
      <alignment horizontal="left" vertical="center" wrapText="1"/>
    </xf>
    <xf numFmtId="0" fontId="31" fillId="0" borderId="0" xfId="41" applyFont="1" applyFill="1" applyBorder="1" applyAlignment="1">
      <alignment vertical="center" wrapText="1"/>
    </xf>
    <xf numFmtId="171" fontId="31" fillId="0" borderId="0" xfId="4" applyNumberFormat="1" applyFont="1" applyFill="1" applyBorder="1" applyAlignment="1">
      <alignment vertical="center" wrapText="1"/>
    </xf>
    <xf numFmtId="0" fontId="31" fillId="0" borderId="0" xfId="0" applyFont="1" applyFill="1" applyBorder="1" applyAlignment="1">
      <alignment horizontal="left" wrapText="1"/>
    </xf>
    <xf numFmtId="0" fontId="31" fillId="0" borderId="0" xfId="0" applyFont="1" applyAlignment="1">
      <alignment horizontal="left"/>
    </xf>
    <xf numFmtId="0" fontId="31" fillId="0" borderId="0" xfId="0" applyFont="1" applyAlignment="1">
      <alignment horizontal="left" wrapText="1"/>
    </xf>
    <xf numFmtId="0" fontId="31" fillId="0" borderId="0" xfId="0" applyFont="1" applyAlignment="1"/>
    <xf numFmtId="2" fontId="31" fillId="0" borderId="0" xfId="0" applyNumberFormat="1" applyFont="1" applyAlignment="1"/>
    <xf numFmtId="2" fontId="31" fillId="0" borderId="0" xfId="0" applyNumberFormat="1" applyFont="1" applyAlignment="1">
      <alignment horizontal="left"/>
    </xf>
    <xf numFmtId="171" fontId="31" fillId="0" borderId="0" xfId="4" applyNumberFormat="1" applyFont="1" applyAlignment="1"/>
    <xf numFmtId="0" fontId="31" fillId="0" borderId="0" xfId="78" applyFont="1" applyBorder="1" applyAlignment="1" applyProtection="1">
      <alignment horizontal="left"/>
      <protection locked="0"/>
    </xf>
    <xf numFmtId="175" fontId="31" fillId="0" borderId="0" xfId="41" applyNumberFormat="1" applyFont="1" applyFill="1" applyBorder="1" applyAlignment="1">
      <alignment vertical="center" wrapText="1"/>
    </xf>
    <xf numFmtId="0" fontId="31" fillId="0" borderId="0" xfId="78" applyFont="1" applyBorder="1" applyAlignment="1"/>
    <xf numFmtId="0" fontId="31" fillId="0" borderId="0" xfId="78" applyFont="1" applyAlignment="1" applyProtection="1">
      <alignment horizontal="left"/>
      <protection locked="0"/>
    </xf>
    <xf numFmtId="0" fontId="31" fillId="0" borderId="0" xfId="78" applyFont="1" applyAlignment="1"/>
    <xf numFmtId="0" fontId="31" fillId="0" borderId="0" xfId="0" applyFont="1" applyFill="1" applyAlignment="1">
      <alignment horizontal="left"/>
    </xf>
    <xf numFmtId="0" fontId="31" fillId="0" borderId="0" xfId="0" applyFont="1" applyFill="1" applyAlignment="1">
      <alignment horizontal="left" wrapText="1"/>
    </xf>
    <xf numFmtId="0" fontId="31" fillId="0" borderId="0" xfId="0" applyFont="1" applyFill="1" applyAlignment="1"/>
    <xf numFmtId="2" fontId="31" fillId="0" borderId="0" xfId="0" applyNumberFormat="1" applyFont="1" applyFill="1" applyAlignment="1"/>
    <xf numFmtId="171" fontId="31" fillId="0" borderId="0" xfId="4" applyNumberFormat="1" applyFont="1" applyFill="1" applyAlignment="1"/>
    <xf numFmtId="0" fontId="31" fillId="0" borderId="0" xfId="0" applyFont="1" applyBorder="1" applyAlignment="1">
      <alignment horizontal="left"/>
    </xf>
    <xf numFmtId="2" fontId="31" fillId="0" borderId="0" xfId="0" applyNumberFormat="1" applyFont="1" applyBorder="1" applyAlignment="1"/>
    <xf numFmtId="171" fontId="31" fillId="0" borderId="0" xfId="4" applyNumberFormat="1" applyFont="1" applyBorder="1" applyAlignment="1"/>
    <xf numFmtId="2" fontId="31" fillId="0" borderId="0" xfId="0" applyNumberFormat="1" applyFont="1" applyBorder="1" applyAlignment="1">
      <alignment horizontal="left"/>
    </xf>
    <xf numFmtId="0" fontId="31" fillId="0" borderId="0" xfId="41" applyFont="1" applyFill="1" applyBorder="1" applyAlignment="1">
      <alignment horizontal="left" vertical="center"/>
    </xf>
    <xf numFmtId="0" fontId="31" fillId="0" borderId="0" xfId="41" applyFont="1" applyFill="1" applyBorder="1" applyAlignment="1">
      <alignment horizontal="center" vertical="center" wrapText="1"/>
    </xf>
    <xf numFmtId="0" fontId="31" fillId="0" borderId="0" xfId="0" applyFont="1" applyBorder="1" applyAlignment="1">
      <alignment horizontal="left" wrapText="1"/>
    </xf>
    <xf numFmtId="0" fontId="31" fillId="0" borderId="0" xfId="0" applyFont="1" applyBorder="1" applyAlignment="1">
      <alignment horizontal="right"/>
    </xf>
    <xf numFmtId="0" fontId="31" fillId="0" borderId="0" xfId="78" applyFont="1" applyFill="1" applyBorder="1" applyAlignment="1" applyProtection="1">
      <alignment horizontal="left"/>
      <protection locked="0"/>
    </xf>
    <xf numFmtId="0" fontId="31" fillId="0" borderId="0" xfId="78" applyFont="1" applyBorder="1" applyAlignment="1" applyProtection="1">
      <alignment horizontal="center"/>
      <protection locked="0"/>
    </xf>
    <xf numFmtId="3" fontId="31" fillId="0" borderId="0" xfId="41" applyNumberFormat="1" applyFont="1" applyFill="1" applyBorder="1" applyAlignment="1">
      <alignment vertical="center" wrapText="1"/>
    </xf>
    <xf numFmtId="0" fontId="31" fillId="0" borderId="0" xfId="0" applyFont="1" applyBorder="1" applyAlignment="1"/>
    <xf numFmtId="0" fontId="6" fillId="0" borderId="0" xfId="88" applyFont="1" applyAlignment="1"/>
    <xf numFmtId="0" fontId="31" fillId="0" borderId="0" xfId="88" applyFont="1" applyAlignment="1">
      <alignment horizontal="left" vertical="center"/>
    </xf>
    <xf numFmtId="0" fontId="31" fillId="0" borderId="0" xfId="88" applyFont="1" applyAlignment="1">
      <alignment vertical="center"/>
    </xf>
    <xf numFmtId="175" fontId="31" fillId="0" borderId="0" xfId="41" applyNumberFormat="1" applyFont="1" applyFill="1" applyBorder="1" applyAlignment="1">
      <alignment horizontal="center" vertical="center" wrapText="1"/>
    </xf>
    <xf numFmtId="0" fontId="43" fillId="3" borderId="0" xfId="0" applyFont="1" applyFill="1" applyAlignment="1" applyProtection="1">
      <protection locked="0"/>
    </xf>
    <xf numFmtId="0" fontId="31" fillId="3" borderId="0" xfId="0" applyFont="1" applyFill="1" applyAlignment="1" applyProtection="1">
      <alignment horizontal="left" wrapText="1"/>
      <protection locked="0"/>
    </xf>
    <xf numFmtId="0" fontId="31" fillId="3" borderId="0" xfId="0" applyFont="1" applyFill="1" applyAlignment="1" applyProtection="1">
      <protection locked="0"/>
    </xf>
    <xf numFmtId="0" fontId="31" fillId="3" borderId="0" xfId="0" applyFont="1" applyFill="1" applyAlignment="1" applyProtection="1">
      <alignment horizontal="left"/>
      <protection locked="0"/>
    </xf>
    <xf numFmtId="3" fontId="31" fillId="3" borderId="0" xfId="0" applyNumberFormat="1" applyFont="1" applyFill="1" applyAlignment="1" applyProtection="1">
      <alignment horizontal="right"/>
      <protection locked="0"/>
    </xf>
    <xf numFmtId="171" fontId="31" fillId="3" borderId="0" xfId="4" applyNumberFormat="1" applyFont="1" applyFill="1" applyAlignment="1" applyProtection="1">
      <protection locked="0"/>
    </xf>
    <xf numFmtId="0" fontId="6" fillId="0" borderId="0" xfId="3" applyFont="1" applyFill="1" applyAlignment="1" applyProtection="1">
      <alignment horizontal="left" vertical="center" wrapText="1"/>
      <protection locked="0"/>
    </xf>
    <xf numFmtId="0" fontId="6" fillId="0" borderId="0" xfId="3" applyFont="1" applyFill="1" applyAlignment="1" applyProtection="1">
      <alignment vertical="center"/>
      <protection locked="0"/>
    </xf>
    <xf numFmtId="0" fontId="6" fillId="0" borderId="0" xfId="3" applyNumberFormat="1" applyFont="1" applyFill="1" applyAlignment="1" applyProtection="1">
      <alignment horizontal="right" vertical="center"/>
      <protection locked="0"/>
    </xf>
    <xf numFmtId="0" fontId="6" fillId="0" borderId="0" xfId="4" applyNumberFormat="1" applyFont="1" applyFill="1" applyAlignment="1" applyProtection="1">
      <alignment vertical="center"/>
      <protection locked="0"/>
    </xf>
    <xf numFmtId="0" fontId="44" fillId="0" borderId="0" xfId="3" applyFont="1" applyAlignment="1">
      <alignment horizontal="left"/>
    </xf>
    <xf numFmtId="0" fontId="6" fillId="0" borderId="0" xfId="3" applyFont="1" applyAlignment="1">
      <alignment vertical="center"/>
    </xf>
    <xf numFmtId="0" fontId="6" fillId="0" borderId="0" xfId="3" applyNumberFormat="1" applyFont="1" applyBorder="1" applyAlignment="1" applyProtection="1">
      <alignment horizontal="left" vertical="center"/>
      <protection locked="0"/>
    </xf>
    <xf numFmtId="169" fontId="6" fillId="0" borderId="0" xfId="3" applyNumberFormat="1" applyFont="1" applyBorder="1" applyAlignment="1" applyProtection="1">
      <alignment horizontal="right" vertical="center"/>
      <protection locked="0"/>
    </xf>
    <xf numFmtId="169" fontId="6" fillId="0" borderId="0" xfId="3" applyNumberFormat="1" applyFont="1" applyAlignment="1">
      <alignment vertical="center"/>
    </xf>
    <xf numFmtId="169" fontId="6" fillId="0" borderId="0" xfId="4" applyNumberFormat="1" applyFont="1" applyAlignment="1">
      <alignment vertical="center"/>
    </xf>
    <xf numFmtId="0" fontId="6" fillId="0" borderId="0" xfId="3" applyFont="1" applyBorder="1" applyAlignment="1">
      <alignment horizontal="left" vertical="center"/>
    </xf>
    <xf numFmtId="169" fontId="6" fillId="0" borderId="0" xfId="4" applyNumberFormat="1" applyFont="1" applyBorder="1" applyAlignment="1" applyProtection="1">
      <alignment vertical="center"/>
      <protection locked="0"/>
    </xf>
    <xf numFmtId="0" fontId="13" fillId="0" borderId="0" xfId="88" applyAlignment="1"/>
    <xf numFmtId="0" fontId="31" fillId="0" borderId="0" xfId="88" applyFont="1" applyAlignment="1" applyProtection="1">
      <alignment vertical="center"/>
      <protection locked="0"/>
    </xf>
    <xf numFmtId="0" fontId="31" fillId="0" borderId="0" xfId="88" applyFont="1" applyFill="1" applyAlignment="1">
      <alignment horizontal="left" vertical="center" wrapText="1"/>
    </xf>
    <xf numFmtId="0" fontId="31" fillId="0" borderId="0" xfId="88" applyFont="1" applyFill="1" applyAlignment="1">
      <alignment vertical="center"/>
    </xf>
    <xf numFmtId="0" fontId="31" fillId="0" borderId="0" xfId="88" applyFont="1" applyFill="1" applyAlignment="1">
      <alignment horizontal="left" vertical="center"/>
    </xf>
    <xf numFmtId="169" fontId="6" fillId="0" borderId="0" xfId="0" applyNumberFormat="1" applyFont="1" applyAlignment="1">
      <alignment vertical="center"/>
    </xf>
    <xf numFmtId="169" fontId="31" fillId="0" borderId="0" xfId="88" applyNumberFormat="1" applyFont="1" applyAlignment="1">
      <alignment horizontal="left" vertical="center"/>
    </xf>
    <xf numFmtId="169" fontId="31" fillId="0" borderId="0" xfId="4" applyNumberFormat="1" applyFont="1" applyFill="1" applyAlignment="1">
      <alignment vertical="center"/>
    </xf>
    <xf numFmtId="166" fontId="5" fillId="0" borderId="0" xfId="3" applyNumberFormat="1" applyFont="1" applyFill="1" applyBorder="1" applyAlignment="1"/>
    <xf numFmtId="166" fontId="5" fillId="0" borderId="13" xfId="3" applyNumberFormat="1" applyFont="1" applyFill="1" applyBorder="1" applyAlignment="1"/>
    <xf numFmtId="0" fontId="43" fillId="3" borderId="17" xfId="3" applyFont="1" applyFill="1" applyBorder="1" applyAlignment="1">
      <alignment horizontal="right" wrapText="1"/>
    </xf>
    <xf numFmtId="169" fontId="41" fillId="0" borderId="0" xfId="3" applyNumberFormat="1" applyFont="1" applyAlignment="1"/>
    <xf numFmtId="169" fontId="41" fillId="0" borderId="0" xfId="3" applyNumberFormat="1" applyFont="1" applyFill="1" applyAlignment="1"/>
    <xf numFmtId="169" fontId="41" fillId="0" borderId="0" xfId="4" applyNumberFormat="1" applyFont="1" applyFill="1"/>
    <xf numFmtId="168" fontId="43" fillId="0" borderId="54" xfId="4" applyNumberFormat="1" applyFont="1" applyFill="1" applyBorder="1"/>
    <xf numFmtId="168" fontId="43" fillId="0" borderId="0" xfId="4" applyNumberFormat="1" applyFont="1" applyFill="1" applyBorder="1"/>
    <xf numFmtId="166" fontId="43" fillId="0" borderId="0" xfId="3" applyNumberFormat="1" applyFont="1" applyFill="1" applyAlignment="1"/>
    <xf numFmtId="169" fontId="41" fillId="0" borderId="0" xfId="3" applyNumberFormat="1" applyFont="1" applyFill="1" applyAlignment="1">
      <alignment vertical="center"/>
    </xf>
    <xf numFmtId="169" fontId="41" fillId="0" borderId="0" xfId="4" applyNumberFormat="1" applyFont="1" applyAlignment="1">
      <alignment vertical="center"/>
    </xf>
    <xf numFmtId="168" fontId="45" fillId="3" borderId="18" xfId="4" applyNumberFormat="1" applyFont="1" applyFill="1" applyBorder="1"/>
    <xf numFmtId="0" fontId="5" fillId="3" borderId="17" xfId="3" applyFont="1" applyFill="1" applyBorder="1" applyAlignment="1">
      <alignment horizontal="center" wrapText="1"/>
    </xf>
    <xf numFmtId="0" fontId="5" fillId="3" borderId="49" xfId="3" applyFont="1" applyFill="1" applyBorder="1" applyAlignment="1">
      <alignment horizontal="center" wrapText="1"/>
    </xf>
    <xf numFmtId="0" fontId="43" fillId="3" borderId="17" xfId="3" applyFont="1" applyFill="1" applyBorder="1" applyAlignment="1">
      <alignment horizontal="center" wrapText="1"/>
    </xf>
    <xf numFmtId="0" fontId="42" fillId="0" borderId="0" xfId="41" applyFont="1" applyFill="1" applyBorder="1" applyAlignment="1">
      <alignment vertical="center" wrapText="1"/>
    </xf>
    <xf numFmtId="0" fontId="6" fillId="0" borderId="0" xfId="0" applyFont="1" applyFill="1" applyBorder="1" applyAlignment="1" applyProtection="1">
      <alignment horizontal="right"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wrapText="1"/>
      <protection locked="0"/>
    </xf>
    <xf numFmtId="0" fontId="6" fillId="0" borderId="0" xfId="0" applyFont="1" applyFill="1" applyBorder="1" applyAlignment="1" applyProtection="1">
      <alignment horizontal="center" vertical="center" wrapText="1"/>
      <protection locked="0"/>
    </xf>
    <xf numFmtId="171" fontId="6" fillId="0" borderId="0" xfId="0" applyNumberFormat="1" applyFont="1" applyAlignment="1">
      <alignment vertical="center"/>
    </xf>
    <xf numFmtId="164" fontId="6" fillId="0" borderId="0" xfId="0" applyNumberFormat="1" applyFont="1" applyFill="1" applyAlignment="1" applyProtection="1">
      <alignment vertical="center"/>
      <protection locked="0"/>
    </xf>
    <xf numFmtId="9" fontId="6" fillId="0" borderId="0" xfId="0" applyNumberFormat="1" applyFont="1" applyFill="1" applyBorder="1" applyAlignment="1">
      <alignment vertical="center"/>
    </xf>
    <xf numFmtId="169" fontId="6" fillId="0" borderId="0" xfId="1" applyNumberFormat="1" applyFont="1" applyFill="1" applyAlignment="1">
      <alignment vertical="center"/>
    </xf>
    <xf numFmtId="0" fontId="42" fillId="0" borderId="0" xfId="0" applyFont="1" applyFill="1" applyAlignment="1" applyProtection="1">
      <protection locked="0"/>
    </xf>
    <xf numFmtId="9" fontId="6" fillId="0" borderId="0" xfId="0" applyNumberFormat="1" applyFont="1" applyFill="1" applyAlignment="1">
      <alignment vertical="center"/>
    </xf>
    <xf numFmtId="169" fontId="6" fillId="0" borderId="0" xfId="0" applyNumberFormat="1" applyFont="1" applyFill="1" applyBorder="1" applyAlignment="1" applyProtection="1">
      <protection locked="0"/>
    </xf>
    <xf numFmtId="9" fontId="6" fillId="0" borderId="0" xfId="0" applyNumberFormat="1" applyFont="1" applyFill="1" applyBorder="1" applyAlignment="1"/>
    <xf numFmtId="0" fontId="42" fillId="0" borderId="0" xfId="0" applyFont="1" applyFill="1" applyBorder="1" applyAlignment="1" applyProtection="1">
      <protection locked="0"/>
    </xf>
    <xf numFmtId="0" fontId="6" fillId="0" borderId="0" xfId="0" applyFont="1" applyAlignment="1" applyProtection="1">
      <alignment horizontal="center" vertical="center" wrapText="1"/>
      <protection locked="0"/>
    </xf>
    <xf numFmtId="0" fontId="42" fillId="0" borderId="0" xfId="0" applyFont="1" applyAlignment="1" applyProtection="1">
      <protection locked="0"/>
    </xf>
    <xf numFmtId="0" fontId="42" fillId="0" borderId="0" xfId="0" applyFont="1" applyAlignment="1" applyProtection="1">
      <alignment vertical="center" wrapText="1"/>
      <protection locked="0"/>
    </xf>
    <xf numFmtId="169" fontId="6" fillId="0" borderId="0" xfId="1" applyNumberFormat="1" applyFont="1" applyFill="1" applyBorder="1" applyAlignment="1">
      <alignment vertical="center"/>
    </xf>
    <xf numFmtId="0" fontId="42"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Fill="1" applyAlignment="1" applyProtection="1">
      <alignment wrapText="1"/>
      <protection locked="0"/>
    </xf>
    <xf numFmtId="0" fontId="42" fillId="0" borderId="0" xfId="0" applyFont="1" applyBorder="1" applyAlignment="1" applyProtection="1">
      <alignment horizontal="right" vertical="center"/>
      <protection locked="0"/>
    </xf>
    <xf numFmtId="0" fontId="42" fillId="0" borderId="0" xfId="0" applyFont="1" applyBorder="1" applyAlignment="1" applyProtection="1">
      <alignment vertical="center"/>
      <protection locked="0"/>
    </xf>
    <xf numFmtId="0" fontId="42" fillId="0" borderId="0" xfId="0" applyFont="1" applyFill="1" applyBorder="1" applyAlignment="1" applyProtection="1">
      <alignment vertical="center"/>
      <protection locked="0"/>
    </xf>
    <xf numFmtId="164" fontId="42" fillId="0" borderId="0" xfId="0" applyNumberFormat="1" applyFont="1" applyBorder="1" applyAlignment="1" applyProtection="1">
      <alignment vertical="center"/>
      <protection locked="0"/>
    </xf>
    <xf numFmtId="0" fontId="12" fillId="0" borderId="0" xfId="0" applyFont="1" applyFill="1" applyBorder="1" applyAlignment="1" applyProtection="1">
      <alignment vertical="center"/>
      <protection locked="0"/>
    </xf>
    <xf numFmtId="174" fontId="42" fillId="0" borderId="0" xfId="89" applyNumberFormat="1" applyFont="1" applyFill="1" applyBorder="1" applyAlignment="1" applyProtection="1">
      <alignment horizontal="center" vertical="center"/>
      <protection locked="0"/>
    </xf>
    <xf numFmtId="0" fontId="42" fillId="0" borderId="0" xfId="0" applyFont="1" applyFill="1" applyBorder="1" applyAlignment="1" applyProtection="1">
      <alignment vertical="center" wrapText="1"/>
      <protection locked="0"/>
    </xf>
    <xf numFmtId="166" fontId="13" fillId="0" borderId="0" xfId="3" applyNumberFormat="1" applyFont="1" applyFill="1" applyBorder="1" applyAlignment="1">
      <alignment horizontal="right"/>
    </xf>
    <xf numFmtId="166" fontId="13" fillId="0" borderId="0" xfId="3" applyNumberFormat="1" applyFont="1" applyBorder="1" applyAlignment="1">
      <alignment horizontal="right"/>
    </xf>
    <xf numFmtId="166" fontId="5" fillId="0" borderId="0" xfId="3" applyNumberFormat="1" applyFont="1" applyFill="1" applyBorder="1" applyAlignment="1">
      <alignment horizontal="right"/>
    </xf>
    <xf numFmtId="171" fontId="6" fillId="0" borderId="0" xfId="0" applyNumberFormat="1" applyFont="1" applyAlignment="1" applyProtection="1">
      <alignment horizontal="right" vertical="center"/>
      <protection locked="0"/>
    </xf>
    <xf numFmtId="0" fontId="42" fillId="5" borderId="0" xfId="0" applyFont="1" applyFill="1" applyAlignment="1" applyProtection="1">
      <protection locked="0"/>
    </xf>
    <xf numFmtId="0" fontId="48" fillId="0" borderId="0" xfId="0" applyFont="1" applyAlignment="1">
      <alignment vertical="center"/>
    </xf>
    <xf numFmtId="0" fontId="0" fillId="0" borderId="0" xfId="0" applyFill="1" applyAlignment="1">
      <alignment vertical="center"/>
    </xf>
    <xf numFmtId="0" fontId="42" fillId="0" borderId="0" xfId="0" applyFont="1" applyFill="1" applyAlignment="1" applyProtection="1">
      <alignment horizontal="right"/>
      <protection locked="0"/>
    </xf>
    <xf numFmtId="0" fontId="6" fillId="6" borderId="0" xfId="0" applyFont="1" applyFill="1" applyAlignment="1" applyProtection="1">
      <protection locked="0"/>
    </xf>
    <xf numFmtId="171" fontId="31" fillId="0" borderId="0" xfId="4" applyNumberFormat="1" applyFont="1" applyFill="1" applyBorder="1" applyAlignment="1">
      <alignment horizontal="center"/>
    </xf>
    <xf numFmtId="171" fontId="6" fillId="0" borderId="0" xfId="0" applyNumberFormat="1" applyFont="1" applyFill="1" applyAlignment="1" applyProtection="1">
      <alignment horizontal="right" vertical="center"/>
      <protection locked="0"/>
    </xf>
    <xf numFmtId="166" fontId="48" fillId="0" borderId="0" xfId="3" applyNumberFormat="1" applyFont="1" applyFill="1" applyBorder="1" applyAlignment="1">
      <alignment horizontal="right"/>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left" vertical="center"/>
      <protection locked="0"/>
    </xf>
    <xf numFmtId="0" fontId="42" fillId="0" borderId="5" xfId="0" applyFont="1" applyBorder="1" applyAlignment="1" applyProtection="1">
      <protection locked="0"/>
    </xf>
    <xf numFmtId="164" fontId="42" fillId="0" borderId="5" xfId="0" applyNumberFormat="1" applyFont="1" applyBorder="1" applyAlignment="1" applyProtection="1">
      <protection locked="0"/>
    </xf>
    <xf numFmtId="171" fontId="42" fillId="0" borderId="5" xfId="0" applyNumberFormat="1" applyFont="1" applyBorder="1" applyAlignment="1" applyProtection="1">
      <protection locked="0"/>
    </xf>
    <xf numFmtId="164" fontId="42" fillId="0" borderId="0" xfId="0" applyNumberFormat="1" applyFont="1" applyAlignment="1" applyProtection="1">
      <protection locked="0"/>
    </xf>
    <xf numFmtId="0" fontId="42" fillId="0" borderId="0" xfId="0" applyFont="1" applyFill="1" applyAlignment="1" applyProtection="1">
      <alignment vertical="center" wrapText="1"/>
      <protection locked="0"/>
    </xf>
    <xf numFmtId="9" fontId="42" fillId="0" borderId="0" xfId="0" applyNumberFormat="1" applyFont="1" applyAlignment="1">
      <alignment vertical="center"/>
    </xf>
    <xf numFmtId="0" fontId="42" fillId="0" borderId="0" xfId="0" applyFont="1" applyFill="1" applyAlignment="1" applyProtection="1">
      <alignment horizontal="right" vertical="center"/>
      <protection locked="0"/>
    </xf>
    <xf numFmtId="171" fontId="42" fillId="0" borderId="0" xfId="0" applyNumberFormat="1" applyFont="1" applyAlignment="1" applyProtection="1">
      <protection locked="0"/>
    </xf>
    <xf numFmtId="164" fontId="42" fillId="0" borderId="0" xfId="0" applyNumberFormat="1" applyFont="1" applyAlignment="1" applyProtection="1">
      <alignment vertical="center"/>
      <protection locked="0"/>
    </xf>
    <xf numFmtId="169" fontId="42" fillId="0" borderId="0" xfId="4" applyNumberFormat="1" applyFont="1" applyAlignment="1">
      <alignment vertical="center"/>
    </xf>
    <xf numFmtId="0" fontId="42" fillId="0" borderId="0" xfId="0" applyFont="1" applyFill="1" applyAlignment="1" applyProtection="1">
      <alignment horizontal="center" vertical="center"/>
      <protection locked="0"/>
    </xf>
    <xf numFmtId="0" fontId="42" fillId="0" borderId="0" xfId="0" applyFont="1" applyAlignment="1" applyProtection="1">
      <alignment horizontal="left" vertical="center" wrapText="1"/>
      <protection locked="0"/>
    </xf>
    <xf numFmtId="0" fontId="6" fillId="0" borderId="0" xfId="0" applyFont="1" applyFill="1" applyAlignment="1" applyProtection="1">
      <alignment wrapText="1"/>
      <protection locked="0"/>
    </xf>
    <xf numFmtId="0" fontId="42" fillId="0" borderId="0" xfId="0" applyFont="1" applyAlignment="1" applyProtection="1">
      <alignment horizontal="right" vertical="center"/>
      <protection locked="0"/>
    </xf>
    <xf numFmtId="9" fontId="42" fillId="0" borderId="0" xfId="0" applyNumberFormat="1" applyFont="1" applyBorder="1" applyAlignment="1">
      <alignment vertical="center"/>
    </xf>
    <xf numFmtId="0" fontId="42" fillId="0" borderId="0" xfId="0" applyFont="1" applyAlignment="1" applyProtection="1">
      <alignment wrapText="1"/>
      <protection locked="0"/>
    </xf>
    <xf numFmtId="0" fontId="42" fillId="0" borderId="0" xfId="0" applyFont="1" applyFill="1" applyBorder="1" applyAlignment="1">
      <alignment horizontal="left" vertical="center"/>
    </xf>
    <xf numFmtId="0" fontId="42" fillId="0" borderId="0" xfId="0" applyFont="1" applyAlignment="1">
      <alignment horizontal="right"/>
    </xf>
    <xf numFmtId="9" fontId="42" fillId="0" borderId="0" xfId="0" applyNumberFormat="1" applyFont="1" applyBorder="1" applyAlignment="1"/>
    <xf numFmtId="0" fontId="42" fillId="0" borderId="0" xfId="0" applyFont="1" applyAlignment="1">
      <alignment vertical="center"/>
    </xf>
    <xf numFmtId="171" fontId="42" fillId="0" borderId="0" xfId="0" applyNumberFormat="1" applyFont="1" applyAlignment="1" applyProtection="1">
      <alignment vertical="center"/>
      <protection locked="0"/>
    </xf>
    <xf numFmtId="169" fontId="42" fillId="0" borderId="0" xfId="1" applyNumberFormat="1" applyFont="1" applyBorder="1" applyAlignment="1">
      <alignment vertical="center"/>
    </xf>
    <xf numFmtId="169" fontId="42" fillId="0" borderId="0" xfId="4" applyNumberFormat="1" applyFont="1" applyBorder="1"/>
    <xf numFmtId="0" fontId="42" fillId="0" borderId="0" xfId="0" applyFont="1" applyAlignment="1">
      <alignment vertical="center" wrapText="1"/>
    </xf>
    <xf numFmtId="0" fontId="42" fillId="0" borderId="0" xfId="0" applyFont="1" applyAlignment="1" applyProtection="1">
      <alignment horizontal="right"/>
      <protection locked="0"/>
    </xf>
    <xf numFmtId="169" fontId="42" fillId="0" borderId="0" xfId="4" applyNumberFormat="1" applyFont="1" applyBorder="1" applyAlignment="1">
      <alignment vertical="center"/>
    </xf>
    <xf numFmtId="0" fontId="6" fillId="0" borderId="0" xfId="0" applyFont="1" applyFill="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center" vertical="center" wrapText="1"/>
      <protection locked="0"/>
    </xf>
    <xf numFmtId="0" fontId="42" fillId="0" borderId="0" xfId="0" applyFont="1" applyFill="1" applyBorder="1" applyAlignment="1">
      <alignment vertical="center"/>
    </xf>
    <xf numFmtId="0" fontId="6" fillId="0" borderId="0" xfId="41" applyFont="1" applyFill="1" applyBorder="1" applyAlignment="1">
      <alignment vertical="center" wrapText="1"/>
    </xf>
    <xf numFmtId="171" fontId="6" fillId="0" borderId="0" xfId="0" applyNumberFormat="1" applyFont="1" applyBorder="1" applyAlignment="1" applyProtection="1">
      <alignment horizontal="right" vertical="center"/>
      <protection locked="0"/>
    </xf>
    <xf numFmtId="0" fontId="6" fillId="0" borderId="0" xfId="0" applyFont="1" applyFill="1" applyAlignment="1">
      <alignment horizontal="right"/>
    </xf>
    <xf numFmtId="169" fontId="6" fillId="0" borderId="0" xfId="1" applyNumberFormat="1" applyFont="1" applyFill="1" applyBorder="1"/>
    <xf numFmtId="3" fontId="42" fillId="0" borderId="0" xfId="0" applyNumberFormat="1" applyFont="1" applyAlignment="1" applyProtection="1">
      <protection locked="0"/>
    </xf>
    <xf numFmtId="3" fontId="42" fillId="0" borderId="0" xfId="0" applyNumberFormat="1" applyFont="1" applyAlignment="1" applyProtection="1">
      <alignment vertical="center"/>
      <protection locked="0"/>
    </xf>
    <xf numFmtId="0" fontId="42" fillId="0" borderId="0" xfId="0" applyFont="1" applyFill="1" applyBorder="1" applyAlignment="1"/>
    <xf numFmtId="169" fontId="42" fillId="0" borderId="0" xfId="4" applyNumberFormat="1" applyFont="1"/>
    <xf numFmtId="0" fontId="6" fillId="5" borderId="1" xfId="0" applyNumberFormat="1" applyFont="1" applyFill="1" applyBorder="1" applyAlignment="1" applyProtection="1">
      <protection locked="0"/>
    </xf>
    <xf numFmtId="2" fontId="42" fillId="0" borderId="0" xfId="0" applyNumberFormat="1" applyFont="1" applyBorder="1" applyAlignment="1" applyProtection="1">
      <alignment vertical="center"/>
      <protection locked="0"/>
    </xf>
    <xf numFmtId="0" fontId="42" fillId="0" borderId="0" xfId="0" applyFont="1" applyFill="1" applyBorder="1" applyAlignment="1" applyProtection="1">
      <alignment horizontal="center" vertical="center"/>
      <protection locked="0"/>
    </xf>
    <xf numFmtId="0" fontId="42" fillId="0" borderId="0" xfId="88" applyFont="1" applyFill="1" applyBorder="1" applyAlignment="1" applyProtection="1">
      <alignment horizontal="center" vertical="center" wrapText="1"/>
      <protection locked="0"/>
    </xf>
    <xf numFmtId="10" fontId="48" fillId="0" borderId="0" xfId="3" applyNumberFormat="1" applyFont="1" applyBorder="1" applyAlignment="1">
      <alignment horizontal="right"/>
    </xf>
    <xf numFmtId="6" fontId="46" fillId="0" borderId="0" xfId="0" applyNumberFormat="1" applyFont="1" applyAlignment="1"/>
    <xf numFmtId="6" fontId="13" fillId="0" borderId="0" xfId="3" applyNumberFormat="1" applyAlignment="1"/>
    <xf numFmtId="0" fontId="42" fillId="0" borderId="0" xfId="0" applyFont="1" applyAlignment="1">
      <alignment horizontal="right" vertical="center"/>
    </xf>
    <xf numFmtId="171" fontId="42" fillId="0" borderId="0" xfId="0" applyNumberFormat="1" applyFont="1" applyAlignment="1" applyProtection="1">
      <alignment horizontal="right" vertical="center"/>
      <protection locked="0"/>
    </xf>
    <xf numFmtId="164" fontId="42" fillId="0" borderId="0" xfId="0" applyNumberFormat="1" applyFont="1" applyAlignment="1" applyProtection="1">
      <alignment horizontal="right" vertical="center"/>
      <protection locked="0"/>
    </xf>
    <xf numFmtId="9" fontId="42" fillId="0" borderId="0" xfId="0" applyNumberFormat="1" applyFont="1" applyAlignment="1">
      <alignment horizontal="right" vertical="center"/>
    </xf>
    <xf numFmtId="169" fontId="42" fillId="0" borderId="0" xfId="4" applyNumberFormat="1" applyFont="1" applyAlignment="1">
      <alignment horizontal="right" vertical="center"/>
    </xf>
    <xf numFmtId="169" fontId="42" fillId="0" borderId="0" xfId="1" applyNumberFormat="1" applyFont="1" applyAlignment="1">
      <alignment vertical="center"/>
    </xf>
    <xf numFmtId="0" fontId="42" fillId="0" borderId="0" xfId="0" applyFont="1" applyBorder="1" applyAlignment="1" applyProtection="1">
      <protection locked="0"/>
    </xf>
    <xf numFmtId="164" fontId="42" fillId="0" borderId="0" xfId="0" applyNumberFormat="1" applyFont="1" applyBorder="1" applyAlignment="1" applyProtection="1">
      <protection locked="0"/>
    </xf>
    <xf numFmtId="171" fontId="42" fillId="0" borderId="0" xfId="0" applyNumberFormat="1" applyFont="1" applyBorder="1" applyAlignment="1" applyProtection="1">
      <protection locked="0"/>
    </xf>
    <xf numFmtId="0" fontId="18" fillId="0" borderId="0" xfId="0" applyFont="1" applyBorder="1" applyAlignment="1" applyProtection="1">
      <alignment horizontal="right"/>
      <protection locked="0"/>
    </xf>
    <xf numFmtId="0" fontId="18" fillId="0" borderId="0" xfId="0" applyFont="1" applyBorder="1" applyAlignment="1" applyProtection="1">
      <alignment horizontal="right"/>
    </xf>
    <xf numFmtId="171" fontId="6" fillId="0" borderId="0" xfId="0" applyNumberFormat="1" applyFont="1" applyAlignment="1">
      <alignment horizontal="right"/>
    </xf>
    <xf numFmtId="171" fontId="6" fillId="3" borderId="0" xfId="0" applyNumberFormat="1" applyFont="1" applyFill="1" applyAlignment="1" applyProtection="1">
      <alignment horizontal="right"/>
      <protection locked="0"/>
    </xf>
    <xf numFmtId="164" fontId="6" fillId="3" borderId="0" xfId="0" applyNumberFormat="1" applyFont="1" applyFill="1" applyAlignment="1" applyProtection="1">
      <alignment horizontal="right"/>
      <protection locked="0"/>
    </xf>
    <xf numFmtId="9" fontId="6" fillId="0" borderId="0" xfId="0" applyNumberFormat="1" applyFont="1" applyAlignment="1">
      <alignment horizontal="right" vertical="center"/>
    </xf>
    <xf numFmtId="169" fontId="6" fillId="0" borderId="0" xfId="1" applyNumberFormat="1" applyFont="1" applyAlignment="1">
      <alignment horizontal="right" vertical="center"/>
    </xf>
    <xf numFmtId="171" fontId="6" fillId="0" borderId="0" xfId="0" applyNumberFormat="1" applyFont="1" applyAlignment="1" applyProtection="1">
      <alignment horizontal="right"/>
      <protection locked="0"/>
    </xf>
    <xf numFmtId="3" fontId="6" fillId="0" borderId="9" xfId="0" applyNumberFormat="1" applyFont="1" applyBorder="1" applyAlignment="1" applyProtection="1">
      <alignment horizontal="right"/>
      <protection locked="0"/>
    </xf>
    <xf numFmtId="164" fontId="6" fillId="0" borderId="9" xfId="0" applyNumberFormat="1" applyFont="1" applyBorder="1" applyAlignment="1" applyProtection="1">
      <alignment horizontal="right"/>
      <protection locked="0"/>
    </xf>
    <xf numFmtId="9" fontId="6" fillId="0" borderId="9" xfId="0" applyNumberFormat="1" applyFont="1" applyBorder="1" applyAlignment="1">
      <alignment horizontal="right"/>
    </xf>
    <xf numFmtId="3" fontId="6" fillId="0" borderId="1" xfId="0" applyNumberFormat="1" applyFont="1" applyBorder="1" applyAlignment="1" applyProtection="1">
      <alignment horizontal="right"/>
      <protection locked="0"/>
    </xf>
    <xf numFmtId="171" fontId="6" fillId="0" borderId="0" xfId="0" applyNumberFormat="1" applyFont="1" applyBorder="1" applyAlignment="1" applyProtection="1">
      <alignment horizontal="right"/>
      <protection locked="0"/>
    </xf>
    <xf numFmtId="164" fontId="6" fillId="0" borderId="0" xfId="0" applyNumberFormat="1" applyFont="1" applyBorder="1" applyAlignment="1" applyProtection="1">
      <alignment horizontal="right"/>
      <protection locked="0"/>
    </xf>
    <xf numFmtId="164" fontId="0" fillId="0" borderId="0" xfId="0" applyNumberFormat="1" applyAlignment="1"/>
    <xf numFmtId="164" fontId="42" fillId="0" borderId="0" xfId="0" applyNumberFormat="1" applyFont="1" applyFill="1" applyAlignment="1" applyProtection="1">
      <protection locked="0"/>
    </xf>
    <xf numFmtId="171" fontId="42" fillId="0" borderId="0" xfId="0" applyNumberFormat="1" applyFont="1" applyFill="1" applyAlignment="1" applyProtection="1">
      <protection locked="0"/>
    </xf>
    <xf numFmtId="169" fontId="42" fillId="0" borderId="0" xfId="1" applyNumberFormat="1" applyFont="1" applyBorder="1"/>
    <xf numFmtId="9" fontId="42" fillId="0" borderId="5" xfId="0" applyNumberFormat="1" applyFont="1" applyBorder="1" applyAlignment="1"/>
    <xf numFmtId="171" fontId="31" fillId="21" borderId="0" xfId="4" applyNumberFormat="1" applyFont="1" applyFill="1" applyBorder="1" applyAlignment="1"/>
    <xf numFmtId="175" fontId="31" fillId="21" borderId="0" xfId="41" applyNumberFormat="1" applyFont="1" applyFill="1" applyBorder="1" applyAlignment="1">
      <alignment vertical="center" wrapText="1"/>
    </xf>
    <xf numFmtId="0" fontId="10" fillId="0" borderId="0" xfId="0" applyFont="1" applyFill="1" applyBorder="1" applyAlignment="1" applyProtection="1">
      <protection locked="0"/>
    </xf>
    <xf numFmtId="0" fontId="10" fillId="0" borderId="0" xfId="0" applyFont="1" applyFill="1" applyBorder="1" applyAlignment="1" applyProtection="1">
      <alignment horizontal="right"/>
      <protection locked="0"/>
    </xf>
    <xf numFmtId="168" fontId="13" fillId="0" borderId="0" xfId="3" applyNumberFormat="1" applyAlignment="1"/>
    <xf numFmtId="0" fontId="42" fillId="0" borderId="0" xfId="0" applyFont="1" applyFill="1" applyAlignment="1">
      <alignment vertical="center"/>
    </xf>
    <xf numFmtId="171" fontId="42" fillId="0" borderId="0" xfId="0" applyNumberFormat="1" applyFont="1" applyFill="1" applyAlignment="1" applyProtection="1">
      <alignment horizontal="right" vertical="center"/>
      <protection locked="0"/>
    </xf>
    <xf numFmtId="164" fontId="42" fillId="0" borderId="0" xfId="0" applyNumberFormat="1" applyFont="1" applyFill="1" applyAlignment="1" applyProtection="1">
      <alignment horizontal="right" vertical="center"/>
      <protection locked="0"/>
    </xf>
    <xf numFmtId="9" fontId="42" fillId="0" borderId="0" xfId="0" applyNumberFormat="1" applyFont="1" applyFill="1" applyAlignment="1">
      <alignment horizontal="right" vertical="center"/>
    </xf>
    <xf numFmtId="169" fontId="42" fillId="0" borderId="0" xfId="4" applyNumberFormat="1" applyFont="1" applyFill="1" applyAlignment="1">
      <alignment horizontal="right" vertical="center"/>
    </xf>
    <xf numFmtId="169" fontId="42" fillId="0" borderId="0" xfId="1" applyNumberFormat="1" applyFont="1" applyFill="1" applyAlignment="1">
      <alignment horizontal="right" vertical="center"/>
    </xf>
    <xf numFmtId="0" fontId="42" fillId="0" borderId="0" xfId="0" applyFont="1" applyFill="1" applyAlignment="1" applyProtection="1">
      <alignment horizontal="left" vertical="center" wrapText="1"/>
      <protection locked="0"/>
    </xf>
    <xf numFmtId="0" fontId="42" fillId="0" borderId="0" xfId="0" applyFont="1" applyFill="1" applyAlignment="1" applyProtection="1">
      <alignment horizontal="right" vertical="center" wrapText="1"/>
      <protection locked="0"/>
    </xf>
    <xf numFmtId="164" fontId="42" fillId="0" borderId="0" xfId="0" applyNumberFormat="1" applyFont="1" applyFill="1" applyAlignment="1" applyProtection="1">
      <alignment horizontal="right"/>
      <protection locked="0"/>
    </xf>
    <xf numFmtId="0" fontId="42" fillId="0" borderId="0" xfId="0" applyFont="1" applyFill="1" applyAlignment="1">
      <alignment horizontal="right"/>
    </xf>
    <xf numFmtId="0" fontId="42" fillId="0" borderId="0" xfId="0" applyFont="1" applyFill="1" applyAlignment="1">
      <alignment horizontal="right" vertical="center"/>
    </xf>
    <xf numFmtId="9" fontId="42" fillId="0" borderId="0" xfId="0" applyNumberFormat="1" applyFont="1" applyFill="1" applyAlignment="1">
      <alignment horizontal="center" vertical="center"/>
    </xf>
    <xf numFmtId="171" fontId="42" fillId="0" borderId="0" xfId="0" applyNumberFormat="1" applyFont="1" applyFill="1" applyAlignment="1" applyProtection="1">
      <alignment vertical="center"/>
      <protection locked="0"/>
    </xf>
    <xf numFmtId="0" fontId="10" fillId="0" borderId="0" xfId="0" applyFont="1" applyAlignment="1" applyProtection="1">
      <alignment horizontal="right" vertical="center"/>
    </xf>
    <xf numFmtId="171" fontId="10" fillId="0" borderId="17" xfId="0" applyNumberFormat="1" applyFont="1" applyBorder="1" applyAlignment="1" applyProtection="1">
      <alignment horizontal="right" vertical="center" wrapText="1"/>
      <protection locked="0"/>
    </xf>
    <xf numFmtId="171" fontId="6" fillId="3" borderId="0" xfId="0" applyNumberFormat="1" applyFont="1" applyFill="1" applyAlignment="1" applyProtection="1">
      <alignment vertical="center"/>
      <protection locked="0"/>
    </xf>
    <xf numFmtId="171" fontId="10" fillId="0" borderId="9"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8" fillId="0" borderId="0" xfId="0" applyFont="1" applyBorder="1" applyAlignment="1" applyProtection="1">
      <alignment horizontal="left" vertical="center"/>
      <protection locked="0"/>
    </xf>
    <xf numFmtId="0" fontId="10" fillId="0" borderId="0" xfId="0" applyFont="1" applyAlignment="1" applyProtection="1">
      <alignment vertical="center"/>
    </xf>
    <xf numFmtId="0" fontId="18" fillId="0" borderId="0" xfId="0" applyFont="1" applyBorder="1" applyAlignment="1" applyProtection="1">
      <alignment horizontal="left" vertical="center"/>
    </xf>
    <xf numFmtId="0" fontId="10" fillId="0" borderId="17" xfId="0" applyFont="1" applyBorder="1" applyAlignment="1">
      <alignment horizontal="right" vertical="center" wrapText="1"/>
    </xf>
    <xf numFmtId="0" fontId="10" fillId="0" borderId="17" xfId="0" applyFont="1" applyBorder="1" applyAlignment="1">
      <alignment vertical="center" wrapText="1"/>
    </xf>
    <xf numFmtId="0" fontId="6" fillId="3" borderId="0" xfId="0" applyFont="1" applyFill="1" applyAlignment="1" applyProtection="1">
      <alignment horizontal="right" vertical="center"/>
      <protection locked="0"/>
    </xf>
    <xf numFmtId="0" fontId="6" fillId="3" borderId="0" xfId="0" applyFont="1" applyFill="1" applyAlignment="1" applyProtection="1">
      <alignment vertical="center"/>
      <protection locked="0"/>
    </xf>
    <xf numFmtId="164" fontId="6" fillId="3" borderId="0" xfId="0" applyNumberFormat="1" applyFont="1" applyFill="1" applyAlignment="1" applyProtection="1">
      <alignment vertical="center"/>
      <protection locked="0"/>
    </xf>
    <xf numFmtId="0" fontId="6" fillId="3" borderId="0" xfId="0" applyFont="1" applyFill="1" applyAlignment="1">
      <alignment vertical="center"/>
    </xf>
    <xf numFmtId="9" fontId="6" fillId="3" borderId="0" xfId="0" applyNumberFormat="1" applyFont="1" applyFill="1" applyAlignment="1">
      <alignment vertical="center"/>
    </xf>
    <xf numFmtId="169" fontId="6" fillId="3" borderId="0" xfId="1" applyNumberFormat="1" applyFont="1" applyFill="1" applyAlignment="1">
      <alignment vertical="center"/>
    </xf>
    <xf numFmtId="9" fontId="6" fillId="3" borderId="0" xfId="0" applyNumberFormat="1" applyFont="1" applyFill="1" applyBorder="1" applyAlignment="1">
      <alignment vertical="center"/>
    </xf>
    <xf numFmtId="169" fontId="6" fillId="3" borderId="0" xfId="1" applyNumberFormat="1" applyFont="1" applyFill="1" applyBorder="1" applyAlignment="1">
      <alignment vertical="center"/>
    </xf>
    <xf numFmtId="0" fontId="6" fillId="0" borderId="9" xfId="0" applyFont="1" applyBorder="1" applyAlignment="1" applyProtection="1">
      <alignment horizontal="right" vertical="center"/>
      <protection locked="0"/>
    </xf>
    <xf numFmtId="3" fontId="6" fillId="0" borderId="9" xfId="0" applyNumberFormat="1" applyFont="1" applyBorder="1" applyAlignment="1" applyProtection="1">
      <alignment vertical="center"/>
      <protection locked="0"/>
    </xf>
    <xf numFmtId="0" fontId="6" fillId="0" borderId="9" xfId="0" applyFont="1" applyBorder="1" applyAlignment="1" applyProtection="1">
      <alignment vertical="center"/>
      <protection locked="0"/>
    </xf>
    <xf numFmtId="164" fontId="6" fillId="0" borderId="9" xfId="0" applyNumberFormat="1" applyFont="1" applyBorder="1" applyAlignment="1" applyProtection="1">
      <alignment vertical="center"/>
      <protection locked="0"/>
    </xf>
    <xf numFmtId="9" fontId="6" fillId="0" borderId="9" xfId="0" applyNumberFormat="1" applyFont="1" applyBorder="1" applyAlignment="1">
      <alignment vertical="center"/>
    </xf>
    <xf numFmtId="0" fontId="6" fillId="0" borderId="1" xfId="0" applyFont="1" applyBorder="1" applyAlignment="1" applyProtection="1">
      <alignment horizontal="right" vertical="center"/>
      <protection locked="0"/>
    </xf>
    <xf numFmtId="3" fontId="6" fillId="0" borderId="1" xfId="0" applyNumberFormat="1" applyFont="1" applyBorder="1" applyAlignment="1" applyProtection="1">
      <alignment vertical="center"/>
      <protection locked="0"/>
    </xf>
    <xf numFmtId="0" fontId="6" fillId="0" borderId="1" xfId="0" applyFont="1" applyBorder="1" applyAlignment="1">
      <alignment vertical="center" wrapText="1"/>
    </xf>
    <xf numFmtId="0" fontId="6" fillId="0" borderId="1" xfId="0" applyFont="1" applyBorder="1" applyAlignment="1">
      <alignment horizontal="right" vertical="center" wrapText="1"/>
    </xf>
    <xf numFmtId="9" fontId="6" fillId="0" borderId="1" xfId="0" applyNumberFormat="1" applyFont="1" applyBorder="1" applyAlignment="1">
      <alignment horizontal="right" vertical="center" wrapText="1"/>
    </xf>
    <xf numFmtId="164" fontId="6" fillId="0" borderId="0" xfId="0" applyNumberFormat="1" applyFont="1" applyAlignment="1">
      <alignment horizontal="right"/>
    </xf>
    <xf numFmtId="168" fontId="13" fillId="0" borderId="0" xfId="4" applyNumberFormat="1" applyFont="1" applyFill="1" applyBorder="1" applyAlignment="1">
      <alignment horizontal="center"/>
    </xf>
    <xf numFmtId="167" fontId="0" fillId="0" borderId="0" xfId="4" applyNumberFormat="1" applyFont="1" applyAlignment="1">
      <alignment horizontal="center"/>
    </xf>
    <xf numFmtId="167" fontId="5" fillId="3" borderId="18" xfId="4" applyNumberFormat="1" applyFont="1" applyFill="1" applyBorder="1" applyAlignment="1">
      <alignment horizontal="center"/>
    </xf>
    <xf numFmtId="168" fontId="13" fillId="0" borderId="0" xfId="4" applyNumberFormat="1" applyFont="1" applyBorder="1" applyAlignment="1">
      <alignment horizontal="center"/>
    </xf>
    <xf numFmtId="168" fontId="4" fillId="3" borderId="18" xfId="4" applyNumberFormat="1" applyFont="1" applyFill="1" applyBorder="1" applyAlignment="1">
      <alignment horizontal="center"/>
    </xf>
    <xf numFmtId="0" fontId="50" fillId="3" borderId="17" xfId="3" applyFont="1" applyFill="1" applyBorder="1" applyAlignment="1">
      <alignment horizontal="center" wrapText="1"/>
    </xf>
    <xf numFmtId="0" fontId="50" fillId="3" borderId="17" xfId="3" applyFont="1" applyFill="1" applyBorder="1" applyAlignment="1" applyProtection="1">
      <alignment horizontal="center"/>
      <protection locked="0"/>
    </xf>
    <xf numFmtId="168" fontId="43" fillId="0" borderId="5" xfId="4" applyNumberFormat="1" applyFont="1" applyFill="1" applyBorder="1"/>
    <xf numFmtId="169" fontId="13" fillId="0" borderId="0" xfId="3" applyNumberFormat="1" applyFont="1" applyFill="1" applyBorder="1" applyAlignment="1">
      <alignment horizontal="center"/>
    </xf>
    <xf numFmtId="168" fontId="5" fillId="0" borderId="54" xfId="4" applyNumberFormat="1" applyFont="1" applyFill="1" applyBorder="1" applyAlignment="1">
      <alignment horizontal="center"/>
    </xf>
    <xf numFmtId="168" fontId="5" fillId="0" borderId="0" xfId="4" applyNumberFormat="1" applyFont="1" applyFill="1" applyBorder="1" applyAlignment="1">
      <alignment horizontal="center"/>
    </xf>
    <xf numFmtId="168" fontId="5" fillId="0" borderId="51" xfId="4" applyNumberFormat="1" applyFont="1" applyFill="1" applyBorder="1" applyAlignment="1">
      <alignment horizontal="center"/>
    </xf>
    <xf numFmtId="168" fontId="13" fillId="0" borderId="12" xfId="3" applyNumberFormat="1" applyFont="1" applyBorder="1" applyAlignment="1"/>
    <xf numFmtId="3" fontId="46" fillId="0" borderId="0" xfId="0" applyNumberFormat="1" applyFont="1" applyAlignment="1"/>
    <xf numFmtId="3" fontId="13" fillId="0" borderId="0" xfId="3" applyNumberFormat="1" applyAlignment="1">
      <alignment horizontal="right"/>
    </xf>
    <xf numFmtId="0" fontId="22" fillId="8" borderId="32" xfId="0" applyFont="1" applyFill="1" applyBorder="1" applyAlignment="1">
      <alignment horizontal="left" vertical="center"/>
    </xf>
    <xf numFmtId="0" fontId="22" fillId="8" borderId="6" xfId="0" applyFont="1" applyFill="1" applyBorder="1" applyAlignment="1">
      <alignment horizontal="left" vertical="center"/>
    </xf>
    <xf numFmtId="0" fontId="22" fillId="8" borderId="12" xfId="0" applyFont="1" applyFill="1" applyBorder="1" applyAlignment="1">
      <alignment horizontal="left" vertical="center"/>
    </xf>
    <xf numFmtId="0" fontId="22" fillId="8" borderId="3" xfId="0" applyFont="1" applyFill="1" applyBorder="1" applyAlignment="1">
      <alignment horizontal="left" vertical="center"/>
    </xf>
    <xf numFmtId="0" fontId="22" fillId="8" borderId="15" xfId="0" applyFont="1" applyFill="1" applyBorder="1" applyAlignment="1">
      <alignment horizontal="left" vertical="center"/>
    </xf>
    <xf numFmtId="0" fontId="22" fillId="8" borderId="30" xfId="0" applyFont="1" applyFill="1" applyBorder="1" applyAlignment="1">
      <alignment horizontal="left" vertical="center"/>
    </xf>
    <xf numFmtId="0" fontId="24" fillId="0" borderId="28" xfId="0" applyFont="1" applyBorder="1" applyAlignment="1">
      <alignment horizontal="center"/>
    </xf>
    <xf numFmtId="0" fontId="24" fillId="0" borderId="18" xfId="0" applyFont="1" applyBorder="1" applyAlignment="1">
      <alignment horizontal="center"/>
    </xf>
    <xf numFmtId="0" fontId="22" fillId="8" borderId="11" xfId="0" applyFont="1" applyFill="1" applyBorder="1" applyAlignment="1">
      <alignment horizontal="left" vertical="center"/>
    </xf>
    <xf numFmtId="0" fontId="22" fillId="8" borderId="31" xfId="0" applyFont="1" applyFill="1" applyBorder="1" applyAlignment="1">
      <alignment horizontal="left" vertical="center"/>
    </xf>
    <xf numFmtId="0" fontId="22" fillId="8" borderId="19" xfId="0" applyFont="1" applyFill="1" applyBorder="1" applyAlignment="1">
      <alignment horizontal="left" vertical="center"/>
    </xf>
    <xf numFmtId="0" fontId="22" fillId="8" borderId="7" xfId="0" applyFont="1" applyFill="1" applyBorder="1" applyAlignment="1">
      <alignment horizontal="left" vertical="center"/>
    </xf>
    <xf numFmtId="0" fontId="22" fillId="8" borderId="32" xfId="0" applyFont="1" applyFill="1" applyBorder="1" applyAlignment="1">
      <alignment horizontal="left" vertical="center" wrapText="1"/>
    </xf>
    <xf numFmtId="0" fontId="22" fillId="8" borderId="6" xfId="0" applyFont="1" applyFill="1" applyBorder="1" applyAlignment="1">
      <alignment horizontal="left" vertical="center" wrapText="1"/>
    </xf>
    <xf numFmtId="0" fontId="22" fillId="8" borderId="12" xfId="0" applyFont="1" applyFill="1" applyBorder="1" applyAlignment="1">
      <alignment horizontal="left" vertical="center" wrapText="1"/>
    </xf>
    <xf numFmtId="0" fontId="22" fillId="8" borderId="3" xfId="0" applyFont="1" applyFill="1" applyBorder="1" applyAlignment="1">
      <alignment horizontal="left" vertical="center" wrapText="1"/>
    </xf>
    <xf numFmtId="0" fontId="22" fillId="8" borderId="19" xfId="0" applyFont="1" applyFill="1" applyBorder="1" applyAlignment="1">
      <alignment horizontal="left" vertical="center" wrapText="1"/>
    </xf>
    <xf numFmtId="0" fontId="22" fillId="8" borderId="7" xfId="0" applyFont="1" applyFill="1" applyBorder="1" applyAlignment="1">
      <alignment horizontal="left" vertical="center" wrapText="1"/>
    </xf>
    <xf numFmtId="0" fontId="10" fillId="0" borderId="18" xfId="0" applyFont="1" applyBorder="1" applyAlignment="1" applyProtection="1">
      <alignment horizontal="left" vertical="center" wrapText="1"/>
    </xf>
    <xf numFmtId="0" fontId="6" fillId="0" borderId="0"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0" xfId="0" applyFont="1" applyFill="1" applyAlignment="1" applyProtection="1">
      <alignment horizontal="left" vertical="center"/>
      <protection locked="0"/>
    </xf>
    <xf numFmtId="0" fontId="6" fillId="0" borderId="0" xfId="0" applyFont="1" applyAlignment="1" applyProtection="1">
      <alignment horizontal="center" vertical="center" wrapText="1"/>
      <protection locked="0"/>
    </xf>
    <xf numFmtId="0" fontId="6" fillId="0" borderId="0" xfId="0" applyFont="1" applyAlignment="1">
      <alignment horizontal="left" vertical="center"/>
    </xf>
    <xf numFmtId="0" fontId="6" fillId="0" borderId="0" xfId="0" applyFont="1" applyAlignment="1" applyProtection="1">
      <alignment horizontal="left"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horizontal="left" vertical="center" wrapText="1"/>
      <protection locked="0"/>
    </xf>
    <xf numFmtId="0" fontId="42" fillId="0" borderId="0" xfId="0" applyFont="1" applyFill="1" applyBorder="1" applyAlignment="1" applyProtection="1">
      <alignment horizontal="center" vertical="center" wrapText="1"/>
      <protection locked="0"/>
    </xf>
    <xf numFmtId="0" fontId="6" fillId="0" borderId="0" xfId="41" applyFont="1" applyFill="1" applyBorder="1" applyAlignment="1">
      <alignment horizontal="left" vertical="center" wrapText="1"/>
    </xf>
    <xf numFmtId="169" fontId="13" fillId="0" borderId="0" xfId="3" applyNumberFormat="1" applyAlignment="1"/>
    <xf numFmtId="0" fontId="42" fillId="0" borderId="0" xfId="0" applyFont="1" applyAlignment="1">
      <alignment horizontal="left" vertical="center"/>
    </xf>
  </cellXfs>
  <cellStyles count="46344">
    <cellStyle name="60% - Accent6 2" xfId="46334" xr:uid="{00000000-0005-0000-0000-000000000000}"/>
    <cellStyle name="Accent2 2" xfId="9" xr:uid="{00000000-0005-0000-0000-000001000000}"/>
    <cellStyle name="Accent3 2" xfId="46333" xr:uid="{00000000-0005-0000-0000-000002000000}"/>
    <cellStyle name="Accent6 2" xfId="10" xr:uid="{00000000-0005-0000-0000-000003000000}"/>
    <cellStyle name="Calculation 2" xfId="11" xr:uid="{00000000-0005-0000-0000-000004000000}"/>
    <cellStyle name="Comma 10" xfId="85" xr:uid="{00000000-0005-0000-0000-000005000000}"/>
    <cellStyle name="Comma 10 2" xfId="89" xr:uid="{00000000-0005-0000-0000-000006000000}"/>
    <cellStyle name="Comma 10 3" xfId="117" xr:uid="{00000000-0005-0000-0000-000007000000}"/>
    <cellStyle name="Comma 10 4" xfId="139" xr:uid="{00000000-0005-0000-0000-000008000000}"/>
    <cellStyle name="Comma 11" xfId="102" xr:uid="{00000000-0005-0000-0000-000009000000}"/>
    <cellStyle name="Comma 11 10" xfId="828" xr:uid="{00000000-0005-0000-0000-00000A000000}"/>
    <cellStyle name="Comma 11 10 2" xfId="3670" xr:uid="{00000000-0005-0000-0000-00000B000000}"/>
    <cellStyle name="Comma 11 10 2 2" xfId="8652" xr:uid="{00000000-0005-0000-0000-00000C000000}"/>
    <cellStyle name="Comma 11 10 2 2 2" xfId="17897" xr:uid="{00000000-0005-0000-0000-00000D000000}"/>
    <cellStyle name="Comma 11 10 2 2 3" xfId="27147" xr:uid="{00000000-0005-0000-0000-00000E000000}"/>
    <cellStyle name="Comma 11 10 2 2 4" xfId="36392" xr:uid="{00000000-0005-0000-0000-00000F000000}"/>
    <cellStyle name="Comma 11 10 2 2 5" xfId="45637" xr:uid="{00000000-0005-0000-0000-000010000000}"/>
    <cellStyle name="Comma 11 10 2 3" xfId="12915" xr:uid="{00000000-0005-0000-0000-000011000000}"/>
    <cellStyle name="Comma 11 10 2 4" xfId="22165" xr:uid="{00000000-0005-0000-0000-000012000000}"/>
    <cellStyle name="Comma 11 10 2 5" xfId="31410" xr:uid="{00000000-0005-0000-0000-000013000000}"/>
    <cellStyle name="Comma 11 10 2 6" xfId="40655" xr:uid="{00000000-0005-0000-0000-000014000000}"/>
    <cellStyle name="Comma 11 10 3" xfId="2232" xr:uid="{00000000-0005-0000-0000-000015000000}"/>
    <cellStyle name="Comma 11 10 3 2" xfId="7214" xr:uid="{00000000-0005-0000-0000-000016000000}"/>
    <cellStyle name="Comma 11 10 3 2 2" xfId="16459" xr:uid="{00000000-0005-0000-0000-000017000000}"/>
    <cellStyle name="Comma 11 10 3 2 3" xfId="25709" xr:uid="{00000000-0005-0000-0000-000018000000}"/>
    <cellStyle name="Comma 11 10 3 2 4" xfId="34954" xr:uid="{00000000-0005-0000-0000-000019000000}"/>
    <cellStyle name="Comma 11 10 3 2 5" xfId="44199" xr:uid="{00000000-0005-0000-0000-00001A000000}"/>
    <cellStyle name="Comma 11 10 3 3" xfId="11477" xr:uid="{00000000-0005-0000-0000-00001B000000}"/>
    <cellStyle name="Comma 11 10 3 4" xfId="20727" xr:uid="{00000000-0005-0000-0000-00001C000000}"/>
    <cellStyle name="Comma 11 10 3 5" xfId="29972" xr:uid="{00000000-0005-0000-0000-00001D000000}"/>
    <cellStyle name="Comma 11 10 3 6" xfId="39217" xr:uid="{00000000-0005-0000-0000-00001E000000}"/>
    <cellStyle name="Comma 11 10 4" xfId="5810" xr:uid="{00000000-0005-0000-0000-00001F000000}"/>
    <cellStyle name="Comma 11 10 4 2" xfId="15055" xr:uid="{00000000-0005-0000-0000-000020000000}"/>
    <cellStyle name="Comma 11 10 4 3" xfId="24305" xr:uid="{00000000-0005-0000-0000-000021000000}"/>
    <cellStyle name="Comma 11 10 4 4" xfId="33550" xr:uid="{00000000-0005-0000-0000-000022000000}"/>
    <cellStyle name="Comma 11 10 4 5" xfId="42795" xr:uid="{00000000-0005-0000-0000-000023000000}"/>
    <cellStyle name="Comma 11 10 5" xfId="10073" xr:uid="{00000000-0005-0000-0000-000024000000}"/>
    <cellStyle name="Comma 11 10 6" xfId="19323" xr:uid="{00000000-0005-0000-0000-000025000000}"/>
    <cellStyle name="Comma 11 10 7" xfId="28568" xr:uid="{00000000-0005-0000-0000-000026000000}"/>
    <cellStyle name="Comma 11 10 8" xfId="37813" xr:uid="{00000000-0005-0000-0000-000027000000}"/>
    <cellStyle name="Comma 11 11" xfId="2951" xr:uid="{00000000-0005-0000-0000-000028000000}"/>
    <cellStyle name="Comma 11 11 2" xfId="7933" xr:uid="{00000000-0005-0000-0000-000029000000}"/>
    <cellStyle name="Comma 11 11 2 2" xfId="17178" xr:uid="{00000000-0005-0000-0000-00002A000000}"/>
    <cellStyle name="Comma 11 11 2 3" xfId="26428" xr:uid="{00000000-0005-0000-0000-00002B000000}"/>
    <cellStyle name="Comma 11 11 2 4" xfId="35673" xr:uid="{00000000-0005-0000-0000-00002C000000}"/>
    <cellStyle name="Comma 11 11 2 5" xfId="44918" xr:uid="{00000000-0005-0000-0000-00002D000000}"/>
    <cellStyle name="Comma 11 11 3" xfId="12196" xr:uid="{00000000-0005-0000-0000-00002E000000}"/>
    <cellStyle name="Comma 11 11 4" xfId="21446" xr:uid="{00000000-0005-0000-0000-00002F000000}"/>
    <cellStyle name="Comma 11 11 5" xfId="30691" xr:uid="{00000000-0005-0000-0000-000030000000}"/>
    <cellStyle name="Comma 11 11 6" xfId="39936" xr:uid="{00000000-0005-0000-0000-000031000000}"/>
    <cellStyle name="Comma 11 12" xfId="1530" xr:uid="{00000000-0005-0000-0000-000032000000}"/>
    <cellStyle name="Comma 11 12 2" xfId="6512" xr:uid="{00000000-0005-0000-0000-000033000000}"/>
    <cellStyle name="Comma 11 12 2 2" xfId="15757" xr:uid="{00000000-0005-0000-0000-000034000000}"/>
    <cellStyle name="Comma 11 12 2 3" xfId="25007" xr:uid="{00000000-0005-0000-0000-000035000000}"/>
    <cellStyle name="Comma 11 12 2 4" xfId="34252" xr:uid="{00000000-0005-0000-0000-000036000000}"/>
    <cellStyle name="Comma 11 12 2 5" xfId="43497" xr:uid="{00000000-0005-0000-0000-000037000000}"/>
    <cellStyle name="Comma 11 12 3" xfId="10775" xr:uid="{00000000-0005-0000-0000-000038000000}"/>
    <cellStyle name="Comma 11 12 4" xfId="20025" xr:uid="{00000000-0005-0000-0000-000039000000}"/>
    <cellStyle name="Comma 11 12 5" xfId="29270" xr:uid="{00000000-0005-0000-0000-00003A000000}"/>
    <cellStyle name="Comma 11 12 6" xfId="38515" xr:uid="{00000000-0005-0000-0000-00003B000000}"/>
    <cellStyle name="Comma 11 13" xfId="5091" xr:uid="{00000000-0005-0000-0000-00003C000000}"/>
    <cellStyle name="Comma 11 13 2" xfId="14336" xr:uid="{00000000-0005-0000-0000-00003D000000}"/>
    <cellStyle name="Comma 11 13 3" xfId="23586" xr:uid="{00000000-0005-0000-0000-00003E000000}"/>
    <cellStyle name="Comma 11 13 4" xfId="32831" xr:uid="{00000000-0005-0000-0000-00003F000000}"/>
    <cellStyle name="Comma 11 13 5" xfId="42076" xr:uid="{00000000-0005-0000-0000-000040000000}"/>
    <cellStyle name="Comma 11 14" xfId="4375" xr:uid="{00000000-0005-0000-0000-000041000000}"/>
    <cellStyle name="Comma 11 14 2" xfId="13620" xr:uid="{00000000-0005-0000-0000-000042000000}"/>
    <cellStyle name="Comma 11 14 3" xfId="22870" xr:uid="{00000000-0005-0000-0000-000043000000}"/>
    <cellStyle name="Comma 11 14 4" xfId="32115" xr:uid="{00000000-0005-0000-0000-000044000000}"/>
    <cellStyle name="Comma 11 14 5" xfId="41360" xr:uid="{00000000-0005-0000-0000-000045000000}"/>
    <cellStyle name="Comma 11 15" xfId="18593" xr:uid="{00000000-0005-0000-0000-000046000000}"/>
    <cellStyle name="Comma 11 16" xfId="9354" xr:uid="{00000000-0005-0000-0000-000047000000}"/>
    <cellStyle name="Comma 11 17" xfId="18604" xr:uid="{00000000-0005-0000-0000-000048000000}"/>
    <cellStyle name="Comma 11 18" xfId="27849" xr:uid="{00000000-0005-0000-0000-000049000000}"/>
    <cellStyle name="Comma 11 19" xfId="37094" xr:uid="{00000000-0005-0000-0000-00004A000000}"/>
    <cellStyle name="Comma 11 2" xfId="129" xr:uid="{00000000-0005-0000-0000-00004B000000}"/>
    <cellStyle name="Comma 11 2 10" xfId="1554" xr:uid="{00000000-0005-0000-0000-00004C000000}"/>
    <cellStyle name="Comma 11 2 10 2" xfId="6536" xr:uid="{00000000-0005-0000-0000-00004D000000}"/>
    <cellStyle name="Comma 11 2 10 2 2" xfId="15781" xr:uid="{00000000-0005-0000-0000-00004E000000}"/>
    <cellStyle name="Comma 11 2 10 2 3" xfId="25031" xr:uid="{00000000-0005-0000-0000-00004F000000}"/>
    <cellStyle name="Comma 11 2 10 2 4" xfId="34276" xr:uid="{00000000-0005-0000-0000-000050000000}"/>
    <cellStyle name="Comma 11 2 10 2 5" xfId="43521" xr:uid="{00000000-0005-0000-0000-000051000000}"/>
    <cellStyle name="Comma 11 2 10 3" xfId="10799" xr:uid="{00000000-0005-0000-0000-000052000000}"/>
    <cellStyle name="Comma 11 2 10 4" xfId="20049" xr:uid="{00000000-0005-0000-0000-000053000000}"/>
    <cellStyle name="Comma 11 2 10 5" xfId="29294" xr:uid="{00000000-0005-0000-0000-000054000000}"/>
    <cellStyle name="Comma 11 2 10 6" xfId="38539" xr:uid="{00000000-0005-0000-0000-000055000000}"/>
    <cellStyle name="Comma 11 2 11" xfId="5115" xr:uid="{00000000-0005-0000-0000-000056000000}"/>
    <cellStyle name="Comma 11 2 11 2" xfId="14360" xr:uid="{00000000-0005-0000-0000-000057000000}"/>
    <cellStyle name="Comma 11 2 11 3" xfId="23610" xr:uid="{00000000-0005-0000-0000-000058000000}"/>
    <cellStyle name="Comma 11 2 11 4" xfId="32855" xr:uid="{00000000-0005-0000-0000-000059000000}"/>
    <cellStyle name="Comma 11 2 11 5" xfId="42100" xr:uid="{00000000-0005-0000-0000-00005A000000}"/>
    <cellStyle name="Comma 11 2 12" xfId="4382" xr:uid="{00000000-0005-0000-0000-00005B000000}"/>
    <cellStyle name="Comma 11 2 12 2" xfId="13627" xr:uid="{00000000-0005-0000-0000-00005C000000}"/>
    <cellStyle name="Comma 11 2 12 3" xfId="22877" xr:uid="{00000000-0005-0000-0000-00005D000000}"/>
    <cellStyle name="Comma 11 2 12 4" xfId="32122" xr:uid="{00000000-0005-0000-0000-00005E000000}"/>
    <cellStyle name="Comma 11 2 12 5" xfId="41367" xr:uid="{00000000-0005-0000-0000-00005F000000}"/>
    <cellStyle name="Comma 11 2 13" xfId="9378" xr:uid="{00000000-0005-0000-0000-000060000000}"/>
    <cellStyle name="Comma 11 2 14" xfId="18628" xr:uid="{00000000-0005-0000-0000-000061000000}"/>
    <cellStyle name="Comma 11 2 15" xfId="27873" xr:uid="{00000000-0005-0000-0000-000062000000}"/>
    <cellStyle name="Comma 11 2 16" xfId="37118" xr:uid="{00000000-0005-0000-0000-000063000000}"/>
    <cellStyle name="Comma 11 2 2" xfId="209" xr:uid="{00000000-0005-0000-0000-000064000000}"/>
    <cellStyle name="Comma 11 2 2 10" xfId="9456" xr:uid="{00000000-0005-0000-0000-000065000000}"/>
    <cellStyle name="Comma 11 2 2 11" xfId="18706" xr:uid="{00000000-0005-0000-0000-000066000000}"/>
    <cellStyle name="Comma 11 2 2 12" xfId="27951" xr:uid="{00000000-0005-0000-0000-000067000000}"/>
    <cellStyle name="Comma 11 2 2 13" xfId="37196" xr:uid="{00000000-0005-0000-0000-000068000000}"/>
    <cellStyle name="Comma 11 2 2 2" xfId="288" xr:uid="{00000000-0005-0000-0000-000069000000}"/>
    <cellStyle name="Comma 11 2 2 2 10" xfId="28029" xr:uid="{00000000-0005-0000-0000-00006A000000}"/>
    <cellStyle name="Comma 11 2 2 2 11" xfId="37274" xr:uid="{00000000-0005-0000-0000-00006B000000}"/>
    <cellStyle name="Comma 11 2 2 2 2" xfId="657" xr:uid="{00000000-0005-0000-0000-00006C000000}"/>
    <cellStyle name="Comma 11 2 2 2 2 10" xfId="37642" xr:uid="{00000000-0005-0000-0000-00006D000000}"/>
    <cellStyle name="Comma 11 2 2 2 2 2" xfId="1359" xr:uid="{00000000-0005-0000-0000-00006E000000}"/>
    <cellStyle name="Comma 11 2 2 2 2 2 2" xfId="4201" xr:uid="{00000000-0005-0000-0000-00006F000000}"/>
    <cellStyle name="Comma 11 2 2 2 2 2 2 2" xfId="9183" xr:uid="{00000000-0005-0000-0000-000070000000}"/>
    <cellStyle name="Comma 11 2 2 2 2 2 2 2 2" xfId="18428" xr:uid="{00000000-0005-0000-0000-000071000000}"/>
    <cellStyle name="Comma 11 2 2 2 2 2 2 2 3" xfId="27678" xr:uid="{00000000-0005-0000-0000-000072000000}"/>
    <cellStyle name="Comma 11 2 2 2 2 2 2 2 4" xfId="36923" xr:uid="{00000000-0005-0000-0000-000073000000}"/>
    <cellStyle name="Comma 11 2 2 2 2 2 2 2 5" xfId="46168" xr:uid="{00000000-0005-0000-0000-000074000000}"/>
    <cellStyle name="Comma 11 2 2 2 2 2 2 3" xfId="13446" xr:uid="{00000000-0005-0000-0000-000075000000}"/>
    <cellStyle name="Comma 11 2 2 2 2 2 2 4" xfId="22696" xr:uid="{00000000-0005-0000-0000-000076000000}"/>
    <cellStyle name="Comma 11 2 2 2 2 2 2 5" xfId="31941" xr:uid="{00000000-0005-0000-0000-000077000000}"/>
    <cellStyle name="Comma 11 2 2 2 2 2 2 6" xfId="41186" xr:uid="{00000000-0005-0000-0000-000078000000}"/>
    <cellStyle name="Comma 11 2 2 2 2 2 3" xfId="2780" xr:uid="{00000000-0005-0000-0000-000079000000}"/>
    <cellStyle name="Comma 11 2 2 2 2 2 3 2" xfId="7762" xr:uid="{00000000-0005-0000-0000-00007A000000}"/>
    <cellStyle name="Comma 11 2 2 2 2 2 3 2 2" xfId="17007" xr:uid="{00000000-0005-0000-0000-00007B000000}"/>
    <cellStyle name="Comma 11 2 2 2 2 2 3 2 3" xfId="26257" xr:uid="{00000000-0005-0000-0000-00007C000000}"/>
    <cellStyle name="Comma 11 2 2 2 2 2 3 2 4" xfId="35502" xr:uid="{00000000-0005-0000-0000-00007D000000}"/>
    <cellStyle name="Comma 11 2 2 2 2 2 3 2 5" xfId="44747" xr:uid="{00000000-0005-0000-0000-00007E000000}"/>
    <cellStyle name="Comma 11 2 2 2 2 2 3 3" xfId="12025" xr:uid="{00000000-0005-0000-0000-00007F000000}"/>
    <cellStyle name="Comma 11 2 2 2 2 2 3 4" xfId="21275" xr:uid="{00000000-0005-0000-0000-000080000000}"/>
    <cellStyle name="Comma 11 2 2 2 2 2 3 5" xfId="30520" xr:uid="{00000000-0005-0000-0000-000081000000}"/>
    <cellStyle name="Comma 11 2 2 2 2 2 3 6" xfId="39765" xr:uid="{00000000-0005-0000-0000-000082000000}"/>
    <cellStyle name="Comma 11 2 2 2 2 2 4" xfId="6341" xr:uid="{00000000-0005-0000-0000-000083000000}"/>
    <cellStyle name="Comma 11 2 2 2 2 2 4 2" xfId="15586" xr:uid="{00000000-0005-0000-0000-000084000000}"/>
    <cellStyle name="Comma 11 2 2 2 2 2 4 3" xfId="24836" xr:uid="{00000000-0005-0000-0000-000085000000}"/>
    <cellStyle name="Comma 11 2 2 2 2 2 4 4" xfId="34081" xr:uid="{00000000-0005-0000-0000-000086000000}"/>
    <cellStyle name="Comma 11 2 2 2 2 2 4 5" xfId="43326" xr:uid="{00000000-0005-0000-0000-000087000000}"/>
    <cellStyle name="Comma 11 2 2 2 2 2 5" xfId="10604" xr:uid="{00000000-0005-0000-0000-000088000000}"/>
    <cellStyle name="Comma 11 2 2 2 2 2 6" xfId="19854" xr:uid="{00000000-0005-0000-0000-000089000000}"/>
    <cellStyle name="Comma 11 2 2 2 2 2 7" xfId="29099" xr:uid="{00000000-0005-0000-0000-00008A000000}"/>
    <cellStyle name="Comma 11 2 2 2 2 2 8" xfId="38344" xr:uid="{00000000-0005-0000-0000-00008B000000}"/>
    <cellStyle name="Comma 11 2 2 2 2 3" xfId="3499" xr:uid="{00000000-0005-0000-0000-00008C000000}"/>
    <cellStyle name="Comma 11 2 2 2 2 3 2" xfId="8481" xr:uid="{00000000-0005-0000-0000-00008D000000}"/>
    <cellStyle name="Comma 11 2 2 2 2 3 2 2" xfId="17726" xr:uid="{00000000-0005-0000-0000-00008E000000}"/>
    <cellStyle name="Comma 11 2 2 2 2 3 2 3" xfId="26976" xr:uid="{00000000-0005-0000-0000-00008F000000}"/>
    <cellStyle name="Comma 11 2 2 2 2 3 2 4" xfId="36221" xr:uid="{00000000-0005-0000-0000-000090000000}"/>
    <cellStyle name="Comma 11 2 2 2 2 3 2 5" xfId="45466" xr:uid="{00000000-0005-0000-0000-000091000000}"/>
    <cellStyle name="Comma 11 2 2 2 2 3 3" xfId="12744" xr:uid="{00000000-0005-0000-0000-000092000000}"/>
    <cellStyle name="Comma 11 2 2 2 2 3 4" xfId="21994" xr:uid="{00000000-0005-0000-0000-000093000000}"/>
    <cellStyle name="Comma 11 2 2 2 2 3 5" xfId="31239" xr:uid="{00000000-0005-0000-0000-000094000000}"/>
    <cellStyle name="Comma 11 2 2 2 2 3 6" xfId="40484" xr:uid="{00000000-0005-0000-0000-000095000000}"/>
    <cellStyle name="Comma 11 2 2 2 2 4" xfId="2061" xr:uid="{00000000-0005-0000-0000-000096000000}"/>
    <cellStyle name="Comma 11 2 2 2 2 4 2" xfId="7043" xr:uid="{00000000-0005-0000-0000-000097000000}"/>
    <cellStyle name="Comma 11 2 2 2 2 4 2 2" xfId="16288" xr:uid="{00000000-0005-0000-0000-000098000000}"/>
    <cellStyle name="Comma 11 2 2 2 2 4 2 3" xfId="25538" xr:uid="{00000000-0005-0000-0000-000099000000}"/>
    <cellStyle name="Comma 11 2 2 2 2 4 2 4" xfId="34783" xr:uid="{00000000-0005-0000-0000-00009A000000}"/>
    <cellStyle name="Comma 11 2 2 2 2 4 2 5" xfId="44028" xr:uid="{00000000-0005-0000-0000-00009B000000}"/>
    <cellStyle name="Comma 11 2 2 2 2 4 3" xfId="11306" xr:uid="{00000000-0005-0000-0000-00009C000000}"/>
    <cellStyle name="Comma 11 2 2 2 2 4 4" xfId="20556" xr:uid="{00000000-0005-0000-0000-00009D000000}"/>
    <cellStyle name="Comma 11 2 2 2 2 4 5" xfId="29801" xr:uid="{00000000-0005-0000-0000-00009E000000}"/>
    <cellStyle name="Comma 11 2 2 2 2 4 6" xfId="39046" xr:uid="{00000000-0005-0000-0000-00009F000000}"/>
    <cellStyle name="Comma 11 2 2 2 2 5" xfId="5639" xr:uid="{00000000-0005-0000-0000-0000A0000000}"/>
    <cellStyle name="Comma 11 2 2 2 2 5 2" xfId="14884" xr:uid="{00000000-0005-0000-0000-0000A1000000}"/>
    <cellStyle name="Comma 11 2 2 2 2 5 3" xfId="24134" xr:uid="{00000000-0005-0000-0000-0000A2000000}"/>
    <cellStyle name="Comma 11 2 2 2 2 5 4" xfId="33379" xr:uid="{00000000-0005-0000-0000-0000A3000000}"/>
    <cellStyle name="Comma 11 2 2 2 2 5 5" xfId="42624" xr:uid="{00000000-0005-0000-0000-0000A4000000}"/>
    <cellStyle name="Comma 11 2 2 2 2 6" xfId="4920" xr:uid="{00000000-0005-0000-0000-0000A5000000}"/>
    <cellStyle name="Comma 11 2 2 2 2 6 2" xfId="14165" xr:uid="{00000000-0005-0000-0000-0000A6000000}"/>
    <cellStyle name="Comma 11 2 2 2 2 6 3" xfId="23415" xr:uid="{00000000-0005-0000-0000-0000A7000000}"/>
    <cellStyle name="Comma 11 2 2 2 2 6 4" xfId="32660" xr:uid="{00000000-0005-0000-0000-0000A8000000}"/>
    <cellStyle name="Comma 11 2 2 2 2 6 5" xfId="41905" xr:uid="{00000000-0005-0000-0000-0000A9000000}"/>
    <cellStyle name="Comma 11 2 2 2 2 7" xfId="9902" xr:uid="{00000000-0005-0000-0000-0000AA000000}"/>
    <cellStyle name="Comma 11 2 2 2 2 8" xfId="19152" xr:uid="{00000000-0005-0000-0000-0000AB000000}"/>
    <cellStyle name="Comma 11 2 2 2 2 9" xfId="28397" xr:uid="{00000000-0005-0000-0000-0000AC000000}"/>
    <cellStyle name="Comma 11 2 2 2 3" xfId="1008" xr:uid="{00000000-0005-0000-0000-0000AD000000}"/>
    <cellStyle name="Comma 11 2 2 2 3 2" xfId="3850" xr:uid="{00000000-0005-0000-0000-0000AE000000}"/>
    <cellStyle name="Comma 11 2 2 2 3 2 2" xfId="8832" xr:uid="{00000000-0005-0000-0000-0000AF000000}"/>
    <cellStyle name="Comma 11 2 2 2 3 2 2 2" xfId="18077" xr:uid="{00000000-0005-0000-0000-0000B0000000}"/>
    <cellStyle name="Comma 11 2 2 2 3 2 2 3" xfId="27327" xr:uid="{00000000-0005-0000-0000-0000B1000000}"/>
    <cellStyle name="Comma 11 2 2 2 3 2 2 4" xfId="36572" xr:uid="{00000000-0005-0000-0000-0000B2000000}"/>
    <cellStyle name="Comma 11 2 2 2 3 2 2 5" xfId="45817" xr:uid="{00000000-0005-0000-0000-0000B3000000}"/>
    <cellStyle name="Comma 11 2 2 2 3 2 3" xfId="13095" xr:uid="{00000000-0005-0000-0000-0000B4000000}"/>
    <cellStyle name="Comma 11 2 2 2 3 2 4" xfId="22345" xr:uid="{00000000-0005-0000-0000-0000B5000000}"/>
    <cellStyle name="Comma 11 2 2 2 3 2 5" xfId="31590" xr:uid="{00000000-0005-0000-0000-0000B6000000}"/>
    <cellStyle name="Comma 11 2 2 2 3 2 6" xfId="40835" xr:uid="{00000000-0005-0000-0000-0000B7000000}"/>
    <cellStyle name="Comma 11 2 2 2 3 3" xfId="2412" xr:uid="{00000000-0005-0000-0000-0000B8000000}"/>
    <cellStyle name="Comma 11 2 2 2 3 3 2" xfId="7394" xr:uid="{00000000-0005-0000-0000-0000B9000000}"/>
    <cellStyle name="Comma 11 2 2 2 3 3 2 2" xfId="16639" xr:uid="{00000000-0005-0000-0000-0000BA000000}"/>
    <cellStyle name="Comma 11 2 2 2 3 3 2 3" xfId="25889" xr:uid="{00000000-0005-0000-0000-0000BB000000}"/>
    <cellStyle name="Comma 11 2 2 2 3 3 2 4" xfId="35134" xr:uid="{00000000-0005-0000-0000-0000BC000000}"/>
    <cellStyle name="Comma 11 2 2 2 3 3 2 5" xfId="44379" xr:uid="{00000000-0005-0000-0000-0000BD000000}"/>
    <cellStyle name="Comma 11 2 2 2 3 3 3" xfId="11657" xr:uid="{00000000-0005-0000-0000-0000BE000000}"/>
    <cellStyle name="Comma 11 2 2 2 3 3 4" xfId="20907" xr:uid="{00000000-0005-0000-0000-0000BF000000}"/>
    <cellStyle name="Comma 11 2 2 2 3 3 5" xfId="30152" xr:uid="{00000000-0005-0000-0000-0000C0000000}"/>
    <cellStyle name="Comma 11 2 2 2 3 3 6" xfId="39397" xr:uid="{00000000-0005-0000-0000-0000C1000000}"/>
    <cellStyle name="Comma 11 2 2 2 3 4" xfId="5990" xr:uid="{00000000-0005-0000-0000-0000C2000000}"/>
    <cellStyle name="Comma 11 2 2 2 3 4 2" xfId="15235" xr:uid="{00000000-0005-0000-0000-0000C3000000}"/>
    <cellStyle name="Comma 11 2 2 2 3 4 3" xfId="24485" xr:uid="{00000000-0005-0000-0000-0000C4000000}"/>
    <cellStyle name="Comma 11 2 2 2 3 4 4" xfId="33730" xr:uid="{00000000-0005-0000-0000-0000C5000000}"/>
    <cellStyle name="Comma 11 2 2 2 3 4 5" xfId="42975" xr:uid="{00000000-0005-0000-0000-0000C6000000}"/>
    <cellStyle name="Comma 11 2 2 2 3 5" xfId="10253" xr:uid="{00000000-0005-0000-0000-0000C7000000}"/>
    <cellStyle name="Comma 11 2 2 2 3 6" xfId="19503" xr:uid="{00000000-0005-0000-0000-0000C8000000}"/>
    <cellStyle name="Comma 11 2 2 2 3 7" xfId="28748" xr:uid="{00000000-0005-0000-0000-0000C9000000}"/>
    <cellStyle name="Comma 11 2 2 2 3 8" xfId="37993" xr:uid="{00000000-0005-0000-0000-0000CA000000}"/>
    <cellStyle name="Comma 11 2 2 2 4" xfId="3131" xr:uid="{00000000-0005-0000-0000-0000CB000000}"/>
    <cellStyle name="Comma 11 2 2 2 4 2" xfId="8113" xr:uid="{00000000-0005-0000-0000-0000CC000000}"/>
    <cellStyle name="Comma 11 2 2 2 4 2 2" xfId="17358" xr:uid="{00000000-0005-0000-0000-0000CD000000}"/>
    <cellStyle name="Comma 11 2 2 2 4 2 3" xfId="26608" xr:uid="{00000000-0005-0000-0000-0000CE000000}"/>
    <cellStyle name="Comma 11 2 2 2 4 2 4" xfId="35853" xr:uid="{00000000-0005-0000-0000-0000CF000000}"/>
    <cellStyle name="Comma 11 2 2 2 4 2 5" xfId="45098" xr:uid="{00000000-0005-0000-0000-0000D0000000}"/>
    <cellStyle name="Comma 11 2 2 2 4 3" xfId="12376" xr:uid="{00000000-0005-0000-0000-0000D1000000}"/>
    <cellStyle name="Comma 11 2 2 2 4 4" xfId="21626" xr:uid="{00000000-0005-0000-0000-0000D2000000}"/>
    <cellStyle name="Comma 11 2 2 2 4 5" xfId="30871" xr:uid="{00000000-0005-0000-0000-0000D3000000}"/>
    <cellStyle name="Comma 11 2 2 2 4 6" xfId="40116" xr:uid="{00000000-0005-0000-0000-0000D4000000}"/>
    <cellStyle name="Comma 11 2 2 2 5" xfId="1827" xr:uid="{00000000-0005-0000-0000-0000D5000000}"/>
    <cellStyle name="Comma 11 2 2 2 5 2" xfId="6809" xr:uid="{00000000-0005-0000-0000-0000D6000000}"/>
    <cellStyle name="Comma 11 2 2 2 5 2 2" xfId="16054" xr:uid="{00000000-0005-0000-0000-0000D7000000}"/>
    <cellStyle name="Comma 11 2 2 2 5 2 3" xfId="25304" xr:uid="{00000000-0005-0000-0000-0000D8000000}"/>
    <cellStyle name="Comma 11 2 2 2 5 2 4" xfId="34549" xr:uid="{00000000-0005-0000-0000-0000D9000000}"/>
    <cellStyle name="Comma 11 2 2 2 5 2 5" xfId="43794" xr:uid="{00000000-0005-0000-0000-0000DA000000}"/>
    <cellStyle name="Comma 11 2 2 2 5 3" xfId="11072" xr:uid="{00000000-0005-0000-0000-0000DB000000}"/>
    <cellStyle name="Comma 11 2 2 2 5 4" xfId="20322" xr:uid="{00000000-0005-0000-0000-0000DC000000}"/>
    <cellStyle name="Comma 11 2 2 2 5 5" xfId="29567" xr:uid="{00000000-0005-0000-0000-0000DD000000}"/>
    <cellStyle name="Comma 11 2 2 2 5 6" xfId="38812" xr:uid="{00000000-0005-0000-0000-0000DE000000}"/>
    <cellStyle name="Comma 11 2 2 2 6" xfId="5271" xr:uid="{00000000-0005-0000-0000-0000DF000000}"/>
    <cellStyle name="Comma 11 2 2 2 6 2" xfId="14516" xr:uid="{00000000-0005-0000-0000-0000E0000000}"/>
    <cellStyle name="Comma 11 2 2 2 6 3" xfId="23766" xr:uid="{00000000-0005-0000-0000-0000E1000000}"/>
    <cellStyle name="Comma 11 2 2 2 6 4" xfId="33011" xr:uid="{00000000-0005-0000-0000-0000E2000000}"/>
    <cellStyle name="Comma 11 2 2 2 6 5" xfId="42256" xr:uid="{00000000-0005-0000-0000-0000E3000000}"/>
    <cellStyle name="Comma 11 2 2 2 7" xfId="4569" xr:uid="{00000000-0005-0000-0000-0000E4000000}"/>
    <cellStyle name="Comma 11 2 2 2 7 2" xfId="13814" xr:uid="{00000000-0005-0000-0000-0000E5000000}"/>
    <cellStyle name="Comma 11 2 2 2 7 3" xfId="23064" xr:uid="{00000000-0005-0000-0000-0000E6000000}"/>
    <cellStyle name="Comma 11 2 2 2 7 4" xfId="32309" xr:uid="{00000000-0005-0000-0000-0000E7000000}"/>
    <cellStyle name="Comma 11 2 2 2 7 5" xfId="41554" xr:uid="{00000000-0005-0000-0000-0000E8000000}"/>
    <cellStyle name="Comma 11 2 2 2 8" xfId="9534" xr:uid="{00000000-0005-0000-0000-0000E9000000}"/>
    <cellStyle name="Comma 11 2 2 2 9" xfId="18784" xr:uid="{00000000-0005-0000-0000-0000EA000000}"/>
    <cellStyle name="Comma 11 2 2 3" xfId="444" xr:uid="{00000000-0005-0000-0000-0000EB000000}"/>
    <cellStyle name="Comma 11 2 2 3 10" xfId="28185" xr:uid="{00000000-0005-0000-0000-0000EC000000}"/>
    <cellStyle name="Comma 11 2 2 3 11" xfId="37430" xr:uid="{00000000-0005-0000-0000-0000ED000000}"/>
    <cellStyle name="Comma 11 2 2 3 2" xfId="813" xr:uid="{00000000-0005-0000-0000-0000EE000000}"/>
    <cellStyle name="Comma 11 2 2 3 2 10" xfId="37798" xr:uid="{00000000-0005-0000-0000-0000EF000000}"/>
    <cellStyle name="Comma 11 2 2 3 2 2" xfId="1515" xr:uid="{00000000-0005-0000-0000-0000F0000000}"/>
    <cellStyle name="Comma 11 2 2 3 2 2 2" xfId="4357" xr:uid="{00000000-0005-0000-0000-0000F1000000}"/>
    <cellStyle name="Comma 11 2 2 3 2 2 2 2" xfId="9339" xr:uid="{00000000-0005-0000-0000-0000F2000000}"/>
    <cellStyle name="Comma 11 2 2 3 2 2 2 2 2" xfId="18584" xr:uid="{00000000-0005-0000-0000-0000F3000000}"/>
    <cellStyle name="Comma 11 2 2 3 2 2 2 2 3" xfId="27834" xr:uid="{00000000-0005-0000-0000-0000F4000000}"/>
    <cellStyle name="Comma 11 2 2 3 2 2 2 2 4" xfId="37079" xr:uid="{00000000-0005-0000-0000-0000F5000000}"/>
    <cellStyle name="Comma 11 2 2 3 2 2 2 2 5" xfId="46324" xr:uid="{00000000-0005-0000-0000-0000F6000000}"/>
    <cellStyle name="Comma 11 2 2 3 2 2 2 3" xfId="13602" xr:uid="{00000000-0005-0000-0000-0000F7000000}"/>
    <cellStyle name="Comma 11 2 2 3 2 2 2 4" xfId="22852" xr:uid="{00000000-0005-0000-0000-0000F8000000}"/>
    <cellStyle name="Comma 11 2 2 3 2 2 2 5" xfId="32097" xr:uid="{00000000-0005-0000-0000-0000F9000000}"/>
    <cellStyle name="Comma 11 2 2 3 2 2 2 6" xfId="41342" xr:uid="{00000000-0005-0000-0000-0000FA000000}"/>
    <cellStyle name="Comma 11 2 2 3 2 2 3" xfId="2936" xr:uid="{00000000-0005-0000-0000-0000FB000000}"/>
    <cellStyle name="Comma 11 2 2 3 2 2 3 2" xfId="7918" xr:uid="{00000000-0005-0000-0000-0000FC000000}"/>
    <cellStyle name="Comma 11 2 2 3 2 2 3 2 2" xfId="17163" xr:uid="{00000000-0005-0000-0000-0000FD000000}"/>
    <cellStyle name="Comma 11 2 2 3 2 2 3 2 3" xfId="26413" xr:uid="{00000000-0005-0000-0000-0000FE000000}"/>
    <cellStyle name="Comma 11 2 2 3 2 2 3 2 4" xfId="35658" xr:uid="{00000000-0005-0000-0000-0000FF000000}"/>
    <cellStyle name="Comma 11 2 2 3 2 2 3 2 5" xfId="44903" xr:uid="{00000000-0005-0000-0000-000000010000}"/>
    <cellStyle name="Comma 11 2 2 3 2 2 3 3" xfId="12181" xr:uid="{00000000-0005-0000-0000-000001010000}"/>
    <cellStyle name="Comma 11 2 2 3 2 2 3 4" xfId="21431" xr:uid="{00000000-0005-0000-0000-000002010000}"/>
    <cellStyle name="Comma 11 2 2 3 2 2 3 5" xfId="30676" xr:uid="{00000000-0005-0000-0000-000003010000}"/>
    <cellStyle name="Comma 11 2 2 3 2 2 3 6" xfId="39921" xr:uid="{00000000-0005-0000-0000-000004010000}"/>
    <cellStyle name="Comma 11 2 2 3 2 2 4" xfId="6497" xr:uid="{00000000-0005-0000-0000-000005010000}"/>
    <cellStyle name="Comma 11 2 2 3 2 2 4 2" xfId="15742" xr:uid="{00000000-0005-0000-0000-000006010000}"/>
    <cellStyle name="Comma 11 2 2 3 2 2 4 3" xfId="24992" xr:uid="{00000000-0005-0000-0000-000007010000}"/>
    <cellStyle name="Comma 11 2 2 3 2 2 4 4" xfId="34237" xr:uid="{00000000-0005-0000-0000-000008010000}"/>
    <cellStyle name="Comma 11 2 2 3 2 2 4 5" xfId="43482" xr:uid="{00000000-0005-0000-0000-000009010000}"/>
    <cellStyle name="Comma 11 2 2 3 2 2 5" xfId="10760" xr:uid="{00000000-0005-0000-0000-00000A010000}"/>
    <cellStyle name="Comma 11 2 2 3 2 2 6" xfId="20010" xr:uid="{00000000-0005-0000-0000-00000B010000}"/>
    <cellStyle name="Comma 11 2 2 3 2 2 7" xfId="29255" xr:uid="{00000000-0005-0000-0000-00000C010000}"/>
    <cellStyle name="Comma 11 2 2 3 2 2 8" xfId="38500" xr:uid="{00000000-0005-0000-0000-00000D010000}"/>
    <cellStyle name="Comma 11 2 2 3 2 3" xfId="3655" xr:uid="{00000000-0005-0000-0000-00000E010000}"/>
    <cellStyle name="Comma 11 2 2 3 2 3 2" xfId="8637" xr:uid="{00000000-0005-0000-0000-00000F010000}"/>
    <cellStyle name="Comma 11 2 2 3 2 3 2 2" xfId="17882" xr:uid="{00000000-0005-0000-0000-000010010000}"/>
    <cellStyle name="Comma 11 2 2 3 2 3 2 3" xfId="27132" xr:uid="{00000000-0005-0000-0000-000011010000}"/>
    <cellStyle name="Comma 11 2 2 3 2 3 2 4" xfId="36377" xr:uid="{00000000-0005-0000-0000-000012010000}"/>
    <cellStyle name="Comma 11 2 2 3 2 3 2 5" xfId="45622" xr:uid="{00000000-0005-0000-0000-000013010000}"/>
    <cellStyle name="Comma 11 2 2 3 2 3 3" xfId="12900" xr:uid="{00000000-0005-0000-0000-000014010000}"/>
    <cellStyle name="Comma 11 2 2 3 2 3 4" xfId="22150" xr:uid="{00000000-0005-0000-0000-000015010000}"/>
    <cellStyle name="Comma 11 2 2 3 2 3 5" xfId="31395" xr:uid="{00000000-0005-0000-0000-000016010000}"/>
    <cellStyle name="Comma 11 2 2 3 2 3 6" xfId="40640" xr:uid="{00000000-0005-0000-0000-000017010000}"/>
    <cellStyle name="Comma 11 2 2 3 2 4" xfId="2217" xr:uid="{00000000-0005-0000-0000-000018010000}"/>
    <cellStyle name="Comma 11 2 2 3 2 4 2" xfId="7199" xr:uid="{00000000-0005-0000-0000-000019010000}"/>
    <cellStyle name="Comma 11 2 2 3 2 4 2 2" xfId="16444" xr:uid="{00000000-0005-0000-0000-00001A010000}"/>
    <cellStyle name="Comma 11 2 2 3 2 4 2 3" xfId="25694" xr:uid="{00000000-0005-0000-0000-00001B010000}"/>
    <cellStyle name="Comma 11 2 2 3 2 4 2 4" xfId="34939" xr:uid="{00000000-0005-0000-0000-00001C010000}"/>
    <cellStyle name="Comma 11 2 2 3 2 4 2 5" xfId="44184" xr:uid="{00000000-0005-0000-0000-00001D010000}"/>
    <cellStyle name="Comma 11 2 2 3 2 4 3" xfId="11462" xr:uid="{00000000-0005-0000-0000-00001E010000}"/>
    <cellStyle name="Comma 11 2 2 3 2 4 4" xfId="20712" xr:uid="{00000000-0005-0000-0000-00001F010000}"/>
    <cellStyle name="Comma 11 2 2 3 2 4 5" xfId="29957" xr:uid="{00000000-0005-0000-0000-000020010000}"/>
    <cellStyle name="Comma 11 2 2 3 2 4 6" xfId="39202" xr:uid="{00000000-0005-0000-0000-000021010000}"/>
    <cellStyle name="Comma 11 2 2 3 2 5" xfId="5795" xr:uid="{00000000-0005-0000-0000-000022010000}"/>
    <cellStyle name="Comma 11 2 2 3 2 5 2" xfId="15040" xr:uid="{00000000-0005-0000-0000-000023010000}"/>
    <cellStyle name="Comma 11 2 2 3 2 5 3" xfId="24290" xr:uid="{00000000-0005-0000-0000-000024010000}"/>
    <cellStyle name="Comma 11 2 2 3 2 5 4" xfId="33535" xr:uid="{00000000-0005-0000-0000-000025010000}"/>
    <cellStyle name="Comma 11 2 2 3 2 5 5" xfId="42780" xr:uid="{00000000-0005-0000-0000-000026010000}"/>
    <cellStyle name="Comma 11 2 2 3 2 6" xfId="5076" xr:uid="{00000000-0005-0000-0000-000027010000}"/>
    <cellStyle name="Comma 11 2 2 3 2 6 2" xfId="14321" xr:uid="{00000000-0005-0000-0000-000028010000}"/>
    <cellStyle name="Comma 11 2 2 3 2 6 3" xfId="23571" xr:uid="{00000000-0005-0000-0000-000029010000}"/>
    <cellStyle name="Comma 11 2 2 3 2 6 4" xfId="32816" xr:uid="{00000000-0005-0000-0000-00002A010000}"/>
    <cellStyle name="Comma 11 2 2 3 2 6 5" xfId="42061" xr:uid="{00000000-0005-0000-0000-00002B010000}"/>
    <cellStyle name="Comma 11 2 2 3 2 7" xfId="10058" xr:uid="{00000000-0005-0000-0000-00002C010000}"/>
    <cellStyle name="Comma 11 2 2 3 2 8" xfId="19308" xr:uid="{00000000-0005-0000-0000-00002D010000}"/>
    <cellStyle name="Comma 11 2 2 3 2 9" xfId="28553" xr:uid="{00000000-0005-0000-0000-00002E010000}"/>
    <cellStyle name="Comma 11 2 2 3 3" xfId="1164" xr:uid="{00000000-0005-0000-0000-00002F010000}"/>
    <cellStyle name="Comma 11 2 2 3 3 2" xfId="4006" xr:uid="{00000000-0005-0000-0000-000030010000}"/>
    <cellStyle name="Comma 11 2 2 3 3 2 2" xfId="8988" xr:uid="{00000000-0005-0000-0000-000031010000}"/>
    <cellStyle name="Comma 11 2 2 3 3 2 2 2" xfId="18233" xr:uid="{00000000-0005-0000-0000-000032010000}"/>
    <cellStyle name="Comma 11 2 2 3 3 2 2 3" xfId="27483" xr:uid="{00000000-0005-0000-0000-000033010000}"/>
    <cellStyle name="Comma 11 2 2 3 3 2 2 4" xfId="36728" xr:uid="{00000000-0005-0000-0000-000034010000}"/>
    <cellStyle name="Comma 11 2 2 3 3 2 2 5" xfId="45973" xr:uid="{00000000-0005-0000-0000-000035010000}"/>
    <cellStyle name="Comma 11 2 2 3 3 2 3" xfId="13251" xr:uid="{00000000-0005-0000-0000-000036010000}"/>
    <cellStyle name="Comma 11 2 2 3 3 2 4" xfId="22501" xr:uid="{00000000-0005-0000-0000-000037010000}"/>
    <cellStyle name="Comma 11 2 2 3 3 2 5" xfId="31746" xr:uid="{00000000-0005-0000-0000-000038010000}"/>
    <cellStyle name="Comma 11 2 2 3 3 2 6" xfId="40991" xr:uid="{00000000-0005-0000-0000-000039010000}"/>
    <cellStyle name="Comma 11 2 2 3 3 3" xfId="2568" xr:uid="{00000000-0005-0000-0000-00003A010000}"/>
    <cellStyle name="Comma 11 2 2 3 3 3 2" xfId="7550" xr:uid="{00000000-0005-0000-0000-00003B010000}"/>
    <cellStyle name="Comma 11 2 2 3 3 3 2 2" xfId="16795" xr:uid="{00000000-0005-0000-0000-00003C010000}"/>
    <cellStyle name="Comma 11 2 2 3 3 3 2 3" xfId="26045" xr:uid="{00000000-0005-0000-0000-00003D010000}"/>
    <cellStyle name="Comma 11 2 2 3 3 3 2 4" xfId="35290" xr:uid="{00000000-0005-0000-0000-00003E010000}"/>
    <cellStyle name="Comma 11 2 2 3 3 3 2 5" xfId="44535" xr:uid="{00000000-0005-0000-0000-00003F010000}"/>
    <cellStyle name="Comma 11 2 2 3 3 3 3" xfId="11813" xr:uid="{00000000-0005-0000-0000-000040010000}"/>
    <cellStyle name="Comma 11 2 2 3 3 3 4" xfId="21063" xr:uid="{00000000-0005-0000-0000-000041010000}"/>
    <cellStyle name="Comma 11 2 2 3 3 3 5" xfId="30308" xr:uid="{00000000-0005-0000-0000-000042010000}"/>
    <cellStyle name="Comma 11 2 2 3 3 3 6" xfId="39553" xr:uid="{00000000-0005-0000-0000-000043010000}"/>
    <cellStyle name="Comma 11 2 2 3 3 4" xfId="6146" xr:uid="{00000000-0005-0000-0000-000044010000}"/>
    <cellStyle name="Comma 11 2 2 3 3 4 2" xfId="15391" xr:uid="{00000000-0005-0000-0000-000045010000}"/>
    <cellStyle name="Comma 11 2 2 3 3 4 3" xfId="24641" xr:uid="{00000000-0005-0000-0000-000046010000}"/>
    <cellStyle name="Comma 11 2 2 3 3 4 4" xfId="33886" xr:uid="{00000000-0005-0000-0000-000047010000}"/>
    <cellStyle name="Comma 11 2 2 3 3 4 5" xfId="43131" xr:uid="{00000000-0005-0000-0000-000048010000}"/>
    <cellStyle name="Comma 11 2 2 3 3 5" xfId="10409" xr:uid="{00000000-0005-0000-0000-000049010000}"/>
    <cellStyle name="Comma 11 2 2 3 3 6" xfId="19659" xr:uid="{00000000-0005-0000-0000-00004A010000}"/>
    <cellStyle name="Comma 11 2 2 3 3 7" xfId="28904" xr:uid="{00000000-0005-0000-0000-00004B010000}"/>
    <cellStyle name="Comma 11 2 2 3 3 8" xfId="38149" xr:uid="{00000000-0005-0000-0000-00004C010000}"/>
    <cellStyle name="Comma 11 2 2 3 4" xfId="3287" xr:uid="{00000000-0005-0000-0000-00004D010000}"/>
    <cellStyle name="Comma 11 2 2 3 4 2" xfId="8269" xr:uid="{00000000-0005-0000-0000-00004E010000}"/>
    <cellStyle name="Comma 11 2 2 3 4 2 2" xfId="17514" xr:uid="{00000000-0005-0000-0000-00004F010000}"/>
    <cellStyle name="Comma 11 2 2 3 4 2 3" xfId="26764" xr:uid="{00000000-0005-0000-0000-000050010000}"/>
    <cellStyle name="Comma 11 2 2 3 4 2 4" xfId="36009" xr:uid="{00000000-0005-0000-0000-000051010000}"/>
    <cellStyle name="Comma 11 2 2 3 4 2 5" xfId="45254" xr:uid="{00000000-0005-0000-0000-000052010000}"/>
    <cellStyle name="Comma 11 2 2 3 4 3" xfId="12532" xr:uid="{00000000-0005-0000-0000-000053010000}"/>
    <cellStyle name="Comma 11 2 2 3 4 4" xfId="21782" xr:uid="{00000000-0005-0000-0000-000054010000}"/>
    <cellStyle name="Comma 11 2 2 3 4 5" xfId="31027" xr:uid="{00000000-0005-0000-0000-000055010000}"/>
    <cellStyle name="Comma 11 2 2 3 4 6" xfId="40272" xr:uid="{00000000-0005-0000-0000-000056010000}"/>
    <cellStyle name="Comma 11 2 2 3 5" xfId="1749" xr:uid="{00000000-0005-0000-0000-000057010000}"/>
    <cellStyle name="Comma 11 2 2 3 5 2" xfId="6731" xr:uid="{00000000-0005-0000-0000-000058010000}"/>
    <cellStyle name="Comma 11 2 2 3 5 2 2" xfId="15976" xr:uid="{00000000-0005-0000-0000-000059010000}"/>
    <cellStyle name="Comma 11 2 2 3 5 2 3" xfId="25226" xr:uid="{00000000-0005-0000-0000-00005A010000}"/>
    <cellStyle name="Comma 11 2 2 3 5 2 4" xfId="34471" xr:uid="{00000000-0005-0000-0000-00005B010000}"/>
    <cellStyle name="Comma 11 2 2 3 5 2 5" xfId="43716" xr:uid="{00000000-0005-0000-0000-00005C010000}"/>
    <cellStyle name="Comma 11 2 2 3 5 3" xfId="10994" xr:uid="{00000000-0005-0000-0000-00005D010000}"/>
    <cellStyle name="Comma 11 2 2 3 5 4" xfId="20244" xr:uid="{00000000-0005-0000-0000-00005E010000}"/>
    <cellStyle name="Comma 11 2 2 3 5 5" xfId="29489" xr:uid="{00000000-0005-0000-0000-00005F010000}"/>
    <cellStyle name="Comma 11 2 2 3 5 6" xfId="38734" xr:uid="{00000000-0005-0000-0000-000060010000}"/>
    <cellStyle name="Comma 11 2 2 3 6" xfId="5427" xr:uid="{00000000-0005-0000-0000-000061010000}"/>
    <cellStyle name="Comma 11 2 2 3 6 2" xfId="14672" xr:uid="{00000000-0005-0000-0000-000062010000}"/>
    <cellStyle name="Comma 11 2 2 3 6 3" xfId="23922" xr:uid="{00000000-0005-0000-0000-000063010000}"/>
    <cellStyle name="Comma 11 2 2 3 6 4" xfId="33167" xr:uid="{00000000-0005-0000-0000-000064010000}"/>
    <cellStyle name="Comma 11 2 2 3 6 5" xfId="42412" xr:uid="{00000000-0005-0000-0000-000065010000}"/>
    <cellStyle name="Comma 11 2 2 3 7" xfId="4725" xr:uid="{00000000-0005-0000-0000-000066010000}"/>
    <cellStyle name="Comma 11 2 2 3 7 2" xfId="13970" xr:uid="{00000000-0005-0000-0000-000067010000}"/>
    <cellStyle name="Comma 11 2 2 3 7 3" xfId="23220" xr:uid="{00000000-0005-0000-0000-000068010000}"/>
    <cellStyle name="Comma 11 2 2 3 7 4" xfId="32465" xr:uid="{00000000-0005-0000-0000-000069010000}"/>
    <cellStyle name="Comma 11 2 2 3 7 5" xfId="41710" xr:uid="{00000000-0005-0000-0000-00006A010000}"/>
    <cellStyle name="Comma 11 2 2 3 8" xfId="9690" xr:uid="{00000000-0005-0000-0000-00006B010000}"/>
    <cellStyle name="Comma 11 2 2 3 9" xfId="18940" xr:uid="{00000000-0005-0000-0000-00006C010000}"/>
    <cellStyle name="Comma 11 2 2 4" xfId="579" xr:uid="{00000000-0005-0000-0000-00006D010000}"/>
    <cellStyle name="Comma 11 2 2 4 10" xfId="37564" xr:uid="{00000000-0005-0000-0000-00006E010000}"/>
    <cellStyle name="Comma 11 2 2 4 2" xfId="1281" xr:uid="{00000000-0005-0000-0000-00006F010000}"/>
    <cellStyle name="Comma 11 2 2 4 2 2" xfId="4123" xr:uid="{00000000-0005-0000-0000-000070010000}"/>
    <cellStyle name="Comma 11 2 2 4 2 2 2" xfId="9105" xr:uid="{00000000-0005-0000-0000-000071010000}"/>
    <cellStyle name="Comma 11 2 2 4 2 2 2 2" xfId="18350" xr:uid="{00000000-0005-0000-0000-000072010000}"/>
    <cellStyle name="Comma 11 2 2 4 2 2 2 3" xfId="27600" xr:uid="{00000000-0005-0000-0000-000073010000}"/>
    <cellStyle name="Comma 11 2 2 4 2 2 2 4" xfId="36845" xr:uid="{00000000-0005-0000-0000-000074010000}"/>
    <cellStyle name="Comma 11 2 2 4 2 2 2 5" xfId="46090" xr:uid="{00000000-0005-0000-0000-000075010000}"/>
    <cellStyle name="Comma 11 2 2 4 2 2 3" xfId="13368" xr:uid="{00000000-0005-0000-0000-000076010000}"/>
    <cellStyle name="Comma 11 2 2 4 2 2 4" xfId="22618" xr:uid="{00000000-0005-0000-0000-000077010000}"/>
    <cellStyle name="Comma 11 2 2 4 2 2 5" xfId="31863" xr:uid="{00000000-0005-0000-0000-000078010000}"/>
    <cellStyle name="Comma 11 2 2 4 2 2 6" xfId="41108" xr:uid="{00000000-0005-0000-0000-000079010000}"/>
    <cellStyle name="Comma 11 2 2 4 2 3" xfId="2702" xr:uid="{00000000-0005-0000-0000-00007A010000}"/>
    <cellStyle name="Comma 11 2 2 4 2 3 2" xfId="7684" xr:uid="{00000000-0005-0000-0000-00007B010000}"/>
    <cellStyle name="Comma 11 2 2 4 2 3 2 2" xfId="16929" xr:uid="{00000000-0005-0000-0000-00007C010000}"/>
    <cellStyle name="Comma 11 2 2 4 2 3 2 3" xfId="26179" xr:uid="{00000000-0005-0000-0000-00007D010000}"/>
    <cellStyle name="Comma 11 2 2 4 2 3 2 4" xfId="35424" xr:uid="{00000000-0005-0000-0000-00007E010000}"/>
    <cellStyle name="Comma 11 2 2 4 2 3 2 5" xfId="44669" xr:uid="{00000000-0005-0000-0000-00007F010000}"/>
    <cellStyle name="Comma 11 2 2 4 2 3 3" xfId="11947" xr:uid="{00000000-0005-0000-0000-000080010000}"/>
    <cellStyle name="Comma 11 2 2 4 2 3 4" xfId="21197" xr:uid="{00000000-0005-0000-0000-000081010000}"/>
    <cellStyle name="Comma 11 2 2 4 2 3 5" xfId="30442" xr:uid="{00000000-0005-0000-0000-000082010000}"/>
    <cellStyle name="Comma 11 2 2 4 2 3 6" xfId="39687" xr:uid="{00000000-0005-0000-0000-000083010000}"/>
    <cellStyle name="Comma 11 2 2 4 2 4" xfId="6263" xr:uid="{00000000-0005-0000-0000-000084010000}"/>
    <cellStyle name="Comma 11 2 2 4 2 4 2" xfId="15508" xr:uid="{00000000-0005-0000-0000-000085010000}"/>
    <cellStyle name="Comma 11 2 2 4 2 4 3" xfId="24758" xr:uid="{00000000-0005-0000-0000-000086010000}"/>
    <cellStyle name="Comma 11 2 2 4 2 4 4" xfId="34003" xr:uid="{00000000-0005-0000-0000-000087010000}"/>
    <cellStyle name="Comma 11 2 2 4 2 4 5" xfId="43248" xr:uid="{00000000-0005-0000-0000-000088010000}"/>
    <cellStyle name="Comma 11 2 2 4 2 5" xfId="10526" xr:uid="{00000000-0005-0000-0000-000089010000}"/>
    <cellStyle name="Comma 11 2 2 4 2 6" xfId="19776" xr:uid="{00000000-0005-0000-0000-00008A010000}"/>
    <cellStyle name="Comma 11 2 2 4 2 7" xfId="29021" xr:uid="{00000000-0005-0000-0000-00008B010000}"/>
    <cellStyle name="Comma 11 2 2 4 2 8" xfId="38266" xr:uid="{00000000-0005-0000-0000-00008C010000}"/>
    <cellStyle name="Comma 11 2 2 4 3" xfId="3421" xr:uid="{00000000-0005-0000-0000-00008D010000}"/>
    <cellStyle name="Comma 11 2 2 4 3 2" xfId="8403" xr:uid="{00000000-0005-0000-0000-00008E010000}"/>
    <cellStyle name="Comma 11 2 2 4 3 2 2" xfId="17648" xr:uid="{00000000-0005-0000-0000-00008F010000}"/>
    <cellStyle name="Comma 11 2 2 4 3 2 3" xfId="26898" xr:uid="{00000000-0005-0000-0000-000090010000}"/>
    <cellStyle name="Comma 11 2 2 4 3 2 4" xfId="36143" xr:uid="{00000000-0005-0000-0000-000091010000}"/>
    <cellStyle name="Comma 11 2 2 4 3 2 5" xfId="45388" xr:uid="{00000000-0005-0000-0000-000092010000}"/>
    <cellStyle name="Comma 11 2 2 4 3 3" xfId="12666" xr:uid="{00000000-0005-0000-0000-000093010000}"/>
    <cellStyle name="Comma 11 2 2 4 3 4" xfId="21916" xr:uid="{00000000-0005-0000-0000-000094010000}"/>
    <cellStyle name="Comma 11 2 2 4 3 5" xfId="31161" xr:uid="{00000000-0005-0000-0000-000095010000}"/>
    <cellStyle name="Comma 11 2 2 4 3 6" xfId="40406" xr:uid="{00000000-0005-0000-0000-000096010000}"/>
    <cellStyle name="Comma 11 2 2 4 4" xfId="1983" xr:uid="{00000000-0005-0000-0000-000097010000}"/>
    <cellStyle name="Comma 11 2 2 4 4 2" xfId="6965" xr:uid="{00000000-0005-0000-0000-000098010000}"/>
    <cellStyle name="Comma 11 2 2 4 4 2 2" xfId="16210" xr:uid="{00000000-0005-0000-0000-000099010000}"/>
    <cellStyle name="Comma 11 2 2 4 4 2 3" xfId="25460" xr:uid="{00000000-0005-0000-0000-00009A010000}"/>
    <cellStyle name="Comma 11 2 2 4 4 2 4" xfId="34705" xr:uid="{00000000-0005-0000-0000-00009B010000}"/>
    <cellStyle name="Comma 11 2 2 4 4 2 5" xfId="43950" xr:uid="{00000000-0005-0000-0000-00009C010000}"/>
    <cellStyle name="Comma 11 2 2 4 4 3" xfId="11228" xr:uid="{00000000-0005-0000-0000-00009D010000}"/>
    <cellStyle name="Comma 11 2 2 4 4 4" xfId="20478" xr:uid="{00000000-0005-0000-0000-00009E010000}"/>
    <cellStyle name="Comma 11 2 2 4 4 5" xfId="29723" xr:uid="{00000000-0005-0000-0000-00009F010000}"/>
    <cellStyle name="Comma 11 2 2 4 4 6" xfId="38968" xr:uid="{00000000-0005-0000-0000-0000A0010000}"/>
    <cellStyle name="Comma 11 2 2 4 5" xfId="5561" xr:uid="{00000000-0005-0000-0000-0000A1010000}"/>
    <cellStyle name="Comma 11 2 2 4 5 2" xfId="14806" xr:uid="{00000000-0005-0000-0000-0000A2010000}"/>
    <cellStyle name="Comma 11 2 2 4 5 3" xfId="24056" xr:uid="{00000000-0005-0000-0000-0000A3010000}"/>
    <cellStyle name="Comma 11 2 2 4 5 4" xfId="33301" xr:uid="{00000000-0005-0000-0000-0000A4010000}"/>
    <cellStyle name="Comma 11 2 2 4 5 5" xfId="42546" xr:uid="{00000000-0005-0000-0000-0000A5010000}"/>
    <cellStyle name="Comma 11 2 2 4 6" xfId="4842" xr:uid="{00000000-0005-0000-0000-0000A6010000}"/>
    <cellStyle name="Comma 11 2 2 4 6 2" xfId="14087" xr:uid="{00000000-0005-0000-0000-0000A7010000}"/>
    <cellStyle name="Comma 11 2 2 4 6 3" xfId="23337" xr:uid="{00000000-0005-0000-0000-0000A8010000}"/>
    <cellStyle name="Comma 11 2 2 4 6 4" xfId="32582" xr:uid="{00000000-0005-0000-0000-0000A9010000}"/>
    <cellStyle name="Comma 11 2 2 4 6 5" xfId="41827" xr:uid="{00000000-0005-0000-0000-0000AA010000}"/>
    <cellStyle name="Comma 11 2 2 4 7" xfId="9824" xr:uid="{00000000-0005-0000-0000-0000AB010000}"/>
    <cellStyle name="Comma 11 2 2 4 8" xfId="19074" xr:uid="{00000000-0005-0000-0000-0000AC010000}"/>
    <cellStyle name="Comma 11 2 2 4 9" xfId="28319" xr:uid="{00000000-0005-0000-0000-0000AD010000}"/>
    <cellStyle name="Comma 11 2 2 5" xfId="930" xr:uid="{00000000-0005-0000-0000-0000AE010000}"/>
    <cellStyle name="Comma 11 2 2 5 2" xfId="3772" xr:uid="{00000000-0005-0000-0000-0000AF010000}"/>
    <cellStyle name="Comma 11 2 2 5 2 2" xfId="8754" xr:uid="{00000000-0005-0000-0000-0000B0010000}"/>
    <cellStyle name="Comma 11 2 2 5 2 2 2" xfId="17999" xr:uid="{00000000-0005-0000-0000-0000B1010000}"/>
    <cellStyle name="Comma 11 2 2 5 2 2 3" xfId="27249" xr:uid="{00000000-0005-0000-0000-0000B2010000}"/>
    <cellStyle name="Comma 11 2 2 5 2 2 4" xfId="36494" xr:uid="{00000000-0005-0000-0000-0000B3010000}"/>
    <cellStyle name="Comma 11 2 2 5 2 2 5" xfId="45739" xr:uid="{00000000-0005-0000-0000-0000B4010000}"/>
    <cellStyle name="Comma 11 2 2 5 2 3" xfId="13017" xr:uid="{00000000-0005-0000-0000-0000B5010000}"/>
    <cellStyle name="Comma 11 2 2 5 2 4" xfId="22267" xr:uid="{00000000-0005-0000-0000-0000B6010000}"/>
    <cellStyle name="Comma 11 2 2 5 2 5" xfId="31512" xr:uid="{00000000-0005-0000-0000-0000B7010000}"/>
    <cellStyle name="Comma 11 2 2 5 2 6" xfId="40757" xr:uid="{00000000-0005-0000-0000-0000B8010000}"/>
    <cellStyle name="Comma 11 2 2 5 3" xfId="2334" xr:uid="{00000000-0005-0000-0000-0000B9010000}"/>
    <cellStyle name="Comma 11 2 2 5 3 2" xfId="7316" xr:uid="{00000000-0005-0000-0000-0000BA010000}"/>
    <cellStyle name="Comma 11 2 2 5 3 2 2" xfId="16561" xr:uid="{00000000-0005-0000-0000-0000BB010000}"/>
    <cellStyle name="Comma 11 2 2 5 3 2 3" xfId="25811" xr:uid="{00000000-0005-0000-0000-0000BC010000}"/>
    <cellStyle name="Comma 11 2 2 5 3 2 4" xfId="35056" xr:uid="{00000000-0005-0000-0000-0000BD010000}"/>
    <cellStyle name="Comma 11 2 2 5 3 2 5" xfId="44301" xr:uid="{00000000-0005-0000-0000-0000BE010000}"/>
    <cellStyle name="Comma 11 2 2 5 3 3" xfId="11579" xr:uid="{00000000-0005-0000-0000-0000BF010000}"/>
    <cellStyle name="Comma 11 2 2 5 3 4" xfId="20829" xr:uid="{00000000-0005-0000-0000-0000C0010000}"/>
    <cellStyle name="Comma 11 2 2 5 3 5" xfId="30074" xr:uid="{00000000-0005-0000-0000-0000C1010000}"/>
    <cellStyle name="Comma 11 2 2 5 3 6" xfId="39319" xr:uid="{00000000-0005-0000-0000-0000C2010000}"/>
    <cellStyle name="Comma 11 2 2 5 4" xfId="5912" xr:uid="{00000000-0005-0000-0000-0000C3010000}"/>
    <cellStyle name="Comma 11 2 2 5 4 2" xfId="15157" xr:uid="{00000000-0005-0000-0000-0000C4010000}"/>
    <cellStyle name="Comma 11 2 2 5 4 3" xfId="24407" xr:uid="{00000000-0005-0000-0000-0000C5010000}"/>
    <cellStyle name="Comma 11 2 2 5 4 4" xfId="33652" xr:uid="{00000000-0005-0000-0000-0000C6010000}"/>
    <cellStyle name="Comma 11 2 2 5 4 5" xfId="42897" xr:uid="{00000000-0005-0000-0000-0000C7010000}"/>
    <cellStyle name="Comma 11 2 2 5 5" xfId="10175" xr:uid="{00000000-0005-0000-0000-0000C8010000}"/>
    <cellStyle name="Comma 11 2 2 5 6" xfId="19425" xr:uid="{00000000-0005-0000-0000-0000C9010000}"/>
    <cellStyle name="Comma 11 2 2 5 7" xfId="28670" xr:uid="{00000000-0005-0000-0000-0000CA010000}"/>
    <cellStyle name="Comma 11 2 2 5 8" xfId="37915" xr:uid="{00000000-0005-0000-0000-0000CB010000}"/>
    <cellStyle name="Comma 11 2 2 6" xfId="3053" xr:uid="{00000000-0005-0000-0000-0000CC010000}"/>
    <cellStyle name="Comma 11 2 2 6 2" xfId="8035" xr:uid="{00000000-0005-0000-0000-0000CD010000}"/>
    <cellStyle name="Comma 11 2 2 6 2 2" xfId="17280" xr:uid="{00000000-0005-0000-0000-0000CE010000}"/>
    <cellStyle name="Comma 11 2 2 6 2 3" xfId="26530" xr:uid="{00000000-0005-0000-0000-0000CF010000}"/>
    <cellStyle name="Comma 11 2 2 6 2 4" xfId="35775" xr:uid="{00000000-0005-0000-0000-0000D0010000}"/>
    <cellStyle name="Comma 11 2 2 6 2 5" xfId="45020" xr:uid="{00000000-0005-0000-0000-0000D1010000}"/>
    <cellStyle name="Comma 11 2 2 6 3" xfId="12298" xr:uid="{00000000-0005-0000-0000-0000D2010000}"/>
    <cellStyle name="Comma 11 2 2 6 4" xfId="21548" xr:uid="{00000000-0005-0000-0000-0000D3010000}"/>
    <cellStyle name="Comma 11 2 2 6 5" xfId="30793" xr:uid="{00000000-0005-0000-0000-0000D4010000}"/>
    <cellStyle name="Comma 11 2 2 6 6" xfId="40038" xr:uid="{00000000-0005-0000-0000-0000D5010000}"/>
    <cellStyle name="Comma 11 2 2 7" xfId="1593" xr:uid="{00000000-0005-0000-0000-0000D6010000}"/>
    <cellStyle name="Comma 11 2 2 7 2" xfId="6575" xr:uid="{00000000-0005-0000-0000-0000D7010000}"/>
    <cellStyle name="Comma 11 2 2 7 2 2" xfId="15820" xr:uid="{00000000-0005-0000-0000-0000D8010000}"/>
    <cellStyle name="Comma 11 2 2 7 2 3" xfId="25070" xr:uid="{00000000-0005-0000-0000-0000D9010000}"/>
    <cellStyle name="Comma 11 2 2 7 2 4" xfId="34315" xr:uid="{00000000-0005-0000-0000-0000DA010000}"/>
    <cellStyle name="Comma 11 2 2 7 2 5" xfId="43560" xr:uid="{00000000-0005-0000-0000-0000DB010000}"/>
    <cellStyle name="Comma 11 2 2 7 3" xfId="10838" xr:uid="{00000000-0005-0000-0000-0000DC010000}"/>
    <cellStyle name="Comma 11 2 2 7 4" xfId="20088" xr:uid="{00000000-0005-0000-0000-0000DD010000}"/>
    <cellStyle name="Comma 11 2 2 7 5" xfId="29333" xr:uid="{00000000-0005-0000-0000-0000DE010000}"/>
    <cellStyle name="Comma 11 2 2 7 6" xfId="38578" xr:uid="{00000000-0005-0000-0000-0000DF010000}"/>
    <cellStyle name="Comma 11 2 2 8" xfId="5193" xr:uid="{00000000-0005-0000-0000-0000E0010000}"/>
    <cellStyle name="Comma 11 2 2 8 2" xfId="14438" xr:uid="{00000000-0005-0000-0000-0000E1010000}"/>
    <cellStyle name="Comma 11 2 2 8 3" xfId="23688" xr:uid="{00000000-0005-0000-0000-0000E2010000}"/>
    <cellStyle name="Comma 11 2 2 8 4" xfId="32933" xr:uid="{00000000-0005-0000-0000-0000E3010000}"/>
    <cellStyle name="Comma 11 2 2 8 5" xfId="42178" xr:uid="{00000000-0005-0000-0000-0000E4010000}"/>
    <cellStyle name="Comma 11 2 2 9" xfId="4491" xr:uid="{00000000-0005-0000-0000-0000E5010000}"/>
    <cellStyle name="Comma 11 2 2 9 2" xfId="13736" xr:uid="{00000000-0005-0000-0000-0000E6010000}"/>
    <cellStyle name="Comma 11 2 2 9 3" xfId="22986" xr:uid="{00000000-0005-0000-0000-0000E7010000}"/>
    <cellStyle name="Comma 11 2 2 9 4" xfId="32231" xr:uid="{00000000-0005-0000-0000-0000E8010000}"/>
    <cellStyle name="Comma 11 2 2 9 5" xfId="41476" xr:uid="{00000000-0005-0000-0000-0000E9010000}"/>
    <cellStyle name="Comma 11 2 3" xfId="170" xr:uid="{00000000-0005-0000-0000-0000EA010000}"/>
    <cellStyle name="Comma 11 2 3 10" xfId="9417" xr:uid="{00000000-0005-0000-0000-0000EB010000}"/>
    <cellStyle name="Comma 11 2 3 11" xfId="18667" xr:uid="{00000000-0005-0000-0000-0000EC010000}"/>
    <cellStyle name="Comma 11 2 3 12" xfId="27912" xr:uid="{00000000-0005-0000-0000-0000ED010000}"/>
    <cellStyle name="Comma 11 2 3 13" xfId="37157" xr:uid="{00000000-0005-0000-0000-0000EE010000}"/>
    <cellStyle name="Comma 11 2 3 2" xfId="327" xr:uid="{00000000-0005-0000-0000-0000EF010000}"/>
    <cellStyle name="Comma 11 2 3 2 10" xfId="28068" xr:uid="{00000000-0005-0000-0000-0000F0010000}"/>
    <cellStyle name="Comma 11 2 3 2 11" xfId="37313" xr:uid="{00000000-0005-0000-0000-0000F1010000}"/>
    <cellStyle name="Comma 11 2 3 2 2" xfId="696" xr:uid="{00000000-0005-0000-0000-0000F2010000}"/>
    <cellStyle name="Comma 11 2 3 2 2 10" xfId="37681" xr:uid="{00000000-0005-0000-0000-0000F3010000}"/>
    <cellStyle name="Comma 11 2 3 2 2 2" xfId="1398" xr:uid="{00000000-0005-0000-0000-0000F4010000}"/>
    <cellStyle name="Comma 11 2 3 2 2 2 2" xfId="4240" xr:uid="{00000000-0005-0000-0000-0000F5010000}"/>
    <cellStyle name="Comma 11 2 3 2 2 2 2 2" xfId="9222" xr:uid="{00000000-0005-0000-0000-0000F6010000}"/>
    <cellStyle name="Comma 11 2 3 2 2 2 2 2 2" xfId="18467" xr:uid="{00000000-0005-0000-0000-0000F7010000}"/>
    <cellStyle name="Comma 11 2 3 2 2 2 2 2 3" xfId="27717" xr:uid="{00000000-0005-0000-0000-0000F8010000}"/>
    <cellStyle name="Comma 11 2 3 2 2 2 2 2 4" xfId="36962" xr:uid="{00000000-0005-0000-0000-0000F9010000}"/>
    <cellStyle name="Comma 11 2 3 2 2 2 2 2 5" xfId="46207" xr:uid="{00000000-0005-0000-0000-0000FA010000}"/>
    <cellStyle name="Comma 11 2 3 2 2 2 2 3" xfId="13485" xr:uid="{00000000-0005-0000-0000-0000FB010000}"/>
    <cellStyle name="Comma 11 2 3 2 2 2 2 4" xfId="22735" xr:uid="{00000000-0005-0000-0000-0000FC010000}"/>
    <cellStyle name="Comma 11 2 3 2 2 2 2 5" xfId="31980" xr:uid="{00000000-0005-0000-0000-0000FD010000}"/>
    <cellStyle name="Comma 11 2 3 2 2 2 2 6" xfId="41225" xr:uid="{00000000-0005-0000-0000-0000FE010000}"/>
    <cellStyle name="Comma 11 2 3 2 2 2 3" xfId="2819" xr:uid="{00000000-0005-0000-0000-0000FF010000}"/>
    <cellStyle name="Comma 11 2 3 2 2 2 3 2" xfId="7801" xr:uid="{00000000-0005-0000-0000-000000020000}"/>
    <cellStyle name="Comma 11 2 3 2 2 2 3 2 2" xfId="17046" xr:uid="{00000000-0005-0000-0000-000001020000}"/>
    <cellStyle name="Comma 11 2 3 2 2 2 3 2 3" xfId="26296" xr:uid="{00000000-0005-0000-0000-000002020000}"/>
    <cellStyle name="Comma 11 2 3 2 2 2 3 2 4" xfId="35541" xr:uid="{00000000-0005-0000-0000-000003020000}"/>
    <cellStyle name="Comma 11 2 3 2 2 2 3 2 5" xfId="44786" xr:uid="{00000000-0005-0000-0000-000004020000}"/>
    <cellStyle name="Comma 11 2 3 2 2 2 3 3" xfId="12064" xr:uid="{00000000-0005-0000-0000-000005020000}"/>
    <cellStyle name="Comma 11 2 3 2 2 2 3 4" xfId="21314" xr:uid="{00000000-0005-0000-0000-000006020000}"/>
    <cellStyle name="Comma 11 2 3 2 2 2 3 5" xfId="30559" xr:uid="{00000000-0005-0000-0000-000007020000}"/>
    <cellStyle name="Comma 11 2 3 2 2 2 3 6" xfId="39804" xr:uid="{00000000-0005-0000-0000-000008020000}"/>
    <cellStyle name="Comma 11 2 3 2 2 2 4" xfId="6380" xr:uid="{00000000-0005-0000-0000-000009020000}"/>
    <cellStyle name="Comma 11 2 3 2 2 2 4 2" xfId="15625" xr:uid="{00000000-0005-0000-0000-00000A020000}"/>
    <cellStyle name="Comma 11 2 3 2 2 2 4 3" xfId="24875" xr:uid="{00000000-0005-0000-0000-00000B020000}"/>
    <cellStyle name="Comma 11 2 3 2 2 2 4 4" xfId="34120" xr:uid="{00000000-0005-0000-0000-00000C020000}"/>
    <cellStyle name="Comma 11 2 3 2 2 2 4 5" xfId="43365" xr:uid="{00000000-0005-0000-0000-00000D020000}"/>
    <cellStyle name="Comma 11 2 3 2 2 2 5" xfId="10643" xr:uid="{00000000-0005-0000-0000-00000E020000}"/>
    <cellStyle name="Comma 11 2 3 2 2 2 6" xfId="19893" xr:uid="{00000000-0005-0000-0000-00000F020000}"/>
    <cellStyle name="Comma 11 2 3 2 2 2 7" xfId="29138" xr:uid="{00000000-0005-0000-0000-000010020000}"/>
    <cellStyle name="Comma 11 2 3 2 2 2 8" xfId="38383" xr:uid="{00000000-0005-0000-0000-000011020000}"/>
    <cellStyle name="Comma 11 2 3 2 2 3" xfId="3538" xr:uid="{00000000-0005-0000-0000-000012020000}"/>
    <cellStyle name="Comma 11 2 3 2 2 3 2" xfId="8520" xr:uid="{00000000-0005-0000-0000-000013020000}"/>
    <cellStyle name="Comma 11 2 3 2 2 3 2 2" xfId="17765" xr:uid="{00000000-0005-0000-0000-000014020000}"/>
    <cellStyle name="Comma 11 2 3 2 2 3 2 3" xfId="27015" xr:uid="{00000000-0005-0000-0000-000015020000}"/>
    <cellStyle name="Comma 11 2 3 2 2 3 2 4" xfId="36260" xr:uid="{00000000-0005-0000-0000-000016020000}"/>
    <cellStyle name="Comma 11 2 3 2 2 3 2 5" xfId="45505" xr:uid="{00000000-0005-0000-0000-000017020000}"/>
    <cellStyle name="Comma 11 2 3 2 2 3 3" xfId="12783" xr:uid="{00000000-0005-0000-0000-000018020000}"/>
    <cellStyle name="Comma 11 2 3 2 2 3 4" xfId="22033" xr:uid="{00000000-0005-0000-0000-000019020000}"/>
    <cellStyle name="Comma 11 2 3 2 2 3 5" xfId="31278" xr:uid="{00000000-0005-0000-0000-00001A020000}"/>
    <cellStyle name="Comma 11 2 3 2 2 3 6" xfId="40523" xr:uid="{00000000-0005-0000-0000-00001B020000}"/>
    <cellStyle name="Comma 11 2 3 2 2 4" xfId="2100" xr:uid="{00000000-0005-0000-0000-00001C020000}"/>
    <cellStyle name="Comma 11 2 3 2 2 4 2" xfId="7082" xr:uid="{00000000-0005-0000-0000-00001D020000}"/>
    <cellStyle name="Comma 11 2 3 2 2 4 2 2" xfId="16327" xr:uid="{00000000-0005-0000-0000-00001E020000}"/>
    <cellStyle name="Comma 11 2 3 2 2 4 2 3" xfId="25577" xr:uid="{00000000-0005-0000-0000-00001F020000}"/>
    <cellStyle name="Comma 11 2 3 2 2 4 2 4" xfId="34822" xr:uid="{00000000-0005-0000-0000-000020020000}"/>
    <cellStyle name="Comma 11 2 3 2 2 4 2 5" xfId="44067" xr:uid="{00000000-0005-0000-0000-000021020000}"/>
    <cellStyle name="Comma 11 2 3 2 2 4 3" xfId="11345" xr:uid="{00000000-0005-0000-0000-000022020000}"/>
    <cellStyle name="Comma 11 2 3 2 2 4 4" xfId="20595" xr:uid="{00000000-0005-0000-0000-000023020000}"/>
    <cellStyle name="Comma 11 2 3 2 2 4 5" xfId="29840" xr:uid="{00000000-0005-0000-0000-000024020000}"/>
    <cellStyle name="Comma 11 2 3 2 2 4 6" xfId="39085" xr:uid="{00000000-0005-0000-0000-000025020000}"/>
    <cellStyle name="Comma 11 2 3 2 2 5" xfId="5678" xr:uid="{00000000-0005-0000-0000-000026020000}"/>
    <cellStyle name="Comma 11 2 3 2 2 5 2" xfId="14923" xr:uid="{00000000-0005-0000-0000-000027020000}"/>
    <cellStyle name="Comma 11 2 3 2 2 5 3" xfId="24173" xr:uid="{00000000-0005-0000-0000-000028020000}"/>
    <cellStyle name="Comma 11 2 3 2 2 5 4" xfId="33418" xr:uid="{00000000-0005-0000-0000-000029020000}"/>
    <cellStyle name="Comma 11 2 3 2 2 5 5" xfId="42663" xr:uid="{00000000-0005-0000-0000-00002A020000}"/>
    <cellStyle name="Comma 11 2 3 2 2 6" xfId="4959" xr:uid="{00000000-0005-0000-0000-00002B020000}"/>
    <cellStyle name="Comma 11 2 3 2 2 6 2" xfId="14204" xr:uid="{00000000-0005-0000-0000-00002C020000}"/>
    <cellStyle name="Comma 11 2 3 2 2 6 3" xfId="23454" xr:uid="{00000000-0005-0000-0000-00002D020000}"/>
    <cellStyle name="Comma 11 2 3 2 2 6 4" xfId="32699" xr:uid="{00000000-0005-0000-0000-00002E020000}"/>
    <cellStyle name="Comma 11 2 3 2 2 6 5" xfId="41944" xr:uid="{00000000-0005-0000-0000-00002F020000}"/>
    <cellStyle name="Comma 11 2 3 2 2 7" xfId="9941" xr:uid="{00000000-0005-0000-0000-000030020000}"/>
    <cellStyle name="Comma 11 2 3 2 2 8" xfId="19191" xr:uid="{00000000-0005-0000-0000-000031020000}"/>
    <cellStyle name="Comma 11 2 3 2 2 9" xfId="28436" xr:uid="{00000000-0005-0000-0000-000032020000}"/>
    <cellStyle name="Comma 11 2 3 2 3" xfId="1047" xr:uid="{00000000-0005-0000-0000-000033020000}"/>
    <cellStyle name="Comma 11 2 3 2 3 2" xfId="3889" xr:uid="{00000000-0005-0000-0000-000034020000}"/>
    <cellStyle name="Comma 11 2 3 2 3 2 2" xfId="8871" xr:uid="{00000000-0005-0000-0000-000035020000}"/>
    <cellStyle name="Comma 11 2 3 2 3 2 2 2" xfId="18116" xr:uid="{00000000-0005-0000-0000-000036020000}"/>
    <cellStyle name="Comma 11 2 3 2 3 2 2 3" xfId="27366" xr:uid="{00000000-0005-0000-0000-000037020000}"/>
    <cellStyle name="Comma 11 2 3 2 3 2 2 4" xfId="36611" xr:uid="{00000000-0005-0000-0000-000038020000}"/>
    <cellStyle name="Comma 11 2 3 2 3 2 2 5" xfId="45856" xr:uid="{00000000-0005-0000-0000-000039020000}"/>
    <cellStyle name="Comma 11 2 3 2 3 2 3" xfId="13134" xr:uid="{00000000-0005-0000-0000-00003A020000}"/>
    <cellStyle name="Comma 11 2 3 2 3 2 4" xfId="22384" xr:uid="{00000000-0005-0000-0000-00003B020000}"/>
    <cellStyle name="Comma 11 2 3 2 3 2 5" xfId="31629" xr:uid="{00000000-0005-0000-0000-00003C020000}"/>
    <cellStyle name="Comma 11 2 3 2 3 2 6" xfId="40874" xr:uid="{00000000-0005-0000-0000-00003D020000}"/>
    <cellStyle name="Comma 11 2 3 2 3 3" xfId="2451" xr:uid="{00000000-0005-0000-0000-00003E020000}"/>
    <cellStyle name="Comma 11 2 3 2 3 3 2" xfId="7433" xr:uid="{00000000-0005-0000-0000-00003F020000}"/>
    <cellStyle name="Comma 11 2 3 2 3 3 2 2" xfId="16678" xr:uid="{00000000-0005-0000-0000-000040020000}"/>
    <cellStyle name="Comma 11 2 3 2 3 3 2 3" xfId="25928" xr:uid="{00000000-0005-0000-0000-000041020000}"/>
    <cellStyle name="Comma 11 2 3 2 3 3 2 4" xfId="35173" xr:uid="{00000000-0005-0000-0000-000042020000}"/>
    <cellStyle name="Comma 11 2 3 2 3 3 2 5" xfId="44418" xr:uid="{00000000-0005-0000-0000-000043020000}"/>
    <cellStyle name="Comma 11 2 3 2 3 3 3" xfId="11696" xr:uid="{00000000-0005-0000-0000-000044020000}"/>
    <cellStyle name="Comma 11 2 3 2 3 3 4" xfId="20946" xr:uid="{00000000-0005-0000-0000-000045020000}"/>
    <cellStyle name="Comma 11 2 3 2 3 3 5" xfId="30191" xr:uid="{00000000-0005-0000-0000-000046020000}"/>
    <cellStyle name="Comma 11 2 3 2 3 3 6" xfId="39436" xr:uid="{00000000-0005-0000-0000-000047020000}"/>
    <cellStyle name="Comma 11 2 3 2 3 4" xfId="6029" xr:uid="{00000000-0005-0000-0000-000048020000}"/>
    <cellStyle name="Comma 11 2 3 2 3 4 2" xfId="15274" xr:uid="{00000000-0005-0000-0000-000049020000}"/>
    <cellStyle name="Comma 11 2 3 2 3 4 3" xfId="24524" xr:uid="{00000000-0005-0000-0000-00004A020000}"/>
    <cellStyle name="Comma 11 2 3 2 3 4 4" xfId="33769" xr:uid="{00000000-0005-0000-0000-00004B020000}"/>
    <cellStyle name="Comma 11 2 3 2 3 4 5" xfId="43014" xr:uid="{00000000-0005-0000-0000-00004C020000}"/>
    <cellStyle name="Comma 11 2 3 2 3 5" xfId="10292" xr:uid="{00000000-0005-0000-0000-00004D020000}"/>
    <cellStyle name="Comma 11 2 3 2 3 6" xfId="19542" xr:uid="{00000000-0005-0000-0000-00004E020000}"/>
    <cellStyle name="Comma 11 2 3 2 3 7" xfId="28787" xr:uid="{00000000-0005-0000-0000-00004F020000}"/>
    <cellStyle name="Comma 11 2 3 2 3 8" xfId="38032" xr:uid="{00000000-0005-0000-0000-000050020000}"/>
    <cellStyle name="Comma 11 2 3 2 4" xfId="3170" xr:uid="{00000000-0005-0000-0000-000051020000}"/>
    <cellStyle name="Comma 11 2 3 2 4 2" xfId="8152" xr:uid="{00000000-0005-0000-0000-000052020000}"/>
    <cellStyle name="Comma 11 2 3 2 4 2 2" xfId="17397" xr:uid="{00000000-0005-0000-0000-000053020000}"/>
    <cellStyle name="Comma 11 2 3 2 4 2 3" xfId="26647" xr:uid="{00000000-0005-0000-0000-000054020000}"/>
    <cellStyle name="Comma 11 2 3 2 4 2 4" xfId="35892" xr:uid="{00000000-0005-0000-0000-000055020000}"/>
    <cellStyle name="Comma 11 2 3 2 4 2 5" xfId="45137" xr:uid="{00000000-0005-0000-0000-000056020000}"/>
    <cellStyle name="Comma 11 2 3 2 4 3" xfId="12415" xr:uid="{00000000-0005-0000-0000-000057020000}"/>
    <cellStyle name="Comma 11 2 3 2 4 4" xfId="21665" xr:uid="{00000000-0005-0000-0000-000058020000}"/>
    <cellStyle name="Comma 11 2 3 2 4 5" xfId="30910" xr:uid="{00000000-0005-0000-0000-000059020000}"/>
    <cellStyle name="Comma 11 2 3 2 4 6" xfId="40155" xr:uid="{00000000-0005-0000-0000-00005A020000}"/>
    <cellStyle name="Comma 11 2 3 2 5" xfId="1866" xr:uid="{00000000-0005-0000-0000-00005B020000}"/>
    <cellStyle name="Comma 11 2 3 2 5 2" xfId="6848" xr:uid="{00000000-0005-0000-0000-00005C020000}"/>
    <cellStyle name="Comma 11 2 3 2 5 2 2" xfId="16093" xr:uid="{00000000-0005-0000-0000-00005D020000}"/>
    <cellStyle name="Comma 11 2 3 2 5 2 3" xfId="25343" xr:uid="{00000000-0005-0000-0000-00005E020000}"/>
    <cellStyle name="Comma 11 2 3 2 5 2 4" xfId="34588" xr:uid="{00000000-0005-0000-0000-00005F020000}"/>
    <cellStyle name="Comma 11 2 3 2 5 2 5" xfId="43833" xr:uid="{00000000-0005-0000-0000-000060020000}"/>
    <cellStyle name="Comma 11 2 3 2 5 3" xfId="11111" xr:uid="{00000000-0005-0000-0000-000061020000}"/>
    <cellStyle name="Comma 11 2 3 2 5 4" xfId="20361" xr:uid="{00000000-0005-0000-0000-000062020000}"/>
    <cellStyle name="Comma 11 2 3 2 5 5" xfId="29606" xr:uid="{00000000-0005-0000-0000-000063020000}"/>
    <cellStyle name="Comma 11 2 3 2 5 6" xfId="38851" xr:uid="{00000000-0005-0000-0000-000064020000}"/>
    <cellStyle name="Comma 11 2 3 2 6" xfId="5310" xr:uid="{00000000-0005-0000-0000-000065020000}"/>
    <cellStyle name="Comma 11 2 3 2 6 2" xfId="14555" xr:uid="{00000000-0005-0000-0000-000066020000}"/>
    <cellStyle name="Comma 11 2 3 2 6 3" xfId="23805" xr:uid="{00000000-0005-0000-0000-000067020000}"/>
    <cellStyle name="Comma 11 2 3 2 6 4" xfId="33050" xr:uid="{00000000-0005-0000-0000-000068020000}"/>
    <cellStyle name="Comma 11 2 3 2 6 5" xfId="42295" xr:uid="{00000000-0005-0000-0000-000069020000}"/>
    <cellStyle name="Comma 11 2 3 2 7" xfId="4608" xr:uid="{00000000-0005-0000-0000-00006A020000}"/>
    <cellStyle name="Comma 11 2 3 2 7 2" xfId="13853" xr:uid="{00000000-0005-0000-0000-00006B020000}"/>
    <cellStyle name="Comma 11 2 3 2 7 3" xfId="23103" xr:uid="{00000000-0005-0000-0000-00006C020000}"/>
    <cellStyle name="Comma 11 2 3 2 7 4" xfId="32348" xr:uid="{00000000-0005-0000-0000-00006D020000}"/>
    <cellStyle name="Comma 11 2 3 2 7 5" xfId="41593" xr:uid="{00000000-0005-0000-0000-00006E020000}"/>
    <cellStyle name="Comma 11 2 3 2 8" xfId="9573" xr:uid="{00000000-0005-0000-0000-00006F020000}"/>
    <cellStyle name="Comma 11 2 3 2 9" xfId="18823" xr:uid="{00000000-0005-0000-0000-000070020000}"/>
    <cellStyle name="Comma 11 2 3 3" xfId="405" xr:uid="{00000000-0005-0000-0000-000071020000}"/>
    <cellStyle name="Comma 11 2 3 3 10" xfId="28146" xr:uid="{00000000-0005-0000-0000-000072020000}"/>
    <cellStyle name="Comma 11 2 3 3 11" xfId="37391" xr:uid="{00000000-0005-0000-0000-000073020000}"/>
    <cellStyle name="Comma 11 2 3 3 2" xfId="774" xr:uid="{00000000-0005-0000-0000-000074020000}"/>
    <cellStyle name="Comma 11 2 3 3 2 10" xfId="37759" xr:uid="{00000000-0005-0000-0000-000075020000}"/>
    <cellStyle name="Comma 11 2 3 3 2 2" xfId="1476" xr:uid="{00000000-0005-0000-0000-000076020000}"/>
    <cellStyle name="Comma 11 2 3 3 2 2 2" xfId="4318" xr:uid="{00000000-0005-0000-0000-000077020000}"/>
    <cellStyle name="Comma 11 2 3 3 2 2 2 2" xfId="9300" xr:uid="{00000000-0005-0000-0000-000078020000}"/>
    <cellStyle name="Comma 11 2 3 3 2 2 2 2 2" xfId="18545" xr:uid="{00000000-0005-0000-0000-000079020000}"/>
    <cellStyle name="Comma 11 2 3 3 2 2 2 2 3" xfId="27795" xr:uid="{00000000-0005-0000-0000-00007A020000}"/>
    <cellStyle name="Comma 11 2 3 3 2 2 2 2 4" xfId="37040" xr:uid="{00000000-0005-0000-0000-00007B020000}"/>
    <cellStyle name="Comma 11 2 3 3 2 2 2 2 5" xfId="46285" xr:uid="{00000000-0005-0000-0000-00007C020000}"/>
    <cellStyle name="Comma 11 2 3 3 2 2 2 3" xfId="13563" xr:uid="{00000000-0005-0000-0000-00007D020000}"/>
    <cellStyle name="Comma 11 2 3 3 2 2 2 4" xfId="22813" xr:uid="{00000000-0005-0000-0000-00007E020000}"/>
    <cellStyle name="Comma 11 2 3 3 2 2 2 5" xfId="32058" xr:uid="{00000000-0005-0000-0000-00007F020000}"/>
    <cellStyle name="Comma 11 2 3 3 2 2 2 6" xfId="41303" xr:uid="{00000000-0005-0000-0000-000080020000}"/>
    <cellStyle name="Comma 11 2 3 3 2 2 3" xfId="2897" xr:uid="{00000000-0005-0000-0000-000081020000}"/>
    <cellStyle name="Comma 11 2 3 3 2 2 3 2" xfId="7879" xr:uid="{00000000-0005-0000-0000-000082020000}"/>
    <cellStyle name="Comma 11 2 3 3 2 2 3 2 2" xfId="17124" xr:uid="{00000000-0005-0000-0000-000083020000}"/>
    <cellStyle name="Comma 11 2 3 3 2 2 3 2 3" xfId="26374" xr:uid="{00000000-0005-0000-0000-000084020000}"/>
    <cellStyle name="Comma 11 2 3 3 2 2 3 2 4" xfId="35619" xr:uid="{00000000-0005-0000-0000-000085020000}"/>
    <cellStyle name="Comma 11 2 3 3 2 2 3 2 5" xfId="44864" xr:uid="{00000000-0005-0000-0000-000086020000}"/>
    <cellStyle name="Comma 11 2 3 3 2 2 3 3" xfId="12142" xr:uid="{00000000-0005-0000-0000-000087020000}"/>
    <cellStyle name="Comma 11 2 3 3 2 2 3 4" xfId="21392" xr:uid="{00000000-0005-0000-0000-000088020000}"/>
    <cellStyle name="Comma 11 2 3 3 2 2 3 5" xfId="30637" xr:uid="{00000000-0005-0000-0000-000089020000}"/>
    <cellStyle name="Comma 11 2 3 3 2 2 3 6" xfId="39882" xr:uid="{00000000-0005-0000-0000-00008A020000}"/>
    <cellStyle name="Comma 11 2 3 3 2 2 4" xfId="6458" xr:uid="{00000000-0005-0000-0000-00008B020000}"/>
    <cellStyle name="Comma 11 2 3 3 2 2 4 2" xfId="15703" xr:uid="{00000000-0005-0000-0000-00008C020000}"/>
    <cellStyle name="Comma 11 2 3 3 2 2 4 3" xfId="24953" xr:uid="{00000000-0005-0000-0000-00008D020000}"/>
    <cellStyle name="Comma 11 2 3 3 2 2 4 4" xfId="34198" xr:uid="{00000000-0005-0000-0000-00008E020000}"/>
    <cellStyle name="Comma 11 2 3 3 2 2 4 5" xfId="43443" xr:uid="{00000000-0005-0000-0000-00008F020000}"/>
    <cellStyle name="Comma 11 2 3 3 2 2 5" xfId="10721" xr:uid="{00000000-0005-0000-0000-000090020000}"/>
    <cellStyle name="Comma 11 2 3 3 2 2 6" xfId="19971" xr:uid="{00000000-0005-0000-0000-000091020000}"/>
    <cellStyle name="Comma 11 2 3 3 2 2 7" xfId="29216" xr:uid="{00000000-0005-0000-0000-000092020000}"/>
    <cellStyle name="Comma 11 2 3 3 2 2 8" xfId="38461" xr:uid="{00000000-0005-0000-0000-000093020000}"/>
    <cellStyle name="Comma 11 2 3 3 2 3" xfId="3616" xr:uid="{00000000-0005-0000-0000-000094020000}"/>
    <cellStyle name="Comma 11 2 3 3 2 3 2" xfId="8598" xr:uid="{00000000-0005-0000-0000-000095020000}"/>
    <cellStyle name="Comma 11 2 3 3 2 3 2 2" xfId="17843" xr:uid="{00000000-0005-0000-0000-000096020000}"/>
    <cellStyle name="Comma 11 2 3 3 2 3 2 3" xfId="27093" xr:uid="{00000000-0005-0000-0000-000097020000}"/>
    <cellStyle name="Comma 11 2 3 3 2 3 2 4" xfId="36338" xr:uid="{00000000-0005-0000-0000-000098020000}"/>
    <cellStyle name="Comma 11 2 3 3 2 3 2 5" xfId="45583" xr:uid="{00000000-0005-0000-0000-000099020000}"/>
    <cellStyle name="Comma 11 2 3 3 2 3 3" xfId="12861" xr:uid="{00000000-0005-0000-0000-00009A020000}"/>
    <cellStyle name="Comma 11 2 3 3 2 3 4" xfId="22111" xr:uid="{00000000-0005-0000-0000-00009B020000}"/>
    <cellStyle name="Comma 11 2 3 3 2 3 5" xfId="31356" xr:uid="{00000000-0005-0000-0000-00009C020000}"/>
    <cellStyle name="Comma 11 2 3 3 2 3 6" xfId="40601" xr:uid="{00000000-0005-0000-0000-00009D020000}"/>
    <cellStyle name="Comma 11 2 3 3 2 4" xfId="2178" xr:uid="{00000000-0005-0000-0000-00009E020000}"/>
    <cellStyle name="Comma 11 2 3 3 2 4 2" xfId="7160" xr:uid="{00000000-0005-0000-0000-00009F020000}"/>
    <cellStyle name="Comma 11 2 3 3 2 4 2 2" xfId="16405" xr:uid="{00000000-0005-0000-0000-0000A0020000}"/>
    <cellStyle name="Comma 11 2 3 3 2 4 2 3" xfId="25655" xr:uid="{00000000-0005-0000-0000-0000A1020000}"/>
    <cellStyle name="Comma 11 2 3 3 2 4 2 4" xfId="34900" xr:uid="{00000000-0005-0000-0000-0000A2020000}"/>
    <cellStyle name="Comma 11 2 3 3 2 4 2 5" xfId="44145" xr:uid="{00000000-0005-0000-0000-0000A3020000}"/>
    <cellStyle name="Comma 11 2 3 3 2 4 3" xfId="11423" xr:uid="{00000000-0005-0000-0000-0000A4020000}"/>
    <cellStyle name="Comma 11 2 3 3 2 4 4" xfId="20673" xr:uid="{00000000-0005-0000-0000-0000A5020000}"/>
    <cellStyle name="Comma 11 2 3 3 2 4 5" xfId="29918" xr:uid="{00000000-0005-0000-0000-0000A6020000}"/>
    <cellStyle name="Comma 11 2 3 3 2 4 6" xfId="39163" xr:uid="{00000000-0005-0000-0000-0000A7020000}"/>
    <cellStyle name="Comma 11 2 3 3 2 5" xfId="5756" xr:uid="{00000000-0005-0000-0000-0000A8020000}"/>
    <cellStyle name="Comma 11 2 3 3 2 5 2" xfId="15001" xr:uid="{00000000-0005-0000-0000-0000A9020000}"/>
    <cellStyle name="Comma 11 2 3 3 2 5 3" xfId="24251" xr:uid="{00000000-0005-0000-0000-0000AA020000}"/>
    <cellStyle name="Comma 11 2 3 3 2 5 4" xfId="33496" xr:uid="{00000000-0005-0000-0000-0000AB020000}"/>
    <cellStyle name="Comma 11 2 3 3 2 5 5" xfId="42741" xr:uid="{00000000-0005-0000-0000-0000AC020000}"/>
    <cellStyle name="Comma 11 2 3 3 2 6" xfId="5037" xr:uid="{00000000-0005-0000-0000-0000AD020000}"/>
    <cellStyle name="Comma 11 2 3 3 2 6 2" xfId="14282" xr:uid="{00000000-0005-0000-0000-0000AE020000}"/>
    <cellStyle name="Comma 11 2 3 3 2 6 3" xfId="23532" xr:uid="{00000000-0005-0000-0000-0000AF020000}"/>
    <cellStyle name="Comma 11 2 3 3 2 6 4" xfId="32777" xr:uid="{00000000-0005-0000-0000-0000B0020000}"/>
    <cellStyle name="Comma 11 2 3 3 2 6 5" xfId="42022" xr:uid="{00000000-0005-0000-0000-0000B1020000}"/>
    <cellStyle name="Comma 11 2 3 3 2 7" xfId="10019" xr:uid="{00000000-0005-0000-0000-0000B2020000}"/>
    <cellStyle name="Comma 11 2 3 3 2 8" xfId="19269" xr:uid="{00000000-0005-0000-0000-0000B3020000}"/>
    <cellStyle name="Comma 11 2 3 3 2 9" xfId="28514" xr:uid="{00000000-0005-0000-0000-0000B4020000}"/>
    <cellStyle name="Comma 11 2 3 3 3" xfId="1125" xr:uid="{00000000-0005-0000-0000-0000B5020000}"/>
    <cellStyle name="Comma 11 2 3 3 3 2" xfId="3967" xr:uid="{00000000-0005-0000-0000-0000B6020000}"/>
    <cellStyle name="Comma 11 2 3 3 3 2 2" xfId="8949" xr:uid="{00000000-0005-0000-0000-0000B7020000}"/>
    <cellStyle name="Comma 11 2 3 3 3 2 2 2" xfId="18194" xr:uid="{00000000-0005-0000-0000-0000B8020000}"/>
    <cellStyle name="Comma 11 2 3 3 3 2 2 3" xfId="27444" xr:uid="{00000000-0005-0000-0000-0000B9020000}"/>
    <cellStyle name="Comma 11 2 3 3 3 2 2 4" xfId="36689" xr:uid="{00000000-0005-0000-0000-0000BA020000}"/>
    <cellStyle name="Comma 11 2 3 3 3 2 2 5" xfId="45934" xr:uid="{00000000-0005-0000-0000-0000BB020000}"/>
    <cellStyle name="Comma 11 2 3 3 3 2 3" xfId="13212" xr:uid="{00000000-0005-0000-0000-0000BC020000}"/>
    <cellStyle name="Comma 11 2 3 3 3 2 4" xfId="22462" xr:uid="{00000000-0005-0000-0000-0000BD020000}"/>
    <cellStyle name="Comma 11 2 3 3 3 2 5" xfId="31707" xr:uid="{00000000-0005-0000-0000-0000BE020000}"/>
    <cellStyle name="Comma 11 2 3 3 3 2 6" xfId="40952" xr:uid="{00000000-0005-0000-0000-0000BF020000}"/>
    <cellStyle name="Comma 11 2 3 3 3 3" xfId="2529" xr:uid="{00000000-0005-0000-0000-0000C0020000}"/>
    <cellStyle name="Comma 11 2 3 3 3 3 2" xfId="7511" xr:uid="{00000000-0005-0000-0000-0000C1020000}"/>
    <cellStyle name="Comma 11 2 3 3 3 3 2 2" xfId="16756" xr:uid="{00000000-0005-0000-0000-0000C2020000}"/>
    <cellStyle name="Comma 11 2 3 3 3 3 2 3" xfId="26006" xr:uid="{00000000-0005-0000-0000-0000C3020000}"/>
    <cellStyle name="Comma 11 2 3 3 3 3 2 4" xfId="35251" xr:uid="{00000000-0005-0000-0000-0000C4020000}"/>
    <cellStyle name="Comma 11 2 3 3 3 3 2 5" xfId="44496" xr:uid="{00000000-0005-0000-0000-0000C5020000}"/>
    <cellStyle name="Comma 11 2 3 3 3 3 3" xfId="11774" xr:uid="{00000000-0005-0000-0000-0000C6020000}"/>
    <cellStyle name="Comma 11 2 3 3 3 3 4" xfId="21024" xr:uid="{00000000-0005-0000-0000-0000C7020000}"/>
    <cellStyle name="Comma 11 2 3 3 3 3 5" xfId="30269" xr:uid="{00000000-0005-0000-0000-0000C8020000}"/>
    <cellStyle name="Comma 11 2 3 3 3 3 6" xfId="39514" xr:uid="{00000000-0005-0000-0000-0000C9020000}"/>
    <cellStyle name="Comma 11 2 3 3 3 4" xfId="6107" xr:uid="{00000000-0005-0000-0000-0000CA020000}"/>
    <cellStyle name="Comma 11 2 3 3 3 4 2" xfId="15352" xr:uid="{00000000-0005-0000-0000-0000CB020000}"/>
    <cellStyle name="Comma 11 2 3 3 3 4 3" xfId="24602" xr:uid="{00000000-0005-0000-0000-0000CC020000}"/>
    <cellStyle name="Comma 11 2 3 3 3 4 4" xfId="33847" xr:uid="{00000000-0005-0000-0000-0000CD020000}"/>
    <cellStyle name="Comma 11 2 3 3 3 4 5" xfId="43092" xr:uid="{00000000-0005-0000-0000-0000CE020000}"/>
    <cellStyle name="Comma 11 2 3 3 3 5" xfId="10370" xr:uid="{00000000-0005-0000-0000-0000CF020000}"/>
    <cellStyle name="Comma 11 2 3 3 3 6" xfId="19620" xr:uid="{00000000-0005-0000-0000-0000D0020000}"/>
    <cellStyle name="Comma 11 2 3 3 3 7" xfId="28865" xr:uid="{00000000-0005-0000-0000-0000D1020000}"/>
    <cellStyle name="Comma 11 2 3 3 3 8" xfId="38110" xr:uid="{00000000-0005-0000-0000-0000D2020000}"/>
    <cellStyle name="Comma 11 2 3 3 4" xfId="3248" xr:uid="{00000000-0005-0000-0000-0000D3020000}"/>
    <cellStyle name="Comma 11 2 3 3 4 2" xfId="8230" xr:uid="{00000000-0005-0000-0000-0000D4020000}"/>
    <cellStyle name="Comma 11 2 3 3 4 2 2" xfId="17475" xr:uid="{00000000-0005-0000-0000-0000D5020000}"/>
    <cellStyle name="Comma 11 2 3 3 4 2 3" xfId="26725" xr:uid="{00000000-0005-0000-0000-0000D6020000}"/>
    <cellStyle name="Comma 11 2 3 3 4 2 4" xfId="35970" xr:uid="{00000000-0005-0000-0000-0000D7020000}"/>
    <cellStyle name="Comma 11 2 3 3 4 2 5" xfId="45215" xr:uid="{00000000-0005-0000-0000-0000D8020000}"/>
    <cellStyle name="Comma 11 2 3 3 4 3" xfId="12493" xr:uid="{00000000-0005-0000-0000-0000D9020000}"/>
    <cellStyle name="Comma 11 2 3 3 4 4" xfId="21743" xr:uid="{00000000-0005-0000-0000-0000DA020000}"/>
    <cellStyle name="Comma 11 2 3 3 4 5" xfId="30988" xr:uid="{00000000-0005-0000-0000-0000DB020000}"/>
    <cellStyle name="Comma 11 2 3 3 4 6" xfId="40233" xr:uid="{00000000-0005-0000-0000-0000DC020000}"/>
    <cellStyle name="Comma 11 2 3 3 5" xfId="1710" xr:uid="{00000000-0005-0000-0000-0000DD020000}"/>
    <cellStyle name="Comma 11 2 3 3 5 2" xfId="6692" xr:uid="{00000000-0005-0000-0000-0000DE020000}"/>
    <cellStyle name="Comma 11 2 3 3 5 2 2" xfId="15937" xr:uid="{00000000-0005-0000-0000-0000DF020000}"/>
    <cellStyle name="Comma 11 2 3 3 5 2 3" xfId="25187" xr:uid="{00000000-0005-0000-0000-0000E0020000}"/>
    <cellStyle name="Comma 11 2 3 3 5 2 4" xfId="34432" xr:uid="{00000000-0005-0000-0000-0000E1020000}"/>
    <cellStyle name="Comma 11 2 3 3 5 2 5" xfId="43677" xr:uid="{00000000-0005-0000-0000-0000E2020000}"/>
    <cellStyle name="Comma 11 2 3 3 5 3" xfId="10955" xr:uid="{00000000-0005-0000-0000-0000E3020000}"/>
    <cellStyle name="Comma 11 2 3 3 5 4" xfId="20205" xr:uid="{00000000-0005-0000-0000-0000E4020000}"/>
    <cellStyle name="Comma 11 2 3 3 5 5" xfId="29450" xr:uid="{00000000-0005-0000-0000-0000E5020000}"/>
    <cellStyle name="Comma 11 2 3 3 5 6" xfId="38695" xr:uid="{00000000-0005-0000-0000-0000E6020000}"/>
    <cellStyle name="Comma 11 2 3 3 6" xfId="5388" xr:uid="{00000000-0005-0000-0000-0000E7020000}"/>
    <cellStyle name="Comma 11 2 3 3 6 2" xfId="14633" xr:uid="{00000000-0005-0000-0000-0000E8020000}"/>
    <cellStyle name="Comma 11 2 3 3 6 3" xfId="23883" xr:uid="{00000000-0005-0000-0000-0000E9020000}"/>
    <cellStyle name="Comma 11 2 3 3 6 4" xfId="33128" xr:uid="{00000000-0005-0000-0000-0000EA020000}"/>
    <cellStyle name="Comma 11 2 3 3 6 5" xfId="42373" xr:uid="{00000000-0005-0000-0000-0000EB020000}"/>
    <cellStyle name="Comma 11 2 3 3 7" xfId="4686" xr:uid="{00000000-0005-0000-0000-0000EC020000}"/>
    <cellStyle name="Comma 11 2 3 3 7 2" xfId="13931" xr:uid="{00000000-0005-0000-0000-0000ED020000}"/>
    <cellStyle name="Comma 11 2 3 3 7 3" xfId="23181" xr:uid="{00000000-0005-0000-0000-0000EE020000}"/>
    <cellStyle name="Comma 11 2 3 3 7 4" xfId="32426" xr:uid="{00000000-0005-0000-0000-0000EF020000}"/>
    <cellStyle name="Comma 11 2 3 3 7 5" xfId="41671" xr:uid="{00000000-0005-0000-0000-0000F0020000}"/>
    <cellStyle name="Comma 11 2 3 3 8" xfId="9651" xr:uid="{00000000-0005-0000-0000-0000F1020000}"/>
    <cellStyle name="Comma 11 2 3 3 9" xfId="18901" xr:uid="{00000000-0005-0000-0000-0000F2020000}"/>
    <cellStyle name="Comma 11 2 3 4" xfId="540" xr:uid="{00000000-0005-0000-0000-0000F3020000}"/>
    <cellStyle name="Comma 11 2 3 4 10" xfId="37525" xr:uid="{00000000-0005-0000-0000-0000F4020000}"/>
    <cellStyle name="Comma 11 2 3 4 2" xfId="1242" xr:uid="{00000000-0005-0000-0000-0000F5020000}"/>
    <cellStyle name="Comma 11 2 3 4 2 2" xfId="4084" xr:uid="{00000000-0005-0000-0000-0000F6020000}"/>
    <cellStyle name="Comma 11 2 3 4 2 2 2" xfId="9066" xr:uid="{00000000-0005-0000-0000-0000F7020000}"/>
    <cellStyle name="Comma 11 2 3 4 2 2 2 2" xfId="18311" xr:uid="{00000000-0005-0000-0000-0000F8020000}"/>
    <cellStyle name="Comma 11 2 3 4 2 2 2 3" xfId="27561" xr:uid="{00000000-0005-0000-0000-0000F9020000}"/>
    <cellStyle name="Comma 11 2 3 4 2 2 2 4" xfId="36806" xr:uid="{00000000-0005-0000-0000-0000FA020000}"/>
    <cellStyle name="Comma 11 2 3 4 2 2 2 5" xfId="46051" xr:uid="{00000000-0005-0000-0000-0000FB020000}"/>
    <cellStyle name="Comma 11 2 3 4 2 2 3" xfId="13329" xr:uid="{00000000-0005-0000-0000-0000FC020000}"/>
    <cellStyle name="Comma 11 2 3 4 2 2 4" xfId="22579" xr:uid="{00000000-0005-0000-0000-0000FD020000}"/>
    <cellStyle name="Comma 11 2 3 4 2 2 5" xfId="31824" xr:uid="{00000000-0005-0000-0000-0000FE020000}"/>
    <cellStyle name="Comma 11 2 3 4 2 2 6" xfId="41069" xr:uid="{00000000-0005-0000-0000-0000FF020000}"/>
    <cellStyle name="Comma 11 2 3 4 2 3" xfId="2663" xr:uid="{00000000-0005-0000-0000-000000030000}"/>
    <cellStyle name="Comma 11 2 3 4 2 3 2" xfId="7645" xr:uid="{00000000-0005-0000-0000-000001030000}"/>
    <cellStyle name="Comma 11 2 3 4 2 3 2 2" xfId="16890" xr:uid="{00000000-0005-0000-0000-000002030000}"/>
    <cellStyle name="Comma 11 2 3 4 2 3 2 3" xfId="26140" xr:uid="{00000000-0005-0000-0000-000003030000}"/>
    <cellStyle name="Comma 11 2 3 4 2 3 2 4" xfId="35385" xr:uid="{00000000-0005-0000-0000-000004030000}"/>
    <cellStyle name="Comma 11 2 3 4 2 3 2 5" xfId="44630" xr:uid="{00000000-0005-0000-0000-000005030000}"/>
    <cellStyle name="Comma 11 2 3 4 2 3 3" xfId="11908" xr:uid="{00000000-0005-0000-0000-000006030000}"/>
    <cellStyle name="Comma 11 2 3 4 2 3 4" xfId="21158" xr:uid="{00000000-0005-0000-0000-000007030000}"/>
    <cellStyle name="Comma 11 2 3 4 2 3 5" xfId="30403" xr:uid="{00000000-0005-0000-0000-000008030000}"/>
    <cellStyle name="Comma 11 2 3 4 2 3 6" xfId="39648" xr:uid="{00000000-0005-0000-0000-000009030000}"/>
    <cellStyle name="Comma 11 2 3 4 2 4" xfId="6224" xr:uid="{00000000-0005-0000-0000-00000A030000}"/>
    <cellStyle name="Comma 11 2 3 4 2 4 2" xfId="15469" xr:uid="{00000000-0005-0000-0000-00000B030000}"/>
    <cellStyle name="Comma 11 2 3 4 2 4 3" xfId="24719" xr:uid="{00000000-0005-0000-0000-00000C030000}"/>
    <cellStyle name="Comma 11 2 3 4 2 4 4" xfId="33964" xr:uid="{00000000-0005-0000-0000-00000D030000}"/>
    <cellStyle name="Comma 11 2 3 4 2 4 5" xfId="43209" xr:uid="{00000000-0005-0000-0000-00000E030000}"/>
    <cellStyle name="Comma 11 2 3 4 2 5" xfId="10487" xr:uid="{00000000-0005-0000-0000-00000F030000}"/>
    <cellStyle name="Comma 11 2 3 4 2 6" xfId="19737" xr:uid="{00000000-0005-0000-0000-000010030000}"/>
    <cellStyle name="Comma 11 2 3 4 2 7" xfId="28982" xr:uid="{00000000-0005-0000-0000-000011030000}"/>
    <cellStyle name="Comma 11 2 3 4 2 8" xfId="38227" xr:uid="{00000000-0005-0000-0000-000012030000}"/>
    <cellStyle name="Comma 11 2 3 4 3" xfId="3382" xr:uid="{00000000-0005-0000-0000-000013030000}"/>
    <cellStyle name="Comma 11 2 3 4 3 2" xfId="8364" xr:uid="{00000000-0005-0000-0000-000014030000}"/>
    <cellStyle name="Comma 11 2 3 4 3 2 2" xfId="17609" xr:uid="{00000000-0005-0000-0000-000015030000}"/>
    <cellStyle name="Comma 11 2 3 4 3 2 3" xfId="26859" xr:uid="{00000000-0005-0000-0000-000016030000}"/>
    <cellStyle name="Comma 11 2 3 4 3 2 4" xfId="36104" xr:uid="{00000000-0005-0000-0000-000017030000}"/>
    <cellStyle name="Comma 11 2 3 4 3 2 5" xfId="45349" xr:uid="{00000000-0005-0000-0000-000018030000}"/>
    <cellStyle name="Comma 11 2 3 4 3 3" xfId="12627" xr:uid="{00000000-0005-0000-0000-000019030000}"/>
    <cellStyle name="Comma 11 2 3 4 3 4" xfId="21877" xr:uid="{00000000-0005-0000-0000-00001A030000}"/>
    <cellStyle name="Comma 11 2 3 4 3 5" xfId="31122" xr:uid="{00000000-0005-0000-0000-00001B030000}"/>
    <cellStyle name="Comma 11 2 3 4 3 6" xfId="40367" xr:uid="{00000000-0005-0000-0000-00001C030000}"/>
    <cellStyle name="Comma 11 2 3 4 4" xfId="1944" xr:uid="{00000000-0005-0000-0000-00001D030000}"/>
    <cellStyle name="Comma 11 2 3 4 4 2" xfId="6926" xr:uid="{00000000-0005-0000-0000-00001E030000}"/>
    <cellStyle name="Comma 11 2 3 4 4 2 2" xfId="16171" xr:uid="{00000000-0005-0000-0000-00001F030000}"/>
    <cellStyle name="Comma 11 2 3 4 4 2 3" xfId="25421" xr:uid="{00000000-0005-0000-0000-000020030000}"/>
    <cellStyle name="Comma 11 2 3 4 4 2 4" xfId="34666" xr:uid="{00000000-0005-0000-0000-000021030000}"/>
    <cellStyle name="Comma 11 2 3 4 4 2 5" xfId="43911" xr:uid="{00000000-0005-0000-0000-000022030000}"/>
    <cellStyle name="Comma 11 2 3 4 4 3" xfId="11189" xr:uid="{00000000-0005-0000-0000-000023030000}"/>
    <cellStyle name="Comma 11 2 3 4 4 4" xfId="20439" xr:uid="{00000000-0005-0000-0000-000024030000}"/>
    <cellStyle name="Comma 11 2 3 4 4 5" xfId="29684" xr:uid="{00000000-0005-0000-0000-000025030000}"/>
    <cellStyle name="Comma 11 2 3 4 4 6" xfId="38929" xr:uid="{00000000-0005-0000-0000-000026030000}"/>
    <cellStyle name="Comma 11 2 3 4 5" xfId="5522" xr:uid="{00000000-0005-0000-0000-000027030000}"/>
    <cellStyle name="Comma 11 2 3 4 5 2" xfId="14767" xr:uid="{00000000-0005-0000-0000-000028030000}"/>
    <cellStyle name="Comma 11 2 3 4 5 3" xfId="24017" xr:uid="{00000000-0005-0000-0000-000029030000}"/>
    <cellStyle name="Comma 11 2 3 4 5 4" xfId="33262" xr:uid="{00000000-0005-0000-0000-00002A030000}"/>
    <cellStyle name="Comma 11 2 3 4 5 5" xfId="42507" xr:uid="{00000000-0005-0000-0000-00002B030000}"/>
    <cellStyle name="Comma 11 2 3 4 6" xfId="4803" xr:uid="{00000000-0005-0000-0000-00002C030000}"/>
    <cellStyle name="Comma 11 2 3 4 6 2" xfId="14048" xr:uid="{00000000-0005-0000-0000-00002D030000}"/>
    <cellStyle name="Comma 11 2 3 4 6 3" xfId="23298" xr:uid="{00000000-0005-0000-0000-00002E030000}"/>
    <cellStyle name="Comma 11 2 3 4 6 4" xfId="32543" xr:uid="{00000000-0005-0000-0000-00002F030000}"/>
    <cellStyle name="Comma 11 2 3 4 6 5" xfId="41788" xr:uid="{00000000-0005-0000-0000-000030030000}"/>
    <cellStyle name="Comma 11 2 3 4 7" xfId="9785" xr:uid="{00000000-0005-0000-0000-000031030000}"/>
    <cellStyle name="Comma 11 2 3 4 8" xfId="19035" xr:uid="{00000000-0005-0000-0000-000032030000}"/>
    <cellStyle name="Comma 11 2 3 4 9" xfId="28280" xr:uid="{00000000-0005-0000-0000-000033030000}"/>
    <cellStyle name="Comma 11 2 3 5" xfId="891" xr:uid="{00000000-0005-0000-0000-000034030000}"/>
    <cellStyle name="Comma 11 2 3 5 2" xfId="3733" xr:uid="{00000000-0005-0000-0000-000035030000}"/>
    <cellStyle name="Comma 11 2 3 5 2 2" xfId="8715" xr:uid="{00000000-0005-0000-0000-000036030000}"/>
    <cellStyle name="Comma 11 2 3 5 2 2 2" xfId="17960" xr:uid="{00000000-0005-0000-0000-000037030000}"/>
    <cellStyle name="Comma 11 2 3 5 2 2 3" xfId="27210" xr:uid="{00000000-0005-0000-0000-000038030000}"/>
    <cellStyle name="Comma 11 2 3 5 2 2 4" xfId="36455" xr:uid="{00000000-0005-0000-0000-000039030000}"/>
    <cellStyle name="Comma 11 2 3 5 2 2 5" xfId="45700" xr:uid="{00000000-0005-0000-0000-00003A030000}"/>
    <cellStyle name="Comma 11 2 3 5 2 3" xfId="12978" xr:uid="{00000000-0005-0000-0000-00003B030000}"/>
    <cellStyle name="Comma 11 2 3 5 2 4" xfId="22228" xr:uid="{00000000-0005-0000-0000-00003C030000}"/>
    <cellStyle name="Comma 11 2 3 5 2 5" xfId="31473" xr:uid="{00000000-0005-0000-0000-00003D030000}"/>
    <cellStyle name="Comma 11 2 3 5 2 6" xfId="40718" xr:uid="{00000000-0005-0000-0000-00003E030000}"/>
    <cellStyle name="Comma 11 2 3 5 3" xfId="2295" xr:uid="{00000000-0005-0000-0000-00003F030000}"/>
    <cellStyle name="Comma 11 2 3 5 3 2" xfId="7277" xr:uid="{00000000-0005-0000-0000-000040030000}"/>
    <cellStyle name="Comma 11 2 3 5 3 2 2" xfId="16522" xr:uid="{00000000-0005-0000-0000-000041030000}"/>
    <cellStyle name="Comma 11 2 3 5 3 2 3" xfId="25772" xr:uid="{00000000-0005-0000-0000-000042030000}"/>
    <cellStyle name="Comma 11 2 3 5 3 2 4" xfId="35017" xr:uid="{00000000-0005-0000-0000-000043030000}"/>
    <cellStyle name="Comma 11 2 3 5 3 2 5" xfId="44262" xr:uid="{00000000-0005-0000-0000-000044030000}"/>
    <cellStyle name="Comma 11 2 3 5 3 3" xfId="11540" xr:uid="{00000000-0005-0000-0000-000045030000}"/>
    <cellStyle name="Comma 11 2 3 5 3 4" xfId="20790" xr:uid="{00000000-0005-0000-0000-000046030000}"/>
    <cellStyle name="Comma 11 2 3 5 3 5" xfId="30035" xr:uid="{00000000-0005-0000-0000-000047030000}"/>
    <cellStyle name="Comma 11 2 3 5 3 6" xfId="39280" xr:uid="{00000000-0005-0000-0000-000048030000}"/>
    <cellStyle name="Comma 11 2 3 5 4" xfId="5873" xr:uid="{00000000-0005-0000-0000-000049030000}"/>
    <cellStyle name="Comma 11 2 3 5 4 2" xfId="15118" xr:uid="{00000000-0005-0000-0000-00004A030000}"/>
    <cellStyle name="Comma 11 2 3 5 4 3" xfId="24368" xr:uid="{00000000-0005-0000-0000-00004B030000}"/>
    <cellStyle name="Comma 11 2 3 5 4 4" xfId="33613" xr:uid="{00000000-0005-0000-0000-00004C030000}"/>
    <cellStyle name="Comma 11 2 3 5 4 5" xfId="42858" xr:uid="{00000000-0005-0000-0000-00004D030000}"/>
    <cellStyle name="Comma 11 2 3 5 5" xfId="10136" xr:uid="{00000000-0005-0000-0000-00004E030000}"/>
    <cellStyle name="Comma 11 2 3 5 6" xfId="19386" xr:uid="{00000000-0005-0000-0000-00004F030000}"/>
    <cellStyle name="Comma 11 2 3 5 7" xfId="28631" xr:uid="{00000000-0005-0000-0000-000050030000}"/>
    <cellStyle name="Comma 11 2 3 5 8" xfId="37876" xr:uid="{00000000-0005-0000-0000-000051030000}"/>
    <cellStyle name="Comma 11 2 3 6" xfId="3014" xr:uid="{00000000-0005-0000-0000-000052030000}"/>
    <cellStyle name="Comma 11 2 3 6 2" xfId="7996" xr:uid="{00000000-0005-0000-0000-000053030000}"/>
    <cellStyle name="Comma 11 2 3 6 2 2" xfId="17241" xr:uid="{00000000-0005-0000-0000-000054030000}"/>
    <cellStyle name="Comma 11 2 3 6 2 3" xfId="26491" xr:uid="{00000000-0005-0000-0000-000055030000}"/>
    <cellStyle name="Comma 11 2 3 6 2 4" xfId="35736" xr:uid="{00000000-0005-0000-0000-000056030000}"/>
    <cellStyle name="Comma 11 2 3 6 2 5" xfId="44981" xr:uid="{00000000-0005-0000-0000-000057030000}"/>
    <cellStyle name="Comma 11 2 3 6 3" xfId="12259" xr:uid="{00000000-0005-0000-0000-000058030000}"/>
    <cellStyle name="Comma 11 2 3 6 4" xfId="21509" xr:uid="{00000000-0005-0000-0000-000059030000}"/>
    <cellStyle name="Comma 11 2 3 6 5" xfId="30754" xr:uid="{00000000-0005-0000-0000-00005A030000}"/>
    <cellStyle name="Comma 11 2 3 6 6" xfId="39999" xr:uid="{00000000-0005-0000-0000-00005B030000}"/>
    <cellStyle name="Comma 11 2 3 7" xfId="1632" xr:uid="{00000000-0005-0000-0000-00005C030000}"/>
    <cellStyle name="Comma 11 2 3 7 2" xfId="6614" xr:uid="{00000000-0005-0000-0000-00005D030000}"/>
    <cellStyle name="Comma 11 2 3 7 2 2" xfId="15859" xr:uid="{00000000-0005-0000-0000-00005E030000}"/>
    <cellStyle name="Comma 11 2 3 7 2 3" xfId="25109" xr:uid="{00000000-0005-0000-0000-00005F030000}"/>
    <cellStyle name="Comma 11 2 3 7 2 4" xfId="34354" xr:uid="{00000000-0005-0000-0000-000060030000}"/>
    <cellStyle name="Comma 11 2 3 7 2 5" xfId="43599" xr:uid="{00000000-0005-0000-0000-000061030000}"/>
    <cellStyle name="Comma 11 2 3 7 3" xfId="10877" xr:uid="{00000000-0005-0000-0000-000062030000}"/>
    <cellStyle name="Comma 11 2 3 7 4" xfId="20127" xr:uid="{00000000-0005-0000-0000-000063030000}"/>
    <cellStyle name="Comma 11 2 3 7 5" xfId="29372" xr:uid="{00000000-0005-0000-0000-000064030000}"/>
    <cellStyle name="Comma 11 2 3 7 6" xfId="38617" xr:uid="{00000000-0005-0000-0000-000065030000}"/>
    <cellStyle name="Comma 11 2 3 8" xfId="5154" xr:uid="{00000000-0005-0000-0000-000066030000}"/>
    <cellStyle name="Comma 11 2 3 8 2" xfId="14399" xr:uid="{00000000-0005-0000-0000-000067030000}"/>
    <cellStyle name="Comma 11 2 3 8 3" xfId="23649" xr:uid="{00000000-0005-0000-0000-000068030000}"/>
    <cellStyle name="Comma 11 2 3 8 4" xfId="32894" xr:uid="{00000000-0005-0000-0000-000069030000}"/>
    <cellStyle name="Comma 11 2 3 8 5" xfId="42139" xr:uid="{00000000-0005-0000-0000-00006A030000}"/>
    <cellStyle name="Comma 11 2 3 9" xfId="4452" xr:uid="{00000000-0005-0000-0000-00006B030000}"/>
    <cellStyle name="Comma 11 2 3 9 2" xfId="13697" xr:uid="{00000000-0005-0000-0000-00006C030000}"/>
    <cellStyle name="Comma 11 2 3 9 3" xfId="22947" xr:uid="{00000000-0005-0000-0000-00006D030000}"/>
    <cellStyle name="Comma 11 2 3 9 4" xfId="32192" xr:uid="{00000000-0005-0000-0000-00006E030000}"/>
    <cellStyle name="Comma 11 2 3 9 5" xfId="41437" xr:uid="{00000000-0005-0000-0000-00006F030000}"/>
    <cellStyle name="Comma 11 2 4" xfId="249" xr:uid="{00000000-0005-0000-0000-000070030000}"/>
    <cellStyle name="Comma 11 2 4 10" xfId="27990" xr:uid="{00000000-0005-0000-0000-000071030000}"/>
    <cellStyle name="Comma 11 2 4 11" xfId="37235" xr:uid="{00000000-0005-0000-0000-000072030000}"/>
    <cellStyle name="Comma 11 2 4 2" xfId="618" xr:uid="{00000000-0005-0000-0000-000073030000}"/>
    <cellStyle name="Comma 11 2 4 2 10" xfId="37603" xr:uid="{00000000-0005-0000-0000-000074030000}"/>
    <cellStyle name="Comma 11 2 4 2 2" xfId="1320" xr:uid="{00000000-0005-0000-0000-000075030000}"/>
    <cellStyle name="Comma 11 2 4 2 2 2" xfId="4162" xr:uid="{00000000-0005-0000-0000-000076030000}"/>
    <cellStyle name="Comma 11 2 4 2 2 2 2" xfId="9144" xr:uid="{00000000-0005-0000-0000-000077030000}"/>
    <cellStyle name="Comma 11 2 4 2 2 2 2 2" xfId="18389" xr:uid="{00000000-0005-0000-0000-000078030000}"/>
    <cellStyle name="Comma 11 2 4 2 2 2 2 3" xfId="27639" xr:uid="{00000000-0005-0000-0000-000079030000}"/>
    <cellStyle name="Comma 11 2 4 2 2 2 2 4" xfId="36884" xr:uid="{00000000-0005-0000-0000-00007A030000}"/>
    <cellStyle name="Comma 11 2 4 2 2 2 2 5" xfId="46129" xr:uid="{00000000-0005-0000-0000-00007B030000}"/>
    <cellStyle name="Comma 11 2 4 2 2 2 3" xfId="13407" xr:uid="{00000000-0005-0000-0000-00007C030000}"/>
    <cellStyle name="Comma 11 2 4 2 2 2 4" xfId="22657" xr:uid="{00000000-0005-0000-0000-00007D030000}"/>
    <cellStyle name="Comma 11 2 4 2 2 2 5" xfId="31902" xr:uid="{00000000-0005-0000-0000-00007E030000}"/>
    <cellStyle name="Comma 11 2 4 2 2 2 6" xfId="41147" xr:uid="{00000000-0005-0000-0000-00007F030000}"/>
    <cellStyle name="Comma 11 2 4 2 2 3" xfId="2741" xr:uid="{00000000-0005-0000-0000-000080030000}"/>
    <cellStyle name="Comma 11 2 4 2 2 3 2" xfId="7723" xr:uid="{00000000-0005-0000-0000-000081030000}"/>
    <cellStyle name="Comma 11 2 4 2 2 3 2 2" xfId="16968" xr:uid="{00000000-0005-0000-0000-000082030000}"/>
    <cellStyle name="Comma 11 2 4 2 2 3 2 3" xfId="26218" xr:uid="{00000000-0005-0000-0000-000083030000}"/>
    <cellStyle name="Comma 11 2 4 2 2 3 2 4" xfId="35463" xr:uid="{00000000-0005-0000-0000-000084030000}"/>
    <cellStyle name="Comma 11 2 4 2 2 3 2 5" xfId="44708" xr:uid="{00000000-0005-0000-0000-000085030000}"/>
    <cellStyle name="Comma 11 2 4 2 2 3 3" xfId="11986" xr:uid="{00000000-0005-0000-0000-000086030000}"/>
    <cellStyle name="Comma 11 2 4 2 2 3 4" xfId="21236" xr:uid="{00000000-0005-0000-0000-000087030000}"/>
    <cellStyle name="Comma 11 2 4 2 2 3 5" xfId="30481" xr:uid="{00000000-0005-0000-0000-000088030000}"/>
    <cellStyle name="Comma 11 2 4 2 2 3 6" xfId="39726" xr:uid="{00000000-0005-0000-0000-000089030000}"/>
    <cellStyle name="Comma 11 2 4 2 2 4" xfId="6302" xr:uid="{00000000-0005-0000-0000-00008A030000}"/>
    <cellStyle name="Comma 11 2 4 2 2 4 2" xfId="15547" xr:uid="{00000000-0005-0000-0000-00008B030000}"/>
    <cellStyle name="Comma 11 2 4 2 2 4 3" xfId="24797" xr:uid="{00000000-0005-0000-0000-00008C030000}"/>
    <cellStyle name="Comma 11 2 4 2 2 4 4" xfId="34042" xr:uid="{00000000-0005-0000-0000-00008D030000}"/>
    <cellStyle name="Comma 11 2 4 2 2 4 5" xfId="43287" xr:uid="{00000000-0005-0000-0000-00008E030000}"/>
    <cellStyle name="Comma 11 2 4 2 2 5" xfId="10565" xr:uid="{00000000-0005-0000-0000-00008F030000}"/>
    <cellStyle name="Comma 11 2 4 2 2 6" xfId="19815" xr:uid="{00000000-0005-0000-0000-000090030000}"/>
    <cellStyle name="Comma 11 2 4 2 2 7" xfId="29060" xr:uid="{00000000-0005-0000-0000-000091030000}"/>
    <cellStyle name="Comma 11 2 4 2 2 8" xfId="38305" xr:uid="{00000000-0005-0000-0000-000092030000}"/>
    <cellStyle name="Comma 11 2 4 2 3" xfId="3460" xr:uid="{00000000-0005-0000-0000-000093030000}"/>
    <cellStyle name="Comma 11 2 4 2 3 2" xfId="8442" xr:uid="{00000000-0005-0000-0000-000094030000}"/>
    <cellStyle name="Comma 11 2 4 2 3 2 2" xfId="17687" xr:uid="{00000000-0005-0000-0000-000095030000}"/>
    <cellStyle name="Comma 11 2 4 2 3 2 3" xfId="26937" xr:uid="{00000000-0005-0000-0000-000096030000}"/>
    <cellStyle name="Comma 11 2 4 2 3 2 4" xfId="36182" xr:uid="{00000000-0005-0000-0000-000097030000}"/>
    <cellStyle name="Comma 11 2 4 2 3 2 5" xfId="45427" xr:uid="{00000000-0005-0000-0000-000098030000}"/>
    <cellStyle name="Comma 11 2 4 2 3 3" xfId="12705" xr:uid="{00000000-0005-0000-0000-000099030000}"/>
    <cellStyle name="Comma 11 2 4 2 3 4" xfId="21955" xr:uid="{00000000-0005-0000-0000-00009A030000}"/>
    <cellStyle name="Comma 11 2 4 2 3 5" xfId="31200" xr:uid="{00000000-0005-0000-0000-00009B030000}"/>
    <cellStyle name="Comma 11 2 4 2 3 6" xfId="40445" xr:uid="{00000000-0005-0000-0000-00009C030000}"/>
    <cellStyle name="Comma 11 2 4 2 4" xfId="2022" xr:uid="{00000000-0005-0000-0000-00009D030000}"/>
    <cellStyle name="Comma 11 2 4 2 4 2" xfId="7004" xr:uid="{00000000-0005-0000-0000-00009E030000}"/>
    <cellStyle name="Comma 11 2 4 2 4 2 2" xfId="16249" xr:uid="{00000000-0005-0000-0000-00009F030000}"/>
    <cellStyle name="Comma 11 2 4 2 4 2 3" xfId="25499" xr:uid="{00000000-0005-0000-0000-0000A0030000}"/>
    <cellStyle name="Comma 11 2 4 2 4 2 4" xfId="34744" xr:uid="{00000000-0005-0000-0000-0000A1030000}"/>
    <cellStyle name="Comma 11 2 4 2 4 2 5" xfId="43989" xr:uid="{00000000-0005-0000-0000-0000A2030000}"/>
    <cellStyle name="Comma 11 2 4 2 4 3" xfId="11267" xr:uid="{00000000-0005-0000-0000-0000A3030000}"/>
    <cellStyle name="Comma 11 2 4 2 4 4" xfId="20517" xr:uid="{00000000-0005-0000-0000-0000A4030000}"/>
    <cellStyle name="Comma 11 2 4 2 4 5" xfId="29762" xr:uid="{00000000-0005-0000-0000-0000A5030000}"/>
    <cellStyle name="Comma 11 2 4 2 4 6" xfId="39007" xr:uid="{00000000-0005-0000-0000-0000A6030000}"/>
    <cellStyle name="Comma 11 2 4 2 5" xfId="5600" xr:uid="{00000000-0005-0000-0000-0000A7030000}"/>
    <cellStyle name="Comma 11 2 4 2 5 2" xfId="14845" xr:uid="{00000000-0005-0000-0000-0000A8030000}"/>
    <cellStyle name="Comma 11 2 4 2 5 3" xfId="24095" xr:uid="{00000000-0005-0000-0000-0000A9030000}"/>
    <cellStyle name="Comma 11 2 4 2 5 4" xfId="33340" xr:uid="{00000000-0005-0000-0000-0000AA030000}"/>
    <cellStyle name="Comma 11 2 4 2 5 5" xfId="42585" xr:uid="{00000000-0005-0000-0000-0000AB030000}"/>
    <cellStyle name="Comma 11 2 4 2 6" xfId="4881" xr:uid="{00000000-0005-0000-0000-0000AC030000}"/>
    <cellStyle name="Comma 11 2 4 2 6 2" xfId="14126" xr:uid="{00000000-0005-0000-0000-0000AD030000}"/>
    <cellStyle name="Comma 11 2 4 2 6 3" xfId="23376" xr:uid="{00000000-0005-0000-0000-0000AE030000}"/>
    <cellStyle name="Comma 11 2 4 2 6 4" xfId="32621" xr:uid="{00000000-0005-0000-0000-0000AF030000}"/>
    <cellStyle name="Comma 11 2 4 2 6 5" xfId="41866" xr:uid="{00000000-0005-0000-0000-0000B0030000}"/>
    <cellStyle name="Comma 11 2 4 2 7" xfId="9863" xr:uid="{00000000-0005-0000-0000-0000B1030000}"/>
    <cellStyle name="Comma 11 2 4 2 8" xfId="19113" xr:uid="{00000000-0005-0000-0000-0000B2030000}"/>
    <cellStyle name="Comma 11 2 4 2 9" xfId="28358" xr:uid="{00000000-0005-0000-0000-0000B3030000}"/>
    <cellStyle name="Comma 11 2 4 3" xfId="969" xr:uid="{00000000-0005-0000-0000-0000B4030000}"/>
    <cellStyle name="Comma 11 2 4 3 2" xfId="3811" xr:uid="{00000000-0005-0000-0000-0000B5030000}"/>
    <cellStyle name="Comma 11 2 4 3 2 2" xfId="8793" xr:uid="{00000000-0005-0000-0000-0000B6030000}"/>
    <cellStyle name="Comma 11 2 4 3 2 2 2" xfId="18038" xr:uid="{00000000-0005-0000-0000-0000B7030000}"/>
    <cellStyle name="Comma 11 2 4 3 2 2 3" xfId="27288" xr:uid="{00000000-0005-0000-0000-0000B8030000}"/>
    <cellStyle name="Comma 11 2 4 3 2 2 4" xfId="36533" xr:uid="{00000000-0005-0000-0000-0000B9030000}"/>
    <cellStyle name="Comma 11 2 4 3 2 2 5" xfId="45778" xr:uid="{00000000-0005-0000-0000-0000BA030000}"/>
    <cellStyle name="Comma 11 2 4 3 2 3" xfId="13056" xr:uid="{00000000-0005-0000-0000-0000BB030000}"/>
    <cellStyle name="Comma 11 2 4 3 2 4" xfId="22306" xr:uid="{00000000-0005-0000-0000-0000BC030000}"/>
    <cellStyle name="Comma 11 2 4 3 2 5" xfId="31551" xr:uid="{00000000-0005-0000-0000-0000BD030000}"/>
    <cellStyle name="Comma 11 2 4 3 2 6" xfId="40796" xr:uid="{00000000-0005-0000-0000-0000BE030000}"/>
    <cellStyle name="Comma 11 2 4 3 3" xfId="2373" xr:uid="{00000000-0005-0000-0000-0000BF030000}"/>
    <cellStyle name="Comma 11 2 4 3 3 2" xfId="7355" xr:uid="{00000000-0005-0000-0000-0000C0030000}"/>
    <cellStyle name="Comma 11 2 4 3 3 2 2" xfId="16600" xr:uid="{00000000-0005-0000-0000-0000C1030000}"/>
    <cellStyle name="Comma 11 2 4 3 3 2 3" xfId="25850" xr:uid="{00000000-0005-0000-0000-0000C2030000}"/>
    <cellStyle name="Comma 11 2 4 3 3 2 4" xfId="35095" xr:uid="{00000000-0005-0000-0000-0000C3030000}"/>
    <cellStyle name="Comma 11 2 4 3 3 2 5" xfId="44340" xr:uid="{00000000-0005-0000-0000-0000C4030000}"/>
    <cellStyle name="Comma 11 2 4 3 3 3" xfId="11618" xr:uid="{00000000-0005-0000-0000-0000C5030000}"/>
    <cellStyle name="Comma 11 2 4 3 3 4" xfId="20868" xr:uid="{00000000-0005-0000-0000-0000C6030000}"/>
    <cellStyle name="Comma 11 2 4 3 3 5" xfId="30113" xr:uid="{00000000-0005-0000-0000-0000C7030000}"/>
    <cellStyle name="Comma 11 2 4 3 3 6" xfId="39358" xr:uid="{00000000-0005-0000-0000-0000C8030000}"/>
    <cellStyle name="Comma 11 2 4 3 4" xfId="5951" xr:uid="{00000000-0005-0000-0000-0000C9030000}"/>
    <cellStyle name="Comma 11 2 4 3 4 2" xfId="15196" xr:uid="{00000000-0005-0000-0000-0000CA030000}"/>
    <cellStyle name="Comma 11 2 4 3 4 3" xfId="24446" xr:uid="{00000000-0005-0000-0000-0000CB030000}"/>
    <cellStyle name="Comma 11 2 4 3 4 4" xfId="33691" xr:uid="{00000000-0005-0000-0000-0000CC030000}"/>
    <cellStyle name="Comma 11 2 4 3 4 5" xfId="42936" xr:uid="{00000000-0005-0000-0000-0000CD030000}"/>
    <cellStyle name="Comma 11 2 4 3 5" xfId="10214" xr:uid="{00000000-0005-0000-0000-0000CE030000}"/>
    <cellStyle name="Comma 11 2 4 3 6" xfId="19464" xr:uid="{00000000-0005-0000-0000-0000CF030000}"/>
    <cellStyle name="Comma 11 2 4 3 7" xfId="28709" xr:uid="{00000000-0005-0000-0000-0000D0030000}"/>
    <cellStyle name="Comma 11 2 4 3 8" xfId="37954" xr:uid="{00000000-0005-0000-0000-0000D1030000}"/>
    <cellStyle name="Comma 11 2 4 4" xfId="3092" xr:uid="{00000000-0005-0000-0000-0000D2030000}"/>
    <cellStyle name="Comma 11 2 4 4 2" xfId="8074" xr:uid="{00000000-0005-0000-0000-0000D3030000}"/>
    <cellStyle name="Comma 11 2 4 4 2 2" xfId="17319" xr:uid="{00000000-0005-0000-0000-0000D4030000}"/>
    <cellStyle name="Comma 11 2 4 4 2 3" xfId="26569" xr:uid="{00000000-0005-0000-0000-0000D5030000}"/>
    <cellStyle name="Comma 11 2 4 4 2 4" xfId="35814" xr:uid="{00000000-0005-0000-0000-0000D6030000}"/>
    <cellStyle name="Comma 11 2 4 4 2 5" xfId="45059" xr:uid="{00000000-0005-0000-0000-0000D7030000}"/>
    <cellStyle name="Comma 11 2 4 4 3" xfId="12337" xr:uid="{00000000-0005-0000-0000-0000D8030000}"/>
    <cellStyle name="Comma 11 2 4 4 4" xfId="21587" xr:uid="{00000000-0005-0000-0000-0000D9030000}"/>
    <cellStyle name="Comma 11 2 4 4 5" xfId="30832" xr:uid="{00000000-0005-0000-0000-0000DA030000}"/>
    <cellStyle name="Comma 11 2 4 4 6" xfId="40077" xr:uid="{00000000-0005-0000-0000-0000DB030000}"/>
    <cellStyle name="Comma 11 2 4 5" xfId="1788" xr:uid="{00000000-0005-0000-0000-0000DC030000}"/>
    <cellStyle name="Comma 11 2 4 5 2" xfId="6770" xr:uid="{00000000-0005-0000-0000-0000DD030000}"/>
    <cellStyle name="Comma 11 2 4 5 2 2" xfId="16015" xr:uid="{00000000-0005-0000-0000-0000DE030000}"/>
    <cellStyle name="Comma 11 2 4 5 2 3" xfId="25265" xr:uid="{00000000-0005-0000-0000-0000DF030000}"/>
    <cellStyle name="Comma 11 2 4 5 2 4" xfId="34510" xr:uid="{00000000-0005-0000-0000-0000E0030000}"/>
    <cellStyle name="Comma 11 2 4 5 2 5" xfId="43755" xr:uid="{00000000-0005-0000-0000-0000E1030000}"/>
    <cellStyle name="Comma 11 2 4 5 3" xfId="11033" xr:uid="{00000000-0005-0000-0000-0000E2030000}"/>
    <cellStyle name="Comma 11 2 4 5 4" xfId="20283" xr:uid="{00000000-0005-0000-0000-0000E3030000}"/>
    <cellStyle name="Comma 11 2 4 5 5" xfId="29528" xr:uid="{00000000-0005-0000-0000-0000E4030000}"/>
    <cellStyle name="Comma 11 2 4 5 6" xfId="38773" xr:uid="{00000000-0005-0000-0000-0000E5030000}"/>
    <cellStyle name="Comma 11 2 4 6" xfId="5232" xr:uid="{00000000-0005-0000-0000-0000E6030000}"/>
    <cellStyle name="Comma 11 2 4 6 2" xfId="14477" xr:uid="{00000000-0005-0000-0000-0000E7030000}"/>
    <cellStyle name="Comma 11 2 4 6 3" xfId="23727" xr:uid="{00000000-0005-0000-0000-0000E8030000}"/>
    <cellStyle name="Comma 11 2 4 6 4" xfId="32972" xr:uid="{00000000-0005-0000-0000-0000E9030000}"/>
    <cellStyle name="Comma 11 2 4 6 5" xfId="42217" xr:uid="{00000000-0005-0000-0000-0000EA030000}"/>
    <cellStyle name="Comma 11 2 4 7" xfId="4530" xr:uid="{00000000-0005-0000-0000-0000EB030000}"/>
    <cellStyle name="Comma 11 2 4 7 2" xfId="13775" xr:uid="{00000000-0005-0000-0000-0000EC030000}"/>
    <cellStyle name="Comma 11 2 4 7 3" xfId="23025" xr:uid="{00000000-0005-0000-0000-0000ED030000}"/>
    <cellStyle name="Comma 11 2 4 7 4" xfId="32270" xr:uid="{00000000-0005-0000-0000-0000EE030000}"/>
    <cellStyle name="Comma 11 2 4 7 5" xfId="41515" xr:uid="{00000000-0005-0000-0000-0000EF030000}"/>
    <cellStyle name="Comma 11 2 4 8" xfId="9495" xr:uid="{00000000-0005-0000-0000-0000F0030000}"/>
    <cellStyle name="Comma 11 2 4 9" xfId="18745" xr:uid="{00000000-0005-0000-0000-0000F1030000}"/>
    <cellStyle name="Comma 11 2 5" xfId="366" xr:uid="{00000000-0005-0000-0000-0000F2030000}"/>
    <cellStyle name="Comma 11 2 5 10" xfId="28107" xr:uid="{00000000-0005-0000-0000-0000F3030000}"/>
    <cellStyle name="Comma 11 2 5 11" xfId="37352" xr:uid="{00000000-0005-0000-0000-0000F4030000}"/>
    <cellStyle name="Comma 11 2 5 2" xfId="735" xr:uid="{00000000-0005-0000-0000-0000F5030000}"/>
    <cellStyle name="Comma 11 2 5 2 10" xfId="37720" xr:uid="{00000000-0005-0000-0000-0000F6030000}"/>
    <cellStyle name="Comma 11 2 5 2 2" xfId="1437" xr:uid="{00000000-0005-0000-0000-0000F7030000}"/>
    <cellStyle name="Comma 11 2 5 2 2 2" xfId="4279" xr:uid="{00000000-0005-0000-0000-0000F8030000}"/>
    <cellStyle name="Comma 11 2 5 2 2 2 2" xfId="9261" xr:uid="{00000000-0005-0000-0000-0000F9030000}"/>
    <cellStyle name="Comma 11 2 5 2 2 2 2 2" xfId="18506" xr:uid="{00000000-0005-0000-0000-0000FA030000}"/>
    <cellStyle name="Comma 11 2 5 2 2 2 2 3" xfId="27756" xr:uid="{00000000-0005-0000-0000-0000FB030000}"/>
    <cellStyle name="Comma 11 2 5 2 2 2 2 4" xfId="37001" xr:uid="{00000000-0005-0000-0000-0000FC030000}"/>
    <cellStyle name="Comma 11 2 5 2 2 2 2 5" xfId="46246" xr:uid="{00000000-0005-0000-0000-0000FD030000}"/>
    <cellStyle name="Comma 11 2 5 2 2 2 3" xfId="13524" xr:uid="{00000000-0005-0000-0000-0000FE030000}"/>
    <cellStyle name="Comma 11 2 5 2 2 2 4" xfId="22774" xr:uid="{00000000-0005-0000-0000-0000FF030000}"/>
    <cellStyle name="Comma 11 2 5 2 2 2 5" xfId="32019" xr:uid="{00000000-0005-0000-0000-000000040000}"/>
    <cellStyle name="Comma 11 2 5 2 2 2 6" xfId="41264" xr:uid="{00000000-0005-0000-0000-000001040000}"/>
    <cellStyle name="Comma 11 2 5 2 2 3" xfId="2858" xr:uid="{00000000-0005-0000-0000-000002040000}"/>
    <cellStyle name="Comma 11 2 5 2 2 3 2" xfId="7840" xr:uid="{00000000-0005-0000-0000-000003040000}"/>
    <cellStyle name="Comma 11 2 5 2 2 3 2 2" xfId="17085" xr:uid="{00000000-0005-0000-0000-000004040000}"/>
    <cellStyle name="Comma 11 2 5 2 2 3 2 3" xfId="26335" xr:uid="{00000000-0005-0000-0000-000005040000}"/>
    <cellStyle name="Comma 11 2 5 2 2 3 2 4" xfId="35580" xr:uid="{00000000-0005-0000-0000-000006040000}"/>
    <cellStyle name="Comma 11 2 5 2 2 3 2 5" xfId="44825" xr:uid="{00000000-0005-0000-0000-000007040000}"/>
    <cellStyle name="Comma 11 2 5 2 2 3 3" xfId="12103" xr:uid="{00000000-0005-0000-0000-000008040000}"/>
    <cellStyle name="Comma 11 2 5 2 2 3 4" xfId="21353" xr:uid="{00000000-0005-0000-0000-000009040000}"/>
    <cellStyle name="Comma 11 2 5 2 2 3 5" xfId="30598" xr:uid="{00000000-0005-0000-0000-00000A040000}"/>
    <cellStyle name="Comma 11 2 5 2 2 3 6" xfId="39843" xr:uid="{00000000-0005-0000-0000-00000B040000}"/>
    <cellStyle name="Comma 11 2 5 2 2 4" xfId="6419" xr:uid="{00000000-0005-0000-0000-00000C040000}"/>
    <cellStyle name="Comma 11 2 5 2 2 4 2" xfId="15664" xr:uid="{00000000-0005-0000-0000-00000D040000}"/>
    <cellStyle name="Comma 11 2 5 2 2 4 3" xfId="24914" xr:uid="{00000000-0005-0000-0000-00000E040000}"/>
    <cellStyle name="Comma 11 2 5 2 2 4 4" xfId="34159" xr:uid="{00000000-0005-0000-0000-00000F040000}"/>
    <cellStyle name="Comma 11 2 5 2 2 4 5" xfId="43404" xr:uid="{00000000-0005-0000-0000-000010040000}"/>
    <cellStyle name="Comma 11 2 5 2 2 5" xfId="10682" xr:uid="{00000000-0005-0000-0000-000011040000}"/>
    <cellStyle name="Comma 11 2 5 2 2 6" xfId="19932" xr:uid="{00000000-0005-0000-0000-000012040000}"/>
    <cellStyle name="Comma 11 2 5 2 2 7" xfId="29177" xr:uid="{00000000-0005-0000-0000-000013040000}"/>
    <cellStyle name="Comma 11 2 5 2 2 8" xfId="38422" xr:uid="{00000000-0005-0000-0000-000014040000}"/>
    <cellStyle name="Comma 11 2 5 2 3" xfId="3577" xr:uid="{00000000-0005-0000-0000-000015040000}"/>
    <cellStyle name="Comma 11 2 5 2 3 2" xfId="8559" xr:uid="{00000000-0005-0000-0000-000016040000}"/>
    <cellStyle name="Comma 11 2 5 2 3 2 2" xfId="17804" xr:uid="{00000000-0005-0000-0000-000017040000}"/>
    <cellStyle name="Comma 11 2 5 2 3 2 3" xfId="27054" xr:uid="{00000000-0005-0000-0000-000018040000}"/>
    <cellStyle name="Comma 11 2 5 2 3 2 4" xfId="36299" xr:uid="{00000000-0005-0000-0000-000019040000}"/>
    <cellStyle name="Comma 11 2 5 2 3 2 5" xfId="45544" xr:uid="{00000000-0005-0000-0000-00001A040000}"/>
    <cellStyle name="Comma 11 2 5 2 3 3" xfId="12822" xr:uid="{00000000-0005-0000-0000-00001B040000}"/>
    <cellStyle name="Comma 11 2 5 2 3 4" xfId="22072" xr:uid="{00000000-0005-0000-0000-00001C040000}"/>
    <cellStyle name="Comma 11 2 5 2 3 5" xfId="31317" xr:uid="{00000000-0005-0000-0000-00001D040000}"/>
    <cellStyle name="Comma 11 2 5 2 3 6" xfId="40562" xr:uid="{00000000-0005-0000-0000-00001E040000}"/>
    <cellStyle name="Comma 11 2 5 2 4" xfId="2139" xr:uid="{00000000-0005-0000-0000-00001F040000}"/>
    <cellStyle name="Comma 11 2 5 2 4 2" xfId="7121" xr:uid="{00000000-0005-0000-0000-000020040000}"/>
    <cellStyle name="Comma 11 2 5 2 4 2 2" xfId="16366" xr:uid="{00000000-0005-0000-0000-000021040000}"/>
    <cellStyle name="Comma 11 2 5 2 4 2 3" xfId="25616" xr:uid="{00000000-0005-0000-0000-000022040000}"/>
    <cellStyle name="Comma 11 2 5 2 4 2 4" xfId="34861" xr:uid="{00000000-0005-0000-0000-000023040000}"/>
    <cellStyle name="Comma 11 2 5 2 4 2 5" xfId="44106" xr:uid="{00000000-0005-0000-0000-000024040000}"/>
    <cellStyle name="Comma 11 2 5 2 4 3" xfId="11384" xr:uid="{00000000-0005-0000-0000-000025040000}"/>
    <cellStyle name="Comma 11 2 5 2 4 4" xfId="20634" xr:uid="{00000000-0005-0000-0000-000026040000}"/>
    <cellStyle name="Comma 11 2 5 2 4 5" xfId="29879" xr:uid="{00000000-0005-0000-0000-000027040000}"/>
    <cellStyle name="Comma 11 2 5 2 4 6" xfId="39124" xr:uid="{00000000-0005-0000-0000-000028040000}"/>
    <cellStyle name="Comma 11 2 5 2 5" xfId="5717" xr:uid="{00000000-0005-0000-0000-000029040000}"/>
    <cellStyle name="Comma 11 2 5 2 5 2" xfId="14962" xr:uid="{00000000-0005-0000-0000-00002A040000}"/>
    <cellStyle name="Comma 11 2 5 2 5 3" xfId="24212" xr:uid="{00000000-0005-0000-0000-00002B040000}"/>
    <cellStyle name="Comma 11 2 5 2 5 4" xfId="33457" xr:uid="{00000000-0005-0000-0000-00002C040000}"/>
    <cellStyle name="Comma 11 2 5 2 5 5" xfId="42702" xr:uid="{00000000-0005-0000-0000-00002D040000}"/>
    <cellStyle name="Comma 11 2 5 2 6" xfId="4998" xr:uid="{00000000-0005-0000-0000-00002E040000}"/>
    <cellStyle name="Comma 11 2 5 2 6 2" xfId="14243" xr:uid="{00000000-0005-0000-0000-00002F040000}"/>
    <cellStyle name="Comma 11 2 5 2 6 3" xfId="23493" xr:uid="{00000000-0005-0000-0000-000030040000}"/>
    <cellStyle name="Comma 11 2 5 2 6 4" xfId="32738" xr:uid="{00000000-0005-0000-0000-000031040000}"/>
    <cellStyle name="Comma 11 2 5 2 6 5" xfId="41983" xr:uid="{00000000-0005-0000-0000-000032040000}"/>
    <cellStyle name="Comma 11 2 5 2 7" xfId="9980" xr:uid="{00000000-0005-0000-0000-000033040000}"/>
    <cellStyle name="Comma 11 2 5 2 8" xfId="19230" xr:uid="{00000000-0005-0000-0000-000034040000}"/>
    <cellStyle name="Comma 11 2 5 2 9" xfId="28475" xr:uid="{00000000-0005-0000-0000-000035040000}"/>
    <cellStyle name="Comma 11 2 5 3" xfId="1086" xr:uid="{00000000-0005-0000-0000-000036040000}"/>
    <cellStyle name="Comma 11 2 5 3 2" xfId="3928" xr:uid="{00000000-0005-0000-0000-000037040000}"/>
    <cellStyle name="Comma 11 2 5 3 2 2" xfId="8910" xr:uid="{00000000-0005-0000-0000-000038040000}"/>
    <cellStyle name="Comma 11 2 5 3 2 2 2" xfId="18155" xr:uid="{00000000-0005-0000-0000-000039040000}"/>
    <cellStyle name="Comma 11 2 5 3 2 2 3" xfId="27405" xr:uid="{00000000-0005-0000-0000-00003A040000}"/>
    <cellStyle name="Comma 11 2 5 3 2 2 4" xfId="36650" xr:uid="{00000000-0005-0000-0000-00003B040000}"/>
    <cellStyle name="Comma 11 2 5 3 2 2 5" xfId="45895" xr:uid="{00000000-0005-0000-0000-00003C040000}"/>
    <cellStyle name="Comma 11 2 5 3 2 3" xfId="13173" xr:uid="{00000000-0005-0000-0000-00003D040000}"/>
    <cellStyle name="Comma 11 2 5 3 2 4" xfId="22423" xr:uid="{00000000-0005-0000-0000-00003E040000}"/>
    <cellStyle name="Comma 11 2 5 3 2 5" xfId="31668" xr:uid="{00000000-0005-0000-0000-00003F040000}"/>
    <cellStyle name="Comma 11 2 5 3 2 6" xfId="40913" xr:uid="{00000000-0005-0000-0000-000040040000}"/>
    <cellStyle name="Comma 11 2 5 3 3" xfId="2490" xr:uid="{00000000-0005-0000-0000-000041040000}"/>
    <cellStyle name="Comma 11 2 5 3 3 2" xfId="7472" xr:uid="{00000000-0005-0000-0000-000042040000}"/>
    <cellStyle name="Comma 11 2 5 3 3 2 2" xfId="16717" xr:uid="{00000000-0005-0000-0000-000043040000}"/>
    <cellStyle name="Comma 11 2 5 3 3 2 3" xfId="25967" xr:uid="{00000000-0005-0000-0000-000044040000}"/>
    <cellStyle name="Comma 11 2 5 3 3 2 4" xfId="35212" xr:uid="{00000000-0005-0000-0000-000045040000}"/>
    <cellStyle name="Comma 11 2 5 3 3 2 5" xfId="44457" xr:uid="{00000000-0005-0000-0000-000046040000}"/>
    <cellStyle name="Comma 11 2 5 3 3 3" xfId="11735" xr:uid="{00000000-0005-0000-0000-000047040000}"/>
    <cellStyle name="Comma 11 2 5 3 3 4" xfId="20985" xr:uid="{00000000-0005-0000-0000-000048040000}"/>
    <cellStyle name="Comma 11 2 5 3 3 5" xfId="30230" xr:uid="{00000000-0005-0000-0000-000049040000}"/>
    <cellStyle name="Comma 11 2 5 3 3 6" xfId="39475" xr:uid="{00000000-0005-0000-0000-00004A040000}"/>
    <cellStyle name="Comma 11 2 5 3 4" xfId="6068" xr:uid="{00000000-0005-0000-0000-00004B040000}"/>
    <cellStyle name="Comma 11 2 5 3 4 2" xfId="15313" xr:uid="{00000000-0005-0000-0000-00004C040000}"/>
    <cellStyle name="Comma 11 2 5 3 4 3" xfId="24563" xr:uid="{00000000-0005-0000-0000-00004D040000}"/>
    <cellStyle name="Comma 11 2 5 3 4 4" xfId="33808" xr:uid="{00000000-0005-0000-0000-00004E040000}"/>
    <cellStyle name="Comma 11 2 5 3 4 5" xfId="43053" xr:uid="{00000000-0005-0000-0000-00004F040000}"/>
    <cellStyle name="Comma 11 2 5 3 5" xfId="10331" xr:uid="{00000000-0005-0000-0000-000050040000}"/>
    <cellStyle name="Comma 11 2 5 3 6" xfId="19581" xr:uid="{00000000-0005-0000-0000-000051040000}"/>
    <cellStyle name="Comma 11 2 5 3 7" xfId="28826" xr:uid="{00000000-0005-0000-0000-000052040000}"/>
    <cellStyle name="Comma 11 2 5 3 8" xfId="38071" xr:uid="{00000000-0005-0000-0000-000053040000}"/>
    <cellStyle name="Comma 11 2 5 4" xfId="3209" xr:uid="{00000000-0005-0000-0000-000054040000}"/>
    <cellStyle name="Comma 11 2 5 4 2" xfId="8191" xr:uid="{00000000-0005-0000-0000-000055040000}"/>
    <cellStyle name="Comma 11 2 5 4 2 2" xfId="17436" xr:uid="{00000000-0005-0000-0000-000056040000}"/>
    <cellStyle name="Comma 11 2 5 4 2 3" xfId="26686" xr:uid="{00000000-0005-0000-0000-000057040000}"/>
    <cellStyle name="Comma 11 2 5 4 2 4" xfId="35931" xr:uid="{00000000-0005-0000-0000-000058040000}"/>
    <cellStyle name="Comma 11 2 5 4 2 5" xfId="45176" xr:uid="{00000000-0005-0000-0000-000059040000}"/>
    <cellStyle name="Comma 11 2 5 4 3" xfId="12454" xr:uid="{00000000-0005-0000-0000-00005A040000}"/>
    <cellStyle name="Comma 11 2 5 4 4" xfId="21704" xr:uid="{00000000-0005-0000-0000-00005B040000}"/>
    <cellStyle name="Comma 11 2 5 4 5" xfId="30949" xr:uid="{00000000-0005-0000-0000-00005C040000}"/>
    <cellStyle name="Comma 11 2 5 4 6" xfId="40194" xr:uid="{00000000-0005-0000-0000-00005D040000}"/>
    <cellStyle name="Comma 11 2 5 5" xfId="1671" xr:uid="{00000000-0005-0000-0000-00005E040000}"/>
    <cellStyle name="Comma 11 2 5 5 2" xfId="6653" xr:uid="{00000000-0005-0000-0000-00005F040000}"/>
    <cellStyle name="Comma 11 2 5 5 2 2" xfId="15898" xr:uid="{00000000-0005-0000-0000-000060040000}"/>
    <cellStyle name="Comma 11 2 5 5 2 3" xfId="25148" xr:uid="{00000000-0005-0000-0000-000061040000}"/>
    <cellStyle name="Comma 11 2 5 5 2 4" xfId="34393" xr:uid="{00000000-0005-0000-0000-000062040000}"/>
    <cellStyle name="Comma 11 2 5 5 2 5" xfId="43638" xr:uid="{00000000-0005-0000-0000-000063040000}"/>
    <cellStyle name="Comma 11 2 5 5 3" xfId="10916" xr:uid="{00000000-0005-0000-0000-000064040000}"/>
    <cellStyle name="Comma 11 2 5 5 4" xfId="20166" xr:uid="{00000000-0005-0000-0000-000065040000}"/>
    <cellStyle name="Comma 11 2 5 5 5" xfId="29411" xr:uid="{00000000-0005-0000-0000-000066040000}"/>
    <cellStyle name="Comma 11 2 5 5 6" xfId="38656" xr:uid="{00000000-0005-0000-0000-000067040000}"/>
    <cellStyle name="Comma 11 2 5 6" xfId="5349" xr:uid="{00000000-0005-0000-0000-000068040000}"/>
    <cellStyle name="Comma 11 2 5 6 2" xfId="14594" xr:uid="{00000000-0005-0000-0000-000069040000}"/>
    <cellStyle name="Comma 11 2 5 6 3" xfId="23844" xr:uid="{00000000-0005-0000-0000-00006A040000}"/>
    <cellStyle name="Comma 11 2 5 6 4" xfId="33089" xr:uid="{00000000-0005-0000-0000-00006B040000}"/>
    <cellStyle name="Comma 11 2 5 6 5" xfId="42334" xr:uid="{00000000-0005-0000-0000-00006C040000}"/>
    <cellStyle name="Comma 11 2 5 7" xfId="4647" xr:uid="{00000000-0005-0000-0000-00006D040000}"/>
    <cellStyle name="Comma 11 2 5 7 2" xfId="13892" xr:uid="{00000000-0005-0000-0000-00006E040000}"/>
    <cellStyle name="Comma 11 2 5 7 3" xfId="23142" xr:uid="{00000000-0005-0000-0000-00006F040000}"/>
    <cellStyle name="Comma 11 2 5 7 4" xfId="32387" xr:uid="{00000000-0005-0000-0000-000070040000}"/>
    <cellStyle name="Comma 11 2 5 7 5" xfId="41632" xr:uid="{00000000-0005-0000-0000-000071040000}"/>
    <cellStyle name="Comma 11 2 5 8" xfId="9612" xr:uid="{00000000-0005-0000-0000-000072040000}"/>
    <cellStyle name="Comma 11 2 5 9" xfId="18862" xr:uid="{00000000-0005-0000-0000-000073040000}"/>
    <cellStyle name="Comma 11 2 6" xfId="501" xr:uid="{00000000-0005-0000-0000-000074040000}"/>
    <cellStyle name="Comma 11 2 6 10" xfId="37486" xr:uid="{00000000-0005-0000-0000-000075040000}"/>
    <cellStyle name="Comma 11 2 6 2" xfId="1203" xr:uid="{00000000-0005-0000-0000-000076040000}"/>
    <cellStyle name="Comma 11 2 6 2 2" xfId="4045" xr:uid="{00000000-0005-0000-0000-000077040000}"/>
    <cellStyle name="Comma 11 2 6 2 2 2" xfId="9027" xr:uid="{00000000-0005-0000-0000-000078040000}"/>
    <cellStyle name="Comma 11 2 6 2 2 2 2" xfId="18272" xr:uid="{00000000-0005-0000-0000-000079040000}"/>
    <cellStyle name="Comma 11 2 6 2 2 2 3" xfId="27522" xr:uid="{00000000-0005-0000-0000-00007A040000}"/>
    <cellStyle name="Comma 11 2 6 2 2 2 4" xfId="36767" xr:uid="{00000000-0005-0000-0000-00007B040000}"/>
    <cellStyle name="Comma 11 2 6 2 2 2 5" xfId="46012" xr:uid="{00000000-0005-0000-0000-00007C040000}"/>
    <cellStyle name="Comma 11 2 6 2 2 3" xfId="13290" xr:uid="{00000000-0005-0000-0000-00007D040000}"/>
    <cellStyle name="Comma 11 2 6 2 2 4" xfId="22540" xr:uid="{00000000-0005-0000-0000-00007E040000}"/>
    <cellStyle name="Comma 11 2 6 2 2 5" xfId="31785" xr:uid="{00000000-0005-0000-0000-00007F040000}"/>
    <cellStyle name="Comma 11 2 6 2 2 6" xfId="41030" xr:uid="{00000000-0005-0000-0000-000080040000}"/>
    <cellStyle name="Comma 11 2 6 2 3" xfId="2624" xr:uid="{00000000-0005-0000-0000-000081040000}"/>
    <cellStyle name="Comma 11 2 6 2 3 2" xfId="7606" xr:uid="{00000000-0005-0000-0000-000082040000}"/>
    <cellStyle name="Comma 11 2 6 2 3 2 2" xfId="16851" xr:uid="{00000000-0005-0000-0000-000083040000}"/>
    <cellStyle name="Comma 11 2 6 2 3 2 3" xfId="26101" xr:uid="{00000000-0005-0000-0000-000084040000}"/>
    <cellStyle name="Comma 11 2 6 2 3 2 4" xfId="35346" xr:uid="{00000000-0005-0000-0000-000085040000}"/>
    <cellStyle name="Comma 11 2 6 2 3 2 5" xfId="44591" xr:uid="{00000000-0005-0000-0000-000086040000}"/>
    <cellStyle name="Comma 11 2 6 2 3 3" xfId="11869" xr:uid="{00000000-0005-0000-0000-000087040000}"/>
    <cellStyle name="Comma 11 2 6 2 3 4" xfId="21119" xr:uid="{00000000-0005-0000-0000-000088040000}"/>
    <cellStyle name="Comma 11 2 6 2 3 5" xfId="30364" xr:uid="{00000000-0005-0000-0000-000089040000}"/>
    <cellStyle name="Comma 11 2 6 2 3 6" xfId="39609" xr:uid="{00000000-0005-0000-0000-00008A040000}"/>
    <cellStyle name="Comma 11 2 6 2 4" xfId="6185" xr:uid="{00000000-0005-0000-0000-00008B040000}"/>
    <cellStyle name="Comma 11 2 6 2 4 2" xfId="15430" xr:uid="{00000000-0005-0000-0000-00008C040000}"/>
    <cellStyle name="Comma 11 2 6 2 4 3" xfId="24680" xr:uid="{00000000-0005-0000-0000-00008D040000}"/>
    <cellStyle name="Comma 11 2 6 2 4 4" xfId="33925" xr:uid="{00000000-0005-0000-0000-00008E040000}"/>
    <cellStyle name="Comma 11 2 6 2 4 5" xfId="43170" xr:uid="{00000000-0005-0000-0000-00008F040000}"/>
    <cellStyle name="Comma 11 2 6 2 5" xfId="10448" xr:uid="{00000000-0005-0000-0000-000090040000}"/>
    <cellStyle name="Comma 11 2 6 2 6" xfId="19698" xr:uid="{00000000-0005-0000-0000-000091040000}"/>
    <cellStyle name="Comma 11 2 6 2 7" xfId="28943" xr:uid="{00000000-0005-0000-0000-000092040000}"/>
    <cellStyle name="Comma 11 2 6 2 8" xfId="38188" xr:uid="{00000000-0005-0000-0000-000093040000}"/>
    <cellStyle name="Comma 11 2 6 3" xfId="3343" xr:uid="{00000000-0005-0000-0000-000094040000}"/>
    <cellStyle name="Comma 11 2 6 3 2" xfId="8325" xr:uid="{00000000-0005-0000-0000-000095040000}"/>
    <cellStyle name="Comma 11 2 6 3 2 2" xfId="17570" xr:uid="{00000000-0005-0000-0000-000096040000}"/>
    <cellStyle name="Comma 11 2 6 3 2 3" xfId="26820" xr:uid="{00000000-0005-0000-0000-000097040000}"/>
    <cellStyle name="Comma 11 2 6 3 2 4" xfId="36065" xr:uid="{00000000-0005-0000-0000-000098040000}"/>
    <cellStyle name="Comma 11 2 6 3 2 5" xfId="45310" xr:uid="{00000000-0005-0000-0000-000099040000}"/>
    <cellStyle name="Comma 11 2 6 3 3" xfId="12588" xr:uid="{00000000-0005-0000-0000-00009A040000}"/>
    <cellStyle name="Comma 11 2 6 3 4" xfId="21838" xr:uid="{00000000-0005-0000-0000-00009B040000}"/>
    <cellStyle name="Comma 11 2 6 3 5" xfId="31083" xr:uid="{00000000-0005-0000-0000-00009C040000}"/>
    <cellStyle name="Comma 11 2 6 3 6" xfId="40328" xr:uid="{00000000-0005-0000-0000-00009D040000}"/>
    <cellStyle name="Comma 11 2 6 4" xfId="1905" xr:uid="{00000000-0005-0000-0000-00009E040000}"/>
    <cellStyle name="Comma 11 2 6 4 2" xfId="6887" xr:uid="{00000000-0005-0000-0000-00009F040000}"/>
    <cellStyle name="Comma 11 2 6 4 2 2" xfId="16132" xr:uid="{00000000-0005-0000-0000-0000A0040000}"/>
    <cellStyle name="Comma 11 2 6 4 2 3" xfId="25382" xr:uid="{00000000-0005-0000-0000-0000A1040000}"/>
    <cellStyle name="Comma 11 2 6 4 2 4" xfId="34627" xr:uid="{00000000-0005-0000-0000-0000A2040000}"/>
    <cellStyle name="Comma 11 2 6 4 2 5" xfId="43872" xr:uid="{00000000-0005-0000-0000-0000A3040000}"/>
    <cellStyle name="Comma 11 2 6 4 3" xfId="11150" xr:uid="{00000000-0005-0000-0000-0000A4040000}"/>
    <cellStyle name="Comma 11 2 6 4 4" xfId="20400" xr:uid="{00000000-0005-0000-0000-0000A5040000}"/>
    <cellStyle name="Comma 11 2 6 4 5" xfId="29645" xr:uid="{00000000-0005-0000-0000-0000A6040000}"/>
    <cellStyle name="Comma 11 2 6 4 6" xfId="38890" xr:uid="{00000000-0005-0000-0000-0000A7040000}"/>
    <cellStyle name="Comma 11 2 6 5" xfId="5483" xr:uid="{00000000-0005-0000-0000-0000A8040000}"/>
    <cellStyle name="Comma 11 2 6 5 2" xfId="14728" xr:uid="{00000000-0005-0000-0000-0000A9040000}"/>
    <cellStyle name="Comma 11 2 6 5 3" xfId="23978" xr:uid="{00000000-0005-0000-0000-0000AA040000}"/>
    <cellStyle name="Comma 11 2 6 5 4" xfId="33223" xr:uid="{00000000-0005-0000-0000-0000AB040000}"/>
    <cellStyle name="Comma 11 2 6 5 5" xfId="42468" xr:uid="{00000000-0005-0000-0000-0000AC040000}"/>
    <cellStyle name="Comma 11 2 6 6" xfId="4413" xr:uid="{00000000-0005-0000-0000-0000AD040000}"/>
    <cellStyle name="Comma 11 2 6 6 2" xfId="13658" xr:uid="{00000000-0005-0000-0000-0000AE040000}"/>
    <cellStyle name="Comma 11 2 6 6 3" xfId="22908" xr:uid="{00000000-0005-0000-0000-0000AF040000}"/>
    <cellStyle name="Comma 11 2 6 6 4" xfId="32153" xr:uid="{00000000-0005-0000-0000-0000B0040000}"/>
    <cellStyle name="Comma 11 2 6 6 5" xfId="41398" xr:uid="{00000000-0005-0000-0000-0000B1040000}"/>
    <cellStyle name="Comma 11 2 6 7" xfId="9746" xr:uid="{00000000-0005-0000-0000-0000B2040000}"/>
    <cellStyle name="Comma 11 2 6 8" xfId="18996" xr:uid="{00000000-0005-0000-0000-0000B3040000}"/>
    <cellStyle name="Comma 11 2 6 9" xfId="28241" xr:uid="{00000000-0005-0000-0000-0000B4040000}"/>
    <cellStyle name="Comma 11 2 7" xfId="469" xr:uid="{00000000-0005-0000-0000-0000B5040000}"/>
    <cellStyle name="Comma 11 2 7 2" xfId="3312" xr:uid="{00000000-0005-0000-0000-0000B6040000}"/>
    <cellStyle name="Comma 11 2 7 2 2" xfId="8294" xr:uid="{00000000-0005-0000-0000-0000B7040000}"/>
    <cellStyle name="Comma 11 2 7 2 2 2" xfId="17539" xr:uid="{00000000-0005-0000-0000-0000B8040000}"/>
    <cellStyle name="Comma 11 2 7 2 2 3" xfId="26789" xr:uid="{00000000-0005-0000-0000-0000B9040000}"/>
    <cellStyle name="Comma 11 2 7 2 2 4" xfId="36034" xr:uid="{00000000-0005-0000-0000-0000BA040000}"/>
    <cellStyle name="Comma 11 2 7 2 2 5" xfId="45279" xr:uid="{00000000-0005-0000-0000-0000BB040000}"/>
    <cellStyle name="Comma 11 2 7 2 3" xfId="12557" xr:uid="{00000000-0005-0000-0000-0000BC040000}"/>
    <cellStyle name="Comma 11 2 7 2 4" xfId="21807" xr:uid="{00000000-0005-0000-0000-0000BD040000}"/>
    <cellStyle name="Comma 11 2 7 2 5" xfId="31052" xr:uid="{00000000-0005-0000-0000-0000BE040000}"/>
    <cellStyle name="Comma 11 2 7 2 6" xfId="40297" xr:uid="{00000000-0005-0000-0000-0000BF040000}"/>
    <cellStyle name="Comma 11 2 7 3" xfId="2593" xr:uid="{00000000-0005-0000-0000-0000C0040000}"/>
    <cellStyle name="Comma 11 2 7 3 2" xfId="7575" xr:uid="{00000000-0005-0000-0000-0000C1040000}"/>
    <cellStyle name="Comma 11 2 7 3 2 2" xfId="16820" xr:uid="{00000000-0005-0000-0000-0000C2040000}"/>
    <cellStyle name="Comma 11 2 7 3 2 3" xfId="26070" xr:uid="{00000000-0005-0000-0000-0000C3040000}"/>
    <cellStyle name="Comma 11 2 7 3 2 4" xfId="35315" xr:uid="{00000000-0005-0000-0000-0000C4040000}"/>
    <cellStyle name="Comma 11 2 7 3 2 5" xfId="44560" xr:uid="{00000000-0005-0000-0000-0000C5040000}"/>
    <cellStyle name="Comma 11 2 7 3 3" xfId="11838" xr:uid="{00000000-0005-0000-0000-0000C6040000}"/>
    <cellStyle name="Comma 11 2 7 3 4" xfId="21088" xr:uid="{00000000-0005-0000-0000-0000C7040000}"/>
    <cellStyle name="Comma 11 2 7 3 5" xfId="30333" xr:uid="{00000000-0005-0000-0000-0000C8040000}"/>
    <cellStyle name="Comma 11 2 7 3 6" xfId="39578" xr:uid="{00000000-0005-0000-0000-0000C9040000}"/>
    <cellStyle name="Comma 11 2 7 4" xfId="5452" xr:uid="{00000000-0005-0000-0000-0000CA040000}"/>
    <cellStyle name="Comma 11 2 7 4 2" xfId="14697" xr:uid="{00000000-0005-0000-0000-0000CB040000}"/>
    <cellStyle name="Comma 11 2 7 4 3" xfId="23947" xr:uid="{00000000-0005-0000-0000-0000CC040000}"/>
    <cellStyle name="Comma 11 2 7 4 4" xfId="33192" xr:uid="{00000000-0005-0000-0000-0000CD040000}"/>
    <cellStyle name="Comma 11 2 7 4 5" xfId="42437" xr:uid="{00000000-0005-0000-0000-0000CE040000}"/>
    <cellStyle name="Comma 11 2 7 5" xfId="4750" xr:uid="{00000000-0005-0000-0000-0000CF040000}"/>
    <cellStyle name="Comma 11 2 7 5 2" xfId="13995" xr:uid="{00000000-0005-0000-0000-0000D0040000}"/>
    <cellStyle name="Comma 11 2 7 5 3" xfId="23245" xr:uid="{00000000-0005-0000-0000-0000D1040000}"/>
    <cellStyle name="Comma 11 2 7 5 4" xfId="32490" xr:uid="{00000000-0005-0000-0000-0000D2040000}"/>
    <cellStyle name="Comma 11 2 7 5 5" xfId="41735" xr:uid="{00000000-0005-0000-0000-0000D3040000}"/>
    <cellStyle name="Comma 11 2 7 6" xfId="9715" xr:uid="{00000000-0005-0000-0000-0000D4040000}"/>
    <cellStyle name="Comma 11 2 7 7" xfId="18965" xr:uid="{00000000-0005-0000-0000-0000D5040000}"/>
    <cellStyle name="Comma 11 2 7 8" xfId="28210" xr:uid="{00000000-0005-0000-0000-0000D6040000}"/>
    <cellStyle name="Comma 11 2 7 9" xfId="37455" xr:uid="{00000000-0005-0000-0000-0000D7040000}"/>
    <cellStyle name="Comma 11 2 8" xfId="852" xr:uid="{00000000-0005-0000-0000-0000D8040000}"/>
    <cellStyle name="Comma 11 2 8 2" xfId="3694" xr:uid="{00000000-0005-0000-0000-0000D9040000}"/>
    <cellStyle name="Comma 11 2 8 2 2" xfId="8676" xr:uid="{00000000-0005-0000-0000-0000DA040000}"/>
    <cellStyle name="Comma 11 2 8 2 2 2" xfId="17921" xr:uid="{00000000-0005-0000-0000-0000DB040000}"/>
    <cellStyle name="Comma 11 2 8 2 2 3" xfId="27171" xr:uid="{00000000-0005-0000-0000-0000DC040000}"/>
    <cellStyle name="Comma 11 2 8 2 2 4" xfId="36416" xr:uid="{00000000-0005-0000-0000-0000DD040000}"/>
    <cellStyle name="Comma 11 2 8 2 2 5" xfId="45661" xr:uid="{00000000-0005-0000-0000-0000DE040000}"/>
    <cellStyle name="Comma 11 2 8 2 3" xfId="12939" xr:uid="{00000000-0005-0000-0000-0000DF040000}"/>
    <cellStyle name="Comma 11 2 8 2 4" xfId="22189" xr:uid="{00000000-0005-0000-0000-0000E0040000}"/>
    <cellStyle name="Comma 11 2 8 2 5" xfId="31434" xr:uid="{00000000-0005-0000-0000-0000E1040000}"/>
    <cellStyle name="Comma 11 2 8 2 6" xfId="40679" xr:uid="{00000000-0005-0000-0000-0000E2040000}"/>
    <cellStyle name="Comma 11 2 8 3" xfId="2256" xr:uid="{00000000-0005-0000-0000-0000E3040000}"/>
    <cellStyle name="Comma 11 2 8 3 2" xfId="7238" xr:uid="{00000000-0005-0000-0000-0000E4040000}"/>
    <cellStyle name="Comma 11 2 8 3 2 2" xfId="16483" xr:uid="{00000000-0005-0000-0000-0000E5040000}"/>
    <cellStyle name="Comma 11 2 8 3 2 3" xfId="25733" xr:uid="{00000000-0005-0000-0000-0000E6040000}"/>
    <cellStyle name="Comma 11 2 8 3 2 4" xfId="34978" xr:uid="{00000000-0005-0000-0000-0000E7040000}"/>
    <cellStyle name="Comma 11 2 8 3 2 5" xfId="44223" xr:uid="{00000000-0005-0000-0000-0000E8040000}"/>
    <cellStyle name="Comma 11 2 8 3 3" xfId="11501" xr:uid="{00000000-0005-0000-0000-0000E9040000}"/>
    <cellStyle name="Comma 11 2 8 3 4" xfId="20751" xr:uid="{00000000-0005-0000-0000-0000EA040000}"/>
    <cellStyle name="Comma 11 2 8 3 5" xfId="29996" xr:uid="{00000000-0005-0000-0000-0000EB040000}"/>
    <cellStyle name="Comma 11 2 8 3 6" xfId="39241" xr:uid="{00000000-0005-0000-0000-0000EC040000}"/>
    <cellStyle name="Comma 11 2 8 4" xfId="5834" xr:uid="{00000000-0005-0000-0000-0000ED040000}"/>
    <cellStyle name="Comma 11 2 8 4 2" xfId="15079" xr:uid="{00000000-0005-0000-0000-0000EE040000}"/>
    <cellStyle name="Comma 11 2 8 4 3" xfId="24329" xr:uid="{00000000-0005-0000-0000-0000EF040000}"/>
    <cellStyle name="Comma 11 2 8 4 4" xfId="33574" xr:uid="{00000000-0005-0000-0000-0000F0040000}"/>
    <cellStyle name="Comma 11 2 8 4 5" xfId="42819" xr:uid="{00000000-0005-0000-0000-0000F1040000}"/>
    <cellStyle name="Comma 11 2 8 5" xfId="10097" xr:uid="{00000000-0005-0000-0000-0000F2040000}"/>
    <cellStyle name="Comma 11 2 8 6" xfId="19347" xr:uid="{00000000-0005-0000-0000-0000F3040000}"/>
    <cellStyle name="Comma 11 2 8 7" xfId="28592" xr:uid="{00000000-0005-0000-0000-0000F4040000}"/>
    <cellStyle name="Comma 11 2 8 8" xfId="37837" xr:uid="{00000000-0005-0000-0000-0000F5040000}"/>
    <cellStyle name="Comma 11 2 9" xfId="2975" xr:uid="{00000000-0005-0000-0000-0000F6040000}"/>
    <cellStyle name="Comma 11 2 9 2" xfId="7957" xr:uid="{00000000-0005-0000-0000-0000F7040000}"/>
    <cellStyle name="Comma 11 2 9 2 2" xfId="17202" xr:uid="{00000000-0005-0000-0000-0000F8040000}"/>
    <cellStyle name="Comma 11 2 9 2 3" xfId="26452" xr:uid="{00000000-0005-0000-0000-0000F9040000}"/>
    <cellStyle name="Comma 11 2 9 2 4" xfId="35697" xr:uid="{00000000-0005-0000-0000-0000FA040000}"/>
    <cellStyle name="Comma 11 2 9 2 5" xfId="44942" xr:uid="{00000000-0005-0000-0000-0000FB040000}"/>
    <cellStyle name="Comma 11 2 9 3" xfId="12220" xr:uid="{00000000-0005-0000-0000-0000FC040000}"/>
    <cellStyle name="Comma 11 2 9 4" xfId="21470" xr:uid="{00000000-0005-0000-0000-0000FD040000}"/>
    <cellStyle name="Comma 11 2 9 5" xfId="30715" xr:uid="{00000000-0005-0000-0000-0000FE040000}"/>
    <cellStyle name="Comma 11 2 9 6" xfId="39960" xr:uid="{00000000-0005-0000-0000-0000FF040000}"/>
    <cellStyle name="Comma 11 3" xfId="114" xr:uid="{00000000-0005-0000-0000-000000050000}"/>
    <cellStyle name="Comma 11 3 10" xfId="5102" xr:uid="{00000000-0005-0000-0000-000001050000}"/>
    <cellStyle name="Comma 11 3 10 2" xfId="14347" xr:uid="{00000000-0005-0000-0000-000002050000}"/>
    <cellStyle name="Comma 11 3 10 3" xfId="23597" xr:uid="{00000000-0005-0000-0000-000003050000}"/>
    <cellStyle name="Comma 11 3 10 4" xfId="32842" xr:uid="{00000000-0005-0000-0000-000004050000}"/>
    <cellStyle name="Comma 11 3 10 5" xfId="42087" xr:uid="{00000000-0005-0000-0000-000005050000}"/>
    <cellStyle name="Comma 11 3 11" xfId="4400" xr:uid="{00000000-0005-0000-0000-000006050000}"/>
    <cellStyle name="Comma 11 3 11 2" xfId="13645" xr:uid="{00000000-0005-0000-0000-000007050000}"/>
    <cellStyle name="Comma 11 3 11 3" xfId="22895" xr:uid="{00000000-0005-0000-0000-000008050000}"/>
    <cellStyle name="Comma 11 3 11 4" xfId="32140" xr:uid="{00000000-0005-0000-0000-000009050000}"/>
    <cellStyle name="Comma 11 3 11 5" xfId="41385" xr:uid="{00000000-0005-0000-0000-00000A050000}"/>
    <cellStyle name="Comma 11 3 12" xfId="9365" xr:uid="{00000000-0005-0000-0000-00000B050000}"/>
    <cellStyle name="Comma 11 3 13" xfId="18615" xr:uid="{00000000-0005-0000-0000-00000C050000}"/>
    <cellStyle name="Comma 11 3 14" xfId="27860" xr:uid="{00000000-0005-0000-0000-00000D050000}"/>
    <cellStyle name="Comma 11 3 15" xfId="37105" xr:uid="{00000000-0005-0000-0000-00000E050000}"/>
    <cellStyle name="Comma 11 3 2" xfId="196" xr:uid="{00000000-0005-0000-0000-00000F050000}"/>
    <cellStyle name="Comma 11 3 2 10" xfId="9443" xr:uid="{00000000-0005-0000-0000-000010050000}"/>
    <cellStyle name="Comma 11 3 2 11" xfId="18693" xr:uid="{00000000-0005-0000-0000-000011050000}"/>
    <cellStyle name="Comma 11 3 2 12" xfId="27938" xr:uid="{00000000-0005-0000-0000-000012050000}"/>
    <cellStyle name="Comma 11 3 2 13" xfId="37183" xr:uid="{00000000-0005-0000-0000-000013050000}"/>
    <cellStyle name="Comma 11 3 2 2" xfId="275" xr:uid="{00000000-0005-0000-0000-000014050000}"/>
    <cellStyle name="Comma 11 3 2 2 10" xfId="28016" xr:uid="{00000000-0005-0000-0000-000015050000}"/>
    <cellStyle name="Comma 11 3 2 2 11" xfId="37261" xr:uid="{00000000-0005-0000-0000-000016050000}"/>
    <cellStyle name="Comma 11 3 2 2 2" xfId="644" xr:uid="{00000000-0005-0000-0000-000017050000}"/>
    <cellStyle name="Comma 11 3 2 2 2 10" xfId="37629" xr:uid="{00000000-0005-0000-0000-000018050000}"/>
    <cellStyle name="Comma 11 3 2 2 2 2" xfId="1346" xr:uid="{00000000-0005-0000-0000-000019050000}"/>
    <cellStyle name="Comma 11 3 2 2 2 2 2" xfId="4188" xr:uid="{00000000-0005-0000-0000-00001A050000}"/>
    <cellStyle name="Comma 11 3 2 2 2 2 2 2" xfId="9170" xr:uid="{00000000-0005-0000-0000-00001B050000}"/>
    <cellStyle name="Comma 11 3 2 2 2 2 2 2 2" xfId="18415" xr:uid="{00000000-0005-0000-0000-00001C050000}"/>
    <cellStyle name="Comma 11 3 2 2 2 2 2 2 3" xfId="27665" xr:uid="{00000000-0005-0000-0000-00001D050000}"/>
    <cellStyle name="Comma 11 3 2 2 2 2 2 2 4" xfId="36910" xr:uid="{00000000-0005-0000-0000-00001E050000}"/>
    <cellStyle name="Comma 11 3 2 2 2 2 2 2 5" xfId="46155" xr:uid="{00000000-0005-0000-0000-00001F050000}"/>
    <cellStyle name="Comma 11 3 2 2 2 2 2 3" xfId="13433" xr:uid="{00000000-0005-0000-0000-000020050000}"/>
    <cellStyle name="Comma 11 3 2 2 2 2 2 4" xfId="22683" xr:uid="{00000000-0005-0000-0000-000021050000}"/>
    <cellStyle name="Comma 11 3 2 2 2 2 2 5" xfId="31928" xr:uid="{00000000-0005-0000-0000-000022050000}"/>
    <cellStyle name="Comma 11 3 2 2 2 2 2 6" xfId="41173" xr:uid="{00000000-0005-0000-0000-000023050000}"/>
    <cellStyle name="Comma 11 3 2 2 2 2 3" xfId="2767" xr:uid="{00000000-0005-0000-0000-000024050000}"/>
    <cellStyle name="Comma 11 3 2 2 2 2 3 2" xfId="7749" xr:uid="{00000000-0005-0000-0000-000025050000}"/>
    <cellStyle name="Comma 11 3 2 2 2 2 3 2 2" xfId="16994" xr:uid="{00000000-0005-0000-0000-000026050000}"/>
    <cellStyle name="Comma 11 3 2 2 2 2 3 2 3" xfId="26244" xr:uid="{00000000-0005-0000-0000-000027050000}"/>
    <cellStyle name="Comma 11 3 2 2 2 2 3 2 4" xfId="35489" xr:uid="{00000000-0005-0000-0000-000028050000}"/>
    <cellStyle name="Comma 11 3 2 2 2 2 3 2 5" xfId="44734" xr:uid="{00000000-0005-0000-0000-000029050000}"/>
    <cellStyle name="Comma 11 3 2 2 2 2 3 3" xfId="12012" xr:uid="{00000000-0005-0000-0000-00002A050000}"/>
    <cellStyle name="Comma 11 3 2 2 2 2 3 4" xfId="21262" xr:uid="{00000000-0005-0000-0000-00002B050000}"/>
    <cellStyle name="Comma 11 3 2 2 2 2 3 5" xfId="30507" xr:uid="{00000000-0005-0000-0000-00002C050000}"/>
    <cellStyle name="Comma 11 3 2 2 2 2 3 6" xfId="39752" xr:uid="{00000000-0005-0000-0000-00002D050000}"/>
    <cellStyle name="Comma 11 3 2 2 2 2 4" xfId="6328" xr:uid="{00000000-0005-0000-0000-00002E050000}"/>
    <cellStyle name="Comma 11 3 2 2 2 2 4 2" xfId="15573" xr:uid="{00000000-0005-0000-0000-00002F050000}"/>
    <cellStyle name="Comma 11 3 2 2 2 2 4 3" xfId="24823" xr:uid="{00000000-0005-0000-0000-000030050000}"/>
    <cellStyle name="Comma 11 3 2 2 2 2 4 4" xfId="34068" xr:uid="{00000000-0005-0000-0000-000031050000}"/>
    <cellStyle name="Comma 11 3 2 2 2 2 4 5" xfId="43313" xr:uid="{00000000-0005-0000-0000-000032050000}"/>
    <cellStyle name="Comma 11 3 2 2 2 2 5" xfId="10591" xr:uid="{00000000-0005-0000-0000-000033050000}"/>
    <cellStyle name="Comma 11 3 2 2 2 2 6" xfId="19841" xr:uid="{00000000-0005-0000-0000-000034050000}"/>
    <cellStyle name="Comma 11 3 2 2 2 2 7" xfId="29086" xr:uid="{00000000-0005-0000-0000-000035050000}"/>
    <cellStyle name="Comma 11 3 2 2 2 2 8" xfId="38331" xr:uid="{00000000-0005-0000-0000-000036050000}"/>
    <cellStyle name="Comma 11 3 2 2 2 3" xfId="3486" xr:uid="{00000000-0005-0000-0000-000037050000}"/>
    <cellStyle name="Comma 11 3 2 2 2 3 2" xfId="8468" xr:uid="{00000000-0005-0000-0000-000038050000}"/>
    <cellStyle name="Comma 11 3 2 2 2 3 2 2" xfId="17713" xr:uid="{00000000-0005-0000-0000-000039050000}"/>
    <cellStyle name="Comma 11 3 2 2 2 3 2 3" xfId="26963" xr:uid="{00000000-0005-0000-0000-00003A050000}"/>
    <cellStyle name="Comma 11 3 2 2 2 3 2 4" xfId="36208" xr:uid="{00000000-0005-0000-0000-00003B050000}"/>
    <cellStyle name="Comma 11 3 2 2 2 3 2 5" xfId="45453" xr:uid="{00000000-0005-0000-0000-00003C050000}"/>
    <cellStyle name="Comma 11 3 2 2 2 3 3" xfId="12731" xr:uid="{00000000-0005-0000-0000-00003D050000}"/>
    <cellStyle name="Comma 11 3 2 2 2 3 4" xfId="21981" xr:uid="{00000000-0005-0000-0000-00003E050000}"/>
    <cellStyle name="Comma 11 3 2 2 2 3 5" xfId="31226" xr:uid="{00000000-0005-0000-0000-00003F050000}"/>
    <cellStyle name="Comma 11 3 2 2 2 3 6" xfId="40471" xr:uid="{00000000-0005-0000-0000-000040050000}"/>
    <cellStyle name="Comma 11 3 2 2 2 4" xfId="2048" xr:uid="{00000000-0005-0000-0000-000041050000}"/>
    <cellStyle name="Comma 11 3 2 2 2 4 2" xfId="7030" xr:uid="{00000000-0005-0000-0000-000042050000}"/>
    <cellStyle name="Comma 11 3 2 2 2 4 2 2" xfId="16275" xr:uid="{00000000-0005-0000-0000-000043050000}"/>
    <cellStyle name="Comma 11 3 2 2 2 4 2 3" xfId="25525" xr:uid="{00000000-0005-0000-0000-000044050000}"/>
    <cellStyle name="Comma 11 3 2 2 2 4 2 4" xfId="34770" xr:uid="{00000000-0005-0000-0000-000045050000}"/>
    <cellStyle name="Comma 11 3 2 2 2 4 2 5" xfId="44015" xr:uid="{00000000-0005-0000-0000-000046050000}"/>
    <cellStyle name="Comma 11 3 2 2 2 4 3" xfId="11293" xr:uid="{00000000-0005-0000-0000-000047050000}"/>
    <cellStyle name="Comma 11 3 2 2 2 4 4" xfId="20543" xr:uid="{00000000-0005-0000-0000-000048050000}"/>
    <cellStyle name="Comma 11 3 2 2 2 4 5" xfId="29788" xr:uid="{00000000-0005-0000-0000-000049050000}"/>
    <cellStyle name="Comma 11 3 2 2 2 4 6" xfId="39033" xr:uid="{00000000-0005-0000-0000-00004A050000}"/>
    <cellStyle name="Comma 11 3 2 2 2 5" xfId="5626" xr:uid="{00000000-0005-0000-0000-00004B050000}"/>
    <cellStyle name="Comma 11 3 2 2 2 5 2" xfId="14871" xr:uid="{00000000-0005-0000-0000-00004C050000}"/>
    <cellStyle name="Comma 11 3 2 2 2 5 3" xfId="24121" xr:uid="{00000000-0005-0000-0000-00004D050000}"/>
    <cellStyle name="Comma 11 3 2 2 2 5 4" xfId="33366" xr:uid="{00000000-0005-0000-0000-00004E050000}"/>
    <cellStyle name="Comma 11 3 2 2 2 5 5" xfId="42611" xr:uid="{00000000-0005-0000-0000-00004F050000}"/>
    <cellStyle name="Comma 11 3 2 2 2 6" xfId="4907" xr:uid="{00000000-0005-0000-0000-000050050000}"/>
    <cellStyle name="Comma 11 3 2 2 2 6 2" xfId="14152" xr:uid="{00000000-0005-0000-0000-000051050000}"/>
    <cellStyle name="Comma 11 3 2 2 2 6 3" xfId="23402" xr:uid="{00000000-0005-0000-0000-000052050000}"/>
    <cellStyle name="Comma 11 3 2 2 2 6 4" xfId="32647" xr:uid="{00000000-0005-0000-0000-000053050000}"/>
    <cellStyle name="Comma 11 3 2 2 2 6 5" xfId="41892" xr:uid="{00000000-0005-0000-0000-000054050000}"/>
    <cellStyle name="Comma 11 3 2 2 2 7" xfId="9889" xr:uid="{00000000-0005-0000-0000-000055050000}"/>
    <cellStyle name="Comma 11 3 2 2 2 8" xfId="19139" xr:uid="{00000000-0005-0000-0000-000056050000}"/>
    <cellStyle name="Comma 11 3 2 2 2 9" xfId="28384" xr:uid="{00000000-0005-0000-0000-000057050000}"/>
    <cellStyle name="Comma 11 3 2 2 3" xfId="995" xr:uid="{00000000-0005-0000-0000-000058050000}"/>
    <cellStyle name="Comma 11 3 2 2 3 2" xfId="3837" xr:uid="{00000000-0005-0000-0000-000059050000}"/>
    <cellStyle name="Comma 11 3 2 2 3 2 2" xfId="8819" xr:uid="{00000000-0005-0000-0000-00005A050000}"/>
    <cellStyle name="Comma 11 3 2 2 3 2 2 2" xfId="18064" xr:uid="{00000000-0005-0000-0000-00005B050000}"/>
    <cellStyle name="Comma 11 3 2 2 3 2 2 3" xfId="27314" xr:uid="{00000000-0005-0000-0000-00005C050000}"/>
    <cellStyle name="Comma 11 3 2 2 3 2 2 4" xfId="36559" xr:uid="{00000000-0005-0000-0000-00005D050000}"/>
    <cellStyle name="Comma 11 3 2 2 3 2 2 5" xfId="45804" xr:uid="{00000000-0005-0000-0000-00005E050000}"/>
    <cellStyle name="Comma 11 3 2 2 3 2 3" xfId="13082" xr:uid="{00000000-0005-0000-0000-00005F050000}"/>
    <cellStyle name="Comma 11 3 2 2 3 2 4" xfId="22332" xr:uid="{00000000-0005-0000-0000-000060050000}"/>
    <cellStyle name="Comma 11 3 2 2 3 2 5" xfId="31577" xr:uid="{00000000-0005-0000-0000-000061050000}"/>
    <cellStyle name="Comma 11 3 2 2 3 2 6" xfId="40822" xr:uid="{00000000-0005-0000-0000-000062050000}"/>
    <cellStyle name="Comma 11 3 2 2 3 3" xfId="2399" xr:uid="{00000000-0005-0000-0000-000063050000}"/>
    <cellStyle name="Comma 11 3 2 2 3 3 2" xfId="7381" xr:uid="{00000000-0005-0000-0000-000064050000}"/>
    <cellStyle name="Comma 11 3 2 2 3 3 2 2" xfId="16626" xr:uid="{00000000-0005-0000-0000-000065050000}"/>
    <cellStyle name="Comma 11 3 2 2 3 3 2 3" xfId="25876" xr:uid="{00000000-0005-0000-0000-000066050000}"/>
    <cellStyle name="Comma 11 3 2 2 3 3 2 4" xfId="35121" xr:uid="{00000000-0005-0000-0000-000067050000}"/>
    <cellStyle name="Comma 11 3 2 2 3 3 2 5" xfId="44366" xr:uid="{00000000-0005-0000-0000-000068050000}"/>
    <cellStyle name="Comma 11 3 2 2 3 3 3" xfId="11644" xr:uid="{00000000-0005-0000-0000-000069050000}"/>
    <cellStyle name="Comma 11 3 2 2 3 3 4" xfId="20894" xr:uid="{00000000-0005-0000-0000-00006A050000}"/>
    <cellStyle name="Comma 11 3 2 2 3 3 5" xfId="30139" xr:uid="{00000000-0005-0000-0000-00006B050000}"/>
    <cellStyle name="Comma 11 3 2 2 3 3 6" xfId="39384" xr:uid="{00000000-0005-0000-0000-00006C050000}"/>
    <cellStyle name="Comma 11 3 2 2 3 4" xfId="5977" xr:uid="{00000000-0005-0000-0000-00006D050000}"/>
    <cellStyle name="Comma 11 3 2 2 3 4 2" xfId="15222" xr:uid="{00000000-0005-0000-0000-00006E050000}"/>
    <cellStyle name="Comma 11 3 2 2 3 4 3" xfId="24472" xr:uid="{00000000-0005-0000-0000-00006F050000}"/>
    <cellStyle name="Comma 11 3 2 2 3 4 4" xfId="33717" xr:uid="{00000000-0005-0000-0000-000070050000}"/>
    <cellStyle name="Comma 11 3 2 2 3 4 5" xfId="42962" xr:uid="{00000000-0005-0000-0000-000071050000}"/>
    <cellStyle name="Comma 11 3 2 2 3 5" xfId="10240" xr:uid="{00000000-0005-0000-0000-000072050000}"/>
    <cellStyle name="Comma 11 3 2 2 3 6" xfId="19490" xr:uid="{00000000-0005-0000-0000-000073050000}"/>
    <cellStyle name="Comma 11 3 2 2 3 7" xfId="28735" xr:uid="{00000000-0005-0000-0000-000074050000}"/>
    <cellStyle name="Comma 11 3 2 2 3 8" xfId="37980" xr:uid="{00000000-0005-0000-0000-000075050000}"/>
    <cellStyle name="Comma 11 3 2 2 4" xfId="3118" xr:uid="{00000000-0005-0000-0000-000076050000}"/>
    <cellStyle name="Comma 11 3 2 2 4 2" xfId="8100" xr:uid="{00000000-0005-0000-0000-000077050000}"/>
    <cellStyle name="Comma 11 3 2 2 4 2 2" xfId="17345" xr:uid="{00000000-0005-0000-0000-000078050000}"/>
    <cellStyle name="Comma 11 3 2 2 4 2 3" xfId="26595" xr:uid="{00000000-0005-0000-0000-000079050000}"/>
    <cellStyle name="Comma 11 3 2 2 4 2 4" xfId="35840" xr:uid="{00000000-0005-0000-0000-00007A050000}"/>
    <cellStyle name="Comma 11 3 2 2 4 2 5" xfId="45085" xr:uid="{00000000-0005-0000-0000-00007B050000}"/>
    <cellStyle name="Comma 11 3 2 2 4 3" xfId="12363" xr:uid="{00000000-0005-0000-0000-00007C050000}"/>
    <cellStyle name="Comma 11 3 2 2 4 4" xfId="21613" xr:uid="{00000000-0005-0000-0000-00007D050000}"/>
    <cellStyle name="Comma 11 3 2 2 4 5" xfId="30858" xr:uid="{00000000-0005-0000-0000-00007E050000}"/>
    <cellStyle name="Comma 11 3 2 2 4 6" xfId="40103" xr:uid="{00000000-0005-0000-0000-00007F050000}"/>
    <cellStyle name="Comma 11 3 2 2 5" xfId="1814" xr:uid="{00000000-0005-0000-0000-000080050000}"/>
    <cellStyle name="Comma 11 3 2 2 5 2" xfId="6796" xr:uid="{00000000-0005-0000-0000-000081050000}"/>
    <cellStyle name="Comma 11 3 2 2 5 2 2" xfId="16041" xr:uid="{00000000-0005-0000-0000-000082050000}"/>
    <cellStyle name="Comma 11 3 2 2 5 2 3" xfId="25291" xr:uid="{00000000-0005-0000-0000-000083050000}"/>
    <cellStyle name="Comma 11 3 2 2 5 2 4" xfId="34536" xr:uid="{00000000-0005-0000-0000-000084050000}"/>
    <cellStyle name="Comma 11 3 2 2 5 2 5" xfId="43781" xr:uid="{00000000-0005-0000-0000-000085050000}"/>
    <cellStyle name="Comma 11 3 2 2 5 3" xfId="11059" xr:uid="{00000000-0005-0000-0000-000086050000}"/>
    <cellStyle name="Comma 11 3 2 2 5 4" xfId="20309" xr:uid="{00000000-0005-0000-0000-000087050000}"/>
    <cellStyle name="Comma 11 3 2 2 5 5" xfId="29554" xr:uid="{00000000-0005-0000-0000-000088050000}"/>
    <cellStyle name="Comma 11 3 2 2 5 6" xfId="38799" xr:uid="{00000000-0005-0000-0000-000089050000}"/>
    <cellStyle name="Comma 11 3 2 2 6" xfId="5258" xr:uid="{00000000-0005-0000-0000-00008A050000}"/>
    <cellStyle name="Comma 11 3 2 2 6 2" xfId="14503" xr:uid="{00000000-0005-0000-0000-00008B050000}"/>
    <cellStyle name="Comma 11 3 2 2 6 3" xfId="23753" xr:uid="{00000000-0005-0000-0000-00008C050000}"/>
    <cellStyle name="Comma 11 3 2 2 6 4" xfId="32998" xr:uid="{00000000-0005-0000-0000-00008D050000}"/>
    <cellStyle name="Comma 11 3 2 2 6 5" xfId="42243" xr:uid="{00000000-0005-0000-0000-00008E050000}"/>
    <cellStyle name="Comma 11 3 2 2 7" xfId="4556" xr:uid="{00000000-0005-0000-0000-00008F050000}"/>
    <cellStyle name="Comma 11 3 2 2 7 2" xfId="13801" xr:uid="{00000000-0005-0000-0000-000090050000}"/>
    <cellStyle name="Comma 11 3 2 2 7 3" xfId="23051" xr:uid="{00000000-0005-0000-0000-000091050000}"/>
    <cellStyle name="Comma 11 3 2 2 7 4" xfId="32296" xr:uid="{00000000-0005-0000-0000-000092050000}"/>
    <cellStyle name="Comma 11 3 2 2 7 5" xfId="41541" xr:uid="{00000000-0005-0000-0000-000093050000}"/>
    <cellStyle name="Comma 11 3 2 2 8" xfId="9521" xr:uid="{00000000-0005-0000-0000-000094050000}"/>
    <cellStyle name="Comma 11 3 2 2 9" xfId="18771" xr:uid="{00000000-0005-0000-0000-000095050000}"/>
    <cellStyle name="Comma 11 3 2 3" xfId="431" xr:uid="{00000000-0005-0000-0000-000096050000}"/>
    <cellStyle name="Comma 11 3 2 3 10" xfId="28172" xr:uid="{00000000-0005-0000-0000-000097050000}"/>
    <cellStyle name="Comma 11 3 2 3 11" xfId="37417" xr:uid="{00000000-0005-0000-0000-000098050000}"/>
    <cellStyle name="Comma 11 3 2 3 2" xfId="800" xr:uid="{00000000-0005-0000-0000-000099050000}"/>
    <cellStyle name="Comma 11 3 2 3 2 10" xfId="37785" xr:uid="{00000000-0005-0000-0000-00009A050000}"/>
    <cellStyle name="Comma 11 3 2 3 2 2" xfId="1502" xr:uid="{00000000-0005-0000-0000-00009B050000}"/>
    <cellStyle name="Comma 11 3 2 3 2 2 2" xfId="4344" xr:uid="{00000000-0005-0000-0000-00009C050000}"/>
    <cellStyle name="Comma 11 3 2 3 2 2 2 2" xfId="9326" xr:uid="{00000000-0005-0000-0000-00009D050000}"/>
    <cellStyle name="Comma 11 3 2 3 2 2 2 2 2" xfId="18571" xr:uid="{00000000-0005-0000-0000-00009E050000}"/>
    <cellStyle name="Comma 11 3 2 3 2 2 2 2 3" xfId="27821" xr:uid="{00000000-0005-0000-0000-00009F050000}"/>
    <cellStyle name="Comma 11 3 2 3 2 2 2 2 4" xfId="37066" xr:uid="{00000000-0005-0000-0000-0000A0050000}"/>
    <cellStyle name="Comma 11 3 2 3 2 2 2 2 5" xfId="46311" xr:uid="{00000000-0005-0000-0000-0000A1050000}"/>
    <cellStyle name="Comma 11 3 2 3 2 2 2 3" xfId="13589" xr:uid="{00000000-0005-0000-0000-0000A2050000}"/>
    <cellStyle name="Comma 11 3 2 3 2 2 2 4" xfId="22839" xr:uid="{00000000-0005-0000-0000-0000A3050000}"/>
    <cellStyle name="Comma 11 3 2 3 2 2 2 5" xfId="32084" xr:uid="{00000000-0005-0000-0000-0000A4050000}"/>
    <cellStyle name="Comma 11 3 2 3 2 2 2 6" xfId="41329" xr:uid="{00000000-0005-0000-0000-0000A5050000}"/>
    <cellStyle name="Comma 11 3 2 3 2 2 3" xfId="2923" xr:uid="{00000000-0005-0000-0000-0000A6050000}"/>
    <cellStyle name="Comma 11 3 2 3 2 2 3 2" xfId="7905" xr:uid="{00000000-0005-0000-0000-0000A7050000}"/>
    <cellStyle name="Comma 11 3 2 3 2 2 3 2 2" xfId="17150" xr:uid="{00000000-0005-0000-0000-0000A8050000}"/>
    <cellStyle name="Comma 11 3 2 3 2 2 3 2 3" xfId="26400" xr:uid="{00000000-0005-0000-0000-0000A9050000}"/>
    <cellStyle name="Comma 11 3 2 3 2 2 3 2 4" xfId="35645" xr:uid="{00000000-0005-0000-0000-0000AA050000}"/>
    <cellStyle name="Comma 11 3 2 3 2 2 3 2 5" xfId="44890" xr:uid="{00000000-0005-0000-0000-0000AB050000}"/>
    <cellStyle name="Comma 11 3 2 3 2 2 3 3" xfId="12168" xr:uid="{00000000-0005-0000-0000-0000AC050000}"/>
    <cellStyle name="Comma 11 3 2 3 2 2 3 4" xfId="21418" xr:uid="{00000000-0005-0000-0000-0000AD050000}"/>
    <cellStyle name="Comma 11 3 2 3 2 2 3 5" xfId="30663" xr:uid="{00000000-0005-0000-0000-0000AE050000}"/>
    <cellStyle name="Comma 11 3 2 3 2 2 3 6" xfId="39908" xr:uid="{00000000-0005-0000-0000-0000AF050000}"/>
    <cellStyle name="Comma 11 3 2 3 2 2 4" xfId="6484" xr:uid="{00000000-0005-0000-0000-0000B0050000}"/>
    <cellStyle name="Comma 11 3 2 3 2 2 4 2" xfId="15729" xr:uid="{00000000-0005-0000-0000-0000B1050000}"/>
    <cellStyle name="Comma 11 3 2 3 2 2 4 3" xfId="24979" xr:uid="{00000000-0005-0000-0000-0000B2050000}"/>
    <cellStyle name="Comma 11 3 2 3 2 2 4 4" xfId="34224" xr:uid="{00000000-0005-0000-0000-0000B3050000}"/>
    <cellStyle name="Comma 11 3 2 3 2 2 4 5" xfId="43469" xr:uid="{00000000-0005-0000-0000-0000B4050000}"/>
    <cellStyle name="Comma 11 3 2 3 2 2 5" xfId="10747" xr:uid="{00000000-0005-0000-0000-0000B5050000}"/>
    <cellStyle name="Comma 11 3 2 3 2 2 6" xfId="19997" xr:uid="{00000000-0005-0000-0000-0000B6050000}"/>
    <cellStyle name="Comma 11 3 2 3 2 2 7" xfId="29242" xr:uid="{00000000-0005-0000-0000-0000B7050000}"/>
    <cellStyle name="Comma 11 3 2 3 2 2 8" xfId="38487" xr:uid="{00000000-0005-0000-0000-0000B8050000}"/>
    <cellStyle name="Comma 11 3 2 3 2 3" xfId="3642" xr:uid="{00000000-0005-0000-0000-0000B9050000}"/>
    <cellStyle name="Comma 11 3 2 3 2 3 2" xfId="8624" xr:uid="{00000000-0005-0000-0000-0000BA050000}"/>
    <cellStyle name="Comma 11 3 2 3 2 3 2 2" xfId="17869" xr:uid="{00000000-0005-0000-0000-0000BB050000}"/>
    <cellStyle name="Comma 11 3 2 3 2 3 2 3" xfId="27119" xr:uid="{00000000-0005-0000-0000-0000BC050000}"/>
    <cellStyle name="Comma 11 3 2 3 2 3 2 4" xfId="36364" xr:uid="{00000000-0005-0000-0000-0000BD050000}"/>
    <cellStyle name="Comma 11 3 2 3 2 3 2 5" xfId="45609" xr:uid="{00000000-0005-0000-0000-0000BE050000}"/>
    <cellStyle name="Comma 11 3 2 3 2 3 3" xfId="12887" xr:uid="{00000000-0005-0000-0000-0000BF050000}"/>
    <cellStyle name="Comma 11 3 2 3 2 3 4" xfId="22137" xr:uid="{00000000-0005-0000-0000-0000C0050000}"/>
    <cellStyle name="Comma 11 3 2 3 2 3 5" xfId="31382" xr:uid="{00000000-0005-0000-0000-0000C1050000}"/>
    <cellStyle name="Comma 11 3 2 3 2 3 6" xfId="40627" xr:uid="{00000000-0005-0000-0000-0000C2050000}"/>
    <cellStyle name="Comma 11 3 2 3 2 4" xfId="2204" xr:uid="{00000000-0005-0000-0000-0000C3050000}"/>
    <cellStyle name="Comma 11 3 2 3 2 4 2" xfId="7186" xr:uid="{00000000-0005-0000-0000-0000C4050000}"/>
    <cellStyle name="Comma 11 3 2 3 2 4 2 2" xfId="16431" xr:uid="{00000000-0005-0000-0000-0000C5050000}"/>
    <cellStyle name="Comma 11 3 2 3 2 4 2 3" xfId="25681" xr:uid="{00000000-0005-0000-0000-0000C6050000}"/>
    <cellStyle name="Comma 11 3 2 3 2 4 2 4" xfId="34926" xr:uid="{00000000-0005-0000-0000-0000C7050000}"/>
    <cellStyle name="Comma 11 3 2 3 2 4 2 5" xfId="44171" xr:uid="{00000000-0005-0000-0000-0000C8050000}"/>
    <cellStyle name="Comma 11 3 2 3 2 4 3" xfId="11449" xr:uid="{00000000-0005-0000-0000-0000C9050000}"/>
    <cellStyle name="Comma 11 3 2 3 2 4 4" xfId="20699" xr:uid="{00000000-0005-0000-0000-0000CA050000}"/>
    <cellStyle name="Comma 11 3 2 3 2 4 5" xfId="29944" xr:uid="{00000000-0005-0000-0000-0000CB050000}"/>
    <cellStyle name="Comma 11 3 2 3 2 4 6" xfId="39189" xr:uid="{00000000-0005-0000-0000-0000CC050000}"/>
    <cellStyle name="Comma 11 3 2 3 2 5" xfId="5782" xr:uid="{00000000-0005-0000-0000-0000CD050000}"/>
    <cellStyle name="Comma 11 3 2 3 2 5 2" xfId="15027" xr:uid="{00000000-0005-0000-0000-0000CE050000}"/>
    <cellStyle name="Comma 11 3 2 3 2 5 3" xfId="24277" xr:uid="{00000000-0005-0000-0000-0000CF050000}"/>
    <cellStyle name="Comma 11 3 2 3 2 5 4" xfId="33522" xr:uid="{00000000-0005-0000-0000-0000D0050000}"/>
    <cellStyle name="Comma 11 3 2 3 2 5 5" xfId="42767" xr:uid="{00000000-0005-0000-0000-0000D1050000}"/>
    <cellStyle name="Comma 11 3 2 3 2 6" xfId="5063" xr:uid="{00000000-0005-0000-0000-0000D2050000}"/>
    <cellStyle name="Comma 11 3 2 3 2 6 2" xfId="14308" xr:uid="{00000000-0005-0000-0000-0000D3050000}"/>
    <cellStyle name="Comma 11 3 2 3 2 6 3" xfId="23558" xr:uid="{00000000-0005-0000-0000-0000D4050000}"/>
    <cellStyle name="Comma 11 3 2 3 2 6 4" xfId="32803" xr:uid="{00000000-0005-0000-0000-0000D5050000}"/>
    <cellStyle name="Comma 11 3 2 3 2 6 5" xfId="42048" xr:uid="{00000000-0005-0000-0000-0000D6050000}"/>
    <cellStyle name="Comma 11 3 2 3 2 7" xfId="10045" xr:uid="{00000000-0005-0000-0000-0000D7050000}"/>
    <cellStyle name="Comma 11 3 2 3 2 8" xfId="19295" xr:uid="{00000000-0005-0000-0000-0000D8050000}"/>
    <cellStyle name="Comma 11 3 2 3 2 9" xfId="28540" xr:uid="{00000000-0005-0000-0000-0000D9050000}"/>
    <cellStyle name="Comma 11 3 2 3 3" xfId="1151" xr:uid="{00000000-0005-0000-0000-0000DA050000}"/>
    <cellStyle name="Comma 11 3 2 3 3 2" xfId="3993" xr:uid="{00000000-0005-0000-0000-0000DB050000}"/>
    <cellStyle name="Comma 11 3 2 3 3 2 2" xfId="8975" xr:uid="{00000000-0005-0000-0000-0000DC050000}"/>
    <cellStyle name="Comma 11 3 2 3 3 2 2 2" xfId="18220" xr:uid="{00000000-0005-0000-0000-0000DD050000}"/>
    <cellStyle name="Comma 11 3 2 3 3 2 2 3" xfId="27470" xr:uid="{00000000-0005-0000-0000-0000DE050000}"/>
    <cellStyle name="Comma 11 3 2 3 3 2 2 4" xfId="36715" xr:uid="{00000000-0005-0000-0000-0000DF050000}"/>
    <cellStyle name="Comma 11 3 2 3 3 2 2 5" xfId="45960" xr:uid="{00000000-0005-0000-0000-0000E0050000}"/>
    <cellStyle name="Comma 11 3 2 3 3 2 3" xfId="13238" xr:uid="{00000000-0005-0000-0000-0000E1050000}"/>
    <cellStyle name="Comma 11 3 2 3 3 2 4" xfId="22488" xr:uid="{00000000-0005-0000-0000-0000E2050000}"/>
    <cellStyle name="Comma 11 3 2 3 3 2 5" xfId="31733" xr:uid="{00000000-0005-0000-0000-0000E3050000}"/>
    <cellStyle name="Comma 11 3 2 3 3 2 6" xfId="40978" xr:uid="{00000000-0005-0000-0000-0000E4050000}"/>
    <cellStyle name="Comma 11 3 2 3 3 3" xfId="2555" xr:uid="{00000000-0005-0000-0000-0000E5050000}"/>
    <cellStyle name="Comma 11 3 2 3 3 3 2" xfId="7537" xr:uid="{00000000-0005-0000-0000-0000E6050000}"/>
    <cellStyle name="Comma 11 3 2 3 3 3 2 2" xfId="16782" xr:uid="{00000000-0005-0000-0000-0000E7050000}"/>
    <cellStyle name="Comma 11 3 2 3 3 3 2 3" xfId="26032" xr:uid="{00000000-0005-0000-0000-0000E8050000}"/>
    <cellStyle name="Comma 11 3 2 3 3 3 2 4" xfId="35277" xr:uid="{00000000-0005-0000-0000-0000E9050000}"/>
    <cellStyle name="Comma 11 3 2 3 3 3 2 5" xfId="44522" xr:uid="{00000000-0005-0000-0000-0000EA050000}"/>
    <cellStyle name="Comma 11 3 2 3 3 3 3" xfId="11800" xr:uid="{00000000-0005-0000-0000-0000EB050000}"/>
    <cellStyle name="Comma 11 3 2 3 3 3 4" xfId="21050" xr:uid="{00000000-0005-0000-0000-0000EC050000}"/>
    <cellStyle name="Comma 11 3 2 3 3 3 5" xfId="30295" xr:uid="{00000000-0005-0000-0000-0000ED050000}"/>
    <cellStyle name="Comma 11 3 2 3 3 3 6" xfId="39540" xr:uid="{00000000-0005-0000-0000-0000EE050000}"/>
    <cellStyle name="Comma 11 3 2 3 3 4" xfId="6133" xr:uid="{00000000-0005-0000-0000-0000EF050000}"/>
    <cellStyle name="Comma 11 3 2 3 3 4 2" xfId="15378" xr:uid="{00000000-0005-0000-0000-0000F0050000}"/>
    <cellStyle name="Comma 11 3 2 3 3 4 3" xfId="24628" xr:uid="{00000000-0005-0000-0000-0000F1050000}"/>
    <cellStyle name="Comma 11 3 2 3 3 4 4" xfId="33873" xr:uid="{00000000-0005-0000-0000-0000F2050000}"/>
    <cellStyle name="Comma 11 3 2 3 3 4 5" xfId="43118" xr:uid="{00000000-0005-0000-0000-0000F3050000}"/>
    <cellStyle name="Comma 11 3 2 3 3 5" xfId="10396" xr:uid="{00000000-0005-0000-0000-0000F4050000}"/>
    <cellStyle name="Comma 11 3 2 3 3 6" xfId="19646" xr:uid="{00000000-0005-0000-0000-0000F5050000}"/>
    <cellStyle name="Comma 11 3 2 3 3 7" xfId="28891" xr:uid="{00000000-0005-0000-0000-0000F6050000}"/>
    <cellStyle name="Comma 11 3 2 3 3 8" xfId="38136" xr:uid="{00000000-0005-0000-0000-0000F7050000}"/>
    <cellStyle name="Comma 11 3 2 3 4" xfId="3274" xr:uid="{00000000-0005-0000-0000-0000F8050000}"/>
    <cellStyle name="Comma 11 3 2 3 4 2" xfId="8256" xr:uid="{00000000-0005-0000-0000-0000F9050000}"/>
    <cellStyle name="Comma 11 3 2 3 4 2 2" xfId="17501" xr:uid="{00000000-0005-0000-0000-0000FA050000}"/>
    <cellStyle name="Comma 11 3 2 3 4 2 3" xfId="26751" xr:uid="{00000000-0005-0000-0000-0000FB050000}"/>
    <cellStyle name="Comma 11 3 2 3 4 2 4" xfId="35996" xr:uid="{00000000-0005-0000-0000-0000FC050000}"/>
    <cellStyle name="Comma 11 3 2 3 4 2 5" xfId="45241" xr:uid="{00000000-0005-0000-0000-0000FD050000}"/>
    <cellStyle name="Comma 11 3 2 3 4 3" xfId="12519" xr:uid="{00000000-0005-0000-0000-0000FE050000}"/>
    <cellStyle name="Comma 11 3 2 3 4 4" xfId="21769" xr:uid="{00000000-0005-0000-0000-0000FF050000}"/>
    <cellStyle name="Comma 11 3 2 3 4 5" xfId="31014" xr:uid="{00000000-0005-0000-0000-000000060000}"/>
    <cellStyle name="Comma 11 3 2 3 4 6" xfId="40259" xr:uid="{00000000-0005-0000-0000-000001060000}"/>
    <cellStyle name="Comma 11 3 2 3 5" xfId="1736" xr:uid="{00000000-0005-0000-0000-000002060000}"/>
    <cellStyle name="Comma 11 3 2 3 5 2" xfId="6718" xr:uid="{00000000-0005-0000-0000-000003060000}"/>
    <cellStyle name="Comma 11 3 2 3 5 2 2" xfId="15963" xr:uid="{00000000-0005-0000-0000-000004060000}"/>
    <cellStyle name="Comma 11 3 2 3 5 2 3" xfId="25213" xr:uid="{00000000-0005-0000-0000-000005060000}"/>
    <cellStyle name="Comma 11 3 2 3 5 2 4" xfId="34458" xr:uid="{00000000-0005-0000-0000-000006060000}"/>
    <cellStyle name="Comma 11 3 2 3 5 2 5" xfId="43703" xr:uid="{00000000-0005-0000-0000-000007060000}"/>
    <cellStyle name="Comma 11 3 2 3 5 3" xfId="10981" xr:uid="{00000000-0005-0000-0000-000008060000}"/>
    <cellStyle name="Comma 11 3 2 3 5 4" xfId="20231" xr:uid="{00000000-0005-0000-0000-000009060000}"/>
    <cellStyle name="Comma 11 3 2 3 5 5" xfId="29476" xr:uid="{00000000-0005-0000-0000-00000A060000}"/>
    <cellStyle name="Comma 11 3 2 3 5 6" xfId="38721" xr:uid="{00000000-0005-0000-0000-00000B060000}"/>
    <cellStyle name="Comma 11 3 2 3 6" xfId="5414" xr:uid="{00000000-0005-0000-0000-00000C060000}"/>
    <cellStyle name="Comma 11 3 2 3 6 2" xfId="14659" xr:uid="{00000000-0005-0000-0000-00000D060000}"/>
    <cellStyle name="Comma 11 3 2 3 6 3" xfId="23909" xr:uid="{00000000-0005-0000-0000-00000E060000}"/>
    <cellStyle name="Comma 11 3 2 3 6 4" xfId="33154" xr:uid="{00000000-0005-0000-0000-00000F060000}"/>
    <cellStyle name="Comma 11 3 2 3 6 5" xfId="42399" xr:uid="{00000000-0005-0000-0000-000010060000}"/>
    <cellStyle name="Comma 11 3 2 3 7" xfId="4712" xr:uid="{00000000-0005-0000-0000-000011060000}"/>
    <cellStyle name="Comma 11 3 2 3 7 2" xfId="13957" xr:uid="{00000000-0005-0000-0000-000012060000}"/>
    <cellStyle name="Comma 11 3 2 3 7 3" xfId="23207" xr:uid="{00000000-0005-0000-0000-000013060000}"/>
    <cellStyle name="Comma 11 3 2 3 7 4" xfId="32452" xr:uid="{00000000-0005-0000-0000-000014060000}"/>
    <cellStyle name="Comma 11 3 2 3 7 5" xfId="41697" xr:uid="{00000000-0005-0000-0000-000015060000}"/>
    <cellStyle name="Comma 11 3 2 3 8" xfId="9677" xr:uid="{00000000-0005-0000-0000-000016060000}"/>
    <cellStyle name="Comma 11 3 2 3 9" xfId="18927" xr:uid="{00000000-0005-0000-0000-000017060000}"/>
    <cellStyle name="Comma 11 3 2 4" xfId="566" xr:uid="{00000000-0005-0000-0000-000018060000}"/>
    <cellStyle name="Comma 11 3 2 4 10" xfId="37551" xr:uid="{00000000-0005-0000-0000-000019060000}"/>
    <cellStyle name="Comma 11 3 2 4 2" xfId="1268" xr:uid="{00000000-0005-0000-0000-00001A060000}"/>
    <cellStyle name="Comma 11 3 2 4 2 2" xfId="4110" xr:uid="{00000000-0005-0000-0000-00001B060000}"/>
    <cellStyle name="Comma 11 3 2 4 2 2 2" xfId="9092" xr:uid="{00000000-0005-0000-0000-00001C060000}"/>
    <cellStyle name="Comma 11 3 2 4 2 2 2 2" xfId="18337" xr:uid="{00000000-0005-0000-0000-00001D060000}"/>
    <cellStyle name="Comma 11 3 2 4 2 2 2 3" xfId="27587" xr:uid="{00000000-0005-0000-0000-00001E060000}"/>
    <cellStyle name="Comma 11 3 2 4 2 2 2 4" xfId="36832" xr:uid="{00000000-0005-0000-0000-00001F060000}"/>
    <cellStyle name="Comma 11 3 2 4 2 2 2 5" xfId="46077" xr:uid="{00000000-0005-0000-0000-000020060000}"/>
    <cellStyle name="Comma 11 3 2 4 2 2 3" xfId="13355" xr:uid="{00000000-0005-0000-0000-000021060000}"/>
    <cellStyle name="Comma 11 3 2 4 2 2 4" xfId="22605" xr:uid="{00000000-0005-0000-0000-000022060000}"/>
    <cellStyle name="Comma 11 3 2 4 2 2 5" xfId="31850" xr:uid="{00000000-0005-0000-0000-000023060000}"/>
    <cellStyle name="Comma 11 3 2 4 2 2 6" xfId="41095" xr:uid="{00000000-0005-0000-0000-000024060000}"/>
    <cellStyle name="Comma 11 3 2 4 2 3" xfId="2689" xr:uid="{00000000-0005-0000-0000-000025060000}"/>
    <cellStyle name="Comma 11 3 2 4 2 3 2" xfId="7671" xr:uid="{00000000-0005-0000-0000-000026060000}"/>
    <cellStyle name="Comma 11 3 2 4 2 3 2 2" xfId="16916" xr:uid="{00000000-0005-0000-0000-000027060000}"/>
    <cellStyle name="Comma 11 3 2 4 2 3 2 3" xfId="26166" xr:uid="{00000000-0005-0000-0000-000028060000}"/>
    <cellStyle name="Comma 11 3 2 4 2 3 2 4" xfId="35411" xr:uid="{00000000-0005-0000-0000-000029060000}"/>
    <cellStyle name="Comma 11 3 2 4 2 3 2 5" xfId="44656" xr:uid="{00000000-0005-0000-0000-00002A060000}"/>
    <cellStyle name="Comma 11 3 2 4 2 3 3" xfId="11934" xr:uid="{00000000-0005-0000-0000-00002B060000}"/>
    <cellStyle name="Comma 11 3 2 4 2 3 4" xfId="21184" xr:uid="{00000000-0005-0000-0000-00002C060000}"/>
    <cellStyle name="Comma 11 3 2 4 2 3 5" xfId="30429" xr:uid="{00000000-0005-0000-0000-00002D060000}"/>
    <cellStyle name="Comma 11 3 2 4 2 3 6" xfId="39674" xr:uid="{00000000-0005-0000-0000-00002E060000}"/>
    <cellStyle name="Comma 11 3 2 4 2 4" xfId="6250" xr:uid="{00000000-0005-0000-0000-00002F060000}"/>
    <cellStyle name="Comma 11 3 2 4 2 4 2" xfId="15495" xr:uid="{00000000-0005-0000-0000-000030060000}"/>
    <cellStyle name="Comma 11 3 2 4 2 4 3" xfId="24745" xr:uid="{00000000-0005-0000-0000-000031060000}"/>
    <cellStyle name="Comma 11 3 2 4 2 4 4" xfId="33990" xr:uid="{00000000-0005-0000-0000-000032060000}"/>
    <cellStyle name="Comma 11 3 2 4 2 4 5" xfId="43235" xr:uid="{00000000-0005-0000-0000-000033060000}"/>
    <cellStyle name="Comma 11 3 2 4 2 5" xfId="10513" xr:uid="{00000000-0005-0000-0000-000034060000}"/>
    <cellStyle name="Comma 11 3 2 4 2 6" xfId="19763" xr:uid="{00000000-0005-0000-0000-000035060000}"/>
    <cellStyle name="Comma 11 3 2 4 2 7" xfId="29008" xr:uid="{00000000-0005-0000-0000-000036060000}"/>
    <cellStyle name="Comma 11 3 2 4 2 8" xfId="38253" xr:uid="{00000000-0005-0000-0000-000037060000}"/>
    <cellStyle name="Comma 11 3 2 4 3" xfId="3408" xr:uid="{00000000-0005-0000-0000-000038060000}"/>
    <cellStyle name="Comma 11 3 2 4 3 2" xfId="8390" xr:uid="{00000000-0005-0000-0000-000039060000}"/>
    <cellStyle name="Comma 11 3 2 4 3 2 2" xfId="17635" xr:uid="{00000000-0005-0000-0000-00003A060000}"/>
    <cellStyle name="Comma 11 3 2 4 3 2 3" xfId="26885" xr:uid="{00000000-0005-0000-0000-00003B060000}"/>
    <cellStyle name="Comma 11 3 2 4 3 2 4" xfId="36130" xr:uid="{00000000-0005-0000-0000-00003C060000}"/>
    <cellStyle name="Comma 11 3 2 4 3 2 5" xfId="45375" xr:uid="{00000000-0005-0000-0000-00003D060000}"/>
    <cellStyle name="Comma 11 3 2 4 3 3" xfId="12653" xr:uid="{00000000-0005-0000-0000-00003E060000}"/>
    <cellStyle name="Comma 11 3 2 4 3 4" xfId="21903" xr:uid="{00000000-0005-0000-0000-00003F060000}"/>
    <cellStyle name="Comma 11 3 2 4 3 5" xfId="31148" xr:uid="{00000000-0005-0000-0000-000040060000}"/>
    <cellStyle name="Comma 11 3 2 4 3 6" xfId="40393" xr:uid="{00000000-0005-0000-0000-000041060000}"/>
    <cellStyle name="Comma 11 3 2 4 4" xfId="1970" xr:uid="{00000000-0005-0000-0000-000042060000}"/>
    <cellStyle name="Comma 11 3 2 4 4 2" xfId="6952" xr:uid="{00000000-0005-0000-0000-000043060000}"/>
    <cellStyle name="Comma 11 3 2 4 4 2 2" xfId="16197" xr:uid="{00000000-0005-0000-0000-000044060000}"/>
    <cellStyle name="Comma 11 3 2 4 4 2 3" xfId="25447" xr:uid="{00000000-0005-0000-0000-000045060000}"/>
    <cellStyle name="Comma 11 3 2 4 4 2 4" xfId="34692" xr:uid="{00000000-0005-0000-0000-000046060000}"/>
    <cellStyle name="Comma 11 3 2 4 4 2 5" xfId="43937" xr:uid="{00000000-0005-0000-0000-000047060000}"/>
    <cellStyle name="Comma 11 3 2 4 4 3" xfId="11215" xr:uid="{00000000-0005-0000-0000-000048060000}"/>
    <cellStyle name="Comma 11 3 2 4 4 4" xfId="20465" xr:uid="{00000000-0005-0000-0000-000049060000}"/>
    <cellStyle name="Comma 11 3 2 4 4 5" xfId="29710" xr:uid="{00000000-0005-0000-0000-00004A060000}"/>
    <cellStyle name="Comma 11 3 2 4 4 6" xfId="38955" xr:uid="{00000000-0005-0000-0000-00004B060000}"/>
    <cellStyle name="Comma 11 3 2 4 5" xfId="5548" xr:uid="{00000000-0005-0000-0000-00004C060000}"/>
    <cellStyle name="Comma 11 3 2 4 5 2" xfId="14793" xr:uid="{00000000-0005-0000-0000-00004D060000}"/>
    <cellStyle name="Comma 11 3 2 4 5 3" xfId="24043" xr:uid="{00000000-0005-0000-0000-00004E060000}"/>
    <cellStyle name="Comma 11 3 2 4 5 4" xfId="33288" xr:uid="{00000000-0005-0000-0000-00004F060000}"/>
    <cellStyle name="Comma 11 3 2 4 5 5" xfId="42533" xr:uid="{00000000-0005-0000-0000-000050060000}"/>
    <cellStyle name="Comma 11 3 2 4 6" xfId="4829" xr:uid="{00000000-0005-0000-0000-000051060000}"/>
    <cellStyle name="Comma 11 3 2 4 6 2" xfId="14074" xr:uid="{00000000-0005-0000-0000-000052060000}"/>
    <cellStyle name="Comma 11 3 2 4 6 3" xfId="23324" xr:uid="{00000000-0005-0000-0000-000053060000}"/>
    <cellStyle name="Comma 11 3 2 4 6 4" xfId="32569" xr:uid="{00000000-0005-0000-0000-000054060000}"/>
    <cellStyle name="Comma 11 3 2 4 6 5" xfId="41814" xr:uid="{00000000-0005-0000-0000-000055060000}"/>
    <cellStyle name="Comma 11 3 2 4 7" xfId="9811" xr:uid="{00000000-0005-0000-0000-000056060000}"/>
    <cellStyle name="Comma 11 3 2 4 8" xfId="19061" xr:uid="{00000000-0005-0000-0000-000057060000}"/>
    <cellStyle name="Comma 11 3 2 4 9" xfId="28306" xr:uid="{00000000-0005-0000-0000-000058060000}"/>
    <cellStyle name="Comma 11 3 2 5" xfId="917" xr:uid="{00000000-0005-0000-0000-000059060000}"/>
    <cellStyle name="Comma 11 3 2 5 2" xfId="3759" xr:uid="{00000000-0005-0000-0000-00005A060000}"/>
    <cellStyle name="Comma 11 3 2 5 2 2" xfId="8741" xr:uid="{00000000-0005-0000-0000-00005B060000}"/>
    <cellStyle name="Comma 11 3 2 5 2 2 2" xfId="17986" xr:uid="{00000000-0005-0000-0000-00005C060000}"/>
    <cellStyle name="Comma 11 3 2 5 2 2 3" xfId="27236" xr:uid="{00000000-0005-0000-0000-00005D060000}"/>
    <cellStyle name="Comma 11 3 2 5 2 2 4" xfId="36481" xr:uid="{00000000-0005-0000-0000-00005E060000}"/>
    <cellStyle name="Comma 11 3 2 5 2 2 5" xfId="45726" xr:uid="{00000000-0005-0000-0000-00005F060000}"/>
    <cellStyle name="Comma 11 3 2 5 2 3" xfId="13004" xr:uid="{00000000-0005-0000-0000-000060060000}"/>
    <cellStyle name="Comma 11 3 2 5 2 4" xfId="22254" xr:uid="{00000000-0005-0000-0000-000061060000}"/>
    <cellStyle name="Comma 11 3 2 5 2 5" xfId="31499" xr:uid="{00000000-0005-0000-0000-000062060000}"/>
    <cellStyle name="Comma 11 3 2 5 2 6" xfId="40744" xr:uid="{00000000-0005-0000-0000-000063060000}"/>
    <cellStyle name="Comma 11 3 2 5 3" xfId="2321" xr:uid="{00000000-0005-0000-0000-000064060000}"/>
    <cellStyle name="Comma 11 3 2 5 3 2" xfId="7303" xr:uid="{00000000-0005-0000-0000-000065060000}"/>
    <cellStyle name="Comma 11 3 2 5 3 2 2" xfId="16548" xr:uid="{00000000-0005-0000-0000-000066060000}"/>
    <cellStyle name="Comma 11 3 2 5 3 2 3" xfId="25798" xr:uid="{00000000-0005-0000-0000-000067060000}"/>
    <cellStyle name="Comma 11 3 2 5 3 2 4" xfId="35043" xr:uid="{00000000-0005-0000-0000-000068060000}"/>
    <cellStyle name="Comma 11 3 2 5 3 2 5" xfId="44288" xr:uid="{00000000-0005-0000-0000-000069060000}"/>
    <cellStyle name="Comma 11 3 2 5 3 3" xfId="11566" xr:uid="{00000000-0005-0000-0000-00006A060000}"/>
    <cellStyle name="Comma 11 3 2 5 3 4" xfId="20816" xr:uid="{00000000-0005-0000-0000-00006B060000}"/>
    <cellStyle name="Comma 11 3 2 5 3 5" xfId="30061" xr:uid="{00000000-0005-0000-0000-00006C060000}"/>
    <cellStyle name="Comma 11 3 2 5 3 6" xfId="39306" xr:uid="{00000000-0005-0000-0000-00006D060000}"/>
    <cellStyle name="Comma 11 3 2 5 4" xfId="5899" xr:uid="{00000000-0005-0000-0000-00006E060000}"/>
    <cellStyle name="Comma 11 3 2 5 4 2" xfId="15144" xr:uid="{00000000-0005-0000-0000-00006F060000}"/>
    <cellStyle name="Comma 11 3 2 5 4 3" xfId="24394" xr:uid="{00000000-0005-0000-0000-000070060000}"/>
    <cellStyle name="Comma 11 3 2 5 4 4" xfId="33639" xr:uid="{00000000-0005-0000-0000-000071060000}"/>
    <cellStyle name="Comma 11 3 2 5 4 5" xfId="42884" xr:uid="{00000000-0005-0000-0000-000072060000}"/>
    <cellStyle name="Comma 11 3 2 5 5" xfId="10162" xr:uid="{00000000-0005-0000-0000-000073060000}"/>
    <cellStyle name="Comma 11 3 2 5 6" xfId="19412" xr:uid="{00000000-0005-0000-0000-000074060000}"/>
    <cellStyle name="Comma 11 3 2 5 7" xfId="28657" xr:uid="{00000000-0005-0000-0000-000075060000}"/>
    <cellStyle name="Comma 11 3 2 5 8" xfId="37902" xr:uid="{00000000-0005-0000-0000-000076060000}"/>
    <cellStyle name="Comma 11 3 2 6" xfId="3040" xr:uid="{00000000-0005-0000-0000-000077060000}"/>
    <cellStyle name="Comma 11 3 2 6 2" xfId="8022" xr:uid="{00000000-0005-0000-0000-000078060000}"/>
    <cellStyle name="Comma 11 3 2 6 2 2" xfId="17267" xr:uid="{00000000-0005-0000-0000-000079060000}"/>
    <cellStyle name="Comma 11 3 2 6 2 3" xfId="26517" xr:uid="{00000000-0005-0000-0000-00007A060000}"/>
    <cellStyle name="Comma 11 3 2 6 2 4" xfId="35762" xr:uid="{00000000-0005-0000-0000-00007B060000}"/>
    <cellStyle name="Comma 11 3 2 6 2 5" xfId="45007" xr:uid="{00000000-0005-0000-0000-00007C060000}"/>
    <cellStyle name="Comma 11 3 2 6 3" xfId="12285" xr:uid="{00000000-0005-0000-0000-00007D060000}"/>
    <cellStyle name="Comma 11 3 2 6 4" xfId="21535" xr:uid="{00000000-0005-0000-0000-00007E060000}"/>
    <cellStyle name="Comma 11 3 2 6 5" xfId="30780" xr:uid="{00000000-0005-0000-0000-00007F060000}"/>
    <cellStyle name="Comma 11 3 2 6 6" xfId="40025" xr:uid="{00000000-0005-0000-0000-000080060000}"/>
    <cellStyle name="Comma 11 3 2 7" xfId="1580" xr:uid="{00000000-0005-0000-0000-000081060000}"/>
    <cellStyle name="Comma 11 3 2 7 2" xfId="6562" xr:uid="{00000000-0005-0000-0000-000082060000}"/>
    <cellStyle name="Comma 11 3 2 7 2 2" xfId="15807" xr:uid="{00000000-0005-0000-0000-000083060000}"/>
    <cellStyle name="Comma 11 3 2 7 2 3" xfId="25057" xr:uid="{00000000-0005-0000-0000-000084060000}"/>
    <cellStyle name="Comma 11 3 2 7 2 4" xfId="34302" xr:uid="{00000000-0005-0000-0000-000085060000}"/>
    <cellStyle name="Comma 11 3 2 7 2 5" xfId="43547" xr:uid="{00000000-0005-0000-0000-000086060000}"/>
    <cellStyle name="Comma 11 3 2 7 3" xfId="10825" xr:uid="{00000000-0005-0000-0000-000087060000}"/>
    <cellStyle name="Comma 11 3 2 7 4" xfId="20075" xr:uid="{00000000-0005-0000-0000-000088060000}"/>
    <cellStyle name="Comma 11 3 2 7 5" xfId="29320" xr:uid="{00000000-0005-0000-0000-000089060000}"/>
    <cellStyle name="Comma 11 3 2 7 6" xfId="38565" xr:uid="{00000000-0005-0000-0000-00008A060000}"/>
    <cellStyle name="Comma 11 3 2 8" xfId="5180" xr:uid="{00000000-0005-0000-0000-00008B060000}"/>
    <cellStyle name="Comma 11 3 2 8 2" xfId="14425" xr:uid="{00000000-0005-0000-0000-00008C060000}"/>
    <cellStyle name="Comma 11 3 2 8 3" xfId="23675" xr:uid="{00000000-0005-0000-0000-00008D060000}"/>
    <cellStyle name="Comma 11 3 2 8 4" xfId="32920" xr:uid="{00000000-0005-0000-0000-00008E060000}"/>
    <cellStyle name="Comma 11 3 2 8 5" xfId="42165" xr:uid="{00000000-0005-0000-0000-00008F060000}"/>
    <cellStyle name="Comma 11 3 2 9" xfId="4478" xr:uid="{00000000-0005-0000-0000-000090060000}"/>
    <cellStyle name="Comma 11 3 2 9 2" xfId="13723" xr:uid="{00000000-0005-0000-0000-000091060000}"/>
    <cellStyle name="Comma 11 3 2 9 3" xfId="22973" xr:uid="{00000000-0005-0000-0000-000092060000}"/>
    <cellStyle name="Comma 11 3 2 9 4" xfId="32218" xr:uid="{00000000-0005-0000-0000-000093060000}"/>
    <cellStyle name="Comma 11 3 2 9 5" xfId="41463" xr:uid="{00000000-0005-0000-0000-000094060000}"/>
    <cellStyle name="Comma 11 3 3" xfId="157" xr:uid="{00000000-0005-0000-0000-000095060000}"/>
    <cellStyle name="Comma 11 3 3 10" xfId="9404" xr:uid="{00000000-0005-0000-0000-000096060000}"/>
    <cellStyle name="Comma 11 3 3 11" xfId="18654" xr:uid="{00000000-0005-0000-0000-000097060000}"/>
    <cellStyle name="Comma 11 3 3 12" xfId="27899" xr:uid="{00000000-0005-0000-0000-000098060000}"/>
    <cellStyle name="Comma 11 3 3 13" xfId="37144" xr:uid="{00000000-0005-0000-0000-000099060000}"/>
    <cellStyle name="Comma 11 3 3 2" xfId="314" xr:uid="{00000000-0005-0000-0000-00009A060000}"/>
    <cellStyle name="Comma 11 3 3 2 10" xfId="28055" xr:uid="{00000000-0005-0000-0000-00009B060000}"/>
    <cellStyle name="Comma 11 3 3 2 11" xfId="37300" xr:uid="{00000000-0005-0000-0000-00009C060000}"/>
    <cellStyle name="Comma 11 3 3 2 2" xfId="683" xr:uid="{00000000-0005-0000-0000-00009D060000}"/>
    <cellStyle name="Comma 11 3 3 2 2 10" xfId="37668" xr:uid="{00000000-0005-0000-0000-00009E060000}"/>
    <cellStyle name="Comma 11 3 3 2 2 2" xfId="1385" xr:uid="{00000000-0005-0000-0000-00009F060000}"/>
    <cellStyle name="Comma 11 3 3 2 2 2 2" xfId="4227" xr:uid="{00000000-0005-0000-0000-0000A0060000}"/>
    <cellStyle name="Comma 11 3 3 2 2 2 2 2" xfId="9209" xr:uid="{00000000-0005-0000-0000-0000A1060000}"/>
    <cellStyle name="Comma 11 3 3 2 2 2 2 2 2" xfId="18454" xr:uid="{00000000-0005-0000-0000-0000A2060000}"/>
    <cellStyle name="Comma 11 3 3 2 2 2 2 2 3" xfId="27704" xr:uid="{00000000-0005-0000-0000-0000A3060000}"/>
    <cellStyle name="Comma 11 3 3 2 2 2 2 2 4" xfId="36949" xr:uid="{00000000-0005-0000-0000-0000A4060000}"/>
    <cellStyle name="Comma 11 3 3 2 2 2 2 2 5" xfId="46194" xr:uid="{00000000-0005-0000-0000-0000A5060000}"/>
    <cellStyle name="Comma 11 3 3 2 2 2 2 3" xfId="13472" xr:uid="{00000000-0005-0000-0000-0000A6060000}"/>
    <cellStyle name="Comma 11 3 3 2 2 2 2 4" xfId="22722" xr:uid="{00000000-0005-0000-0000-0000A7060000}"/>
    <cellStyle name="Comma 11 3 3 2 2 2 2 5" xfId="31967" xr:uid="{00000000-0005-0000-0000-0000A8060000}"/>
    <cellStyle name="Comma 11 3 3 2 2 2 2 6" xfId="41212" xr:uid="{00000000-0005-0000-0000-0000A9060000}"/>
    <cellStyle name="Comma 11 3 3 2 2 2 3" xfId="2806" xr:uid="{00000000-0005-0000-0000-0000AA060000}"/>
    <cellStyle name="Comma 11 3 3 2 2 2 3 2" xfId="7788" xr:uid="{00000000-0005-0000-0000-0000AB060000}"/>
    <cellStyle name="Comma 11 3 3 2 2 2 3 2 2" xfId="17033" xr:uid="{00000000-0005-0000-0000-0000AC060000}"/>
    <cellStyle name="Comma 11 3 3 2 2 2 3 2 3" xfId="26283" xr:uid="{00000000-0005-0000-0000-0000AD060000}"/>
    <cellStyle name="Comma 11 3 3 2 2 2 3 2 4" xfId="35528" xr:uid="{00000000-0005-0000-0000-0000AE060000}"/>
    <cellStyle name="Comma 11 3 3 2 2 2 3 2 5" xfId="44773" xr:uid="{00000000-0005-0000-0000-0000AF060000}"/>
    <cellStyle name="Comma 11 3 3 2 2 2 3 3" xfId="12051" xr:uid="{00000000-0005-0000-0000-0000B0060000}"/>
    <cellStyle name="Comma 11 3 3 2 2 2 3 4" xfId="21301" xr:uid="{00000000-0005-0000-0000-0000B1060000}"/>
    <cellStyle name="Comma 11 3 3 2 2 2 3 5" xfId="30546" xr:uid="{00000000-0005-0000-0000-0000B2060000}"/>
    <cellStyle name="Comma 11 3 3 2 2 2 3 6" xfId="39791" xr:uid="{00000000-0005-0000-0000-0000B3060000}"/>
    <cellStyle name="Comma 11 3 3 2 2 2 4" xfId="6367" xr:uid="{00000000-0005-0000-0000-0000B4060000}"/>
    <cellStyle name="Comma 11 3 3 2 2 2 4 2" xfId="15612" xr:uid="{00000000-0005-0000-0000-0000B5060000}"/>
    <cellStyle name="Comma 11 3 3 2 2 2 4 3" xfId="24862" xr:uid="{00000000-0005-0000-0000-0000B6060000}"/>
    <cellStyle name="Comma 11 3 3 2 2 2 4 4" xfId="34107" xr:uid="{00000000-0005-0000-0000-0000B7060000}"/>
    <cellStyle name="Comma 11 3 3 2 2 2 4 5" xfId="43352" xr:uid="{00000000-0005-0000-0000-0000B8060000}"/>
    <cellStyle name="Comma 11 3 3 2 2 2 5" xfId="10630" xr:uid="{00000000-0005-0000-0000-0000B9060000}"/>
    <cellStyle name="Comma 11 3 3 2 2 2 6" xfId="19880" xr:uid="{00000000-0005-0000-0000-0000BA060000}"/>
    <cellStyle name="Comma 11 3 3 2 2 2 7" xfId="29125" xr:uid="{00000000-0005-0000-0000-0000BB060000}"/>
    <cellStyle name="Comma 11 3 3 2 2 2 8" xfId="38370" xr:uid="{00000000-0005-0000-0000-0000BC060000}"/>
    <cellStyle name="Comma 11 3 3 2 2 3" xfId="3525" xr:uid="{00000000-0005-0000-0000-0000BD060000}"/>
    <cellStyle name="Comma 11 3 3 2 2 3 2" xfId="8507" xr:uid="{00000000-0005-0000-0000-0000BE060000}"/>
    <cellStyle name="Comma 11 3 3 2 2 3 2 2" xfId="17752" xr:uid="{00000000-0005-0000-0000-0000BF060000}"/>
    <cellStyle name="Comma 11 3 3 2 2 3 2 3" xfId="27002" xr:uid="{00000000-0005-0000-0000-0000C0060000}"/>
    <cellStyle name="Comma 11 3 3 2 2 3 2 4" xfId="36247" xr:uid="{00000000-0005-0000-0000-0000C1060000}"/>
    <cellStyle name="Comma 11 3 3 2 2 3 2 5" xfId="45492" xr:uid="{00000000-0005-0000-0000-0000C2060000}"/>
    <cellStyle name="Comma 11 3 3 2 2 3 3" xfId="12770" xr:uid="{00000000-0005-0000-0000-0000C3060000}"/>
    <cellStyle name="Comma 11 3 3 2 2 3 4" xfId="22020" xr:uid="{00000000-0005-0000-0000-0000C4060000}"/>
    <cellStyle name="Comma 11 3 3 2 2 3 5" xfId="31265" xr:uid="{00000000-0005-0000-0000-0000C5060000}"/>
    <cellStyle name="Comma 11 3 3 2 2 3 6" xfId="40510" xr:uid="{00000000-0005-0000-0000-0000C6060000}"/>
    <cellStyle name="Comma 11 3 3 2 2 4" xfId="2087" xr:uid="{00000000-0005-0000-0000-0000C7060000}"/>
    <cellStyle name="Comma 11 3 3 2 2 4 2" xfId="7069" xr:uid="{00000000-0005-0000-0000-0000C8060000}"/>
    <cellStyle name="Comma 11 3 3 2 2 4 2 2" xfId="16314" xr:uid="{00000000-0005-0000-0000-0000C9060000}"/>
    <cellStyle name="Comma 11 3 3 2 2 4 2 3" xfId="25564" xr:uid="{00000000-0005-0000-0000-0000CA060000}"/>
    <cellStyle name="Comma 11 3 3 2 2 4 2 4" xfId="34809" xr:uid="{00000000-0005-0000-0000-0000CB060000}"/>
    <cellStyle name="Comma 11 3 3 2 2 4 2 5" xfId="44054" xr:uid="{00000000-0005-0000-0000-0000CC060000}"/>
    <cellStyle name="Comma 11 3 3 2 2 4 3" xfId="11332" xr:uid="{00000000-0005-0000-0000-0000CD060000}"/>
    <cellStyle name="Comma 11 3 3 2 2 4 4" xfId="20582" xr:uid="{00000000-0005-0000-0000-0000CE060000}"/>
    <cellStyle name="Comma 11 3 3 2 2 4 5" xfId="29827" xr:uid="{00000000-0005-0000-0000-0000CF060000}"/>
    <cellStyle name="Comma 11 3 3 2 2 4 6" xfId="39072" xr:uid="{00000000-0005-0000-0000-0000D0060000}"/>
    <cellStyle name="Comma 11 3 3 2 2 5" xfId="5665" xr:uid="{00000000-0005-0000-0000-0000D1060000}"/>
    <cellStyle name="Comma 11 3 3 2 2 5 2" xfId="14910" xr:uid="{00000000-0005-0000-0000-0000D2060000}"/>
    <cellStyle name="Comma 11 3 3 2 2 5 3" xfId="24160" xr:uid="{00000000-0005-0000-0000-0000D3060000}"/>
    <cellStyle name="Comma 11 3 3 2 2 5 4" xfId="33405" xr:uid="{00000000-0005-0000-0000-0000D4060000}"/>
    <cellStyle name="Comma 11 3 3 2 2 5 5" xfId="42650" xr:uid="{00000000-0005-0000-0000-0000D5060000}"/>
    <cellStyle name="Comma 11 3 3 2 2 6" xfId="4946" xr:uid="{00000000-0005-0000-0000-0000D6060000}"/>
    <cellStyle name="Comma 11 3 3 2 2 6 2" xfId="14191" xr:uid="{00000000-0005-0000-0000-0000D7060000}"/>
    <cellStyle name="Comma 11 3 3 2 2 6 3" xfId="23441" xr:uid="{00000000-0005-0000-0000-0000D8060000}"/>
    <cellStyle name="Comma 11 3 3 2 2 6 4" xfId="32686" xr:uid="{00000000-0005-0000-0000-0000D9060000}"/>
    <cellStyle name="Comma 11 3 3 2 2 6 5" xfId="41931" xr:uid="{00000000-0005-0000-0000-0000DA060000}"/>
    <cellStyle name="Comma 11 3 3 2 2 7" xfId="9928" xr:uid="{00000000-0005-0000-0000-0000DB060000}"/>
    <cellStyle name="Comma 11 3 3 2 2 8" xfId="19178" xr:uid="{00000000-0005-0000-0000-0000DC060000}"/>
    <cellStyle name="Comma 11 3 3 2 2 9" xfId="28423" xr:uid="{00000000-0005-0000-0000-0000DD060000}"/>
    <cellStyle name="Comma 11 3 3 2 3" xfId="1034" xr:uid="{00000000-0005-0000-0000-0000DE060000}"/>
    <cellStyle name="Comma 11 3 3 2 3 2" xfId="3876" xr:uid="{00000000-0005-0000-0000-0000DF060000}"/>
    <cellStyle name="Comma 11 3 3 2 3 2 2" xfId="8858" xr:uid="{00000000-0005-0000-0000-0000E0060000}"/>
    <cellStyle name="Comma 11 3 3 2 3 2 2 2" xfId="18103" xr:uid="{00000000-0005-0000-0000-0000E1060000}"/>
    <cellStyle name="Comma 11 3 3 2 3 2 2 3" xfId="27353" xr:uid="{00000000-0005-0000-0000-0000E2060000}"/>
    <cellStyle name="Comma 11 3 3 2 3 2 2 4" xfId="36598" xr:uid="{00000000-0005-0000-0000-0000E3060000}"/>
    <cellStyle name="Comma 11 3 3 2 3 2 2 5" xfId="45843" xr:uid="{00000000-0005-0000-0000-0000E4060000}"/>
    <cellStyle name="Comma 11 3 3 2 3 2 3" xfId="13121" xr:uid="{00000000-0005-0000-0000-0000E5060000}"/>
    <cellStyle name="Comma 11 3 3 2 3 2 4" xfId="22371" xr:uid="{00000000-0005-0000-0000-0000E6060000}"/>
    <cellStyle name="Comma 11 3 3 2 3 2 5" xfId="31616" xr:uid="{00000000-0005-0000-0000-0000E7060000}"/>
    <cellStyle name="Comma 11 3 3 2 3 2 6" xfId="40861" xr:uid="{00000000-0005-0000-0000-0000E8060000}"/>
    <cellStyle name="Comma 11 3 3 2 3 3" xfId="2438" xr:uid="{00000000-0005-0000-0000-0000E9060000}"/>
    <cellStyle name="Comma 11 3 3 2 3 3 2" xfId="7420" xr:uid="{00000000-0005-0000-0000-0000EA060000}"/>
    <cellStyle name="Comma 11 3 3 2 3 3 2 2" xfId="16665" xr:uid="{00000000-0005-0000-0000-0000EB060000}"/>
    <cellStyle name="Comma 11 3 3 2 3 3 2 3" xfId="25915" xr:uid="{00000000-0005-0000-0000-0000EC060000}"/>
    <cellStyle name="Comma 11 3 3 2 3 3 2 4" xfId="35160" xr:uid="{00000000-0005-0000-0000-0000ED060000}"/>
    <cellStyle name="Comma 11 3 3 2 3 3 2 5" xfId="44405" xr:uid="{00000000-0005-0000-0000-0000EE060000}"/>
    <cellStyle name="Comma 11 3 3 2 3 3 3" xfId="11683" xr:uid="{00000000-0005-0000-0000-0000EF060000}"/>
    <cellStyle name="Comma 11 3 3 2 3 3 4" xfId="20933" xr:uid="{00000000-0005-0000-0000-0000F0060000}"/>
    <cellStyle name="Comma 11 3 3 2 3 3 5" xfId="30178" xr:uid="{00000000-0005-0000-0000-0000F1060000}"/>
    <cellStyle name="Comma 11 3 3 2 3 3 6" xfId="39423" xr:uid="{00000000-0005-0000-0000-0000F2060000}"/>
    <cellStyle name="Comma 11 3 3 2 3 4" xfId="6016" xr:uid="{00000000-0005-0000-0000-0000F3060000}"/>
    <cellStyle name="Comma 11 3 3 2 3 4 2" xfId="15261" xr:uid="{00000000-0005-0000-0000-0000F4060000}"/>
    <cellStyle name="Comma 11 3 3 2 3 4 3" xfId="24511" xr:uid="{00000000-0005-0000-0000-0000F5060000}"/>
    <cellStyle name="Comma 11 3 3 2 3 4 4" xfId="33756" xr:uid="{00000000-0005-0000-0000-0000F6060000}"/>
    <cellStyle name="Comma 11 3 3 2 3 4 5" xfId="43001" xr:uid="{00000000-0005-0000-0000-0000F7060000}"/>
    <cellStyle name="Comma 11 3 3 2 3 5" xfId="10279" xr:uid="{00000000-0005-0000-0000-0000F8060000}"/>
    <cellStyle name="Comma 11 3 3 2 3 6" xfId="19529" xr:uid="{00000000-0005-0000-0000-0000F9060000}"/>
    <cellStyle name="Comma 11 3 3 2 3 7" xfId="28774" xr:uid="{00000000-0005-0000-0000-0000FA060000}"/>
    <cellStyle name="Comma 11 3 3 2 3 8" xfId="38019" xr:uid="{00000000-0005-0000-0000-0000FB060000}"/>
    <cellStyle name="Comma 11 3 3 2 4" xfId="3157" xr:uid="{00000000-0005-0000-0000-0000FC060000}"/>
    <cellStyle name="Comma 11 3 3 2 4 2" xfId="8139" xr:uid="{00000000-0005-0000-0000-0000FD060000}"/>
    <cellStyle name="Comma 11 3 3 2 4 2 2" xfId="17384" xr:uid="{00000000-0005-0000-0000-0000FE060000}"/>
    <cellStyle name="Comma 11 3 3 2 4 2 3" xfId="26634" xr:uid="{00000000-0005-0000-0000-0000FF060000}"/>
    <cellStyle name="Comma 11 3 3 2 4 2 4" xfId="35879" xr:uid="{00000000-0005-0000-0000-000000070000}"/>
    <cellStyle name="Comma 11 3 3 2 4 2 5" xfId="45124" xr:uid="{00000000-0005-0000-0000-000001070000}"/>
    <cellStyle name="Comma 11 3 3 2 4 3" xfId="12402" xr:uid="{00000000-0005-0000-0000-000002070000}"/>
    <cellStyle name="Comma 11 3 3 2 4 4" xfId="21652" xr:uid="{00000000-0005-0000-0000-000003070000}"/>
    <cellStyle name="Comma 11 3 3 2 4 5" xfId="30897" xr:uid="{00000000-0005-0000-0000-000004070000}"/>
    <cellStyle name="Comma 11 3 3 2 4 6" xfId="40142" xr:uid="{00000000-0005-0000-0000-000005070000}"/>
    <cellStyle name="Comma 11 3 3 2 5" xfId="1853" xr:uid="{00000000-0005-0000-0000-000006070000}"/>
    <cellStyle name="Comma 11 3 3 2 5 2" xfId="6835" xr:uid="{00000000-0005-0000-0000-000007070000}"/>
    <cellStyle name="Comma 11 3 3 2 5 2 2" xfId="16080" xr:uid="{00000000-0005-0000-0000-000008070000}"/>
    <cellStyle name="Comma 11 3 3 2 5 2 3" xfId="25330" xr:uid="{00000000-0005-0000-0000-000009070000}"/>
    <cellStyle name="Comma 11 3 3 2 5 2 4" xfId="34575" xr:uid="{00000000-0005-0000-0000-00000A070000}"/>
    <cellStyle name="Comma 11 3 3 2 5 2 5" xfId="43820" xr:uid="{00000000-0005-0000-0000-00000B070000}"/>
    <cellStyle name="Comma 11 3 3 2 5 3" xfId="11098" xr:uid="{00000000-0005-0000-0000-00000C070000}"/>
    <cellStyle name="Comma 11 3 3 2 5 4" xfId="20348" xr:uid="{00000000-0005-0000-0000-00000D070000}"/>
    <cellStyle name="Comma 11 3 3 2 5 5" xfId="29593" xr:uid="{00000000-0005-0000-0000-00000E070000}"/>
    <cellStyle name="Comma 11 3 3 2 5 6" xfId="38838" xr:uid="{00000000-0005-0000-0000-00000F070000}"/>
    <cellStyle name="Comma 11 3 3 2 6" xfId="5297" xr:uid="{00000000-0005-0000-0000-000010070000}"/>
    <cellStyle name="Comma 11 3 3 2 6 2" xfId="14542" xr:uid="{00000000-0005-0000-0000-000011070000}"/>
    <cellStyle name="Comma 11 3 3 2 6 3" xfId="23792" xr:uid="{00000000-0005-0000-0000-000012070000}"/>
    <cellStyle name="Comma 11 3 3 2 6 4" xfId="33037" xr:uid="{00000000-0005-0000-0000-000013070000}"/>
    <cellStyle name="Comma 11 3 3 2 6 5" xfId="42282" xr:uid="{00000000-0005-0000-0000-000014070000}"/>
    <cellStyle name="Comma 11 3 3 2 7" xfId="4595" xr:uid="{00000000-0005-0000-0000-000015070000}"/>
    <cellStyle name="Comma 11 3 3 2 7 2" xfId="13840" xr:uid="{00000000-0005-0000-0000-000016070000}"/>
    <cellStyle name="Comma 11 3 3 2 7 3" xfId="23090" xr:uid="{00000000-0005-0000-0000-000017070000}"/>
    <cellStyle name="Comma 11 3 3 2 7 4" xfId="32335" xr:uid="{00000000-0005-0000-0000-000018070000}"/>
    <cellStyle name="Comma 11 3 3 2 7 5" xfId="41580" xr:uid="{00000000-0005-0000-0000-000019070000}"/>
    <cellStyle name="Comma 11 3 3 2 8" xfId="9560" xr:uid="{00000000-0005-0000-0000-00001A070000}"/>
    <cellStyle name="Comma 11 3 3 2 9" xfId="18810" xr:uid="{00000000-0005-0000-0000-00001B070000}"/>
    <cellStyle name="Comma 11 3 3 3" xfId="392" xr:uid="{00000000-0005-0000-0000-00001C070000}"/>
    <cellStyle name="Comma 11 3 3 3 10" xfId="28133" xr:uid="{00000000-0005-0000-0000-00001D070000}"/>
    <cellStyle name="Comma 11 3 3 3 11" xfId="37378" xr:uid="{00000000-0005-0000-0000-00001E070000}"/>
    <cellStyle name="Comma 11 3 3 3 2" xfId="761" xr:uid="{00000000-0005-0000-0000-00001F070000}"/>
    <cellStyle name="Comma 11 3 3 3 2 10" xfId="37746" xr:uid="{00000000-0005-0000-0000-000020070000}"/>
    <cellStyle name="Comma 11 3 3 3 2 2" xfId="1463" xr:uid="{00000000-0005-0000-0000-000021070000}"/>
    <cellStyle name="Comma 11 3 3 3 2 2 2" xfId="4305" xr:uid="{00000000-0005-0000-0000-000022070000}"/>
    <cellStyle name="Comma 11 3 3 3 2 2 2 2" xfId="9287" xr:uid="{00000000-0005-0000-0000-000023070000}"/>
    <cellStyle name="Comma 11 3 3 3 2 2 2 2 2" xfId="18532" xr:uid="{00000000-0005-0000-0000-000024070000}"/>
    <cellStyle name="Comma 11 3 3 3 2 2 2 2 3" xfId="27782" xr:uid="{00000000-0005-0000-0000-000025070000}"/>
    <cellStyle name="Comma 11 3 3 3 2 2 2 2 4" xfId="37027" xr:uid="{00000000-0005-0000-0000-000026070000}"/>
    <cellStyle name="Comma 11 3 3 3 2 2 2 2 5" xfId="46272" xr:uid="{00000000-0005-0000-0000-000027070000}"/>
    <cellStyle name="Comma 11 3 3 3 2 2 2 3" xfId="13550" xr:uid="{00000000-0005-0000-0000-000028070000}"/>
    <cellStyle name="Comma 11 3 3 3 2 2 2 4" xfId="22800" xr:uid="{00000000-0005-0000-0000-000029070000}"/>
    <cellStyle name="Comma 11 3 3 3 2 2 2 5" xfId="32045" xr:uid="{00000000-0005-0000-0000-00002A070000}"/>
    <cellStyle name="Comma 11 3 3 3 2 2 2 6" xfId="41290" xr:uid="{00000000-0005-0000-0000-00002B070000}"/>
    <cellStyle name="Comma 11 3 3 3 2 2 3" xfId="2884" xr:uid="{00000000-0005-0000-0000-00002C070000}"/>
    <cellStyle name="Comma 11 3 3 3 2 2 3 2" xfId="7866" xr:uid="{00000000-0005-0000-0000-00002D070000}"/>
    <cellStyle name="Comma 11 3 3 3 2 2 3 2 2" xfId="17111" xr:uid="{00000000-0005-0000-0000-00002E070000}"/>
    <cellStyle name="Comma 11 3 3 3 2 2 3 2 3" xfId="26361" xr:uid="{00000000-0005-0000-0000-00002F070000}"/>
    <cellStyle name="Comma 11 3 3 3 2 2 3 2 4" xfId="35606" xr:uid="{00000000-0005-0000-0000-000030070000}"/>
    <cellStyle name="Comma 11 3 3 3 2 2 3 2 5" xfId="44851" xr:uid="{00000000-0005-0000-0000-000031070000}"/>
    <cellStyle name="Comma 11 3 3 3 2 2 3 3" xfId="12129" xr:uid="{00000000-0005-0000-0000-000032070000}"/>
    <cellStyle name="Comma 11 3 3 3 2 2 3 4" xfId="21379" xr:uid="{00000000-0005-0000-0000-000033070000}"/>
    <cellStyle name="Comma 11 3 3 3 2 2 3 5" xfId="30624" xr:uid="{00000000-0005-0000-0000-000034070000}"/>
    <cellStyle name="Comma 11 3 3 3 2 2 3 6" xfId="39869" xr:uid="{00000000-0005-0000-0000-000035070000}"/>
    <cellStyle name="Comma 11 3 3 3 2 2 4" xfId="6445" xr:uid="{00000000-0005-0000-0000-000036070000}"/>
    <cellStyle name="Comma 11 3 3 3 2 2 4 2" xfId="15690" xr:uid="{00000000-0005-0000-0000-000037070000}"/>
    <cellStyle name="Comma 11 3 3 3 2 2 4 3" xfId="24940" xr:uid="{00000000-0005-0000-0000-000038070000}"/>
    <cellStyle name="Comma 11 3 3 3 2 2 4 4" xfId="34185" xr:uid="{00000000-0005-0000-0000-000039070000}"/>
    <cellStyle name="Comma 11 3 3 3 2 2 4 5" xfId="43430" xr:uid="{00000000-0005-0000-0000-00003A070000}"/>
    <cellStyle name="Comma 11 3 3 3 2 2 5" xfId="10708" xr:uid="{00000000-0005-0000-0000-00003B070000}"/>
    <cellStyle name="Comma 11 3 3 3 2 2 6" xfId="19958" xr:uid="{00000000-0005-0000-0000-00003C070000}"/>
    <cellStyle name="Comma 11 3 3 3 2 2 7" xfId="29203" xr:uid="{00000000-0005-0000-0000-00003D070000}"/>
    <cellStyle name="Comma 11 3 3 3 2 2 8" xfId="38448" xr:uid="{00000000-0005-0000-0000-00003E070000}"/>
    <cellStyle name="Comma 11 3 3 3 2 3" xfId="3603" xr:uid="{00000000-0005-0000-0000-00003F070000}"/>
    <cellStyle name="Comma 11 3 3 3 2 3 2" xfId="8585" xr:uid="{00000000-0005-0000-0000-000040070000}"/>
    <cellStyle name="Comma 11 3 3 3 2 3 2 2" xfId="17830" xr:uid="{00000000-0005-0000-0000-000041070000}"/>
    <cellStyle name="Comma 11 3 3 3 2 3 2 3" xfId="27080" xr:uid="{00000000-0005-0000-0000-000042070000}"/>
    <cellStyle name="Comma 11 3 3 3 2 3 2 4" xfId="36325" xr:uid="{00000000-0005-0000-0000-000043070000}"/>
    <cellStyle name="Comma 11 3 3 3 2 3 2 5" xfId="45570" xr:uid="{00000000-0005-0000-0000-000044070000}"/>
    <cellStyle name="Comma 11 3 3 3 2 3 3" xfId="12848" xr:uid="{00000000-0005-0000-0000-000045070000}"/>
    <cellStyle name="Comma 11 3 3 3 2 3 4" xfId="22098" xr:uid="{00000000-0005-0000-0000-000046070000}"/>
    <cellStyle name="Comma 11 3 3 3 2 3 5" xfId="31343" xr:uid="{00000000-0005-0000-0000-000047070000}"/>
    <cellStyle name="Comma 11 3 3 3 2 3 6" xfId="40588" xr:uid="{00000000-0005-0000-0000-000048070000}"/>
    <cellStyle name="Comma 11 3 3 3 2 4" xfId="2165" xr:uid="{00000000-0005-0000-0000-000049070000}"/>
    <cellStyle name="Comma 11 3 3 3 2 4 2" xfId="7147" xr:uid="{00000000-0005-0000-0000-00004A070000}"/>
    <cellStyle name="Comma 11 3 3 3 2 4 2 2" xfId="16392" xr:uid="{00000000-0005-0000-0000-00004B070000}"/>
    <cellStyle name="Comma 11 3 3 3 2 4 2 3" xfId="25642" xr:uid="{00000000-0005-0000-0000-00004C070000}"/>
    <cellStyle name="Comma 11 3 3 3 2 4 2 4" xfId="34887" xr:uid="{00000000-0005-0000-0000-00004D070000}"/>
    <cellStyle name="Comma 11 3 3 3 2 4 2 5" xfId="44132" xr:uid="{00000000-0005-0000-0000-00004E070000}"/>
    <cellStyle name="Comma 11 3 3 3 2 4 3" xfId="11410" xr:uid="{00000000-0005-0000-0000-00004F070000}"/>
    <cellStyle name="Comma 11 3 3 3 2 4 4" xfId="20660" xr:uid="{00000000-0005-0000-0000-000050070000}"/>
    <cellStyle name="Comma 11 3 3 3 2 4 5" xfId="29905" xr:uid="{00000000-0005-0000-0000-000051070000}"/>
    <cellStyle name="Comma 11 3 3 3 2 4 6" xfId="39150" xr:uid="{00000000-0005-0000-0000-000052070000}"/>
    <cellStyle name="Comma 11 3 3 3 2 5" xfId="5743" xr:uid="{00000000-0005-0000-0000-000053070000}"/>
    <cellStyle name="Comma 11 3 3 3 2 5 2" xfId="14988" xr:uid="{00000000-0005-0000-0000-000054070000}"/>
    <cellStyle name="Comma 11 3 3 3 2 5 3" xfId="24238" xr:uid="{00000000-0005-0000-0000-000055070000}"/>
    <cellStyle name="Comma 11 3 3 3 2 5 4" xfId="33483" xr:uid="{00000000-0005-0000-0000-000056070000}"/>
    <cellStyle name="Comma 11 3 3 3 2 5 5" xfId="42728" xr:uid="{00000000-0005-0000-0000-000057070000}"/>
    <cellStyle name="Comma 11 3 3 3 2 6" xfId="5024" xr:uid="{00000000-0005-0000-0000-000058070000}"/>
    <cellStyle name="Comma 11 3 3 3 2 6 2" xfId="14269" xr:uid="{00000000-0005-0000-0000-000059070000}"/>
    <cellStyle name="Comma 11 3 3 3 2 6 3" xfId="23519" xr:uid="{00000000-0005-0000-0000-00005A070000}"/>
    <cellStyle name="Comma 11 3 3 3 2 6 4" xfId="32764" xr:uid="{00000000-0005-0000-0000-00005B070000}"/>
    <cellStyle name="Comma 11 3 3 3 2 6 5" xfId="42009" xr:uid="{00000000-0005-0000-0000-00005C070000}"/>
    <cellStyle name="Comma 11 3 3 3 2 7" xfId="10006" xr:uid="{00000000-0005-0000-0000-00005D070000}"/>
    <cellStyle name="Comma 11 3 3 3 2 8" xfId="19256" xr:uid="{00000000-0005-0000-0000-00005E070000}"/>
    <cellStyle name="Comma 11 3 3 3 2 9" xfId="28501" xr:uid="{00000000-0005-0000-0000-00005F070000}"/>
    <cellStyle name="Comma 11 3 3 3 3" xfId="1112" xr:uid="{00000000-0005-0000-0000-000060070000}"/>
    <cellStyle name="Comma 11 3 3 3 3 2" xfId="3954" xr:uid="{00000000-0005-0000-0000-000061070000}"/>
    <cellStyle name="Comma 11 3 3 3 3 2 2" xfId="8936" xr:uid="{00000000-0005-0000-0000-000062070000}"/>
    <cellStyle name="Comma 11 3 3 3 3 2 2 2" xfId="18181" xr:uid="{00000000-0005-0000-0000-000063070000}"/>
    <cellStyle name="Comma 11 3 3 3 3 2 2 3" xfId="27431" xr:uid="{00000000-0005-0000-0000-000064070000}"/>
    <cellStyle name="Comma 11 3 3 3 3 2 2 4" xfId="36676" xr:uid="{00000000-0005-0000-0000-000065070000}"/>
    <cellStyle name="Comma 11 3 3 3 3 2 2 5" xfId="45921" xr:uid="{00000000-0005-0000-0000-000066070000}"/>
    <cellStyle name="Comma 11 3 3 3 3 2 3" xfId="13199" xr:uid="{00000000-0005-0000-0000-000067070000}"/>
    <cellStyle name="Comma 11 3 3 3 3 2 4" xfId="22449" xr:uid="{00000000-0005-0000-0000-000068070000}"/>
    <cellStyle name="Comma 11 3 3 3 3 2 5" xfId="31694" xr:uid="{00000000-0005-0000-0000-000069070000}"/>
    <cellStyle name="Comma 11 3 3 3 3 2 6" xfId="40939" xr:uid="{00000000-0005-0000-0000-00006A070000}"/>
    <cellStyle name="Comma 11 3 3 3 3 3" xfId="2516" xr:uid="{00000000-0005-0000-0000-00006B070000}"/>
    <cellStyle name="Comma 11 3 3 3 3 3 2" xfId="7498" xr:uid="{00000000-0005-0000-0000-00006C070000}"/>
    <cellStyle name="Comma 11 3 3 3 3 3 2 2" xfId="16743" xr:uid="{00000000-0005-0000-0000-00006D070000}"/>
    <cellStyle name="Comma 11 3 3 3 3 3 2 3" xfId="25993" xr:uid="{00000000-0005-0000-0000-00006E070000}"/>
    <cellStyle name="Comma 11 3 3 3 3 3 2 4" xfId="35238" xr:uid="{00000000-0005-0000-0000-00006F070000}"/>
    <cellStyle name="Comma 11 3 3 3 3 3 2 5" xfId="44483" xr:uid="{00000000-0005-0000-0000-000070070000}"/>
    <cellStyle name="Comma 11 3 3 3 3 3 3" xfId="11761" xr:uid="{00000000-0005-0000-0000-000071070000}"/>
    <cellStyle name="Comma 11 3 3 3 3 3 4" xfId="21011" xr:uid="{00000000-0005-0000-0000-000072070000}"/>
    <cellStyle name="Comma 11 3 3 3 3 3 5" xfId="30256" xr:uid="{00000000-0005-0000-0000-000073070000}"/>
    <cellStyle name="Comma 11 3 3 3 3 3 6" xfId="39501" xr:uid="{00000000-0005-0000-0000-000074070000}"/>
    <cellStyle name="Comma 11 3 3 3 3 4" xfId="6094" xr:uid="{00000000-0005-0000-0000-000075070000}"/>
    <cellStyle name="Comma 11 3 3 3 3 4 2" xfId="15339" xr:uid="{00000000-0005-0000-0000-000076070000}"/>
    <cellStyle name="Comma 11 3 3 3 3 4 3" xfId="24589" xr:uid="{00000000-0005-0000-0000-000077070000}"/>
    <cellStyle name="Comma 11 3 3 3 3 4 4" xfId="33834" xr:uid="{00000000-0005-0000-0000-000078070000}"/>
    <cellStyle name="Comma 11 3 3 3 3 4 5" xfId="43079" xr:uid="{00000000-0005-0000-0000-000079070000}"/>
    <cellStyle name="Comma 11 3 3 3 3 5" xfId="10357" xr:uid="{00000000-0005-0000-0000-00007A070000}"/>
    <cellStyle name="Comma 11 3 3 3 3 6" xfId="19607" xr:uid="{00000000-0005-0000-0000-00007B070000}"/>
    <cellStyle name="Comma 11 3 3 3 3 7" xfId="28852" xr:uid="{00000000-0005-0000-0000-00007C070000}"/>
    <cellStyle name="Comma 11 3 3 3 3 8" xfId="38097" xr:uid="{00000000-0005-0000-0000-00007D070000}"/>
    <cellStyle name="Comma 11 3 3 3 4" xfId="3235" xr:uid="{00000000-0005-0000-0000-00007E070000}"/>
    <cellStyle name="Comma 11 3 3 3 4 2" xfId="8217" xr:uid="{00000000-0005-0000-0000-00007F070000}"/>
    <cellStyle name="Comma 11 3 3 3 4 2 2" xfId="17462" xr:uid="{00000000-0005-0000-0000-000080070000}"/>
    <cellStyle name="Comma 11 3 3 3 4 2 3" xfId="26712" xr:uid="{00000000-0005-0000-0000-000081070000}"/>
    <cellStyle name="Comma 11 3 3 3 4 2 4" xfId="35957" xr:uid="{00000000-0005-0000-0000-000082070000}"/>
    <cellStyle name="Comma 11 3 3 3 4 2 5" xfId="45202" xr:uid="{00000000-0005-0000-0000-000083070000}"/>
    <cellStyle name="Comma 11 3 3 3 4 3" xfId="12480" xr:uid="{00000000-0005-0000-0000-000084070000}"/>
    <cellStyle name="Comma 11 3 3 3 4 4" xfId="21730" xr:uid="{00000000-0005-0000-0000-000085070000}"/>
    <cellStyle name="Comma 11 3 3 3 4 5" xfId="30975" xr:uid="{00000000-0005-0000-0000-000086070000}"/>
    <cellStyle name="Comma 11 3 3 3 4 6" xfId="40220" xr:uid="{00000000-0005-0000-0000-000087070000}"/>
    <cellStyle name="Comma 11 3 3 3 5" xfId="1697" xr:uid="{00000000-0005-0000-0000-000088070000}"/>
    <cellStyle name="Comma 11 3 3 3 5 2" xfId="6679" xr:uid="{00000000-0005-0000-0000-000089070000}"/>
    <cellStyle name="Comma 11 3 3 3 5 2 2" xfId="15924" xr:uid="{00000000-0005-0000-0000-00008A070000}"/>
    <cellStyle name="Comma 11 3 3 3 5 2 3" xfId="25174" xr:uid="{00000000-0005-0000-0000-00008B070000}"/>
    <cellStyle name="Comma 11 3 3 3 5 2 4" xfId="34419" xr:uid="{00000000-0005-0000-0000-00008C070000}"/>
    <cellStyle name="Comma 11 3 3 3 5 2 5" xfId="43664" xr:uid="{00000000-0005-0000-0000-00008D070000}"/>
    <cellStyle name="Comma 11 3 3 3 5 3" xfId="10942" xr:uid="{00000000-0005-0000-0000-00008E070000}"/>
    <cellStyle name="Comma 11 3 3 3 5 4" xfId="20192" xr:uid="{00000000-0005-0000-0000-00008F070000}"/>
    <cellStyle name="Comma 11 3 3 3 5 5" xfId="29437" xr:uid="{00000000-0005-0000-0000-000090070000}"/>
    <cellStyle name="Comma 11 3 3 3 5 6" xfId="38682" xr:uid="{00000000-0005-0000-0000-000091070000}"/>
    <cellStyle name="Comma 11 3 3 3 6" xfId="5375" xr:uid="{00000000-0005-0000-0000-000092070000}"/>
    <cellStyle name="Comma 11 3 3 3 6 2" xfId="14620" xr:uid="{00000000-0005-0000-0000-000093070000}"/>
    <cellStyle name="Comma 11 3 3 3 6 3" xfId="23870" xr:uid="{00000000-0005-0000-0000-000094070000}"/>
    <cellStyle name="Comma 11 3 3 3 6 4" xfId="33115" xr:uid="{00000000-0005-0000-0000-000095070000}"/>
    <cellStyle name="Comma 11 3 3 3 6 5" xfId="42360" xr:uid="{00000000-0005-0000-0000-000096070000}"/>
    <cellStyle name="Comma 11 3 3 3 7" xfId="4673" xr:uid="{00000000-0005-0000-0000-000097070000}"/>
    <cellStyle name="Comma 11 3 3 3 7 2" xfId="13918" xr:uid="{00000000-0005-0000-0000-000098070000}"/>
    <cellStyle name="Comma 11 3 3 3 7 3" xfId="23168" xr:uid="{00000000-0005-0000-0000-000099070000}"/>
    <cellStyle name="Comma 11 3 3 3 7 4" xfId="32413" xr:uid="{00000000-0005-0000-0000-00009A070000}"/>
    <cellStyle name="Comma 11 3 3 3 7 5" xfId="41658" xr:uid="{00000000-0005-0000-0000-00009B070000}"/>
    <cellStyle name="Comma 11 3 3 3 8" xfId="9638" xr:uid="{00000000-0005-0000-0000-00009C070000}"/>
    <cellStyle name="Comma 11 3 3 3 9" xfId="18888" xr:uid="{00000000-0005-0000-0000-00009D070000}"/>
    <cellStyle name="Comma 11 3 3 4" xfId="527" xr:uid="{00000000-0005-0000-0000-00009E070000}"/>
    <cellStyle name="Comma 11 3 3 4 10" xfId="37512" xr:uid="{00000000-0005-0000-0000-00009F070000}"/>
    <cellStyle name="Comma 11 3 3 4 2" xfId="1229" xr:uid="{00000000-0005-0000-0000-0000A0070000}"/>
    <cellStyle name="Comma 11 3 3 4 2 2" xfId="4071" xr:uid="{00000000-0005-0000-0000-0000A1070000}"/>
    <cellStyle name="Comma 11 3 3 4 2 2 2" xfId="9053" xr:uid="{00000000-0005-0000-0000-0000A2070000}"/>
    <cellStyle name="Comma 11 3 3 4 2 2 2 2" xfId="18298" xr:uid="{00000000-0005-0000-0000-0000A3070000}"/>
    <cellStyle name="Comma 11 3 3 4 2 2 2 3" xfId="27548" xr:uid="{00000000-0005-0000-0000-0000A4070000}"/>
    <cellStyle name="Comma 11 3 3 4 2 2 2 4" xfId="36793" xr:uid="{00000000-0005-0000-0000-0000A5070000}"/>
    <cellStyle name="Comma 11 3 3 4 2 2 2 5" xfId="46038" xr:uid="{00000000-0005-0000-0000-0000A6070000}"/>
    <cellStyle name="Comma 11 3 3 4 2 2 3" xfId="13316" xr:uid="{00000000-0005-0000-0000-0000A7070000}"/>
    <cellStyle name="Comma 11 3 3 4 2 2 4" xfId="22566" xr:uid="{00000000-0005-0000-0000-0000A8070000}"/>
    <cellStyle name="Comma 11 3 3 4 2 2 5" xfId="31811" xr:uid="{00000000-0005-0000-0000-0000A9070000}"/>
    <cellStyle name="Comma 11 3 3 4 2 2 6" xfId="41056" xr:uid="{00000000-0005-0000-0000-0000AA070000}"/>
    <cellStyle name="Comma 11 3 3 4 2 3" xfId="2650" xr:uid="{00000000-0005-0000-0000-0000AB070000}"/>
    <cellStyle name="Comma 11 3 3 4 2 3 2" xfId="7632" xr:uid="{00000000-0005-0000-0000-0000AC070000}"/>
    <cellStyle name="Comma 11 3 3 4 2 3 2 2" xfId="16877" xr:uid="{00000000-0005-0000-0000-0000AD070000}"/>
    <cellStyle name="Comma 11 3 3 4 2 3 2 3" xfId="26127" xr:uid="{00000000-0005-0000-0000-0000AE070000}"/>
    <cellStyle name="Comma 11 3 3 4 2 3 2 4" xfId="35372" xr:uid="{00000000-0005-0000-0000-0000AF070000}"/>
    <cellStyle name="Comma 11 3 3 4 2 3 2 5" xfId="44617" xr:uid="{00000000-0005-0000-0000-0000B0070000}"/>
    <cellStyle name="Comma 11 3 3 4 2 3 3" xfId="11895" xr:uid="{00000000-0005-0000-0000-0000B1070000}"/>
    <cellStyle name="Comma 11 3 3 4 2 3 4" xfId="21145" xr:uid="{00000000-0005-0000-0000-0000B2070000}"/>
    <cellStyle name="Comma 11 3 3 4 2 3 5" xfId="30390" xr:uid="{00000000-0005-0000-0000-0000B3070000}"/>
    <cellStyle name="Comma 11 3 3 4 2 3 6" xfId="39635" xr:uid="{00000000-0005-0000-0000-0000B4070000}"/>
    <cellStyle name="Comma 11 3 3 4 2 4" xfId="6211" xr:uid="{00000000-0005-0000-0000-0000B5070000}"/>
    <cellStyle name="Comma 11 3 3 4 2 4 2" xfId="15456" xr:uid="{00000000-0005-0000-0000-0000B6070000}"/>
    <cellStyle name="Comma 11 3 3 4 2 4 3" xfId="24706" xr:uid="{00000000-0005-0000-0000-0000B7070000}"/>
    <cellStyle name="Comma 11 3 3 4 2 4 4" xfId="33951" xr:uid="{00000000-0005-0000-0000-0000B8070000}"/>
    <cellStyle name="Comma 11 3 3 4 2 4 5" xfId="43196" xr:uid="{00000000-0005-0000-0000-0000B9070000}"/>
    <cellStyle name="Comma 11 3 3 4 2 5" xfId="10474" xr:uid="{00000000-0005-0000-0000-0000BA070000}"/>
    <cellStyle name="Comma 11 3 3 4 2 6" xfId="19724" xr:uid="{00000000-0005-0000-0000-0000BB070000}"/>
    <cellStyle name="Comma 11 3 3 4 2 7" xfId="28969" xr:uid="{00000000-0005-0000-0000-0000BC070000}"/>
    <cellStyle name="Comma 11 3 3 4 2 8" xfId="38214" xr:uid="{00000000-0005-0000-0000-0000BD070000}"/>
    <cellStyle name="Comma 11 3 3 4 3" xfId="3369" xr:uid="{00000000-0005-0000-0000-0000BE070000}"/>
    <cellStyle name="Comma 11 3 3 4 3 2" xfId="8351" xr:uid="{00000000-0005-0000-0000-0000BF070000}"/>
    <cellStyle name="Comma 11 3 3 4 3 2 2" xfId="17596" xr:uid="{00000000-0005-0000-0000-0000C0070000}"/>
    <cellStyle name="Comma 11 3 3 4 3 2 3" xfId="26846" xr:uid="{00000000-0005-0000-0000-0000C1070000}"/>
    <cellStyle name="Comma 11 3 3 4 3 2 4" xfId="36091" xr:uid="{00000000-0005-0000-0000-0000C2070000}"/>
    <cellStyle name="Comma 11 3 3 4 3 2 5" xfId="45336" xr:uid="{00000000-0005-0000-0000-0000C3070000}"/>
    <cellStyle name="Comma 11 3 3 4 3 3" xfId="12614" xr:uid="{00000000-0005-0000-0000-0000C4070000}"/>
    <cellStyle name="Comma 11 3 3 4 3 4" xfId="21864" xr:uid="{00000000-0005-0000-0000-0000C5070000}"/>
    <cellStyle name="Comma 11 3 3 4 3 5" xfId="31109" xr:uid="{00000000-0005-0000-0000-0000C6070000}"/>
    <cellStyle name="Comma 11 3 3 4 3 6" xfId="40354" xr:uid="{00000000-0005-0000-0000-0000C7070000}"/>
    <cellStyle name="Comma 11 3 3 4 4" xfId="1931" xr:uid="{00000000-0005-0000-0000-0000C8070000}"/>
    <cellStyle name="Comma 11 3 3 4 4 2" xfId="6913" xr:uid="{00000000-0005-0000-0000-0000C9070000}"/>
    <cellStyle name="Comma 11 3 3 4 4 2 2" xfId="16158" xr:uid="{00000000-0005-0000-0000-0000CA070000}"/>
    <cellStyle name="Comma 11 3 3 4 4 2 3" xfId="25408" xr:uid="{00000000-0005-0000-0000-0000CB070000}"/>
    <cellStyle name="Comma 11 3 3 4 4 2 4" xfId="34653" xr:uid="{00000000-0005-0000-0000-0000CC070000}"/>
    <cellStyle name="Comma 11 3 3 4 4 2 5" xfId="43898" xr:uid="{00000000-0005-0000-0000-0000CD070000}"/>
    <cellStyle name="Comma 11 3 3 4 4 3" xfId="11176" xr:uid="{00000000-0005-0000-0000-0000CE070000}"/>
    <cellStyle name="Comma 11 3 3 4 4 4" xfId="20426" xr:uid="{00000000-0005-0000-0000-0000CF070000}"/>
    <cellStyle name="Comma 11 3 3 4 4 5" xfId="29671" xr:uid="{00000000-0005-0000-0000-0000D0070000}"/>
    <cellStyle name="Comma 11 3 3 4 4 6" xfId="38916" xr:uid="{00000000-0005-0000-0000-0000D1070000}"/>
    <cellStyle name="Comma 11 3 3 4 5" xfId="5509" xr:uid="{00000000-0005-0000-0000-0000D2070000}"/>
    <cellStyle name="Comma 11 3 3 4 5 2" xfId="14754" xr:uid="{00000000-0005-0000-0000-0000D3070000}"/>
    <cellStyle name="Comma 11 3 3 4 5 3" xfId="24004" xr:uid="{00000000-0005-0000-0000-0000D4070000}"/>
    <cellStyle name="Comma 11 3 3 4 5 4" xfId="33249" xr:uid="{00000000-0005-0000-0000-0000D5070000}"/>
    <cellStyle name="Comma 11 3 3 4 5 5" xfId="42494" xr:uid="{00000000-0005-0000-0000-0000D6070000}"/>
    <cellStyle name="Comma 11 3 3 4 6" xfId="4790" xr:uid="{00000000-0005-0000-0000-0000D7070000}"/>
    <cellStyle name="Comma 11 3 3 4 6 2" xfId="14035" xr:uid="{00000000-0005-0000-0000-0000D8070000}"/>
    <cellStyle name="Comma 11 3 3 4 6 3" xfId="23285" xr:uid="{00000000-0005-0000-0000-0000D9070000}"/>
    <cellStyle name="Comma 11 3 3 4 6 4" xfId="32530" xr:uid="{00000000-0005-0000-0000-0000DA070000}"/>
    <cellStyle name="Comma 11 3 3 4 6 5" xfId="41775" xr:uid="{00000000-0005-0000-0000-0000DB070000}"/>
    <cellStyle name="Comma 11 3 3 4 7" xfId="9772" xr:uid="{00000000-0005-0000-0000-0000DC070000}"/>
    <cellStyle name="Comma 11 3 3 4 8" xfId="19022" xr:uid="{00000000-0005-0000-0000-0000DD070000}"/>
    <cellStyle name="Comma 11 3 3 4 9" xfId="28267" xr:uid="{00000000-0005-0000-0000-0000DE070000}"/>
    <cellStyle name="Comma 11 3 3 5" xfId="878" xr:uid="{00000000-0005-0000-0000-0000DF070000}"/>
    <cellStyle name="Comma 11 3 3 5 2" xfId="3720" xr:uid="{00000000-0005-0000-0000-0000E0070000}"/>
    <cellStyle name="Comma 11 3 3 5 2 2" xfId="8702" xr:uid="{00000000-0005-0000-0000-0000E1070000}"/>
    <cellStyle name="Comma 11 3 3 5 2 2 2" xfId="17947" xr:uid="{00000000-0005-0000-0000-0000E2070000}"/>
    <cellStyle name="Comma 11 3 3 5 2 2 3" xfId="27197" xr:uid="{00000000-0005-0000-0000-0000E3070000}"/>
    <cellStyle name="Comma 11 3 3 5 2 2 4" xfId="36442" xr:uid="{00000000-0005-0000-0000-0000E4070000}"/>
    <cellStyle name="Comma 11 3 3 5 2 2 5" xfId="45687" xr:uid="{00000000-0005-0000-0000-0000E5070000}"/>
    <cellStyle name="Comma 11 3 3 5 2 3" xfId="12965" xr:uid="{00000000-0005-0000-0000-0000E6070000}"/>
    <cellStyle name="Comma 11 3 3 5 2 4" xfId="22215" xr:uid="{00000000-0005-0000-0000-0000E7070000}"/>
    <cellStyle name="Comma 11 3 3 5 2 5" xfId="31460" xr:uid="{00000000-0005-0000-0000-0000E8070000}"/>
    <cellStyle name="Comma 11 3 3 5 2 6" xfId="40705" xr:uid="{00000000-0005-0000-0000-0000E9070000}"/>
    <cellStyle name="Comma 11 3 3 5 3" xfId="2282" xr:uid="{00000000-0005-0000-0000-0000EA070000}"/>
    <cellStyle name="Comma 11 3 3 5 3 2" xfId="7264" xr:uid="{00000000-0005-0000-0000-0000EB070000}"/>
    <cellStyle name="Comma 11 3 3 5 3 2 2" xfId="16509" xr:uid="{00000000-0005-0000-0000-0000EC070000}"/>
    <cellStyle name="Comma 11 3 3 5 3 2 3" xfId="25759" xr:uid="{00000000-0005-0000-0000-0000ED070000}"/>
    <cellStyle name="Comma 11 3 3 5 3 2 4" xfId="35004" xr:uid="{00000000-0005-0000-0000-0000EE070000}"/>
    <cellStyle name="Comma 11 3 3 5 3 2 5" xfId="44249" xr:uid="{00000000-0005-0000-0000-0000EF070000}"/>
    <cellStyle name="Comma 11 3 3 5 3 3" xfId="11527" xr:uid="{00000000-0005-0000-0000-0000F0070000}"/>
    <cellStyle name="Comma 11 3 3 5 3 4" xfId="20777" xr:uid="{00000000-0005-0000-0000-0000F1070000}"/>
    <cellStyle name="Comma 11 3 3 5 3 5" xfId="30022" xr:uid="{00000000-0005-0000-0000-0000F2070000}"/>
    <cellStyle name="Comma 11 3 3 5 3 6" xfId="39267" xr:uid="{00000000-0005-0000-0000-0000F3070000}"/>
    <cellStyle name="Comma 11 3 3 5 4" xfId="5860" xr:uid="{00000000-0005-0000-0000-0000F4070000}"/>
    <cellStyle name="Comma 11 3 3 5 4 2" xfId="15105" xr:uid="{00000000-0005-0000-0000-0000F5070000}"/>
    <cellStyle name="Comma 11 3 3 5 4 3" xfId="24355" xr:uid="{00000000-0005-0000-0000-0000F6070000}"/>
    <cellStyle name="Comma 11 3 3 5 4 4" xfId="33600" xr:uid="{00000000-0005-0000-0000-0000F7070000}"/>
    <cellStyle name="Comma 11 3 3 5 4 5" xfId="42845" xr:uid="{00000000-0005-0000-0000-0000F8070000}"/>
    <cellStyle name="Comma 11 3 3 5 5" xfId="10123" xr:uid="{00000000-0005-0000-0000-0000F9070000}"/>
    <cellStyle name="Comma 11 3 3 5 6" xfId="19373" xr:uid="{00000000-0005-0000-0000-0000FA070000}"/>
    <cellStyle name="Comma 11 3 3 5 7" xfId="28618" xr:uid="{00000000-0005-0000-0000-0000FB070000}"/>
    <cellStyle name="Comma 11 3 3 5 8" xfId="37863" xr:uid="{00000000-0005-0000-0000-0000FC070000}"/>
    <cellStyle name="Comma 11 3 3 6" xfId="3001" xr:uid="{00000000-0005-0000-0000-0000FD070000}"/>
    <cellStyle name="Comma 11 3 3 6 2" xfId="7983" xr:uid="{00000000-0005-0000-0000-0000FE070000}"/>
    <cellStyle name="Comma 11 3 3 6 2 2" xfId="17228" xr:uid="{00000000-0005-0000-0000-0000FF070000}"/>
    <cellStyle name="Comma 11 3 3 6 2 3" xfId="26478" xr:uid="{00000000-0005-0000-0000-000000080000}"/>
    <cellStyle name="Comma 11 3 3 6 2 4" xfId="35723" xr:uid="{00000000-0005-0000-0000-000001080000}"/>
    <cellStyle name="Comma 11 3 3 6 2 5" xfId="44968" xr:uid="{00000000-0005-0000-0000-000002080000}"/>
    <cellStyle name="Comma 11 3 3 6 3" xfId="12246" xr:uid="{00000000-0005-0000-0000-000003080000}"/>
    <cellStyle name="Comma 11 3 3 6 4" xfId="21496" xr:uid="{00000000-0005-0000-0000-000004080000}"/>
    <cellStyle name="Comma 11 3 3 6 5" xfId="30741" xr:uid="{00000000-0005-0000-0000-000005080000}"/>
    <cellStyle name="Comma 11 3 3 6 6" xfId="39986" xr:uid="{00000000-0005-0000-0000-000006080000}"/>
    <cellStyle name="Comma 11 3 3 7" xfId="1619" xr:uid="{00000000-0005-0000-0000-000007080000}"/>
    <cellStyle name="Comma 11 3 3 7 2" xfId="6601" xr:uid="{00000000-0005-0000-0000-000008080000}"/>
    <cellStyle name="Comma 11 3 3 7 2 2" xfId="15846" xr:uid="{00000000-0005-0000-0000-000009080000}"/>
    <cellStyle name="Comma 11 3 3 7 2 3" xfId="25096" xr:uid="{00000000-0005-0000-0000-00000A080000}"/>
    <cellStyle name="Comma 11 3 3 7 2 4" xfId="34341" xr:uid="{00000000-0005-0000-0000-00000B080000}"/>
    <cellStyle name="Comma 11 3 3 7 2 5" xfId="43586" xr:uid="{00000000-0005-0000-0000-00000C080000}"/>
    <cellStyle name="Comma 11 3 3 7 3" xfId="10864" xr:uid="{00000000-0005-0000-0000-00000D080000}"/>
    <cellStyle name="Comma 11 3 3 7 4" xfId="20114" xr:uid="{00000000-0005-0000-0000-00000E080000}"/>
    <cellStyle name="Comma 11 3 3 7 5" xfId="29359" xr:uid="{00000000-0005-0000-0000-00000F080000}"/>
    <cellStyle name="Comma 11 3 3 7 6" xfId="38604" xr:uid="{00000000-0005-0000-0000-000010080000}"/>
    <cellStyle name="Comma 11 3 3 8" xfId="5141" xr:uid="{00000000-0005-0000-0000-000011080000}"/>
    <cellStyle name="Comma 11 3 3 8 2" xfId="14386" xr:uid="{00000000-0005-0000-0000-000012080000}"/>
    <cellStyle name="Comma 11 3 3 8 3" xfId="23636" xr:uid="{00000000-0005-0000-0000-000013080000}"/>
    <cellStyle name="Comma 11 3 3 8 4" xfId="32881" xr:uid="{00000000-0005-0000-0000-000014080000}"/>
    <cellStyle name="Comma 11 3 3 8 5" xfId="42126" xr:uid="{00000000-0005-0000-0000-000015080000}"/>
    <cellStyle name="Comma 11 3 3 9" xfId="4439" xr:uid="{00000000-0005-0000-0000-000016080000}"/>
    <cellStyle name="Comma 11 3 3 9 2" xfId="13684" xr:uid="{00000000-0005-0000-0000-000017080000}"/>
    <cellStyle name="Comma 11 3 3 9 3" xfId="22934" xr:uid="{00000000-0005-0000-0000-000018080000}"/>
    <cellStyle name="Comma 11 3 3 9 4" xfId="32179" xr:uid="{00000000-0005-0000-0000-000019080000}"/>
    <cellStyle name="Comma 11 3 3 9 5" xfId="41424" xr:uid="{00000000-0005-0000-0000-00001A080000}"/>
    <cellStyle name="Comma 11 3 4" xfId="236" xr:uid="{00000000-0005-0000-0000-00001B080000}"/>
    <cellStyle name="Comma 11 3 4 10" xfId="27977" xr:uid="{00000000-0005-0000-0000-00001C080000}"/>
    <cellStyle name="Comma 11 3 4 11" xfId="37222" xr:uid="{00000000-0005-0000-0000-00001D080000}"/>
    <cellStyle name="Comma 11 3 4 2" xfId="605" xr:uid="{00000000-0005-0000-0000-00001E080000}"/>
    <cellStyle name="Comma 11 3 4 2 10" xfId="37590" xr:uid="{00000000-0005-0000-0000-00001F080000}"/>
    <cellStyle name="Comma 11 3 4 2 2" xfId="1307" xr:uid="{00000000-0005-0000-0000-000020080000}"/>
    <cellStyle name="Comma 11 3 4 2 2 2" xfId="4149" xr:uid="{00000000-0005-0000-0000-000021080000}"/>
    <cellStyle name="Comma 11 3 4 2 2 2 2" xfId="9131" xr:uid="{00000000-0005-0000-0000-000022080000}"/>
    <cellStyle name="Comma 11 3 4 2 2 2 2 2" xfId="18376" xr:uid="{00000000-0005-0000-0000-000023080000}"/>
    <cellStyle name="Comma 11 3 4 2 2 2 2 3" xfId="27626" xr:uid="{00000000-0005-0000-0000-000024080000}"/>
    <cellStyle name="Comma 11 3 4 2 2 2 2 4" xfId="36871" xr:uid="{00000000-0005-0000-0000-000025080000}"/>
    <cellStyle name="Comma 11 3 4 2 2 2 2 5" xfId="46116" xr:uid="{00000000-0005-0000-0000-000026080000}"/>
    <cellStyle name="Comma 11 3 4 2 2 2 3" xfId="13394" xr:uid="{00000000-0005-0000-0000-000027080000}"/>
    <cellStyle name="Comma 11 3 4 2 2 2 4" xfId="22644" xr:uid="{00000000-0005-0000-0000-000028080000}"/>
    <cellStyle name="Comma 11 3 4 2 2 2 5" xfId="31889" xr:uid="{00000000-0005-0000-0000-000029080000}"/>
    <cellStyle name="Comma 11 3 4 2 2 2 6" xfId="41134" xr:uid="{00000000-0005-0000-0000-00002A080000}"/>
    <cellStyle name="Comma 11 3 4 2 2 3" xfId="2728" xr:uid="{00000000-0005-0000-0000-00002B080000}"/>
    <cellStyle name="Comma 11 3 4 2 2 3 2" xfId="7710" xr:uid="{00000000-0005-0000-0000-00002C080000}"/>
    <cellStyle name="Comma 11 3 4 2 2 3 2 2" xfId="16955" xr:uid="{00000000-0005-0000-0000-00002D080000}"/>
    <cellStyle name="Comma 11 3 4 2 2 3 2 3" xfId="26205" xr:uid="{00000000-0005-0000-0000-00002E080000}"/>
    <cellStyle name="Comma 11 3 4 2 2 3 2 4" xfId="35450" xr:uid="{00000000-0005-0000-0000-00002F080000}"/>
    <cellStyle name="Comma 11 3 4 2 2 3 2 5" xfId="44695" xr:uid="{00000000-0005-0000-0000-000030080000}"/>
    <cellStyle name="Comma 11 3 4 2 2 3 3" xfId="11973" xr:uid="{00000000-0005-0000-0000-000031080000}"/>
    <cellStyle name="Comma 11 3 4 2 2 3 4" xfId="21223" xr:uid="{00000000-0005-0000-0000-000032080000}"/>
    <cellStyle name="Comma 11 3 4 2 2 3 5" xfId="30468" xr:uid="{00000000-0005-0000-0000-000033080000}"/>
    <cellStyle name="Comma 11 3 4 2 2 3 6" xfId="39713" xr:uid="{00000000-0005-0000-0000-000034080000}"/>
    <cellStyle name="Comma 11 3 4 2 2 4" xfId="6289" xr:uid="{00000000-0005-0000-0000-000035080000}"/>
    <cellStyle name="Comma 11 3 4 2 2 4 2" xfId="15534" xr:uid="{00000000-0005-0000-0000-000036080000}"/>
    <cellStyle name="Comma 11 3 4 2 2 4 3" xfId="24784" xr:uid="{00000000-0005-0000-0000-000037080000}"/>
    <cellStyle name="Comma 11 3 4 2 2 4 4" xfId="34029" xr:uid="{00000000-0005-0000-0000-000038080000}"/>
    <cellStyle name="Comma 11 3 4 2 2 4 5" xfId="43274" xr:uid="{00000000-0005-0000-0000-000039080000}"/>
    <cellStyle name="Comma 11 3 4 2 2 5" xfId="10552" xr:uid="{00000000-0005-0000-0000-00003A080000}"/>
    <cellStyle name="Comma 11 3 4 2 2 6" xfId="19802" xr:uid="{00000000-0005-0000-0000-00003B080000}"/>
    <cellStyle name="Comma 11 3 4 2 2 7" xfId="29047" xr:uid="{00000000-0005-0000-0000-00003C080000}"/>
    <cellStyle name="Comma 11 3 4 2 2 8" xfId="38292" xr:uid="{00000000-0005-0000-0000-00003D080000}"/>
    <cellStyle name="Comma 11 3 4 2 3" xfId="3447" xr:uid="{00000000-0005-0000-0000-00003E080000}"/>
    <cellStyle name="Comma 11 3 4 2 3 2" xfId="8429" xr:uid="{00000000-0005-0000-0000-00003F080000}"/>
    <cellStyle name="Comma 11 3 4 2 3 2 2" xfId="17674" xr:uid="{00000000-0005-0000-0000-000040080000}"/>
    <cellStyle name="Comma 11 3 4 2 3 2 3" xfId="26924" xr:uid="{00000000-0005-0000-0000-000041080000}"/>
    <cellStyle name="Comma 11 3 4 2 3 2 4" xfId="36169" xr:uid="{00000000-0005-0000-0000-000042080000}"/>
    <cellStyle name="Comma 11 3 4 2 3 2 5" xfId="45414" xr:uid="{00000000-0005-0000-0000-000043080000}"/>
    <cellStyle name="Comma 11 3 4 2 3 3" xfId="12692" xr:uid="{00000000-0005-0000-0000-000044080000}"/>
    <cellStyle name="Comma 11 3 4 2 3 4" xfId="21942" xr:uid="{00000000-0005-0000-0000-000045080000}"/>
    <cellStyle name="Comma 11 3 4 2 3 5" xfId="31187" xr:uid="{00000000-0005-0000-0000-000046080000}"/>
    <cellStyle name="Comma 11 3 4 2 3 6" xfId="40432" xr:uid="{00000000-0005-0000-0000-000047080000}"/>
    <cellStyle name="Comma 11 3 4 2 4" xfId="2009" xr:uid="{00000000-0005-0000-0000-000048080000}"/>
    <cellStyle name="Comma 11 3 4 2 4 2" xfId="6991" xr:uid="{00000000-0005-0000-0000-000049080000}"/>
    <cellStyle name="Comma 11 3 4 2 4 2 2" xfId="16236" xr:uid="{00000000-0005-0000-0000-00004A080000}"/>
    <cellStyle name="Comma 11 3 4 2 4 2 3" xfId="25486" xr:uid="{00000000-0005-0000-0000-00004B080000}"/>
    <cellStyle name="Comma 11 3 4 2 4 2 4" xfId="34731" xr:uid="{00000000-0005-0000-0000-00004C080000}"/>
    <cellStyle name="Comma 11 3 4 2 4 2 5" xfId="43976" xr:uid="{00000000-0005-0000-0000-00004D080000}"/>
    <cellStyle name="Comma 11 3 4 2 4 3" xfId="11254" xr:uid="{00000000-0005-0000-0000-00004E080000}"/>
    <cellStyle name="Comma 11 3 4 2 4 4" xfId="20504" xr:uid="{00000000-0005-0000-0000-00004F080000}"/>
    <cellStyle name="Comma 11 3 4 2 4 5" xfId="29749" xr:uid="{00000000-0005-0000-0000-000050080000}"/>
    <cellStyle name="Comma 11 3 4 2 4 6" xfId="38994" xr:uid="{00000000-0005-0000-0000-000051080000}"/>
    <cellStyle name="Comma 11 3 4 2 5" xfId="5587" xr:uid="{00000000-0005-0000-0000-000052080000}"/>
    <cellStyle name="Comma 11 3 4 2 5 2" xfId="14832" xr:uid="{00000000-0005-0000-0000-000053080000}"/>
    <cellStyle name="Comma 11 3 4 2 5 3" xfId="24082" xr:uid="{00000000-0005-0000-0000-000054080000}"/>
    <cellStyle name="Comma 11 3 4 2 5 4" xfId="33327" xr:uid="{00000000-0005-0000-0000-000055080000}"/>
    <cellStyle name="Comma 11 3 4 2 5 5" xfId="42572" xr:uid="{00000000-0005-0000-0000-000056080000}"/>
    <cellStyle name="Comma 11 3 4 2 6" xfId="4868" xr:uid="{00000000-0005-0000-0000-000057080000}"/>
    <cellStyle name="Comma 11 3 4 2 6 2" xfId="14113" xr:uid="{00000000-0005-0000-0000-000058080000}"/>
    <cellStyle name="Comma 11 3 4 2 6 3" xfId="23363" xr:uid="{00000000-0005-0000-0000-000059080000}"/>
    <cellStyle name="Comma 11 3 4 2 6 4" xfId="32608" xr:uid="{00000000-0005-0000-0000-00005A080000}"/>
    <cellStyle name="Comma 11 3 4 2 6 5" xfId="41853" xr:uid="{00000000-0005-0000-0000-00005B080000}"/>
    <cellStyle name="Comma 11 3 4 2 7" xfId="9850" xr:uid="{00000000-0005-0000-0000-00005C080000}"/>
    <cellStyle name="Comma 11 3 4 2 8" xfId="19100" xr:uid="{00000000-0005-0000-0000-00005D080000}"/>
    <cellStyle name="Comma 11 3 4 2 9" xfId="28345" xr:uid="{00000000-0005-0000-0000-00005E080000}"/>
    <cellStyle name="Comma 11 3 4 3" xfId="956" xr:uid="{00000000-0005-0000-0000-00005F080000}"/>
    <cellStyle name="Comma 11 3 4 3 2" xfId="3798" xr:uid="{00000000-0005-0000-0000-000060080000}"/>
    <cellStyle name="Comma 11 3 4 3 2 2" xfId="8780" xr:uid="{00000000-0005-0000-0000-000061080000}"/>
    <cellStyle name="Comma 11 3 4 3 2 2 2" xfId="18025" xr:uid="{00000000-0005-0000-0000-000062080000}"/>
    <cellStyle name="Comma 11 3 4 3 2 2 3" xfId="27275" xr:uid="{00000000-0005-0000-0000-000063080000}"/>
    <cellStyle name="Comma 11 3 4 3 2 2 4" xfId="36520" xr:uid="{00000000-0005-0000-0000-000064080000}"/>
    <cellStyle name="Comma 11 3 4 3 2 2 5" xfId="45765" xr:uid="{00000000-0005-0000-0000-000065080000}"/>
    <cellStyle name="Comma 11 3 4 3 2 3" xfId="13043" xr:uid="{00000000-0005-0000-0000-000066080000}"/>
    <cellStyle name="Comma 11 3 4 3 2 4" xfId="22293" xr:uid="{00000000-0005-0000-0000-000067080000}"/>
    <cellStyle name="Comma 11 3 4 3 2 5" xfId="31538" xr:uid="{00000000-0005-0000-0000-000068080000}"/>
    <cellStyle name="Comma 11 3 4 3 2 6" xfId="40783" xr:uid="{00000000-0005-0000-0000-000069080000}"/>
    <cellStyle name="Comma 11 3 4 3 3" xfId="2360" xr:uid="{00000000-0005-0000-0000-00006A080000}"/>
    <cellStyle name="Comma 11 3 4 3 3 2" xfId="7342" xr:uid="{00000000-0005-0000-0000-00006B080000}"/>
    <cellStyle name="Comma 11 3 4 3 3 2 2" xfId="16587" xr:uid="{00000000-0005-0000-0000-00006C080000}"/>
    <cellStyle name="Comma 11 3 4 3 3 2 3" xfId="25837" xr:uid="{00000000-0005-0000-0000-00006D080000}"/>
    <cellStyle name="Comma 11 3 4 3 3 2 4" xfId="35082" xr:uid="{00000000-0005-0000-0000-00006E080000}"/>
    <cellStyle name="Comma 11 3 4 3 3 2 5" xfId="44327" xr:uid="{00000000-0005-0000-0000-00006F080000}"/>
    <cellStyle name="Comma 11 3 4 3 3 3" xfId="11605" xr:uid="{00000000-0005-0000-0000-000070080000}"/>
    <cellStyle name="Comma 11 3 4 3 3 4" xfId="20855" xr:uid="{00000000-0005-0000-0000-000071080000}"/>
    <cellStyle name="Comma 11 3 4 3 3 5" xfId="30100" xr:uid="{00000000-0005-0000-0000-000072080000}"/>
    <cellStyle name="Comma 11 3 4 3 3 6" xfId="39345" xr:uid="{00000000-0005-0000-0000-000073080000}"/>
    <cellStyle name="Comma 11 3 4 3 4" xfId="5938" xr:uid="{00000000-0005-0000-0000-000074080000}"/>
    <cellStyle name="Comma 11 3 4 3 4 2" xfId="15183" xr:uid="{00000000-0005-0000-0000-000075080000}"/>
    <cellStyle name="Comma 11 3 4 3 4 3" xfId="24433" xr:uid="{00000000-0005-0000-0000-000076080000}"/>
    <cellStyle name="Comma 11 3 4 3 4 4" xfId="33678" xr:uid="{00000000-0005-0000-0000-000077080000}"/>
    <cellStyle name="Comma 11 3 4 3 4 5" xfId="42923" xr:uid="{00000000-0005-0000-0000-000078080000}"/>
    <cellStyle name="Comma 11 3 4 3 5" xfId="10201" xr:uid="{00000000-0005-0000-0000-000079080000}"/>
    <cellStyle name="Comma 11 3 4 3 6" xfId="19451" xr:uid="{00000000-0005-0000-0000-00007A080000}"/>
    <cellStyle name="Comma 11 3 4 3 7" xfId="28696" xr:uid="{00000000-0005-0000-0000-00007B080000}"/>
    <cellStyle name="Comma 11 3 4 3 8" xfId="37941" xr:uid="{00000000-0005-0000-0000-00007C080000}"/>
    <cellStyle name="Comma 11 3 4 4" xfId="3079" xr:uid="{00000000-0005-0000-0000-00007D080000}"/>
    <cellStyle name="Comma 11 3 4 4 2" xfId="8061" xr:uid="{00000000-0005-0000-0000-00007E080000}"/>
    <cellStyle name="Comma 11 3 4 4 2 2" xfId="17306" xr:uid="{00000000-0005-0000-0000-00007F080000}"/>
    <cellStyle name="Comma 11 3 4 4 2 3" xfId="26556" xr:uid="{00000000-0005-0000-0000-000080080000}"/>
    <cellStyle name="Comma 11 3 4 4 2 4" xfId="35801" xr:uid="{00000000-0005-0000-0000-000081080000}"/>
    <cellStyle name="Comma 11 3 4 4 2 5" xfId="45046" xr:uid="{00000000-0005-0000-0000-000082080000}"/>
    <cellStyle name="Comma 11 3 4 4 3" xfId="12324" xr:uid="{00000000-0005-0000-0000-000083080000}"/>
    <cellStyle name="Comma 11 3 4 4 4" xfId="21574" xr:uid="{00000000-0005-0000-0000-000084080000}"/>
    <cellStyle name="Comma 11 3 4 4 5" xfId="30819" xr:uid="{00000000-0005-0000-0000-000085080000}"/>
    <cellStyle name="Comma 11 3 4 4 6" xfId="40064" xr:uid="{00000000-0005-0000-0000-000086080000}"/>
    <cellStyle name="Comma 11 3 4 5" xfId="1775" xr:uid="{00000000-0005-0000-0000-000087080000}"/>
    <cellStyle name="Comma 11 3 4 5 2" xfId="6757" xr:uid="{00000000-0005-0000-0000-000088080000}"/>
    <cellStyle name="Comma 11 3 4 5 2 2" xfId="16002" xr:uid="{00000000-0005-0000-0000-000089080000}"/>
    <cellStyle name="Comma 11 3 4 5 2 3" xfId="25252" xr:uid="{00000000-0005-0000-0000-00008A080000}"/>
    <cellStyle name="Comma 11 3 4 5 2 4" xfId="34497" xr:uid="{00000000-0005-0000-0000-00008B080000}"/>
    <cellStyle name="Comma 11 3 4 5 2 5" xfId="43742" xr:uid="{00000000-0005-0000-0000-00008C080000}"/>
    <cellStyle name="Comma 11 3 4 5 3" xfId="11020" xr:uid="{00000000-0005-0000-0000-00008D080000}"/>
    <cellStyle name="Comma 11 3 4 5 4" xfId="20270" xr:uid="{00000000-0005-0000-0000-00008E080000}"/>
    <cellStyle name="Comma 11 3 4 5 5" xfId="29515" xr:uid="{00000000-0005-0000-0000-00008F080000}"/>
    <cellStyle name="Comma 11 3 4 5 6" xfId="38760" xr:uid="{00000000-0005-0000-0000-000090080000}"/>
    <cellStyle name="Comma 11 3 4 6" xfId="5219" xr:uid="{00000000-0005-0000-0000-000091080000}"/>
    <cellStyle name="Comma 11 3 4 6 2" xfId="14464" xr:uid="{00000000-0005-0000-0000-000092080000}"/>
    <cellStyle name="Comma 11 3 4 6 3" xfId="23714" xr:uid="{00000000-0005-0000-0000-000093080000}"/>
    <cellStyle name="Comma 11 3 4 6 4" xfId="32959" xr:uid="{00000000-0005-0000-0000-000094080000}"/>
    <cellStyle name="Comma 11 3 4 6 5" xfId="42204" xr:uid="{00000000-0005-0000-0000-000095080000}"/>
    <cellStyle name="Comma 11 3 4 7" xfId="4517" xr:uid="{00000000-0005-0000-0000-000096080000}"/>
    <cellStyle name="Comma 11 3 4 7 2" xfId="13762" xr:uid="{00000000-0005-0000-0000-000097080000}"/>
    <cellStyle name="Comma 11 3 4 7 3" xfId="23012" xr:uid="{00000000-0005-0000-0000-000098080000}"/>
    <cellStyle name="Comma 11 3 4 7 4" xfId="32257" xr:uid="{00000000-0005-0000-0000-000099080000}"/>
    <cellStyle name="Comma 11 3 4 7 5" xfId="41502" xr:uid="{00000000-0005-0000-0000-00009A080000}"/>
    <cellStyle name="Comma 11 3 4 8" xfId="9482" xr:uid="{00000000-0005-0000-0000-00009B080000}"/>
    <cellStyle name="Comma 11 3 4 9" xfId="18732" xr:uid="{00000000-0005-0000-0000-00009C080000}"/>
    <cellStyle name="Comma 11 3 5" xfId="353" xr:uid="{00000000-0005-0000-0000-00009D080000}"/>
    <cellStyle name="Comma 11 3 5 10" xfId="28094" xr:uid="{00000000-0005-0000-0000-00009E080000}"/>
    <cellStyle name="Comma 11 3 5 11" xfId="37339" xr:uid="{00000000-0005-0000-0000-00009F080000}"/>
    <cellStyle name="Comma 11 3 5 2" xfId="722" xr:uid="{00000000-0005-0000-0000-0000A0080000}"/>
    <cellStyle name="Comma 11 3 5 2 10" xfId="37707" xr:uid="{00000000-0005-0000-0000-0000A1080000}"/>
    <cellStyle name="Comma 11 3 5 2 2" xfId="1424" xr:uid="{00000000-0005-0000-0000-0000A2080000}"/>
    <cellStyle name="Comma 11 3 5 2 2 2" xfId="4266" xr:uid="{00000000-0005-0000-0000-0000A3080000}"/>
    <cellStyle name="Comma 11 3 5 2 2 2 2" xfId="9248" xr:uid="{00000000-0005-0000-0000-0000A4080000}"/>
    <cellStyle name="Comma 11 3 5 2 2 2 2 2" xfId="18493" xr:uid="{00000000-0005-0000-0000-0000A5080000}"/>
    <cellStyle name="Comma 11 3 5 2 2 2 2 3" xfId="27743" xr:uid="{00000000-0005-0000-0000-0000A6080000}"/>
    <cellStyle name="Comma 11 3 5 2 2 2 2 4" xfId="36988" xr:uid="{00000000-0005-0000-0000-0000A7080000}"/>
    <cellStyle name="Comma 11 3 5 2 2 2 2 5" xfId="46233" xr:uid="{00000000-0005-0000-0000-0000A8080000}"/>
    <cellStyle name="Comma 11 3 5 2 2 2 3" xfId="13511" xr:uid="{00000000-0005-0000-0000-0000A9080000}"/>
    <cellStyle name="Comma 11 3 5 2 2 2 4" xfId="22761" xr:uid="{00000000-0005-0000-0000-0000AA080000}"/>
    <cellStyle name="Comma 11 3 5 2 2 2 5" xfId="32006" xr:uid="{00000000-0005-0000-0000-0000AB080000}"/>
    <cellStyle name="Comma 11 3 5 2 2 2 6" xfId="41251" xr:uid="{00000000-0005-0000-0000-0000AC080000}"/>
    <cellStyle name="Comma 11 3 5 2 2 3" xfId="2845" xr:uid="{00000000-0005-0000-0000-0000AD080000}"/>
    <cellStyle name="Comma 11 3 5 2 2 3 2" xfId="7827" xr:uid="{00000000-0005-0000-0000-0000AE080000}"/>
    <cellStyle name="Comma 11 3 5 2 2 3 2 2" xfId="17072" xr:uid="{00000000-0005-0000-0000-0000AF080000}"/>
    <cellStyle name="Comma 11 3 5 2 2 3 2 3" xfId="26322" xr:uid="{00000000-0005-0000-0000-0000B0080000}"/>
    <cellStyle name="Comma 11 3 5 2 2 3 2 4" xfId="35567" xr:uid="{00000000-0005-0000-0000-0000B1080000}"/>
    <cellStyle name="Comma 11 3 5 2 2 3 2 5" xfId="44812" xr:uid="{00000000-0005-0000-0000-0000B2080000}"/>
    <cellStyle name="Comma 11 3 5 2 2 3 3" xfId="12090" xr:uid="{00000000-0005-0000-0000-0000B3080000}"/>
    <cellStyle name="Comma 11 3 5 2 2 3 4" xfId="21340" xr:uid="{00000000-0005-0000-0000-0000B4080000}"/>
    <cellStyle name="Comma 11 3 5 2 2 3 5" xfId="30585" xr:uid="{00000000-0005-0000-0000-0000B5080000}"/>
    <cellStyle name="Comma 11 3 5 2 2 3 6" xfId="39830" xr:uid="{00000000-0005-0000-0000-0000B6080000}"/>
    <cellStyle name="Comma 11 3 5 2 2 4" xfId="6406" xr:uid="{00000000-0005-0000-0000-0000B7080000}"/>
    <cellStyle name="Comma 11 3 5 2 2 4 2" xfId="15651" xr:uid="{00000000-0005-0000-0000-0000B8080000}"/>
    <cellStyle name="Comma 11 3 5 2 2 4 3" xfId="24901" xr:uid="{00000000-0005-0000-0000-0000B9080000}"/>
    <cellStyle name="Comma 11 3 5 2 2 4 4" xfId="34146" xr:uid="{00000000-0005-0000-0000-0000BA080000}"/>
    <cellStyle name="Comma 11 3 5 2 2 4 5" xfId="43391" xr:uid="{00000000-0005-0000-0000-0000BB080000}"/>
    <cellStyle name="Comma 11 3 5 2 2 5" xfId="10669" xr:uid="{00000000-0005-0000-0000-0000BC080000}"/>
    <cellStyle name="Comma 11 3 5 2 2 6" xfId="19919" xr:uid="{00000000-0005-0000-0000-0000BD080000}"/>
    <cellStyle name="Comma 11 3 5 2 2 7" xfId="29164" xr:uid="{00000000-0005-0000-0000-0000BE080000}"/>
    <cellStyle name="Comma 11 3 5 2 2 8" xfId="38409" xr:uid="{00000000-0005-0000-0000-0000BF080000}"/>
    <cellStyle name="Comma 11 3 5 2 3" xfId="3564" xr:uid="{00000000-0005-0000-0000-0000C0080000}"/>
    <cellStyle name="Comma 11 3 5 2 3 2" xfId="8546" xr:uid="{00000000-0005-0000-0000-0000C1080000}"/>
    <cellStyle name="Comma 11 3 5 2 3 2 2" xfId="17791" xr:uid="{00000000-0005-0000-0000-0000C2080000}"/>
    <cellStyle name="Comma 11 3 5 2 3 2 3" xfId="27041" xr:uid="{00000000-0005-0000-0000-0000C3080000}"/>
    <cellStyle name="Comma 11 3 5 2 3 2 4" xfId="36286" xr:uid="{00000000-0005-0000-0000-0000C4080000}"/>
    <cellStyle name="Comma 11 3 5 2 3 2 5" xfId="45531" xr:uid="{00000000-0005-0000-0000-0000C5080000}"/>
    <cellStyle name="Comma 11 3 5 2 3 3" xfId="12809" xr:uid="{00000000-0005-0000-0000-0000C6080000}"/>
    <cellStyle name="Comma 11 3 5 2 3 4" xfId="22059" xr:uid="{00000000-0005-0000-0000-0000C7080000}"/>
    <cellStyle name="Comma 11 3 5 2 3 5" xfId="31304" xr:uid="{00000000-0005-0000-0000-0000C8080000}"/>
    <cellStyle name="Comma 11 3 5 2 3 6" xfId="40549" xr:uid="{00000000-0005-0000-0000-0000C9080000}"/>
    <cellStyle name="Comma 11 3 5 2 4" xfId="2126" xr:uid="{00000000-0005-0000-0000-0000CA080000}"/>
    <cellStyle name="Comma 11 3 5 2 4 2" xfId="7108" xr:uid="{00000000-0005-0000-0000-0000CB080000}"/>
    <cellStyle name="Comma 11 3 5 2 4 2 2" xfId="16353" xr:uid="{00000000-0005-0000-0000-0000CC080000}"/>
    <cellStyle name="Comma 11 3 5 2 4 2 3" xfId="25603" xr:uid="{00000000-0005-0000-0000-0000CD080000}"/>
    <cellStyle name="Comma 11 3 5 2 4 2 4" xfId="34848" xr:uid="{00000000-0005-0000-0000-0000CE080000}"/>
    <cellStyle name="Comma 11 3 5 2 4 2 5" xfId="44093" xr:uid="{00000000-0005-0000-0000-0000CF080000}"/>
    <cellStyle name="Comma 11 3 5 2 4 3" xfId="11371" xr:uid="{00000000-0005-0000-0000-0000D0080000}"/>
    <cellStyle name="Comma 11 3 5 2 4 4" xfId="20621" xr:uid="{00000000-0005-0000-0000-0000D1080000}"/>
    <cellStyle name="Comma 11 3 5 2 4 5" xfId="29866" xr:uid="{00000000-0005-0000-0000-0000D2080000}"/>
    <cellStyle name="Comma 11 3 5 2 4 6" xfId="39111" xr:uid="{00000000-0005-0000-0000-0000D3080000}"/>
    <cellStyle name="Comma 11 3 5 2 5" xfId="5704" xr:uid="{00000000-0005-0000-0000-0000D4080000}"/>
    <cellStyle name="Comma 11 3 5 2 5 2" xfId="14949" xr:uid="{00000000-0005-0000-0000-0000D5080000}"/>
    <cellStyle name="Comma 11 3 5 2 5 3" xfId="24199" xr:uid="{00000000-0005-0000-0000-0000D6080000}"/>
    <cellStyle name="Comma 11 3 5 2 5 4" xfId="33444" xr:uid="{00000000-0005-0000-0000-0000D7080000}"/>
    <cellStyle name="Comma 11 3 5 2 5 5" xfId="42689" xr:uid="{00000000-0005-0000-0000-0000D8080000}"/>
    <cellStyle name="Comma 11 3 5 2 6" xfId="4985" xr:uid="{00000000-0005-0000-0000-0000D9080000}"/>
    <cellStyle name="Comma 11 3 5 2 6 2" xfId="14230" xr:uid="{00000000-0005-0000-0000-0000DA080000}"/>
    <cellStyle name="Comma 11 3 5 2 6 3" xfId="23480" xr:uid="{00000000-0005-0000-0000-0000DB080000}"/>
    <cellStyle name="Comma 11 3 5 2 6 4" xfId="32725" xr:uid="{00000000-0005-0000-0000-0000DC080000}"/>
    <cellStyle name="Comma 11 3 5 2 6 5" xfId="41970" xr:uid="{00000000-0005-0000-0000-0000DD080000}"/>
    <cellStyle name="Comma 11 3 5 2 7" xfId="9967" xr:uid="{00000000-0005-0000-0000-0000DE080000}"/>
    <cellStyle name="Comma 11 3 5 2 8" xfId="19217" xr:uid="{00000000-0005-0000-0000-0000DF080000}"/>
    <cellStyle name="Comma 11 3 5 2 9" xfId="28462" xr:uid="{00000000-0005-0000-0000-0000E0080000}"/>
    <cellStyle name="Comma 11 3 5 3" xfId="1073" xr:uid="{00000000-0005-0000-0000-0000E1080000}"/>
    <cellStyle name="Comma 11 3 5 3 2" xfId="3915" xr:uid="{00000000-0005-0000-0000-0000E2080000}"/>
    <cellStyle name="Comma 11 3 5 3 2 2" xfId="8897" xr:uid="{00000000-0005-0000-0000-0000E3080000}"/>
    <cellStyle name="Comma 11 3 5 3 2 2 2" xfId="18142" xr:uid="{00000000-0005-0000-0000-0000E4080000}"/>
    <cellStyle name="Comma 11 3 5 3 2 2 3" xfId="27392" xr:uid="{00000000-0005-0000-0000-0000E5080000}"/>
    <cellStyle name="Comma 11 3 5 3 2 2 4" xfId="36637" xr:uid="{00000000-0005-0000-0000-0000E6080000}"/>
    <cellStyle name="Comma 11 3 5 3 2 2 5" xfId="45882" xr:uid="{00000000-0005-0000-0000-0000E7080000}"/>
    <cellStyle name="Comma 11 3 5 3 2 3" xfId="13160" xr:uid="{00000000-0005-0000-0000-0000E8080000}"/>
    <cellStyle name="Comma 11 3 5 3 2 4" xfId="22410" xr:uid="{00000000-0005-0000-0000-0000E9080000}"/>
    <cellStyle name="Comma 11 3 5 3 2 5" xfId="31655" xr:uid="{00000000-0005-0000-0000-0000EA080000}"/>
    <cellStyle name="Comma 11 3 5 3 2 6" xfId="40900" xr:uid="{00000000-0005-0000-0000-0000EB080000}"/>
    <cellStyle name="Comma 11 3 5 3 3" xfId="2477" xr:uid="{00000000-0005-0000-0000-0000EC080000}"/>
    <cellStyle name="Comma 11 3 5 3 3 2" xfId="7459" xr:uid="{00000000-0005-0000-0000-0000ED080000}"/>
    <cellStyle name="Comma 11 3 5 3 3 2 2" xfId="16704" xr:uid="{00000000-0005-0000-0000-0000EE080000}"/>
    <cellStyle name="Comma 11 3 5 3 3 2 3" xfId="25954" xr:uid="{00000000-0005-0000-0000-0000EF080000}"/>
    <cellStyle name="Comma 11 3 5 3 3 2 4" xfId="35199" xr:uid="{00000000-0005-0000-0000-0000F0080000}"/>
    <cellStyle name="Comma 11 3 5 3 3 2 5" xfId="44444" xr:uid="{00000000-0005-0000-0000-0000F1080000}"/>
    <cellStyle name="Comma 11 3 5 3 3 3" xfId="11722" xr:uid="{00000000-0005-0000-0000-0000F2080000}"/>
    <cellStyle name="Comma 11 3 5 3 3 4" xfId="20972" xr:uid="{00000000-0005-0000-0000-0000F3080000}"/>
    <cellStyle name="Comma 11 3 5 3 3 5" xfId="30217" xr:uid="{00000000-0005-0000-0000-0000F4080000}"/>
    <cellStyle name="Comma 11 3 5 3 3 6" xfId="39462" xr:uid="{00000000-0005-0000-0000-0000F5080000}"/>
    <cellStyle name="Comma 11 3 5 3 4" xfId="6055" xr:uid="{00000000-0005-0000-0000-0000F6080000}"/>
    <cellStyle name="Comma 11 3 5 3 4 2" xfId="15300" xr:uid="{00000000-0005-0000-0000-0000F7080000}"/>
    <cellStyle name="Comma 11 3 5 3 4 3" xfId="24550" xr:uid="{00000000-0005-0000-0000-0000F8080000}"/>
    <cellStyle name="Comma 11 3 5 3 4 4" xfId="33795" xr:uid="{00000000-0005-0000-0000-0000F9080000}"/>
    <cellStyle name="Comma 11 3 5 3 4 5" xfId="43040" xr:uid="{00000000-0005-0000-0000-0000FA080000}"/>
    <cellStyle name="Comma 11 3 5 3 5" xfId="10318" xr:uid="{00000000-0005-0000-0000-0000FB080000}"/>
    <cellStyle name="Comma 11 3 5 3 6" xfId="19568" xr:uid="{00000000-0005-0000-0000-0000FC080000}"/>
    <cellStyle name="Comma 11 3 5 3 7" xfId="28813" xr:uid="{00000000-0005-0000-0000-0000FD080000}"/>
    <cellStyle name="Comma 11 3 5 3 8" xfId="38058" xr:uid="{00000000-0005-0000-0000-0000FE080000}"/>
    <cellStyle name="Comma 11 3 5 4" xfId="3196" xr:uid="{00000000-0005-0000-0000-0000FF080000}"/>
    <cellStyle name="Comma 11 3 5 4 2" xfId="8178" xr:uid="{00000000-0005-0000-0000-000000090000}"/>
    <cellStyle name="Comma 11 3 5 4 2 2" xfId="17423" xr:uid="{00000000-0005-0000-0000-000001090000}"/>
    <cellStyle name="Comma 11 3 5 4 2 3" xfId="26673" xr:uid="{00000000-0005-0000-0000-000002090000}"/>
    <cellStyle name="Comma 11 3 5 4 2 4" xfId="35918" xr:uid="{00000000-0005-0000-0000-000003090000}"/>
    <cellStyle name="Comma 11 3 5 4 2 5" xfId="45163" xr:uid="{00000000-0005-0000-0000-000004090000}"/>
    <cellStyle name="Comma 11 3 5 4 3" xfId="12441" xr:uid="{00000000-0005-0000-0000-000005090000}"/>
    <cellStyle name="Comma 11 3 5 4 4" xfId="21691" xr:uid="{00000000-0005-0000-0000-000006090000}"/>
    <cellStyle name="Comma 11 3 5 4 5" xfId="30936" xr:uid="{00000000-0005-0000-0000-000007090000}"/>
    <cellStyle name="Comma 11 3 5 4 6" xfId="40181" xr:uid="{00000000-0005-0000-0000-000008090000}"/>
    <cellStyle name="Comma 11 3 5 5" xfId="1658" xr:uid="{00000000-0005-0000-0000-000009090000}"/>
    <cellStyle name="Comma 11 3 5 5 2" xfId="6640" xr:uid="{00000000-0005-0000-0000-00000A090000}"/>
    <cellStyle name="Comma 11 3 5 5 2 2" xfId="15885" xr:uid="{00000000-0005-0000-0000-00000B090000}"/>
    <cellStyle name="Comma 11 3 5 5 2 3" xfId="25135" xr:uid="{00000000-0005-0000-0000-00000C090000}"/>
    <cellStyle name="Comma 11 3 5 5 2 4" xfId="34380" xr:uid="{00000000-0005-0000-0000-00000D090000}"/>
    <cellStyle name="Comma 11 3 5 5 2 5" xfId="43625" xr:uid="{00000000-0005-0000-0000-00000E090000}"/>
    <cellStyle name="Comma 11 3 5 5 3" xfId="10903" xr:uid="{00000000-0005-0000-0000-00000F090000}"/>
    <cellStyle name="Comma 11 3 5 5 4" xfId="20153" xr:uid="{00000000-0005-0000-0000-000010090000}"/>
    <cellStyle name="Comma 11 3 5 5 5" xfId="29398" xr:uid="{00000000-0005-0000-0000-000011090000}"/>
    <cellStyle name="Comma 11 3 5 5 6" xfId="38643" xr:uid="{00000000-0005-0000-0000-000012090000}"/>
    <cellStyle name="Comma 11 3 5 6" xfId="5336" xr:uid="{00000000-0005-0000-0000-000013090000}"/>
    <cellStyle name="Comma 11 3 5 6 2" xfId="14581" xr:uid="{00000000-0005-0000-0000-000014090000}"/>
    <cellStyle name="Comma 11 3 5 6 3" xfId="23831" xr:uid="{00000000-0005-0000-0000-000015090000}"/>
    <cellStyle name="Comma 11 3 5 6 4" xfId="33076" xr:uid="{00000000-0005-0000-0000-000016090000}"/>
    <cellStyle name="Comma 11 3 5 6 5" xfId="42321" xr:uid="{00000000-0005-0000-0000-000017090000}"/>
    <cellStyle name="Comma 11 3 5 7" xfId="4634" xr:uid="{00000000-0005-0000-0000-000018090000}"/>
    <cellStyle name="Comma 11 3 5 7 2" xfId="13879" xr:uid="{00000000-0005-0000-0000-000019090000}"/>
    <cellStyle name="Comma 11 3 5 7 3" xfId="23129" xr:uid="{00000000-0005-0000-0000-00001A090000}"/>
    <cellStyle name="Comma 11 3 5 7 4" xfId="32374" xr:uid="{00000000-0005-0000-0000-00001B090000}"/>
    <cellStyle name="Comma 11 3 5 7 5" xfId="41619" xr:uid="{00000000-0005-0000-0000-00001C090000}"/>
    <cellStyle name="Comma 11 3 5 8" xfId="9599" xr:uid="{00000000-0005-0000-0000-00001D090000}"/>
    <cellStyle name="Comma 11 3 5 9" xfId="18849" xr:uid="{00000000-0005-0000-0000-00001E090000}"/>
    <cellStyle name="Comma 11 3 6" xfId="487" xr:uid="{00000000-0005-0000-0000-00001F090000}"/>
    <cellStyle name="Comma 11 3 6 10" xfId="37473" xr:uid="{00000000-0005-0000-0000-000020090000}"/>
    <cellStyle name="Comma 11 3 6 2" xfId="1190" xr:uid="{00000000-0005-0000-0000-000021090000}"/>
    <cellStyle name="Comma 11 3 6 2 2" xfId="4032" xr:uid="{00000000-0005-0000-0000-000022090000}"/>
    <cellStyle name="Comma 11 3 6 2 2 2" xfId="9014" xr:uid="{00000000-0005-0000-0000-000023090000}"/>
    <cellStyle name="Comma 11 3 6 2 2 2 2" xfId="18259" xr:uid="{00000000-0005-0000-0000-000024090000}"/>
    <cellStyle name="Comma 11 3 6 2 2 2 3" xfId="27509" xr:uid="{00000000-0005-0000-0000-000025090000}"/>
    <cellStyle name="Comma 11 3 6 2 2 2 4" xfId="36754" xr:uid="{00000000-0005-0000-0000-000026090000}"/>
    <cellStyle name="Comma 11 3 6 2 2 2 5" xfId="45999" xr:uid="{00000000-0005-0000-0000-000027090000}"/>
    <cellStyle name="Comma 11 3 6 2 2 3" xfId="13277" xr:uid="{00000000-0005-0000-0000-000028090000}"/>
    <cellStyle name="Comma 11 3 6 2 2 4" xfId="22527" xr:uid="{00000000-0005-0000-0000-000029090000}"/>
    <cellStyle name="Comma 11 3 6 2 2 5" xfId="31772" xr:uid="{00000000-0005-0000-0000-00002A090000}"/>
    <cellStyle name="Comma 11 3 6 2 2 6" xfId="41017" xr:uid="{00000000-0005-0000-0000-00002B090000}"/>
    <cellStyle name="Comma 11 3 6 2 3" xfId="2611" xr:uid="{00000000-0005-0000-0000-00002C090000}"/>
    <cellStyle name="Comma 11 3 6 2 3 2" xfId="7593" xr:uid="{00000000-0005-0000-0000-00002D090000}"/>
    <cellStyle name="Comma 11 3 6 2 3 2 2" xfId="16838" xr:uid="{00000000-0005-0000-0000-00002E090000}"/>
    <cellStyle name="Comma 11 3 6 2 3 2 3" xfId="26088" xr:uid="{00000000-0005-0000-0000-00002F090000}"/>
    <cellStyle name="Comma 11 3 6 2 3 2 4" xfId="35333" xr:uid="{00000000-0005-0000-0000-000030090000}"/>
    <cellStyle name="Comma 11 3 6 2 3 2 5" xfId="44578" xr:uid="{00000000-0005-0000-0000-000031090000}"/>
    <cellStyle name="Comma 11 3 6 2 3 3" xfId="11856" xr:uid="{00000000-0005-0000-0000-000032090000}"/>
    <cellStyle name="Comma 11 3 6 2 3 4" xfId="21106" xr:uid="{00000000-0005-0000-0000-000033090000}"/>
    <cellStyle name="Comma 11 3 6 2 3 5" xfId="30351" xr:uid="{00000000-0005-0000-0000-000034090000}"/>
    <cellStyle name="Comma 11 3 6 2 3 6" xfId="39596" xr:uid="{00000000-0005-0000-0000-000035090000}"/>
    <cellStyle name="Comma 11 3 6 2 4" xfId="6172" xr:uid="{00000000-0005-0000-0000-000036090000}"/>
    <cellStyle name="Comma 11 3 6 2 4 2" xfId="15417" xr:uid="{00000000-0005-0000-0000-000037090000}"/>
    <cellStyle name="Comma 11 3 6 2 4 3" xfId="24667" xr:uid="{00000000-0005-0000-0000-000038090000}"/>
    <cellStyle name="Comma 11 3 6 2 4 4" xfId="33912" xr:uid="{00000000-0005-0000-0000-000039090000}"/>
    <cellStyle name="Comma 11 3 6 2 4 5" xfId="43157" xr:uid="{00000000-0005-0000-0000-00003A090000}"/>
    <cellStyle name="Comma 11 3 6 2 5" xfId="10435" xr:uid="{00000000-0005-0000-0000-00003B090000}"/>
    <cellStyle name="Comma 11 3 6 2 6" xfId="19685" xr:uid="{00000000-0005-0000-0000-00003C090000}"/>
    <cellStyle name="Comma 11 3 6 2 7" xfId="28930" xr:uid="{00000000-0005-0000-0000-00003D090000}"/>
    <cellStyle name="Comma 11 3 6 2 8" xfId="38175" xr:uid="{00000000-0005-0000-0000-00003E090000}"/>
    <cellStyle name="Comma 11 3 6 3" xfId="3330" xr:uid="{00000000-0005-0000-0000-00003F090000}"/>
    <cellStyle name="Comma 11 3 6 3 2" xfId="8312" xr:uid="{00000000-0005-0000-0000-000040090000}"/>
    <cellStyle name="Comma 11 3 6 3 2 2" xfId="17557" xr:uid="{00000000-0005-0000-0000-000041090000}"/>
    <cellStyle name="Comma 11 3 6 3 2 3" xfId="26807" xr:uid="{00000000-0005-0000-0000-000042090000}"/>
    <cellStyle name="Comma 11 3 6 3 2 4" xfId="36052" xr:uid="{00000000-0005-0000-0000-000043090000}"/>
    <cellStyle name="Comma 11 3 6 3 2 5" xfId="45297" xr:uid="{00000000-0005-0000-0000-000044090000}"/>
    <cellStyle name="Comma 11 3 6 3 3" xfId="12575" xr:uid="{00000000-0005-0000-0000-000045090000}"/>
    <cellStyle name="Comma 11 3 6 3 4" xfId="21825" xr:uid="{00000000-0005-0000-0000-000046090000}"/>
    <cellStyle name="Comma 11 3 6 3 5" xfId="31070" xr:uid="{00000000-0005-0000-0000-000047090000}"/>
    <cellStyle name="Comma 11 3 6 3 6" xfId="40315" xr:uid="{00000000-0005-0000-0000-000048090000}"/>
    <cellStyle name="Comma 11 3 6 4" xfId="1892" xr:uid="{00000000-0005-0000-0000-000049090000}"/>
    <cellStyle name="Comma 11 3 6 4 2" xfId="6874" xr:uid="{00000000-0005-0000-0000-00004A090000}"/>
    <cellStyle name="Comma 11 3 6 4 2 2" xfId="16119" xr:uid="{00000000-0005-0000-0000-00004B090000}"/>
    <cellStyle name="Comma 11 3 6 4 2 3" xfId="25369" xr:uid="{00000000-0005-0000-0000-00004C090000}"/>
    <cellStyle name="Comma 11 3 6 4 2 4" xfId="34614" xr:uid="{00000000-0005-0000-0000-00004D090000}"/>
    <cellStyle name="Comma 11 3 6 4 2 5" xfId="43859" xr:uid="{00000000-0005-0000-0000-00004E090000}"/>
    <cellStyle name="Comma 11 3 6 4 3" xfId="11137" xr:uid="{00000000-0005-0000-0000-00004F090000}"/>
    <cellStyle name="Comma 11 3 6 4 4" xfId="20387" xr:uid="{00000000-0005-0000-0000-000050090000}"/>
    <cellStyle name="Comma 11 3 6 4 5" xfId="29632" xr:uid="{00000000-0005-0000-0000-000051090000}"/>
    <cellStyle name="Comma 11 3 6 4 6" xfId="38877" xr:uid="{00000000-0005-0000-0000-000052090000}"/>
    <cellStyle name="Comma 11 3 6 5" xfId="5470" xr:uid="{00000000-0005-0000-0000-000053090000}"/>
    <cellStyle name="Comma 11 3 6 5 2" xfId="14715" xr:uid="{00000000-0005-0000-0000-000054090000}"/>
    <cellStyle name="Comma 11 3 6 5 3" xfId="23965" xr:uid="{00000000-0005-0000-0000-000055090000}"/>
    <cellStyle name="Comma 11 3 6 5 4" xfId="33210" xr:uid="{00000000-0005-0000-0000-000056090000}"/>
    <cellStyle name="Comma 11 3 6 5 5" xfId="42455" xr:uid="{00000000-0005-0000-0000-000057090000}"/>
    <cellStyle name="Comma 11 3 6 6" xfId="4760" xr:uid="{00000000-0005-0000-0000-000058090000}"/>
    <cellStyle name="Comma 11 3 6 6 2" xfId="14005" xr:uid="{00000000-0005-0000-0000-000059090000}"/>
    <cellStyle name="Comma 11 3 6 6 3" xfId="23255" xr:uid="{00000000-0005-0000-0000-00005A090000}"/>
    <cellStyle name="Comma 11 3 6 6 4" xfId="32500" xr:uid="{00000000-0005-0000-0000-00005B090000}"/>
    <cellStyle name="Comma 11 3 6 6 5" xfId="41745" xr:uid="{00000000-0005-0000-0000-00005C090000}"/>
    <cellStyle name="Comma 11 3 6 7" xfId="9733" xr:uid="{00000000-0005-0000-0000-00005D090000}"/>
    <cellStyle name="Comma 11 3 6 8" xfId="18983" xr:uid="{00000000-0005-0000-0000-00005E090000}"/>
    <cellStyle name="Comma 11 3 6 9" xfId="28228" xr:uid="{00000000-0005-0000-0000-00005F090000}"/>
    <cellStyle name="Comma 11 3 7" xfId="839" xr:uid="{00000000-0005-0000-0000-000060090000}"/>
    <cellStyle name="Comma 11 3 7 2" xfId="3681" xr:uid="{00000000-0005-0000-0000-000061090000}"/>
    <cellStyle name="Comma 11 3 7 2 2" xfId="8663" xr:uid="{00000000-0005-0000-0000-000062090000}"/>
    <cellStyle name="Comma 11 3 7 2 2 2" xfId="17908" xr:uid="{00000000-0005-0000-0000-000063090000}"/>
    <cellStyle name="Comma 11 3 7 2 2 3" xfId="27158" xr:uid="{00000000-0005-0000-0000-000064090000}"/>
    <cellStyle name="Comma 11 3 7 2 2 4" xfId="36403" xr:uid="{00000000-0005-0000-0000-000065090000}"/>
    <cellStyle name="Comma 11 3 7 2 2 5" xfId="45648" xr:uid="{00000000-0005-0000-0000-000066090000}"/>
    <cellStyle name="Comma 11 3 7 2 3" xfId="12926" xr:uid="{00000000-0005-0000-0000-000067090000}"/>
    <cellStyle name="Comma 11 3 7 2 4" xfId="22176" xr:uid="{00000000-0005-0000-0000-000068090000}"/>
    <cellStyle name="Comma 11 3 7 2 5" xfId="31421" xr:uid="{00000000-0005-0000-0000-000069090000}"/>
    <cellStyle name="Comma 11 3 7 2 6" xfId="40666" xr:uid="{00000000-0005-0000-0000-00006A090000}"/>
    <cellStyle name="Comma 11 3 7 3" xfId="2243" xr:uid="{00000000-0005-0000-0000-00006B090000}"/>
    <cellStyle name="Comma 11 3 7 3 2" xfId="7225" xr:uid="{00000000-0005-0000-0000-00006C090000}"/>
    <cellStyle name="Comma 11 3 7 3 2 2" xfId="16470" xr:uid="{00000000-0005-0000-0000-00006D090000}"/>
    <cellStyle name="Comma 11 3 7 3 2 3" xfId="25720" xr:uid="{00000000-0005-0000-0000-00006E090000}"/>
    <cellStyle name="Comma 11 3 7 3 2 4" xfId="34965" xr:uid="{00000000-0005-0000-0000-00006F090000}"/>
    <cellStyle name="Comma 11 3 7 3 2 5" xfId="44210" xr:uid="{00000000-0005-0000-0000-000070090000}"/>
    <cellStyle name="Comma 11 3 7 3 3" xfId="11488" xr:uid="{00000000-0005-0000-0000-000071090000}"/>
    <cellStyle name="Comma 11 3 7 3 4" xfId="20738" xr:uid="{00000000-0005-0000-0000-000072090000}"/>
    <cellStyle name="Comma 11 3 7 3 5" xfId="29983" xr:uid="{00000000-0005-0000-0000-000073090000}"/>
    <cellStyle name="Comma 11 3 7 3 6" xfId="39228" xr:uid="{00000000-0005-0000-0000-000074090000}"/>
    <cellStyle name="Comma 11 3 7 4" xfId="5821" xr:uid="{00000000-0005-0000-0000-000075090000}"/>
    <cellStyle name="Comma 11 3 7 4 2" xfId="15066" xr:uid="{00000000-0005-0000-0000-000076090000}"/>
    <cellStyle name="Comma 11 3 7 4 3" xfId="24316" xr:uid="{00000000-0005-0000-0000-000077090000}"/>
    <cellStyle name="Comma 11 3 7 4 4" xfId="33561" xr:uid="{00000000-0005-0000-0000-000078090000}"/>
    <cellStyle name="Comma 11 3 7 4 5" xfId="42806" xr:uid="{00000000-0005-0000-0000-000079090000}"/>
    <cellStyle name="Comma 11 3 7 5" xfId="10084" xr:uid="{00000000-0005-0000-0000-00007A090000}"/>
    <cellStyle name="Comma 11 3 7 6" xfId="19334" xr:uid="{00000000-0005-0000-0000-00007B090000}"/>
    <cellStyle name="Comma 11 3 7 7" xfId="28579" xr:uid="{00000000-0005-0000-0000-00007C090000}"/>
    <cellStyle name="Comma 11 3 7 8" xfId="37824" xr:uid="{00000000-0005-0000-0000-00007D090000}"/>
    <cellStyle name="Comma 11 3 8" xfId="2962" xr:uid="{00000000-0005-0000-0000-00007E090000}"/>
    <cellStyle name="Comma 11 3 8 2" xfId="7944" xr:uid="{00000000-0005-0000-0000-00007F090000}"/>
    <cellStyle name="Comma 11 3 8 2 2" xfId="17189" xr:uid="{00000000-0005-0000-0000-000080090000}"/>
    <cellStyle name="Comma 11 3 8 2 3" xfId="26439" xr:uid="{00000000-0005-0000-0000-000081090000}"/>
    <cellStyle name="Comma 11 3 8 2 4" xfId="35684" xr:uid="{00000000-0005-0000-0000-000082090000}"/>
    <cellStyle name="Comma 11 3 8 2 5" xfId="44929" xr:uid="{00000000-0005-0000-0000-000083090000}"/>
    <cellStyle name="Comma 11 3 8 3" xfId="12207" xr:uid="{00000000-0005-0000-0000-000084090000}"/>
    <cellStyle name="Comma 11 3 8 4" xfId="21457" xr:uid="{00000000-0005-0000-0000-000085090000}"/>
    <cellStyle name="Comma 11 3 8 5" xfId="30702" xr:uid="{00000000-0005-0000-0000-000086090000}"/>
    <cellStyle name="Comma 11 3 8 6" xfId="39947" xr:uid="{00000000-0005-0000-0000-000087090000}"/>
    <cellStyle name="Comma 11 3 9" xfId="1541" xr:uid="{00000000-0005-0000-0000-000088090000}"/>
    <cellStyle name="Comma 11 3 9 2" xfId="6523" xr:uid="{00000000-0005-0000-0000-000089090000}"/>
    <cellStyle name="Comma 11 3 9 2 2" xfId="15768" xr:uid="{00000000-0005-0000-0000-00008A090000}"/>
    <cellStyle name="Comma 11 3 9 2 3" xfId="25018" xr:uid="{00000000-0005-0000-0000-00008B090000}"/>
    <cellStyle name="Comma 11 3 9 2 4" xfId="34263" xr:uid="{00000000-0005-0000-0000-00008C090000}"/>
    <cellStyle name="Comma 11 3 9 2 5" xfId="43508" xr:uid="{00000000-0005-0000-0000-00008D090000}"/>
    <cellStyle name="Comma 11 3 9 3" xfId="10786" xr:uid="{00000000-0005-0000-0000-00008E090000}"/>
    <cellStyle name="Comma 11 3 9 4" xfId="20036" xr:uid="{00000000-0005-0000-0000-00008F090000}"/>
    <cellStyle name="Comma 11 3 9 5" xfId="29281" xr:uid="{00000000-0005-0000-0000-000090090000}"/>
    <cellStyle name="Comma 11 3 9 6" xfId="38526" xr:uid="{00000000-0005-0000-0000-000091090000}"/>
    <cellStyle name="Comma 11 4" xfId="146" xr:uid="{00000000-0005-0000-0000-000092090000}"/>
    <cellStyle name="Comma 11 4 10" xfId="9393" xr:uid="{00000000-0005-0000-0000-000093090000}"/>
    <cellStyle name="Comma 11 4 11" xfId="18643" xr:uid="{00000000-0005-0000-0000-000094090000}"/>
    <cellStyle name="Comma 11 4 12" xfId="27888" xr:uid="{00000000-0005-0000-0000-000095090000}"/>
    <cellStyle name="Comma 11 4 13" xfId="37133" xr:uid="{00000000-0005-0000-0000-000096090000}"/>
    <cellStyle name="Comma 11 4 2" xfId="303" xr:uid="{00000000-0005-0000-0000-000097090000}"/>
    <cellStyle name="Comma 11 4 2 10" xfId="28044" xr:uid="{00000000-0005-0000-0000-000098090000}"/>
    <cellStyle name="Comma 11 4 2 11" xfId="37289" xr:uid="{00000000-0005-0000-0000-000099090000}"/>
    <cellStyle name="Comma 11 4 2 2" xfId="672" xr:uid="{00000000-0005-0000-0000-00009A090000}"/>
    <cellStyle name="Comma 11 4 2 2 10" xfId="37657" xr:uid="{00000000-0005-0000-0000-00009B090000}"/>
    <cellStyle name="Comma 11 4 2 2 2" xfId="1374" xr:uid="{00000000-0005-0000-0000-00009C090000}"/>
    <cellStyle name="Comma 11 4 2 2 2 2" xfId="4216" xr:uid="{00000000-0005-0000-0000-00009D090000}"/>
    <cellStyle name="Comma 11 4 2 2 2 2 2" xfId="9198" xr:uid="{00000000-0005-0000-0000-00009E090000}"/>
    <cellStyle name="Comma 11 4 2 2 2 2 2 2" xfId="18443" xr:uid="{00000000-0005-0000-0000-00009F090000}"/>
    <cellStyle name="Comma 11 4 2 2 2 2 2 3" xfId="27693" xr:uid="{00000000-0005-0000-0000-0000A0090000}"/>
    <cellStyle name="Comma 11 4 2 2 2 2 2 4" xfId="36938" xr:uid="{00000000-0005-0000-0000-0000A1090000}"/>
    <cellStyle name="Comma 11 4 2 2 2 2 2 5" xfId="46183" xr:uid="{00000000-0005-0000-0000-0000A2090000}"/>
    <cellStyle name="Comma 11 4 2 2 2 2 3" xfId="13461" xr:uid="{00000000-0005-0000-0000-0000A3090000}"/>
    <cellStyle name="Comma 11 4 2 2 2 2 4" xfId="22711" xr:uid="{00000000-0005-0000-0000-0000A4090000}"/>
    <cellStyle name="Comma 11 4 2 2 2 2 5" xfId="31956" xr:uid="{00000000-0005-0000-0000-0000A5090000}"/>
    <cellStyle name="Comma 11 4 2 2 2 2 6" xfId="41201" xr:uid="{00000000-0005-0000-0000-0000A6090000}"/>
    <cellStyle name="Comma 11 4 2 2 2 3" xfId="2795" xr:uid="{00000000-0005-0000-0000-0000A7090000}"/>
    <cellStyle name="Comma 11 4 2 2 2 3 2" xfId="7777" xr:uid="{00000000-0005-0000-0000-0000A8090000}"/>
    <cellStyle name="Comma 11 4 2 2 2 3 2 2" xfId="17022" xr:uid="{00000000-0005-0000-0000-0000A9090000}"/>
    <cellStyle name="Comma 11 4 2 2 2 3 2 3" xfId="26272" xr:uid="{00000000-0005-0000-0000-0000AA090000}"/>
    <cellStyle name="Comma 11 4 2 2 2 3 2 4" xfId="35517" xr:uid="{00000000-0005-0000-0000-0000AB090000}"/>
    <cellStyle name="Comma 11 4 2 2 2 3 2 5" xfId="44762" xr:uid="{00000000-0005-0000-0000-0000AC090000}"/>
    <cellStyle name="Comma 11 4 2 2 2 3 3" xfId="12040" xr:uid="{00000000-0005-0000-0000-0000AD090000}"/>
    <cellStyle name="Comma 11 4 2 2 2 3 4" xfId="21290" xr:uid="{00000000-0005-0000-0000-0000AE090000}"/>
    <cellStyle name="Comma 11 4 2 2 2 3 5" xfId="30535" xr:uid="{00000000-0005-0000-0000-0000AF090000}"/>
    <cellStyle name="Comma 11 4 2 2 2 3 6" xfId="39780" xr:uid="{00000000-0005-0000-0000-0000B0090000}"/>
    <cellStyle name="Comma 11 4 2 2 2 4" xfId="6356" xr:uid="{00000000-0005-0000-0000-0000B1090000}"/>
    <cellStyle name="Comma 11 4 2 2 2 4 2" xfId="15601" xr:uid="{00000000-0005-0000-0000-0000B2090000}"/>
    <cellStyle name="Comma 11 4 2 2 2 4 3" xfId="24851" xr:uid="{00000000-0005-0000-0000-0000B3090000}"/>
    <cellStyle name="Comma 11 4 2 2 2 4 4" xfId="34096" xr:uid="{00000000-0005-0000-0000-0000B4090000}"/>
    <cellStyle name="Comma 11 4 2 2 2 4 5" xfId="43341" xr:uid="{00000000-0005-0000-0000-0000B5090000}"/>
    <cellStyle name="Comma 11 4 2 2 2 5" xfId="10619" xr:uid="{00000000-0005-0000-0000-0000B6090000}"/>
    <cellStyle name="Comma 11 4 2 2 2 6" xfId="19869" xr:uid="{00000000-0005-0000-0000-0000B7090000}"/>
    <cellStyle name="Comma 11 4 2 2 2 7" xfId="29114" xr:uid="{00000000-0005-0000-0000-0000B8090000}"/>
    <cellStyle name="Comma 11 4 2 2 2 8" xfId="38359" xr:uid="{00000000-0005-0000-0000-0000B9090000}"/>
    <cellStyle name="Comma 11 4 2 2 3" xfId="3514" xr:uid="{00000000-0005-0000-0000-0000BA090000}"/>
    <cellStyle name="Comma 11 4 2 2 3 2" xfId="8496" xr:uid="{00000000-0005-0000-0000-0000BB090000}"/>
    <cellStyle name="Comma 11 4 2 2 3 2 2" xfId="17741" xr:uid="{00000000-0005-0000-0000-0000BC090000}"/>
    <cellStyle name="Comma 11 4 2 2 3 2 3" xfId="26991" xr:uid="{00000000-0005-0000-0000-0000BD090000}"/>
    <cellStyle name="Comma 11 4 2 2 3 2 4" xfId="36236" xr:uid="{00000000-0005-0000-0000-0000BE090000}"/>
    <cellStyle name="Comma 11 4 2 2 3 2 5" xfId="45481" xr:uid="{00000000-0005-0000-0000-0000BF090000}"/>
    <cellStyle name="Comma 11 4 2 2 3 3" xfId="12759" xr:uid="{00000000-0005-0000-0000-0000C0090000}"/>
    <cellStyle name="Comma 11 4 2 2 3 4" xfId="22009" xr:uid="{00000000-0005-0000-0000-0000C1090000}"/>
    <cellStyle name="Comma 11 4 2 2 3 5" xfId="31254" xr:uid="{00000000-0005-0000-0000-0000C2090000}"/>
    <cellStyle name="Comma 11 4 2 2 3 6" xfId="40499" xr:uid="{00000000-0005-0000-0000-0000C3090000}"/>
    <cellStyle name="Comma 11 4 2 2 4" xfId="2076" xr:uid="{00000000-0005-0000-0000-0000C4090000}"/>
    <cellStyle name="Comma 11 4 2 2 4 2" xfId="7058" xr:uid="{00000000-0005-0000-0000-0000C5090000}"/>
    <cellStyle name="Comma 11 4 2 2 4 2 2" xfId="16303" xr:uid="{00000000-0005-0000-0000-0000C6090000}"/>
    <cellStyle name="Comma 11 4 2 2 4 2 3" xfId="25553" xr:uid="{00000000-0005-0000-0000-0000C7090000}"/>
    <cellStyle name="Comma 11 4 2 2 4 2 4" xfId="34798" xr:uid="{00000000-0005-0000-0000-0000C8090000}"/>
    <cellStyle name="Comma 11 4 2 2 4 2 5" xfId="44043" xr:uid="{00000000-0005-0000-0000-0000C9090000}"/>
    <cellStyle name="Comma 11 4 2 2 4 3" xfId="11321" xr:uid="{00000000-0005-0000-0000-0000CA090000}"/>
    <cellStyle name="Comma 11 4 2 2 4 4" xfId="20571" xr:uid="{00000000-0005-0000-0000-0000CB090000}"/>
    <cellStyle name="Comma 11 4 2 2 4 5" xfId="29816" xr:uid="{00000000-0005-0000-0000-0000CC090000}"/>
    <cellStyle name="Comma 11 4 2 2 4 6" xfId="39061" xr:uid="{00000000-0005-0000-0000-0000CD090000}"/>
    <cellStyle name="Comma 11 4 2 2 5" xfId="5654" xr:uid="{00000000-0005-0000-0000-0000CE090000}"/>
    <cellStyle name="Comma 11 4 2 2 5 2" xfId="14899" xr:uid="{00000000-0005-0000-0000-0000CF090000}"/>
    <cellStyle name="Comma 11 4 2 2 5 3" xfId="24149" xr:uid="{00000000-0005-0000-0000-0000D0090000}"/>
    <cellStyle name="Comma 11 4 2 2 5 4" xfId="33394" xr:uid="{00000000-0005-0000-0000-0000D1090000}"/>
    <cellStyle name="Comma 11 4 2 2 5 5" xfId="42639" xr:uid="{00000000-0005-0000-0000-0000D2090000}"/>
    <cellStyle name="Comma 11 4 2 2 6" xfId="4935" xr:uid="{00000000-0005-0000-0000-0000D3090000}"/>
    <cellStyle name="Comma 11 4 2 2 6 2" xfId="14180" xr:uid="{00000000-0005-0000-0000-0000D4090000}"/>
    <cellStyle name="Comma 11 4 2 2 6 3" xfId="23430" xr:uid="{00000000-0005-0000-0000-0000D5090000}"/>
    <cellStyle name="Comma 11 4 2 2 6 4" xfId="32675" xr:uid="{00000000-0005-0000-0000-0000D6090000}"/>
    <cellStyle name="Comma 11 4 2 2 6 5" xfId="41920" xr:uid="{00000000-0005-0000-0000-0000D7090000}"/>
    <cellStyle name="Comma 11 4 2 2 7" xfId="9917" xr:uid="{00000000-0005-0000-0000-0000D8090000}"/>
    <cellStyle name="Comma 11 4 2 2 8" xfId="19167" xr:uid="{00000000-0005-0000-0000-0000D9090000}"/>
    <cellStyle name="Comma 11 4 2 2 9" xfId="28412" xr:uid="{00000000-0005-0000-0000-0000DA090000}"/>
    <cellStyle name="Comma 11 4 2 3" xfId="1023" xr:uid="{00000000-0005-0000-0000-0000DB090000}"/>
    <cellStyle name="Comma 11 4 2 3 2" xfId="3865" xr:uid="{00000000-0005-0000-0000-0000DC090000}"/>
    <cellStyle name="Comma 11 4 2 3 2 2" xfId="8847" xr:uid="{00000000-0005-0000-0000-0000DD090000}"/>
    <cellStyle name="Comma 11 4 2 3 2 2 2" xfId="18092" xr:uid="{00000000-0005-0000-0000-0000DE090000}"/>
    <cellStyle name="Comma 11 4 2 3 2 2 3" xfId="27342" xr:uid="{00000000-0005-0000-0000-0000DF090000}"/>
    <cellStyle name="Comma 11 4 2 3 2 2 4" xfId="36587" xr:uid="{00000000-0005-0000-0000-0000E0090000}"/>
    <cellStyle name="Comma 11 4 2 3 2 2 5" xfId="45832" xr:uid="{00000000-0005-0000-0000-0000E1090000}"/>
    <cellStyle name="Comma 11 4 2 3 2 3" xfId="13110" xr:uid="{00000000-0005-0000-0000-0000E2090000}"/>
    <cellStyle name="Comma 11 4 2 3 2 4" xfId="22360" xr:uid="{00000000-0005-0000-0000-0000E3090000}"/>
    <cellStyle name="Comma 11 4 2 3 2 5" xfId="31605" xr:uid="{00000000-0005-0000-0000-0000E4090000}"/>
    <cellStyle name="Comma 11 4 2 3 2 6" xfId="40850" xr:uid="{00000000-0005-0000-0000-0000E5090000}"/>
    <cellStyle name="Comma 11 4 2 3 3" xfId="2427" xr:uid="{00000000-0005-0000-0000-0000E6090000}"/>
    <cellStyle name="Comma 11 4 2 3 3 2" xfId="7409" xr:uid="{00000000-0005-0000-0000-0000E7090000}"/>
    <cellStyle name="Comma 11 4 2 3 3 2 2" xfId="16654" xr:uid="{00000000-0005-0000-0000-0000E8090000}"/>
    <cellStyle name="Comma 11 4 2 3 3 2 3" xfId="25904" xr:uid="{00000000-0005-0000-0000-0000E9090000}"/>
    <cellStyle name="Comma 11 4 2 3 3 2 4" xfId="35149" xr:uid="{00000000-0005-0000-0000-0000EA090000}"/>
    <cellStyle name="Comma 11 4 2 3 3 2 5" xfId="44394" xr:uid="{00000000-0005-0000-0000-0000EB090000}"/>
    <cellStyle name="Comma 11 4 2 3 3 3" xfId="11672" xr:uid="{00000000-0005-0000-0000-0000EC090000}"/>
    <cellStyle name="Comma 11 4 2 3 3 4" xfId="20922" xr:uid="{00000000-0005-0000-0000-0000ED090000}"/>
    <cellStyle name="Comma 11 4 2 3 3 5" xfId="30167" xr:uid="{00000000-0005-0000-0000-0000EE090000}"/>
    <cellStyle name="Comma 11 4 2 3 3 6" xfId="39412" xr:uid="{00000000-0005-0000-0000-0000EF090000}"/>
    <cellStyle name="Comma 11 4 2 3 4" xfId="6005" xr:uid="{00000000-0005-0000-0000-0000F0090000}"/>
    <cellStyle name="Comma 11 4 2 3 4 2" xfId="15250" xr:uid="{00000000-0005-0000-0000-0000F1090000}"/>
    <cellStyle name="Comma 11 4 2 3 4 3" xfId="24500" xr:uid="{00000000-0005-0000-0000-0000F2090000}"/>
    <cellStyle name="Comma 11 4 2 3 4 4" xfId="33745" xr:uid="{00000000-0005-0000-0000-0000F3090000}"/>
    <cellStyle name="Comma 11 4 2 3 4 5" xfId="42990" xr:uid="{00000000-0005-0000-0000-0000F4090000}"/>
    <cellStyle name="Comma 11 4 2 3 5" xfId="10268" xr:uid="{00000000-0005-0000-0000-0000F5090000}"/>
    <cellStyle name="Comma 11 4 2 3 6" xfId="19518" xr:uid="{00000000-0005-0000-0000-0000F6090000}"/>
    <cellStyle name="Comma 11 4 2 3 7" xfId="28763" xr:uid="{00000000-0005-0000-0000-0000F7090000}"/>
    <cellStyle name="Comma 11 4 2 3 8" xfId="38008" xr:uid="{00000000-0005-0000-0000-0000F8090000}"/>
    <cellStyle name="Comma 11 4 2 4" xfId="3146" xr:uid="{00000000-0005-0000-0000-0000F9090000}"/>
    <cellStyle name="Comma 11 4 2 4 2" xfId="8128" xr:uid="{00000000-0005-0000-0000-0000FA090000}"/>
    <cellStyle name="Comma 11 4 2 4 2 2" xfId="17373" xr:uid="{00000000-0005-0000-0000-0000FB090000}"/>
    <cellStyle name="Comma 11 4 2 4 2 3" xfId="26623" xr:uid="{00000000-0005-0000-0000-0000FC090000}"/>
    <cellStyle name="Comma 11 4 2 4 2 4" xfId="35868" xr:uid="{00000000-0005-0000-0000-0000FD090000}"/>
    <cellStyle name="Comma 11 4 2 4 2 5" xfId="45113" xr:uid="{00000000-0005-0000-0000-0000FE090000}"/>
    <cellStyle name="Comma 11 4 2 4 3" xfId="12391" xr:uid="{00000000-0005-0000-0000-0000FF090000}"/>
    <cellStyle name="Comma 11 4 2 4 4" xfId="21641" xr:uid="{00000000-0005-0000-0000-0000000A0000}"/>
    <cellStyle name="Comma 11 4 2 4 5" xfId="30886" xr:uid="{00000000-0005-0000-0000-0000010A0000}"/>
    <cellStyle name="Comma 11 4 2 4 6" xfId="40131" xr:uid="{00000000-0005-0000-0000-0000020A0000}"/>
    <cellStyle name="Comma 11 4 2 5" xfId="1842" xr:uid="{00000000-0005-0000-0000-0000030A0000}"/>
    <cellStyle name="Comma 11 4 2 5 2" xfId="6824" xr:uid="{00000000-0005-0000-0000-0000040A0000}"/>
    <cellStyle name="Comma 11 4 2 5 2 2" xfId="16069" xr:uid="{00000000-0005-0000-0000-0000050A0000}"/>
    <cellStyle name="Comma 11 4 2 5 2 3" xfId="25319" xr:uid="{00000000-0005-0000-0000-0000060A0000}"/>
    <cellStyle name="Comma 11 4 2 5 2 4" xfId="34564" xr:uid="{00000000-0005-0000-0000-0000070A0000}"/>
    <cellStyle name="Comma 11 4 2 5 2 5" xfId="43809" xr:uid="{00000000-0005-0000-0000-0000080A0000}"/>
    <cellStyle name="Comma 11 4 2 5 3" xfId="11087" xr:uid="{00000000-0005-0000-0000-0000090A0000}"/>
    <cellStyle name="Comma 11 4 2 5 4" xfId="20337" xr:uid="{00000000-0005-0000-0000-00000A0A0000}"/>
    <cellStyle name="Comma 11 4 2 5 5" xfId="29582" xr:uid="{00000000-0005-0000-0000-00000B0A0000}"/>
    <cellStyle name="Comma 11 4 2 5 6" xfId="38827" xr:uid="{00000000-0005-0000-0000-00000C0A0000}"/>
    <cellStyle name="Comma 11 4 2 6" xfId="5286" xr:uid="{00000000-0005-0000-0000-00000D0A0000}"/>
    <cellStyle name="Comma 11 4 2 6 2" xfId="14531" xr:uid="{00000000-0005-0000-0000-00000E0A0000}"/>
    <cellStyle name="Comma 11 4 2 6 3" xfId="23781" xr:uid="{00000000-0005-0000-0000-00000F0A0000}"/>
    <cellStyle name="Comma 11 4 2 6 4" xfId="33026" xr:uid="{00000000-0005-0000-0000-0000100A0000}"/>
    <cellStyle name="Comma 11 4 2 6 5" xfId="42271" xr:uid="{00000000-0005-0000-0000-0000110A0000}"/>
    <cellStyle name="Comma 11 4 2 7" xfId="4584" xr:uid="{00000000-0005-0000-0000-0000120A0000}"/>
    <cellStyle name="Comma 11 4 2 7 2" xfId="13829" xr:uid="{00000000-0005-0000-0000-0000130A0000}"/>
    <cellStyle name="Comma 11 4 2 7 3" xfId="23079" xr:uid="{00000000-0005-0000-0000-0000140A0000}"/>
    <cellStyle name="Comma 11 4 2 7 4" xfId="32324" xr:uid="{00000000-0005-0000-0000-0000150A0000}"/>
    <cellStyle name="Comma 11 4 2 7 5" xfId="41569" xr:uid="{00000000-0005-0000-0000-0000160A0000}"/>
    <cellStyle name="Comma 11 4 2 8" xfId="9549" xr:uid="{00000000-0005-0000-0000-0000170A0000}"/>
    <cellStyle name="Comma 11 4 2 9" xfId="18799" xr:uid="{00000000-0005-0000-0000-0000180A0000}"/>
    <cellStyle name="Comma 11 4 3" xfId="381" xr:uid="{00000000-0005-0000-0000-0000190A0000}"/>
    <cellStyle name="Comma 11 4 3 10" xfId="28122" xr:uid="{00000000-0005-0000-0000-00001A0A0000}"/>
    <cellStyle name="Comma 11 4 3 11" xfId="37367" xr:uid="{00000000-0005-0000-0000-00001B0A0000}"/>
    <cellStyle name="Comma 11 4 3 2" xfId="750" xr:uid="{00000000-0005-0000-0000-00001C0A0000}"/>
    <cellStyle name="Comma 11 4 3 2 10" xfId="37735" xr:uid="{00000000-0005-0000-0000-00001D0A0000}"/>
    <cellStyle name="Comma 11 4 3 2 2" xfId="1452" xr:uid="{00000000-0005-0000-0000-00001E0A0000}"/>
    <cellStyle name="Comma 11 4 3 2 2 2" xfId="4294" xr:uid="{00000000-0005-0000-0000-00001F0A0000}"/>
    <cellStyle name="Comma 11 4 3 2 2 2 2" xfId="9276" xr:uid="{00000000-0005-0000-0000-0000200A0000}"/>
    <cellStyle name="Comma 11 4 3 2 2 2 2 2" xfId="18521" xr:uid="{00000000-0005-0000-0000-0000210A0000}"/>
    <cellStyle name="Comma 11 4 3 2 2 2 2 3" xfId="27771" xr:uid="{00000000-0005-0000-0000-0000220A0000}"/>
    <cellStyle name="Comma 11 4 3 2 2 2 2 4" xfId="37016" xr:uid="{00000000-0005-0000-0000-0000230A0000}"/>
    <cellStyle name="Comma 11 4 3 2 2 2 2 5" xfId="46261" xr:uid="{00000000-0005-0000-0000-0000240A0000}"/>
    <cellStyle name="Comma 11 4 3 2 2 2 3" xfId="13539" xr:uid="{00000000-0005-0000-0000-0000250A0000}"/>
    <cellStyle name="Comma 11 4 3 2 2 2 4" xfId="22789" xr:uid="{00000000-0005-0000-0000-0000260A0000}"/>
    <cellStyle name="Comma 11 4 3 2 2 2 5" xfId="32034" xr:uid="{00000000-0005-0000-0000-0000270A0000}"/>
    <cellStyle name="Comma 11 4 3 2 2 2 6" xfId="41279" xr:uid="{00000000-0005-0000-0000-0000280A0000}"/>
    <cellStyle name="Comma 11 4 3 2 2 3" xfId="2873" xr:uid="{00000000-0005-0000-0000-0000290A0000}"/>
    <cellStyle name="Comma 11 4 3 2 2 3 2" xfId="7855" xr:uid="{00000000-0005-0000-0000-00002A0A0000}"/>
    <cellStyle name="Comma 11 4 3 2 2 3 2 2" xfId="17100" xr:uid="{00000000-0005-0000-0000-00002B0A0000}"/>
    <cellStyle name="Comma 11 4 3 2 2 3 2 3" xfId="26350" xr:uid="{00000000-0005-0000-0000-00002C0A0000}"/>
    <cellStyle name="Comma 11 4 3 2 2 3 2 4" xfId="35595" xr:uid="{00000000-0005-0000-0000-00002D0A0000}"/>
    <cellStyle name="Comma 11 4 3 2 2 3 2 5" xfId="44840" xr:uid="{00000000-0005-0000-0000-00002E0A0000}"/>
    <cellStyle name="Comma 11 4 3 2 2 3 3" xfId="12118" xr:uid="{00000000-0005-0000-0000-00002F0A0000}"/>
    <cellStyle name="Comma 11 4 3 2 2 3 4" xfId="21368" xr:uid="{00000000-0005-0000-0000-0000300A0000}"/>
    <cellStyle name="Comma 11 4 3 2 2 3 5" xfId="30613" xr:uid="{00000000-0005-0000-0000-0000310A0000}"/>
    <cellStyle name="Comma 11 4 3 2 2 3 6" xfId="39858" xr:uid="{00000000-0005-0000-0000-0000320A0000}"/>
    <cellStyle name="Comma 11 4 3 2 2 4" xfId="6434" xr:uid="{00000000-0005-0000-0000-0000330A0000}"/>
    <cellStyle name="Comma 11 4 3 2 2 4 2" xfId="15679" xr:uid="{00000000-0005-0000-0000-0000340A0000}"/>
    <cellStyle name="Comma 11 4 3 2 2 4 3" xfId="24929" xr:uid="{00000000-0005-0000-0000-0000350A0000}"/>
    <cellStyle name="Comma 11 4 3 2 2 4 4" xfId="34174" xr:uid="{00000000-0005-0000-0000-0000360A0000}"/>
    <cellStyle name="Comma 11 4 3 2 2 4 5" xfId="43419" xr:uid="{00000000-0005-0000-0000-0000370A0000}"/>
    <cellStyle name="Comma 11 4 3 2 2 5" xfId="10697" xr:uid="{00000000-0005-0000-0000-0000380A0000}"/>
    <cellStyle name="Comma 11 4 3 2 2 6" xfId="19947" xr:uid="{00000000-0005-0000-0000-0000390A0000}"/>
    <cellStyle name="Comma 11 4 3 2 2 7" xfId="29192" xr:uid="{00000000-0005-0000-0000-00003A0A0000}"/>
    <cellStyle name="Comma 11 4 3 2 2 8" xfId="38437" xr:uid="{00000000-0005-0000-0000-00003B0A0000}"/>
    <cellStyle name="Comma 11 4 3 2 3" xfId="3592" xr:uid="{00000000-0005-0000-0000-00003C0A0000}"/>
    <cellStyle name="Comma 11 4 3 2 3 2" xfId="8574" xr:uid="{00000000-0005-0000-0000-00003D0A0000}"/>
    <cellStyle name="Comma 11 4 3 2 3 2 2" xfId="17819" xr:uid="{00000000-0005-0000-0000-00003E0A0000}"/>
    <cellStyle name="Comma 11 4 3 2 3 2 3" xfId="27069" xr:uid="{00000000-0005-0000-0000-00003F0A0000}"/>
    <cellStyle name="Comma 11 4 3 2 3 2 4" xfId="36314" xr:uid="{00000000-0005-0000-0000-0000400A0000}"/>
    <cellStyle name="Comma 11 4 3 2 3 2 5" xfId="45559" xr:uid="{00000000-0005-0000-0000-0000410A0000}"/>
    <cellStyle name="Comma 11 4 3 2 3 3" xfId="12837" xr:uid="{00000000-0005-0000-0000-0000420A0000}"/>
    <cellStyle name="Comma 11 4 3 2 3 4" xfId="22087" xr:uid="{00000000-0005-0000-0000-0000430A0000}"/>
    <cellStyle name="Comma 11 4 3 2 3 5" xfId="31332" xr:uid="{00000000-0005-0000-0000-0000440A0000}"/>
    <cellStyle name="Comma 11 4 3 2 3 6" xfId="40577" xr:uid="{00000000-0005-0000-0000-0000450A0000}"/>
    <cellStyle name="Comma 11 4 3 2 4" xfId="2154" xr:uid="{00000000-0005-0000-0000-0000460A0000}"/>
    <cellStyle name="Comma 11 4 3 2 4 2" xfId="7136" xr:uid="{00000000-0005-0000-0000-0000470A0000}"/>
    <cellStyle name="Comma 11 4 3 2 4 2 2" xfId="16381" xr:uid="{00000000-0005-0000-0000-0000480A0000}"/>
    <cellStyle name="Comma 11 4 3 2 4 2 3" xfId="25631" xr:uid="{00000000-0005-0000-0000-0000490A0000}"/>
    <cellStyle name="Comma 11 4 3 2 4 2 4" xfId="34876" xr:uid="{00000000-0005-0000-0000-00004A0A0000}"/>
    <cellStyle name="Comma 11 4 3 2 4 2 5" xfId="44121" xr:uid="{00000000-0005-0000-0000-00004B0A0000}"/>
    <cellStyle name="Comma 11 4 3 2 4 3" xfId="11399" xr:uid="{00000000-0005-0000-0000-00004C0A0000}"/>
    <cellStyle name="Comma 11 4 3 2 4 4" xfId="20649" xr:uid="{00000000-0005-0000-0000-00004D0A0000}"/>
    <cellStyle name="Comma 11 4 3 2 4 5" xfId="29894" xr:uid="{00000000-0005-0000-0000-00004E0A0000}"/>
    <cellStyle name="Comma 11 4 3 2 4 6" xfId="39139" xr:uid="{00000000-0005-0000-0000-00004F0A0000}"/>
    <cellStyle name="Comma 11 4 3 2 5" xfId="5732" xr:uid="{00000000-0005-0000-0000-0000500A0000}"/>
    <cellStyle name="Comma 11 4 3 2 5 2" xfId="14977" xr:uid="{00000000-0005-0000-0000-0000510A0000}"/>
    <cellStyle name="Comma 11 4 3 2 5 3" xfId="24227" xr:uid="{00000000-0005-0000-0000-0000520A0000}"/>
    <cellStyle name="Comma 11 4 3 2 5 4" xfId="33472" xr:uid="{00000000-0005-0000-0000-0000530A0000}"/>
    <cellStyle name="Comma 11 4 3 2 5 5" xfId="42717" xr:uid="{00000000-0005-0000-0000-0000540A0000}"/>
    <cellStyle name="Comma 11 4 3 2 6" xfId="5013" xr:uid="{00000000-0005-0000-0000-0000550A0000}"/>
    <cellStyle name="Comma 11 4 3 2 6 2" xfId="14258" xr:uid="{00000000-0005-0000-0000-0000560A0000}"/>
    <cellStyle name="Comma 11 4 3 2 6 3" xfId="23508" xr:uid="{00000000-0005-0000-0000-0000570A0000}"/>
    <cellStyle name="Comma 11 4 3 2 6 4" xfId="32753" xr:uid="{00000000-0005-0000-0000-0000580A0000}"/>
    <cellStyle name="Comma 11 4 3 2 6 5" xfId="41998" xr:uid="{00000000-0005-0000-0000-0000590A0000}"/>
    <cellStyle name="Comma 11 4 3 2 7" xfId="9995" xr:uid="{00000000-0005-0000-0000-00005A0A0000}"/>
    <cellStyle name="Comma 11 4 3 2 8" xfId="19245" xr:uid="{00000000-0005-0000-0000-00005B0A0000}"/>
    <cellStyle name="Comma 11 4 3 2 9" xfId="28490" xr:uid="{00000000-0005-0000-0000-00005C0A0000}"/>
    <cellStyle name="Comma 11 4 3 3" xfId="1101" xr:uid="{00000000-0005-0000-0000-00005D0A0000}"/>
    <cellStyle name="Comma 11 4 3 3 2" xfId="3943" xr:uid="{00000000-0005-0000-0000-00005E0A0000}"/>
    <cellStyle name="Comma 11 4 3 3 2 2" xfId="8925" xr:uid="{00000000-0005-0000-0000-00005F0A0000}"/>
    <cellStyle name="Comma 11 4 3 3 2 2 2" xfId="18170" xr:uid="{00000000-0005-0000-0000-0000600A0000}"/>
    <cellStyle name="Comma 11 4 3 3 2 2 3" xfId="27420" xr:uid="{00000000-0005-0000-0000-0000610A0000}"/>
    <cellStyle name="Comma 11 4 3 3 2 2 4" xfId="36665" xr:uid="{00000000-0005-0000-0000-0000620A0000}"/>
    <cellStyle name="Comma 11 4 3 3 2 2 5" xfId="45910" xr:uid="{00000000-0005-0000-0000-0000630A0000}"/>
    <cellStyle name="Comma 11 4 3 3 2 3" xfId="13188" xr:uid="{00000000-0005-0000-0000-0000640A0000}"/>
    <cellStyle name="Comma 11 4 3 3 2 4" xfId="22438" xr:uid="{00000000-0005-0000-0000-0000650A0000}"/>
    <cellStyle name="Comma 11 4 3 3 2 5" xfId="31683" xr:uid="{00000000-0005-0000-0000-0000660A0000}"/>
    <cellStyle name="Comma 11 4 3 3 2 6" xfId="40928" xr:uid="{00000000-0005-0000-0000-0000670A0000}"/>
    <cellStyle name="Comma 11 4 3 3 3" xfId="2505" xr:uid="{00000000-0005-0000-0000-0000680A0000}"/>
    <cellStyle name="Comma 11 4 3 3 3 2" xfId="7487" xr:uid="{00000000-0005-0000-0000-0000690A0000}"/>
    <cellStyle name="Comma 11 4 3 3 3 2 2" xfId="16732" xr:uid="{00000000-0005-0000-0000-00006A0A0000}"/>
    <cellStyle name="Comma 11 4 3 3 3 2 3" xfId="25982" xr:uid="{00000000-0005-0000-0000-00006B0A0000}"/>
    <cellStyle name="Comma 11 4 3 3 3 2 4" xfId="35227" xr:uid="{00000000-0005-0000-0000-00006C0A0000}"/>
    <cellStyle name="Comma 11 4 3 3 3 2 5" xfId="44472" xr:uid="{00000000-0005-0000-0000-00006D0A0000}"/>
    <cellStyle name="Comma 11 4 3 3 3 3" xfId="11750" xr:uid="{00000000-0005-0000-0000-00006E0A0000}"/>
    <cellStyle name="Comma 11 4 3 3 3 4" xfId="21000" xr:uid="{00000000-0005-0000-0000-00006F0A0000}"/>
    <cellStyle name="Comma 11 4 3 3 3 5" xfId="30245" xr:uid="{00000000-0005-0000-0000-0000700A0000}"/>
    <cellStyle name="Comma 11 4 3 3 3 6" xfId="39490" xr:uid="{00000000-0005-0000-0000-0000710A0000}"/>
    <cellStyle name="Comma 11 4 3 3 4" xfId="6083" xr:uid="{00000000-0005-0000-0000-0000720A0000}"/>
    <cellStyle name="Comma 11 4 3 3 4 2" xfId="15328" xr:uid="{00000000-0005-0000-0000-0000730A0000}"/>
    <cellStyle name="Comma 11 4 3 3 4 3" xfId="24578" xr:uid="{00000000-0005-0000-0000-0000740A0000}"/>
    <cellStyle name="Comma 11 4 3 3 4 4" xfId="33823" xr:uid="{00000000-0005-0000-0000-0000750A0000}"/>
    <cellStyle name="Comma 11 4 3 3 4 5" xfId="43068" xr:uid="{00000000-0005-0000-0000-0000760A0000}"/>
    <cellStyle name="Comma 11 4 3 3 5" xfId="10346" xr:uid="{00000000-0005-0000-0000-0000770A0000}"/>
    <cellStyle name="Comma 11 4 3 3 6" xfId="19596" xr:uid="{00000000-0005-0000-0000-0000780A0000}"/>
    <cellStyle name="Comma 11 4 3 3 7" xfId="28841" xr:uid="{00000000-0005-0000-0000-0000790A0000}"/>
    <cellStyle name="Comma 11 4 3 3 8" xfId="38086" xr:uid="{00000000-0005-0000-0000-00007A0A0000}"/>
    <cellStyle name="Comma 11 4 3 4" xfId="3224" xr:uid="{00000000-0005-0000-0000-00007B0A0000}"/>
    <cellStyle name="Comma 11 4 3 4 2" xfId="8206" xr:uid="{00000000-0005-0000-0000-00007C0A0000}"/>
    <cellStyle name="Comma 11 4 3 4 2 2" xfId="17451" xr:uid="{00000000-0005-0000-0000-00007D0A0000}"/>
    <cellStyle name="Comma 11 4 3 4 2 3" xfId="26701" xr:uid="{00000000-0005-0000-0000-00007E0A0000}"/>
    <cellStyle name="Comma 11 4 3 4 2 4" xfId="35946" xr:uid="{00000000-0005-0000-0000-00007F0A0000}"/>
    <cellStyle name="Comma 11 4 3 4 2 5" xfId="45191" xr:uid="{00000000-0005-0000-0000-0000800A0000}"/>
    <cellStyle name="Comma 11 4 3 4 3" xfId="12469" xr:uid="{00000000-0005-0000-0000-0000810A0000}"/>
    <cellStyle name="Comma 11 4 3 4 4" xfId="21719" xr:uid="{00000000-0005-0000-0000-0000820A0000}"/>
    <cellStyle name="Comma 11 4 3 4 5" xfId="30964" xr:uid="{00000000-0005-0000-0000-0000830A0000}"/>
    <cellStyle name="Comma 11 4 3 4 6" xfId="40209" xr:uid="{00000000-0005-0000-0000-0000840A0000}"/>
    <cellStyle name="Comma 11 4 3 5" xfId="1686" xr:uid="{00000000-0005-0000-0000-0000850A0000}"/>
    <cellStyle name="Comma 11 4 3 5 2" xfId="6668" xr:uid="{00000000-0005-0000-0000-0000860A0000}"/>
    <cellStyle name="Comma 11 4 3 5 2 2" xfId="15913" xr:uid="{00000000-0005-0000-0000-0000870A0000}"/>
    <cellStyle name="Comma 11 4 3 5 2 3" xfId="25163" xr:uid="{00000000-0005-0000-0000-0000880A0000}"/>
    <cellStyle name="Comma 11 4 3 5 2 4" xfId="34408" xr:uid="{00000000-0005-0000-0000-0000890A0000}"/>
    <cellStyle name="Comma 11 4 3 5 2 5" xfId="43653" xr:uid="{00000000-0005-0000-0000-00008A0A0000}"/>
    <cellStyle name="Comma 11 4 3 5 3" xfId="10931" xr:uid="{00000000-0005-0000-0000-00008B0A0000}"/>
    <cellStyle name="Comma 11 4 3 5 4" xfId="20181" xr:uid="{00000000-0005-0000-0000-00008C0A0000}"/>
    <cellStyle name="Comma 11 4 3 5 5" xfId="29426" xr:uid="{00000000-0005-0000-0000-00008D0A0000}"/>
    <cellStyle name="Comma 11 4 3 5 6" xfId="38671" xr:uid="{00000000-0005-0000-0000-00008E0A0000}"/>
    <cellStyle name="Comma 11 4 3 6" xfId="5364" xr:uid="{00000000-0005-0000-0000-00008F0A0000}"/>
    <cellStyle name="Comma 11 4 3 6 2" xfId="14609" xr:uid="{00000000-0005-0000-0000-0000900A0000}"/>
    <cellStyle name="Comma 11 4 3 6 3" xfId="23859" xr:uid="{00000000-0005-0000-0000-0000910A0000}"/>
    <cellStyle name="Comma 11 4 3 6 4" xfId="33104" xr:uid="{00000000-0005-0000-0000-0000920A0000}"/>
    <cellStyle name="Comma 11 4 3 6 5" xfId="42349" xr:uid="{00000000-0005-0000-0000-0000930A0000}"/>
    <cellStyle name="Comma 11 4 3 7" xfId="4662" xr:uid="{00000000-0005-0000-0000-0000940A0000}"/>
    <cellStyle name="Comma 11 4 3 7 2" xfId="13907" xr:uid="{00000000-0005-0000-0000-0000950A0000}"/>
    <cellStyle name="Comma 11 4 3 7 3" xfId="23157" xr:uid="{00000000-0005-0000-0000-0000960A0000}"/>
    <cellStyle name="Comma 11 4 3 7 4" xfId="32402" xr:uid="{00000000-0005-0000-0000-0000970A0000}"/>
    <cellStyle name="Comma 11 4 3 7 5" xfId="41647" xr:uid="{00000000-0005-0000-0000-0000980A0000}"/>
    <cellStyle name="Comma 11 4 3 8" xfId="9627" xr:uid="{00000000-0005-0000-0000-0000990A0000}"/>
    <cellStyle name="Comma 11 4 3 9" xfId="18877" xr:uid="{00000000-0005-0000-0000-00009A0A0000}"/>
    <cellStyle name="Comma 11 4 4" xfId="516" xr:uid="{00000000-0005-0000-0000-00009B0A0000}"/>
    <cellStyle name="Comma 11 4 4 10" xfId="37501" xr:uid="{00000000-0005-0000-0000-00009C0A0000}"/>
    <cellStyle name="Comma 11 4 4 2" xfId="1218" xr:uid="{00000000-0005-0000-0000-00009D0A0000}"/>
    <cellStyle name="Comma 11 4 4 2 2" xfId="4060" xr:uid="{00000000-0005-0000-0000-00009E0A0000}"/>
    <cellStyle name="Comma 11 4 4 2 2 2" xfId="9042" xr:uid="{00000000-0005-0000-0000-00009F0A0000}"/>
    <cellStyle name="Comma 11 4 4 2 2 2 2" xfId="18287" xr:uid="{00000000-0005-0000-0000-0000A00A0000}"/>
    <cellStyle name="Comma 11 4 4 2 2 2 3" xfId="27537" xr:uid="{00000000-0005-0000-0000-0000A10A0000}"/>
    <cellStyle name="Comma 11 4 4 2 2 2 4" xfId="36782" xr:uid="{00000000-0005-0000-0000-0000A20A0000}"/>
    <cellStyle name="Comma 11 4 4 2 2 2 5" xfId="46027" xr:uid="{00000000-0005-0000-0000-0000A30A0000}"/>
    <cellStyle name="Comma 11 4 4 2 2 3" xfId="13305" xr:uid="{00000000-0005-0000-0000-0000A40A0000}"/>
    <cellStyle name="Comma 11 4 4 2 2 4" xfId="22555" xr:uid="{00000000-0005-0000-0000-0000A50A0000}"/>
    <cellStyle name="Comma 11 4 4 2 2 5" xfId="31800" xr:uid="{00000000-0005-0000-0000-0000A60A0000}"/>
    <cellStyle name="Comma 11 4 4 2 2 6" xfId="41045" xr:uid="{00000000-0005-0000-0000-0000A70A0000}"/>
    <cellStyle name="Comma 11 4 4 2 3" xfId="2639" xr:uid="{00000000-0005-0000-0000-0000A80A0000}"/>
    <cellStyle name="Comma 11 4 4 2 3 2" xfId="7621" xr:uid="{00000000-0005-0000-0000-0000A90A0000}"/>
    <cellStyle name="Comma 11 4 4 2 3 2 2" xfId="16866" xr:uid="{00000000-0005-0000-0000-0000AA0A0000}"/>
    <cellStyle name="Comma 11 4 4 2 3 2 3" xfId="26116" xr:uid="{00000000-0005-0000-0000-0000AB0A0000}"/>
    <cellStyle name="Comma 11 4 4 2 3 2 4" xfId="35361" xr:uid="{00000000-0005-0000-0000-0000AC0A0000}"/>
    <cellStyle name="Comma 11 4 4 2 3 2 5" xfId="44606" xr:uid="{00000000-0005-0000-0000-0000AD0A0000}"/>
    <cellStyle name="Comma 11 4 4 2 3 3" xfId="11884" xr:uid="{00000000-0005-0000-0000-0000AE0A0000}"/>
    <cellStyle name="Comma 11 4 4 2 3 4" xfId="21134" xr:uid="{00000000-0005-0000-0000-0000AF0A0000}"/>
    <cellStyle name="Comma 11 4 4 2 3 5" xfId="30379" xr:uid="{00000000-0005-0000-0000-0000B00A0000}"/>
    <cellStyle name="Comma 11 4 4 2 3 6" xfId="39624" xr:uid="{00000000-0005-0000-0000-0000B10A0000}"/>
    <cellStyle name="Comma 11 4 4 2 4" xfId="6200" xr:uid="{00000000-0005-0000-0000-0000B20A0000}"/>
    <cellStyle name="Comma 11 4 4 2 4 2" xfId="15445" xr:uid="{00000000-0005-0000-0000-0000B30A0000}"/>
    <cellStyle name="Comma 11 4 4 2 4 3" xfId="24695" xr:uid="{00000000-0005-0000-0000-0000B40A0000}"/>
    <cellStyle name="Comma 11 4 4 2 4 4" xfId="33940" xr:uid="{00000000-0005-0000-0000-0000B50A0000}"/>
    <cellStyle name="Comma 11 4 4 2 4 5" xfId="43185" xr:uid="{00000000-0005-0000-0000-0000B60A0000}"/>
    <cellStyle name="Comma 11 4 4 2 5" xfId="10463" xr:uid="{00000000-0005-0000-0000-0000B70A0000}"/>
    <cellStyle name="Comma 11 4 4 2 6" xfId="19713" xr:uid="{00000000-0005-0000-0000-0000B80A0000}"/>
    <cellStyle name="Comma 11 4 4 2 7" xfId="28958" xr:uid="{00000000-0005-0000-0000-0000B90A0000}"/>
    <cellStyle name="Comma 11 4 4 2 8" xfId="38203" xr:uid="{00000000-0005-0000-0000-0000BA0A0000}"/>
    <cellStyle name="Comma 11 4 4 3" xfId="3358" xr:uid="{00000000-0005-0000-0000-0000BB0A0000}"/>
    <cellStyle name="Comma 11 4 4 3 2" xfId="8340" xr:uid="{00000000-0005-0000-0000-0000BC0A0000}"/>
    <cellStyle name="Comma 11 4 4 3 2 2" xfId="17585" xr:uid="{00000000-0005-0000-0000-0000BD0A0000}"/>
    <cellStyle name="Comma 11 4 4 3 2 3" xfId="26835" xr:uid="{00000000-0005-0000-0000-0000BE0A0000}"/>
    <cellStyle name="Comma 11 4 4 3 2 4" xfId="36080" xr:uid="{00000000-0005-0000-0000-0000BF0A0000}"/>
    <cellStyle name="Comma 11 4 4 3 2 5" xfId="45325" xr:uid="{00000000-0005-0000-0000-0000C00A0000}"/>
    <cellStyle name="Comma 11 4 4 3 3" xfId="12603" xr:uid="{00000000-0005-0000-0000-0000C10A0000}"/>
    <cellStyle name="Comma 11 4 4 3 4" xfId="21853" xr:uid="{00000000-0005-0000-0000-0000C20A0000}"/>
    <cellStyle name="Comma 11 4 4 3 5" xfId="31098" xr:uid="{00000000-0005-0000-0000-0000C30A0000}"/>
    <cellStyle name="Comma 11 4 4 3 6" xfId="40343" xr:uid="{00000000-0005-0000-0000-0000C40A0000}"/>
    <cellStyle name="Comma 11 4 4 4" xfId="1920" xr:uid="{00000000-0005-0000-0000-0000C50A0000}"/>
    <cellStyle name="Comma 11 4 4 4 2" xfId="6902" xr:uid="{00000000-0005-0000-0000-0000C60A0000}"/>
    <cellStyle name="Comma 11 4 4 4 2 2" xfId="16147" xr:uid="{00000000-0005-0000-0000-0000C70A0000}"/>
    <cellStyle name="Comma 11 4 4 4 2 3" xfId="25397" xr:uid="{00000000-0005-0000-0000-0000C80A0000}"/>
    <cellStyle name="Comma 11 4 4 4 2 4" xfId="34642" xr:uid="{00000000-0005-0000-0000-0000C90A0000}"/>
    <cellStyle name="Comma 11 4 4 4 2 5" xfId="43887" xr:uid="{00000000-0005-0000-0000-0000CA0A0000}"/>
    <cellStyle name="Comma 11 4 4 4 3" xfId="11165" xr:uid="{00000000-0005-0000-0000-0000CB0A0000}"/>
    <cellStyle name="Comma 11 4 4 4 4" xfId="20415" xr:uid="{00000000-0005-0000-0000-0000CC0A0000}"/>
    <cellStyle name="Comma 11 4 4 4 5" xfId="29660" xr:uid="{00000000-0005-0000-0000-0000CD0A0000}"/>
    <cellStyle name="Comma 11 4 4 4 6" xfId="38905" xr:uid="{00000000-0005-0000-0000-0000CE0A0000}"/>
    <cellStyle name="Comma 11 4 4 5" xfId="5498" xr:uid="{00000000-0005-0000-0000-0000CF0A0000}"/>
    <cellStyle name="Comma 11 4 4 5 2" xfId="14743" xr:uid="{00000000-0005-0000-0000-0000D00A0000}"/>
    <cellStyle name="Comma 11 4 4 5 3" xfId="23993" xr:uid="{00000000-0005-0000-0000-0000D10A0000}"/>
    <cellStyle name="Comma 11 4 4 5 4" xfId="33238" xr:uid="{00000000-0005-0000-0000-0000D20A0000}"/>
    <cellStyle name="Comma 11 4 4 5 5" xfId="42483" xr:uid="{00000000-0005-0000-0000-0000D30A0000}"/>
    <cellStyle name="Comma 11 4 4 6" xfId="4779" xr:uid="{00000000-0005-0000-0000-0000D40A0000}"/>
    <cellStyle name="Comma 11 4 4 6 2" xfId="14024" xr:uid="{00000000-0005-0000-0000-0000D50A0000}"/>
    <cellStyle name="Comma 11 4 4 6 3" xfId="23274" xr:uid="{00000000-0005-0000-0000-0000D60A0000}"/>
    <cellStyle name="Comma 11 4 4 6 4" xfId="32519" xr:uid="{00000000-0005-0000-0000-0000D70A0000}"/>
    <cellStyle name="Comma 11 4 4 6 5" xfId="41764" xr:uid="{00000000-0005-0000-0000-0000D80A0000}"/>
    <cellStyle name="Comma 11 4 4 7" xfId="9761" xr:uid="{00000000-0005-0000-0000-0000D90A0000}"/>
    <cellStyle name="Comma 11 4 4 8" xfId="19011" xr:uid="{00000000-0005-0000-0000-0000DA0A0000}"/>
    <cellStyle name="Comma 11 4 4 9" xfId="28256" xr:uid="{00000000-0005-0000-0000-0000DB0A0000}"/>
    <cellStyle name="Comma 11 4 5" xfId="867" xr:uid="{00000000-0005-0000-0000-0000DC0A0000}"/>
    <cellStyle name="Comma 11 4 5 2" xfId="3709" xr:uid="{00000000-0005-0000-0000-0000DD0A0000}"/>
    <cellStyle name="Comma 11 4 5 2 2" xfId="8691" xr:uid="{00000000-0005-0000-0000-0000DE0A0000}"/>
    <cellStyle name="Comma 11 4 5 2 2 2" xfId="17936" xr:uid="{00000000-0005-0000-0000-0000DF0A0000}"/>
    <cellStyle name="Comma 11 4 5 2 2 3" xfId="27186" xr:uid="{00000000-0005-0000-0000-0000E00A0000}"/>
    <cellStyle name="Comma 11 4 5 2 2 4" xfId="36431" xr:uid="{00000000-0005-0000-0000-0000E10A0000}"/>
    <cellStyle name="Comma 11 4 5 2 2 5" xfId="45676" xr:uid="{00000000-0005-0000-0000-0000E20A0000}"/>
    <cellStyle name="Comma 11 4 5 2 3" xfId="12954" xr:uid="{00000000-0005-0000-0000-0000E30A0000}"/>
    <cellStyle name="Comma 11 4 5 2 4" xfId="22204" xr:uid="{00000000-0005-0000-0000-0000E40A0000}"/>
    <cellStyle name="Comma 11 4 5 2 5" xfId="31449" xr:uid="{00000000-0005-0000-0000-0000E50A0000}"/>
    <cellStyle name="Comma 11 4 5 2 6" xfId="40694" xr:uid="{00000000-0005-0000-0000-0000E60A0000}"/>
    <cellStyle name="Comma 11 4 5 3" xfId="2271" xr:uid="{00000000-0005-0000-0000-0000E70A0000}"/>
    <cellStyle name="Comma 11 4 5 3 2" xfId="7253" xr:uid="{00000000-0005-0000-0000-0000E80A0000}"/>
    <cellStyle name="Comma 11 4 5 3 2 2" xfId="16498" xr:uid="{00000000-0005-0000-0000-0000E90A0000}"/>
    <cellStyle name="Comma 11 4 5 3 2 3" xfId="25748" xr:uid="{00000000-0005-0000-0000-0000EA0A0000}"/>
    <cellStyle name="Comma 11 4 5 3 2 4" xfId="34993" xr:uid="{00000000-0005-0000-0000-0000EB0A0000}"/>
    <cellStyle name="Comma 11 4 5 3 2 5" xfId="44238" xr:uid="{00000000-0005-0000-0000-0000EC0A0000}"/>
    <cellStyle name="Comma 11 4 5 3 3" xfId="11516" xr:uid="{00000000-0005-0000-0000-0000ED0A0000}"/>
    <cellStyle name="Comma 11 4 5 3 4" xfId="20766" xr:uid="{00000000-0005-0000-0000-0000EE0A0000}"/>
    <cellStyle name="Comma 11 4 5 3 5" xfId="30011" xr:uid="{00000000-0005-0000-0000-0000EF0A0000}"/>
    <cellStyle name="Comma 11 4 5 3 6" xfId="39256" xr:uid="{00000000-0005-0000-0000-0000F00A0000}"/>
    <cellStyle name="Comma 11 4 5 4" xfId="5849" xr:uid="{00000000-0005-0000-0000-0000F10A0000}"/>
    <cellStyle name="Comma 11 4 5 4 2" xfId="15094" xr:uid="{00000000-0005-0000-0000-0000F20A0000}"/>
    <cellStyle name="Comma 11 4 5 4 3" xfId="24344" xr:uid="{00000000-0005-0000-0000-0000F30A0000}"/>
    <cellStyle name="Comma 11 4 5 4 4" xfId="33589" xr:uid="{00000000-0005-0000-0000-0000F40A0000}"/>
    <cellStyle name="Comma 11 4 5 4 5" xfId="42834" xr:uid="{00000000-0005-0000-0000-0000F50A0000}"/>
    <cellStyle name="Comma 11 4 5 5" xfId="10112" xr:uid="{00000000-0005-0000-0000-0000F60A0000}"/>
    <cellStyle name="Comma 11 4 5 6" xfId="19362" xr:uid="{00000000-0005-0000-0000-0000F70A0000}"/>
    <cellStyle name="Comma 11 4 5 7" xfId="28607" xr:uid="{00000000-0005-0000-0000-0000F80A0000}"/>
    <cellStyle name="Comma 11 4 5 8" xfId="37852" xr:uid="{00000000-0005-0000-0000-0000F90A0000}"/>
    <cellStyle name="Comma 11 4 6" xfId="2990" xr:uid="{00000000-0005-0000-0000-0000FA0A0000}"/>
    <cellStyle name="Comma 11 4 6 2" xfId="7972" xr:uid="{00000000-0005-0000-0000-0000FB0A0000}"/>
    <cellStyle name="Comma 11 4 6 2 2" xfId="17217" xr:uid="{00000000-0005-0000-0000-0000FC0A0000}"/>
    <cellStyle name="Comma 11 4 6 2 3" xfId="26467" xr:uid="{00000000-0005-0000-0000-0000FD0A0000}"/>
    <cellStyle name="Comma 11 4 6 2 4" xfId="35712" xr:uid="{00000000-0005-0000-0000-0000FE0A0000}"/>
    <cellStyle name="Comma 11 4 6 2 5" xfId="44957" xr:uid="{00000000-0005-0000-0000-0000FF0A0000}"/>
    <cellStyle name="Comma 11 4 6 3" xfId="12235" xr:uid="{00000000-0005-0000-0000-0000000B0000}"/>
    <cellStyle name="Comma 11 4 6 4" xfId="21485" xr:uid="{00000000-0005-0000-0000-0000010B0000}"/>
    <cellStyle name="Comma 11 4 6 5" xfId="30730" xr:uid="{00000000-0005-0000-0000-0000020B0000}"/>
    <cellStyle name="Comma 11 4 6 6" xfId="39975" xr:uid="{00000000-0005-0000-0000-0000030B0000}"/>
    <cellStyle name="Comma 11 4 7" xfId="1608" xr:uid="{00000000-0005-0000-0000-0000040B0000}"/>
    <cellStyle name="Comma 11 4 7 2" xfId="6590" xr:uid="{00000000-0005-0000-0000-0000050B0000}"/>
    <cellStyle name="Comma 11 4 7 2 2" xfId="15835" xr:uid="{00000000-0005-0000-0000-0000060B0000}"/>
    <cellStyle name="Comma 11 4 7 2 3" xfId="25085" xr:uid="{00000000-0005-0000-0000-0000070B0000}"/>
    <cellStyle name="Comma 11 4 7 2 4" xfId="34330" xr:uid="{00000000-0005-0000-0000-0000080B0000}"/>
    <cellStyle name="Comma 11 4 7 2 5" xfId="43575" xr:uid="{00000000-0005-0000-0000-0000090B0000}"/>
    <cellStyle name="Comma 11 4 7 3" xfId="10853" xr:uid="{00000000-0005-0000-0000-00000A0B0000}"/>
    <cellStyle name="Comma 11 4 7 4" xfId="20103" xr:uid="{00000000-0005-0000-0000-00000B0B0000}"/>
    <cellStyle name="Comma 11 4 7 5" xfId="29348" xr:uid="{00000000-0005-0000-0000-00000C0B0000}"/>
    <cellStyle name="Comma 11 4 7 6" xfId="38593" xr:uid="{00000000-0005-0000-0000-00000D0B0000}"/>
    <cellStyle name="Comma 11 4 8" xfId="5130" xr:uid="{00000000-0005-0000-0000-00000E0B0000}"/>
    <cellStyle name="Comma 11 4 8 2" xfId="14375" xr:uid="{00000000-0005-0000-0000-00000F0B0000}"/>
    <cellStyle name="Comma 11 4 8 3" xfId="23625" xr:uid="{00000000-0005-0000-0000-0000100B0000}"/>
    <cellStyle name="Comma 11 4 8 4" xfId="32870" xr:uid="{00000000-0005-0000-0000-0000110B0000}"/>
    <cellStyle name="Comma 11 4 8 5" xfId="42115" xr:uid="{00000000-0005-0000-0000-0000120B0000}"/>
    <cellStyle name="Comma 11 4 9" xfId="4428" xr:uid="{00000000-0005-0000-0000-0000130B0000}"/>
    <cellStyle name="Comma 11 4 9 2" xfId="13673" xr:uid="{00000000-0005-0000-0000-0000140B0000}"/>
    <cellStyle name="Comma 11 4 9 3" xfId="22923" xr:uid="{00000000-0005-0000-0000-0000150B0000}"/>
    <cellStyle name="Comma 11 4 9 4" xfId="32168" xr:uid="{00000000-0005-0000-0000-0000160B0000}"/>
    <cellStyle name="Comma 11 4 9 5" xfId="41413" xr:uid="{00000000-0005-0000-0000-0000170B0000}"/>
    <cellStyle name="Comma 11 5" xfId="185" xr:uid="{00000000-0005-0000-0000-0000180B0000}"/>
    <cellStyle name="Comma 11 5 10" xfId="9432" xr:uid="{00000000-0005-0000-0000-0000190B0000}"/>
    <cellStyle name="Comma 11 5 11" xfId="18682" xr:uid="{00000000-0005-0000-0000-00001A0B0000}"/>
    <cellStyle name="Comma 11 5 12" xfId="27927" xr:uid="{00000000-0005-0000-0000-00001B0B0000}"/>
    <cellStyle name="Comma 11 5 13" xfId="37172" xr:uid="{00000000-0005-0000-0000-00001C0B0000}"/>
    <cellStyle name="Comma 11 5 2" xfId="264" xr:uid="{00000000-0005-0000-0000-00001D0B0000}"/>
    <cellStyle name="Comma 11 5 2 10" xfId="28005" xr:uid="{00000000-0005-0000-0000-00001E0B0000}"/>
    <cellStyle name="Comma 11 5 2 11" xfId="37250" xr:uid="{00000000-0005-0000-0000-00001F0B0000}"/>
    <cellStyle name="Comma 11 5 2 2" xfId="633" xr:uid="{00000000-0005-0000-0000-0000200B0000}"/>
    <cellStyle name="Comma 11 5 2 2 10" xfId="37618" xr:uid="{00000000-0005-0000-0000-0000210B0000}"/>
    <cellStyle name="Comma 11 5 2 2 2" xfId="1335" xr:uid="{00000000-0005-0000-0000-0000220B0000}"/>
    <cellStyle name="Comma 11 5 2 2 2 2" xfId="4177" xr:uid="{00000000-0005-0000-0000-0000230B0000}"/>
    <cellStyle name="Comma 11 5 2 2 2 2 2" xfId="9159" xr:uid="{00000000-0005-0000-0000-0000240B0000}"/>
    <cellStyle name="Comma 11 5 2 2 2 2 2 2" xfId="18404" xr:uid="{00000000-0005-0000-0000-0000250B0000}"/>
    <cellStyle name="Comma 11 5 2 2 2 2 2 3" xfId="27654" xr:uid="{00000000-0005-0000-0000-0000260B0000}"/>
    <cellStyle name="Comma 11 5 2 2 2 2 2 4" xfId="36899" xr:uid="{00000000-0005-0000-0000-0000270B0000}"/>
    <cellStyle name="Comma 11 5 2 2 2 2 2 5" xfId="46144" xr:uid="{00000000-0005-0000-0000-0000280B0000}"/>
    <cellStyle name="Comma 11 5 2 2 2 2 3" xfId="13422" xr:uid="{00000000-0005-0000-0000-0000290B0000}"/>
    <cellStyle name="Comma 11 5 2 2 2 2 4" xfId="22672" xr:uid="{00000000-0005-0000-0000-00002A0B0000}"/>
    <cellStyle name="Comma 11 5 2 2 2 2 5" xfId="31917" xr:uid="{00000000-0005-0000-0000-00002B0B0000}"/>
    <cellStyle name="Comma 11 5 2 2 2 2 6" xfId="41162" xr:uid="{00000000-0005-0000-0000-00002C0B0000}"/>
    <cellStyle name="Comma 11 5 2 2 2 3" xfId="2756" xr:uid="{00000000-0005-0000-0000-00002D0B0000}"/>
    <cellStyle name="Comma 11 5 2 2 2 3 2" xfId="7738" xr:uid="{00000000-0005-0000-0000-00002E0B0000}"/>
    <cellStyle name="Comma 11 5 2 2 2 3 2 2" xfId="16983" xr:uid="{00000000-0005-0000-0000-00002F0B0000}"/>
    <cellStyle name="Comma 11 5 2 2 2 3 2 3" xfId="26233" xr:uid="{00000000-0005-0000-0000-0000300B0000}"/>
    <cellStyle name="Comma 11 5 2 2 2 3 2 4" xfId="35478" xr:uid="{00000000-0005-0000-0000-0000310B0000}"/>
    <cellStyle name="Comma 11 5 2 2 2 3 2 5" xfId="44723" xr:uid="{00000000-0005-0000-0000-0000320B0000}"/>
    <cellStyle name="Comma 11 5 2 2 2 3 3" xfId="12001" xr:uid="{00000000-0005-0000-0000-0000330B0000}"/>
    <cellStyle name="Comma 11 5 2 2 2 3 4" xfId="21251" xr:uid="{00000000-0005-0000-0000-0000340B0000}"/>
    <cellStyle name="Comma 11 5 2 2 2 3 5" xfId="30496" xr:uid="{00000000-0005-0000-0000-0000350B0000}"/>
    <cellStyle name="Comma 11 5 2 2 2 3 6" xfId="39741" xr:uid="{00000000-0005-0000-0000-0000360B0000}"/>
    <cellStyle name="Comma 11 5 2 2 2 4" xfId="6317" xr:uid="{00000000-0005-0000-0000-0000370B0000}"/>
    <cellStyle name="Comma 11 5 2 2 2 4 2" xfId="15562" xr:uid="{00000000-0005-0000-0000-0000380B0000}"/>
    <cellStyle name="Comma 11 5 2 2 2 4 3" xfId="24812" xr:uid="{00000000-0005-0000-0000-0000390B0000}"/>
    <cellStyle name="Comma 11 5 2 2 2 4 4" xfId="34057" xr:uid="{00000000-0005-0000-0000-00003A0B0000}"/>
    <cellStyle name="Comma 11 5 2 2 2 4 5" xfId="43302" xr:uid="{00000000-0005-0000-0000-00003B0B0000}"/>
    <cellStyle name="Comma 11 5 2 2 2 5" xfId="10580" xr:uid="{00000000-0005-0000-0000-00003C0B0000}"/>
    <cellStyle name="Comma 11 5 2 2 2 6" xfId="19830" xr:uid="{00000000-0005-0000-0000-00003D0B0000}"/>
    <cellStyle name="Comma 11 5 2 2 2 7" xfId="29075" xr:uid="{00000000-0005-0000-0000-00003E0B0000}"/>
    <cellStyle name="Comma 11 5 2 2 2 8" xfId="38320" xr:uid="{00000000-0005-0000-0000-00003F0B0000}"/>
    <cellStyle name="Comma 11 5 2 2 3" xfId="3475" xr:uid="{00000000-0005-0000-0000-0000400B0000}"/>
    <cellStyle name="Comma 11 5 2 2 3 2" xfId="8457" xr:uid="{00000000-0005-0000-0000-0000410B0000}"/>
    <cellStyle name="Comma 11 5 2 2 3 2 2" xfId="17702" xr:uid="{00000000-0005-0000-0000-0000420B0000}"/>
    <cellStyle name="Comma 11 5 2 2 3 2 3" xfId="26952" xr:uid="{00000000-0005-0000-0000-0000430B0000}"/>
    <cellStyle name="Comma 11 5 2 2 3 2 4" xfId="36197" xr:uid="{00000000-0005-0000-0000-0000440B0000}"/>
    <cellStyle name="Comma 11 5 2 2 3 2 5" xfId="45442" xr:uid="{00000000-0005-0000-0000-0000450B0000}"/>
    <cellStyle name="Comma 11 5 2 2 3 3" xfId="12720" xr:uid="{00000000-0005-0000-0000-0000460B0000}"/>
    <cellStyle name="Comma 11 5 2 2 3 4" xfId="21970" xr:uid="{00000000-0005-0000-0000-0000470B0000}"/>
    <cellStyle name="Comma 11 5 2 2 3 5" xfId="31215" xr:uid="{00000000-0005-0000-0000-0000480B0000}"/>
    <cellStyle name="Comma 11 5 2 2 3 6" xfId="40460" xr:uid="{00000000-0005-0000-0000-0000490B0000}"/>
    <cellStyle name="Comma 11 5 2 2 4" xfId="2037" xr:uid="{00000000-0005-0000-0000-00004A0B0000}"/>
    <cellStyle name="Comma 11 5 2 2 4 2" xfId="7019" xr:uid="{00000000-0005-0000-0000-00004B0B0000}"/>
    <cellStyle name="Comma 11 5 2 2 4 2 2" xfId="16264" xr:uid="{00000000-0005-0000-0000-00004C0B0000}"/>
    <cellStyle name="Comma 11 5 2 2 4 2 3" xfId="25514" xr:uid="{00000000-0005-0000-0000-00004D0B0000}"/>
    <cellStyle name="Comma 11 5 2 2 4 2 4" xfId="34759" xr:uid="{00000000-0005-0000-0000-00004E0B0000}"/>
    <cellStyle name="Comma 11 5 2 2 4 2 5" xfId="44004" xr:uid="{00000000-0005-0000-0000-00004F0B0000}"/>
    <cellStyle name="Comma 11 5 2 2 4 3" xfId="11282" xr:uid="{00000000-0005-0000-0000-0000500B0000}"/>
    <cellStyle name="Comma 11 5 2 2 4 4" xfId="20532" xr:uid="{00000000-0005-0000-0000-0000510B0000}"/>
    <cellStyle name="Comma 11 5 2 2 4 5" xfId="29777" xr:uid="{00000000-0005-0000-0000-0000520B0000}"/>
    <cellStyle name="Comma 11 5 2 2 4 6" xfId="39022" xr:uid="{00000000-0005-0000-0000-0000530B0000}"/>
    <cellStyle name="Comma 11 5 2 2 5" xfId="5615" xr:uid="{00000000-0005-0000-0000-0000540B0000}"/>
    <cellStyle name="Comma 11 5 2 2 5 2" xfId="14860" xr:uid="{00000000-0005-0000-0000-0000550B0000}"/>
    <cellStyle name="Comma 11 5 2 2 5 3" xfId="24110" xr:uid="{00000000-0005-0000-0000-0000560B0000}"/>
    <cellStyle name="Comma 11 5 2 2 5 4" xfId="33355" xr:uid="{00000000-0005-0000-0000-0000570B0000}"/>
    <cellStyle name="Comma 11 5 2 2 5 5" xfId="42600" xr:uid="{00000000-0005-0000-0000-0000580B0000}"/>
    <cellStyle name="Comma 11 5 2 2 6" xfId="4896" xr:uid="{00000000-0005-0000-0000-0000590B0000}"/>
    <cellStyle name="Comma 11 5 2 2 6 2" xfId="14141" xr:uid="{00000000-0005-0000-0000-00005A0B0000}"/>
    <cellStyle name="Comma 11 5 2 2 6 3" xfId="23391" xr:uid="{00000000-0005-0000-0000-00005B0B0000}"/>
    <cellStyle name="Comma 11 5 2 2 6 4" xfId="32636" xr:uid="{00000000-0005-0000-0000-00005C0B0000}"/>
    <cellStyle name="Comma 11 5 2 2 6 5" xfId="41881" xr:uid="{00000000-0005-0000-0000-00005D0B0000}"/>
    <cellStyle name="Comma 11 5 2 2 7" xfId="9878" xr:uid="{00000000-0005-0000-0000-00005E0B0000}"/>
    <cellStyle name="Comma 11 5 2 2 8" xfId="19128" xr:uid="{00000000-0005-0000-0000-00005F0B0000}"/>
    <cellStyle name="Comma 11 5 2 2 9" xfId="28373" xr:uid="{00000000-0005-0000-0000-0000600B0000}"/>
    <cellStyle name="Comma 11 5 2 3" xfId="984" xr:uid="{00000000-0005-0000-0000-0000610B0000}"/>
    <cellStyle name="Comma 11 5 2 3 2" xfId="3826" xr:uid="{00000000-0005-0000-0000-0000620B0000}"/>
    <cellStyle name="Comma 11 5 2 3 2 2" xfId="8808" xr:uid="{00000000-0005-0000-0000-0000630B0000}"/>
    <cellStyle name="Comma 11 5 2 3 2 2 2" xfId="18053" xr:uid="{00000000-0005-0000-0000-0000640B0000}"/>
    <cellStyle name="Comma 11 5 2 3 2 2 3" xfId="27303" xr:uid="{00000000-0005-0000-0000-0000650B0000}"/>
    <cellStyle name="Comma 11 5 2 3 2 2 4" xfId="36548" xr:uid="{00000000-0005-0000-0000-0000660B0000}"/>
    <cellStyle name="Comma 11 5 2 3 2 2 5" xfId="45793" xr:uid="{00000000-0005-0000-0000-0000670B0000}"/>
    <cellStyle name="Comma 11 5 2 3 2 3" xfId="13071" xr:uid="{00000000-0005-0000-0000-0000680B0000}"/>
    <cellStyle name="Comma 11 5 2 3 2 4" xfId="22321" xr:uid="{00000000-0005-0000-0000-0000690B0000}"/>
    <cellStyle name="Comma 11 5 2 3 2 5" xfId="31566" xr:uid="{00000000-0005-0000-0000-00006A0B0000}"/>
    <cellStyle name="Comma 11 5 2 3 2 6" xfId="40811" xr:uid="{00000000-0005-0000-0000-00006B0B0000}"/>
    <cellStyle name="Comma 11 5 2 3 3" xfId="2388" xr:uid="{00000000-0005-0000-0000-00006C0B0000}"/>
    <cellStyle name="Comma 11 5 2 3 3 2" xfId="7370" xr:uid="{00000000-0005-0000-0000-00006D0B0000}"/>
    <cellStyle name="Comma 11 5 2 3 3 2 2" xfId="16615" xr:uid="{00000000-0005-0000-0000-00006E0B0000}"/>
    <cellStyle name="Comma 11 5 2 3 3 2 3" xfId="25865" xr:uid="{00000000-0005-0000-0000-00006F0B0000}"/>
    <cellStyle name="Comma 11 5 2 3 3 2 4" xfId="35110" xr:uid="{00000000-0005-0000-0000-0000700B0000}"/>
    <cellStyle name="Comma 11 5 2 3 3 2 5" xfId="44355" xr:uid="{00000000-0005-0000-0000-0000710B0000}"/>
    <cellStyle name="Comma 11 5 2 3 3 3" xfId="11633" xr:uid="{00000000-0005-0000-0000-0000720B0000}"/>
    <cellStyle name="Comma 11 5 2 3 3 4" xfId="20883" xr:uid="{00000000-0005-0000-0000-0000730B0000}"/>
    <cellStyle name="Comma 11 5 2 3 3 5" xfId="30128" xr:uid="{00000000-0005-0000-0000-0000740B0000}"/>
    <cellStyle name="Comma 11 5 2 3 3 6" xfId="39373" xr:uid="{00000000-0005-0000-0000-0000750B0000}"/>
    <cellStyle name="Comma 11 5 2 3 4" xfId="5966" xr:uid="{00000000-0005-0000-0000-0000760B0000}"/>
    <cellStyle name="Comma 11 5 2 3 4 2" xfId="15211" xr:uid="{00000000-0005-0000-0000-0000770B0000}"/>
    <cellStyle name="Comma 11 5 2 3 4 3" xfId="24461" xr:uid="{00000000-0005-0000-0000-0000780B0000}"/>
    <cellStyle name="Comma 11 5 2 3 4 4" xfId="33706" xr:uid="{00000000-0005-0000-0000-0000790B0000}"/>
    <cellStyle name="Comma 11 5 2 3 4 5" xfId="42951" xr:uid="{00000000-0005-0000-0000-00007A0B0000}"/>
    <cellStyle name="Comma 11 5 2 3 5" xfId="10229" xr:uid="{00000000-0005-0000-0000-00007B0B0000}"/>
    <cellStyle name="Comma 11 5 2 3 6" xfId="19479" xr:uid="{00000000-0005-0000-0000-00007C0B0000}"/>
    <cellStyle name="Comma 11 5 2 3 7" xfId="28724" xr:uid="{00000000-0005-0000-0000-00007D0B0000}"/>
    <cellStyle name="Comma 11 5 2 3 8" xfId="37969" xr:uid="{00000000-0005-0000-0000-00007E0B0000}"/>
    <cellStyle name="Comma 11 5 2 4" xfId="3107" xr:uid="{00000000-0005-0000-0000-00007F0B0000}"/>
    <cellStyle name="Comma 11 5 2 4 2" xfId="8089" xr:uid="{00000000-0005-0000-0000-0000800B0000}"/>
    <cellStyle name="Comma 11 5 2 4 2 2" xfId="17334" xr:uid="{00000000-0005-0000-0000-0000810B0000}"/>
    <cellStyle name="Comma 11 5 2 4 2 3" xfId="26584" xr:uid="{00000000-0005-0000-0000-0000820B0000}"/>
    <cellStyle name="Comma 11 5 2 4 2 4" xfId="35829" xr:uid="{00000000-0005-0000-0000-0000830B0000}"/>
    <cellStyle name="Comma 11 5 2 4 2 5" xfId="45074" xr:uid="{00000000-0005-0000-0000-0000840B0000}"/>
    <cellStyle name="Comma 11 5 2 4 3" xfId="12352" xr:uid="{00000000-0005-0000-0000-0000850B0000}"/>
    <cellStyle name="Comma 11 5 2 4 4" xfId="21602" xr:uid="{00000000-0005-0000-0000-0000860B0000}"/>
    <cellStyle name="Comma 11 5 2 4 5" xfId="30847" xr:uid="{00000000-0005-0000-0000-0000870B0000}"/>
    <cellStyle name="Comma 11 5 2 4 6" xfId="40092" xr:uid="{00000000-0005-0000-0000-0000880B0000}"/>
    <cellStyle name="Comma 11 5 2 5" xfId="1803" xr:uid="{00000000-0005-0000-0000-0000890B0000}"/>
    <cellStyle name="Comma 11 5 2 5 2" xfId="6785" xr:uid="{00000000-0005-0000-0000-00008A0B0000}"/>
    <cellStyle name="Comma 11 5 2 5 2 2" xfId="16030" xr:uid="{00000000-0005-0000-0000-00008B0B0000}"/>
    <cellStyle name="Comma 11 5 2 5 2 3" xfId="25280" xr:uid="{00000000-0005-0000-0000-00008C0B0000}"/>
    <cellStyle name="Comma 11 5 2 5 2 4" xfId="34525" xr:uid="{00000000-0005-0000-0000-00008D0B0000}"/>
    <cellStyle name="Comma 11 5 2 5 2 5" xfId="43770" xr:uid="{00000000-0005-0000-0000-00008E0B0000}"/>
    <cellStyle name="Comma 11 5 2 5 3" xfId="11048" xr:uid="{00000000-0005-0000-0000-00008F0B0000}"/>
    <cellStyle name="Comma 11 5 2 5 4" xfId="20298" xr:uid="{00000000-0005-0000-0000-0000900B0000}"/>
    <cellStyle name="Comma 11 5 2 5 5" xfId="29543" xr:uid="{00000000-0005-0000-0000-0000910B0000}"/>
    <cellStyle name="Comma 11 5 2 5 6" xfId="38788" xr:uid="{00000000-0005-0000-0000-0000920B0000}"/>
    <cellStyle name="Comma 11 5 2 6" xfId="5247" xr:uid="{00000000-0005-0000-0000-0000930B0000}"/>
    <cellStyle name="Comma 11 5 2 6 2" xfId="14492" xr:uid="{00000000-0005-0000-0000-0000940B0000}"/>
    <cellStyle name="Comma 11 5 2 6 3" xfId="23742" xr:uid="{00000000-0005-0000-0000-0000950B0000}"/>
    <cellStyle name="Comma 11 5 2 6 4" xfId="32987" xr:uid="{00000000-0005-0000-0000-0000960B0000}"/>
    <cellStyle name="Comma 11 5 2 6 5" xfId="42232" xr:uid="{00000000-0005-0000-0000-0000970B0000}"/>
    <cellStyle name="Comma 11 5 2 7" xfId="4545" xr:uid="{00000000-0005-0000-0000-0000980B0000}"/>
    <cellStyle name="Comma 11 5 2 7 2" xfId="13790" xr:uid="{00000000-0005-0000-0000-0000990B0000}"/>
    <cellStyle name="Comma 11 5 2 7 3" xfId="23040" xr:uid="{00000000-0005-0000-0000-00009A0B0000}"/>
    <cellStyle name="Comma 11 5 2 7 4" xfId="32285" xr:uid="{00000000-0005-0000-0000-00009B0B0000}"/>
    <cellStyle name="Comma 11 5 2 7 5" xfId="41530" xr:uid="{00000000-0005-0000-0000-00009C0B0000}"/>
    <cellStyle name="Comma 11 5 2 8" xfId="9510" xr:uid="{00000000-0005-0000-0000-00009D0B0000}"/>
    <cellStyle name="Comma 11 5 2 9" xfId="18760" xr:uid="{00000000-0005-0000-0000-00009E0B0000}"/>
    <cellStyle name="Comma 11 5 3" xfId="420" xr:uid="{00000000-0005-0000-0000-00009F0B0000}"/>
    <cellStyle name="Comma 11 5 3 10" xfId="28161" xr:uid="{00000000-0005-0000-0000-0000A00B0000}"/>
    <cellStyle name="Comma 11 5 3 11" xfId="37406" xr:uid="{00000000-0005-0000-0000-0000A10B0000}"/>
    <cellStyle name="Comma 11 5 3 2" xfId="789" xr:uid="{00000000-0005-0000-0000-0000A20B0000}"/>
    <cellStyle name="Comma 11 5 3 2 10" xfId="37774" xr:uid="{00000000-0005-0000-0000-0000A30B0000}"/>
    <cellStyle name="Comma 11 5 3 2 2" xfId="1491" xr:uid="{00000000-0005-0000-0000-0000A40B0000}"/>
    <cellStyle name="Comma 11 5 3 2 2 2" xfId="4333" xr:uid="{00000000-0005-0000-0000-0000A50B0000}"/>
    <cellStyle name="Comma 11 5 3 2 2 2 2" xfId="9315" xr:uid="{00000000-0005-0000-0000-0000A60B0000}"/>
    <cellStyle name="Comma 11 5 3 2 2 2 2 2" xfId="18560" xr:uid="{00000000-0005-0000-0000-0000A70B0000}"/>
    <cellStyle name="Comma 11 5 3 2 2 2 2 3" xfId="27810" xr:uid="{00000000-0005-0000-0000-0000A80B0000}"/>
    <cellStyle name="Comma 11 5 3 2 2 2 2 4" xfId="37055" xr:uid="{00000000-0005-0000-0000-0000A90B0000}"/>
    <cellStyle name="Comma 11 5 3 2 2 2 2 5" xfId="46300" xr:uid="{00000000-0005-0000-0000-0000AA0B0000}"/>
    <cellStyle name="Comma 11 5 3 2 2 2 3" xfId="13578" xr:uid="{00000000-0005-0000-0000-0000AB0B0000}"/>
    <cellStyle name="Comma 11 5 3 2 2 2 4" xfId="22828" xr:uid="{00000000-0005-0000-0000-0000AC0B0000}"/>
    <cellStyle name="Comma 11 5 3 2 2 2 5" xfId="32073" xr:uid="{00000000-0005-0000-0000-0000AD0B0000}"/>
    <cellStyle name="Comma 11 5 3 2 2 2 6" xfId="41318" xr:uid="{00000000-0005-0000-0000-0000AE0B0000}"/>
    <cellStyle name="Comma 11 5 3 2 2 3" xfId="2912" xr:uid="{00000000-0005-0000-0000-0000AF0B0000}"/>
    <cellStyle name="Comma 11 5 3 2 2 3 2" xfId="7894" xr:uid="{00000000-0005-0000-0000-0000B00B0000}"/>
    <cellStyle name="Comma 11 5 3 2 2 3 2 2" xfId="17139" xr:uid="{00000000-0005-0000-0000-0000B10B0000}"/>
    <cellStyle name="Comma 11 5 3 2 2 3 2 3" xfId="26389" xr:uid="{00000000-0005-0000-0000-0000B20B0000}"/>
    <cellStyle name="Comma 11 5 3 2 2 3 2 4" xfId="35634" xr:uid="{00000000-0005-0000-0000-0000B30B0000}"/>
    <cellStyle name="Comma 11 5 3 2 2 3 2 5" xfId="44879" xr:uid="{00000000-0005-0000-0000-0000B40B0000}"/>
    <cellStyle name="Comma 11 5 3 2 2 3 3" xfId="12157" xr:uid="{00000000-0005-0000-0000-0000B50B0000}"/>
    <cellStyle name="Comma 11 5 3 2 2 3 4" xfId="21407" xr:uid="{00000000-0005-0000-0000-0000B60B0000}"/>
    <cellStyle name="Comma 11 5 3 2 2 3 5" xfId="30652" xr:uid="{00000000-0005-0000-0000-0000B70B0000}"/>
    <cellStyle name="Comma 11 5 3 2 2 3 6" xfId="39897" xr:uid="{00000000-0005-0000-0000-0000B80B0000}"/>
    <cellStyle name="Comma 11 5 3 2 2 4" xfId="6473" xr:uid="{00000000-0005-0000-0000-0000B90B0000}"/>
    <cellStyle name="Comma 11 5 3 2 2 4 2" xfId="15718" xr:uid="{00000000-0005-0000-0000-0000BA0B0000}"/>
    <cellStyle name="Comma 11 5 3 2 2 4 3" xfId="24968" xr:uid="{00000000-0005-0000-0000-0000BB0B0000}"/>
    <cellStyle name="Comma 11 5 3 2 2 4 4" xfId="34213" xr:uid="{00000000-0005-0000-0000-0000BC0B0000}"/>
    <cellStyle name="Comma 11 5 3 2 2 4 5" xfId="43458" xr:uid="{00000000-0005-0000-0000-0000BD0B0000}"/>
    <cellStyle name="Comma 11 5 3 2 2 5" xfId="10736" xr:uid="{00000000-0005-0000-0000-0000BE0B0000}"/>
    <cellStyle name="Comma 11 5 3 2 2 6" xfId="19986" xr:uid="{00000000-0005-0000-0000-0000BF0B0000}"/>
    <cellStyle name="Comma 11 5 3 2 2 7" xfId="29231" xr:uid="{00000000-0005-0000-0000-0000C00B0000}"/>
    <cellStyle name="Comma 11 5 3 2 2 8" xfId="38476" xr:uid="{00000000-0005-0000-0000-0000C10B0000}"/>
    <cellStyle name="Comma 11 5 3 2 3" xfId="3631" xr:uid="{00000000-0005-0000-0000-0000C20B0000}"/>
    <cellStyle name="Comma 11 5 3 2 3 2" xfId="8613" xr:uid="{00000000-0005-0000-0000-0000C30B0000}"/>
    <cellStyle name="Comma 11 5 3 2 3 2 2" xfId="17858" xr:uid="{00000000-0005-0000-0000-0000C40B0000}"/>
    <cellStyle name="Comma 11 5 3 2 3 2 3" xfId="27108" xr:uid="{00000000-0005-0000-0000-0000C50B0000}"/>
    <cellStyle name="Comma 11 5 3 2 3 2 4" xfId="36353" xr:uid="{00000000-0005-0000-0000-0000C60B0000}"/>
    <cellStyle name="Comma 11 5 3 2 3 2 5" xfId="45598" xr:uid="{00000000-0005-0000-0000-0000C70B0000}"/>
    <cellStyle name="Comma 11 5 3 2 3 3" xfId="12876" xr:uid="{00000000-0005-0000-0000-0000C80B0000}"/>
    <cellStyle name="Comma 11 5 3 2 3 4" xfId="22126" xr:uid="{00000000-0005-0000-0000-0000C90B0000}"/>
    <cellStyle name="Comma 11 5 3 2 3 5" xfId="31371" xr:uid="{00000000-0005-0000-0000-0000CA0B0000}"/>
    <cellStyle name="Comma 11 5 3 2 3 6" xfId="40616" xr:uid="{00000000-0005-0000-0000-0000CB0B0000}"/>
    <cellStyle name="Comma 11 5 3 2 4" xfId="2193" xr:uid="{00000000-0005-0000-0000-0000CC0B0000}"/>
    <cellStyle name="Comma 11 5 3 2 4 2" xfId="7175" xr:uid="{00000000-0005-0000-0000-0000CD0B0000}"/>
    <cellStyle name="Comma 11 5 3 2 4 2 2" xfId="16420" xr:uid="{00000000-0005-0000-0000-0000CE0B0000}"/>
    <cellStyle name="Comma 11 5 3 2 4 2 3" xfId="25670" xr:uid="{00000000-0005-0000-0000-0000CF0B0000}"/>
    <cellStyle name="Comma 11 5 3 2 4 2 4" xfId="34915" xr:uid="{00000000-0005-0000-0000-0000D00B0000}"/>
    <cellStyle name="Comma 11 5 3 2 4 2 5" xfId="44160" xr:uid="{00000000-0005-0000-0000-0000D10B0000}"/>
    <cellStyle name="Comma 11 5 3 2 4 3" xfId="11438" xr:uid="{00000000-0005-0000-0000-0000D20B0000}"/>
    <cellStyle name="Comma 11 5 3 2 4 4" xfId="20688" xr:uid="{00000000-0005-0000-0000-0000D30B0000}"/>
    <cellStyle name="Comma 11 5 3 2 4 5" xfId="29933" xr:uid="{00000000-0005-0000-0000-0000D40B0000}"/>
    <cellStyle name="Comma 11 5 3 2 4 6" xfId="39178" xr:uid="{00000000-0005-0000-0000-0000D50B0000}"/>
    <cellStyle name="Comma 11 5 3 2 5" xfId="5771" xr:uid="{00000000-0005-0000-0000-0000D60B0000}"/>
    <cellStyle name="Comma 11 5 3 2 5 2" xfId="15016" xr:uid="{00000000-0005-0000-0000-0000D70B0000}"/>
    <cellStyle name="Comma 11 5 3 2 5 3" xfId="24266" xr:uid="{00000000-0005-0000-0000-0000D80B0000}"/>
    <cellStyle name="Comma 11 5 3 2 5 4" xfId="33511" xr:uid="{00000000-0005-0000-0000-0000D90B0000}"/>
    <cellStyle name="Comma 11 5 3 2 5 5" xfId="42756" xr:uid="{00000000-0005-0000-0000-0000DA0B0000}"/>
    <cellStyle name="Comma 11 5 3 2 6" xfId="5052" xr:uid="{00000000-0005-0000-0000-0000DB0B0000}"/>
    <cellStyle name="Comma 11 5 3 2 6 2" xfId="14297" xr:uid="{00000000-0005-0000-0000-0000DC0B0000}"/>
    <cellStyle name="Comma 11 5 3 2 6 3" xfId="23547" xr:uid="{00000000-0005-0000-0000-0000DD0B0000}"/>
    <cellStyle name="Comma 11 5 3 2 6 4" xfId="32792" xr:uid="{00000000-0005-0000-0000-0000DE0B0000}"/>
    <cellStyle name="Comma 11 5 3 2 6 5" xfId="42037" xr:uid="{00000000-0005-0000-0000-0000DF0B0000}"/>
    <cellStyle name="Comma 11 5 3 2 7" xfId="10034" xr:uid="{00000000-0005-0000-0000-0000E00B0000}"/>
    <cellStyle name="Comma 11 5 3 2 8" xfId="19284" xr:uid="{00000000-0005-0000-0000-0000E10B0000}"/>
    <cellStyle name="Comma 11 5 3 2 9" xfId="28529" xr:uid="{00000000-0005-0000-0000-0000E20B0000}"/>
    <cellStyle name="Comma 11 5 3 3" xfId="1140" xr:uid="{00000000-0005-0000-0000-0000E30B0000}"/>
    <cellStyle name="Comma 11 5 3 3 2" xfId="3982" xr:uid="{00000000-0005-0000-0000-0000E40B0000}"/>
    <cellStyle name="Comma 11 5 3 3 2 2" xfId="8964" xr:uid="{00000000-0005-0000-0000-0000E50B0000}"/>
    <cellStyle name="Comma 11 5 3 3 2 2 2" xfId="18209" xr:uid="{00000000-0005-0000-0000-0000E60B0000}"/>
    <cellStyle name="Comma 11 5 3 3 2 2 3" xfId="27459" xr:uid="{00000000-0005-0000-0000-0000E70B0000}"/>
    <cellStyle name="Comma 11 5 3 3 2 2 4" xfId="36704" xr:uid="{00000000-0005-0000-0000-0000E80B0000}"/>
    <cellStyle name="Comma 11 5 3 3 2 2 5" xfId="45949" xr:uid="{00000000-0005-0000-0000-0000E90B0000}"/>
    <cellStyle name="Comma 11 5 3 3 2 3" xfId="13227" xr:uid="{00000000-0005-0000-0000-0000EA0B0000}"/>
    <cellStyle name="Comma 11 5 3 3 2 4" xfId="22477" xr:uid="{00000000-0005-0000-0000-0000EB0B0000}"/>
    <cellStyle name="Comma 11 5 3 3 2 5" xfId="31722" xr:uid="{00000000-0005-0000-0000-0000EC0B0000}"/>
    <cellStyle name="Comma 11 5 3 3 2 6" xfId="40967" xr:uid="{00000000-0005-0000-0000-0000ED0B0000}"/>
    <cellStyle name="Comma 11 5 3 3 3" xfId="2544" xr:uid="{00000000-0005-0000-0000-0000EE0B0000}"/>
    <cellStyle name="Comma 11 5 3 3 3 2" xfId="7526" xr:uid="{00000000-0005-0000-0000-0000EF0B0000}"/>
    <cellStyle name="Comma 11 5 3 3 3 2 2" xfId="16771" xr:uid="{00000000-0005-0000-0000-0000F00B0000}"/>
    <cellStyle name="Comma 11 5 3 3 3 2 3" xfId="26021" xr:uid="{00000000-0005-0000-0000-0000F10B0000}"/>
    <cellStyle name="Comma 11 5 3 3 3 2 4" xfId="35266" xr:uid="{00000000-0005-0000-0000-0000F20B0000}"/>
    <cellStyle name="Comma 11 5 3 3 3 2 5" xfId="44511" xr:uid="{00000000-0005-0000-0000-0000F30B0000}"/>
    <cellStyle name="Comma 11 5 3 3 3 3" xfId="11789" xr:uid="{00000000-0005-0000-0000-0000F40B0000}"/>
    <cellStyle name="Comma 11 5 3 3 3 4" xfId="21039" xr:uid="{00000000-0005-0000-0000-0000F50B0000}"/>
    <cellStyle name="Comma 11 5 3 3 3 5" xfId="30284" xr:uid="{00000000-0005-0000-0000-0000F60B0000}"/>
    <cellStyle name="Comma 11 5 3 3 3 6" xfId="39529" xr:uid="{00000000-0005-0000-0000-0000F70B0000}"/>
    <cellStyle name="Comma 11 5 3 3 4" xfId="6122" xr:uid="{00000000-0005-0000-0000-0000F80B0000}"/>
    <cellStyle name="Comma 11 5 3 3 4 2" xfId="15367" xr:uid="{00000000-0005-0000-0000-0000F90B0000}"/>
    <cellStyle name="Comma 11 5 3 3 4 3" xfId="24617" xr:uid="{00000000-0005-0000-0000-0000FA0B0000}"/>
    <cellStyle name="Comma 11 5 3 3 4 4" xfId="33862" xr:uid="{00000000-0005-0000-0000-0000FB0B0000}"/>
    <cellStyle name="Comma 11 5 3 3 4 5" xfId="43107" xr:uid="{00000000-0005-0000-0000-0000FC0B0000}"/>
    <cellStyle name="Comma 11 5 3 3 5" xfId="10385" xr:uid="{00000000-0005-0000-0000-0000FD0B0000}"/>
    <cellStyle name="Comma 11 5 3 3 6" xfId="19635" xr:uid="{00000000-0005-0000-0000-0000FE0B0000}"/>
    <cellStyle name="Comma 11 5 3 3 7" xfId="28880" xr:uid="{00000000-0005-0000-0000-0000FF0B0000}"/>
    <cellStyle name="Comma 11 5 3 3 8" xfId="38125" xr:uid="{00000000-0005-0000-0000-0000000C0000}"/>
    <cellStyle name="Comma 11 5 3 4" xfId="3263" xr:uid="{00000000-0005-0000-0000-0000010C0000}"/>
    <cellStyle name="Comma 11 5 3 4 2" xfId="8245" xr:uid="{00000000-0005-0000-0000-0000020C0000}"/>
    <cellStyle name="Comma 11 5 3 4 2 2" xfId="17490" xr:uid="{00000000-0005-0000-0000-0000030C0000}"/>
    <cellStyle name="Comma 11 5 3 4 2 3" xfId="26740" xr:uid="{00000000-0005-0000-0000-0000040C0000}"/>
    <cellStyle name="Comma 11 5 3 4 2 4" xfId="35985" xr:uid="{00000000-0005-0000-0000-0000050C0000}"/>
    <cellStyle name="Comma 11 5 3 4 2 5" xfId="45230" xr:uid="{00000000-0005-0000-0000-0000060C0000}"/>
    <cellStyle name="Comma 11 5 3 4 3" xfId="12508" xr:uid="{00000000-0005-0000-0000-0000070C0000}"/>
    <cellStyle name="Comma 11 5 3 4 4" xfId="21758" xr:uid="{00000000-0005-0000-0000-0000080C0000}"/>
    <cellStyle name="Comma 11 5 3 4 5" xfId="31003" xr:uid="{00000000-0005-0000-0000-0000090C0000}"/>
    <cellStyle name="Comma 11 5 3 4 6" xfId="40248" xr:uid="{00000000-0005-0000-0000-00000A0C0000}"/>
    <cellStyle name="Comma 11 5 3 5" xfId="1725" xr:uid="{00000000-0005-0000-0000-00000B0C0000}"/>
    <cellStyle name="Comma 11 5 3 5 2" xfId="6707" xr:uid="{00000000-0005-0000-0000-00000C0C0000}"/>
    <cellStyle name="Comma 11 5 3 5 2 2" xfId="15952" xr:uid="{00000000-0005-0000-0000-00000D0C0000}"/>
    <cellStyle name="Comma 11 5 3 5 2 3" xfId="25202" xr:uid="{00000000-0005-0000-0000-00000E0C0000}"/>
    <cellStyle name="Comma 11 5 3 5 2 4" xfId="34447" xr:uid="{00000000-0005-0000-0000-00000F0C0000}"/>
    <cellStyle name="Comma 11 5 3 5 2 5" xfId="43692" xr:uid="{00000000-0005-0000-0000-0000100C0000}"/>
    <cellStyle name="Comma 11 5 3 5 3" xfId="10970" xr:uid="{00000000-0005-0000-0000-0000110C0000}"/>
    <cellStyle name="Comma 11 5 3 5 4" xfId="20220" xr:uid="{00000000-0005-0000-0000-0000120C0000}"/>
    <cellStyle name="Comma 11 5 3 5 5" xfId="29465" xr:uid="{00000000-0005-0000-0000-0000130C0000}"/>
    <cellStyle name="Comma 11 5 3 5 6" xfId="38710" xr:uid="{00000000-0005-0000-0000-0000140C0000}"/>
    <cellStyle name="Comma 11 5 3 6" xfId="5403" xr:uid="{00000000-0005-0000-0000-0000150C0000}"/>
    <cellStyle name="Comma 11 5 3 6 2" xfId="14648" xr:uid="{00000000-0005-0000-0000-0000160C0000}"/>
    <cellStyle name="Comma 11 5 3 6 3" xfId="23898" xr:uid="{00000000-0005-0000-0000-0000170C0000}"/>
    <cellStyle name="Comma 11 5 3 6 4" xfId="33143" xr:uid="{00000000-0005-0000-0000-0000180C0000}"/>
    <cellStyle name="Comma 11 5 3 6 5" xfId="42388" xr:uid="{00000000-0005-0000-0000-0000190C0000}"/>
    <cellStyle name="Comma 11 5 3 7" xfId="4701" xr:uid="{00000000-0005-0000-0000-00001A0C0000}"/>
    <cellStyle name="Comma 11 5 3 7 2" xfId="13946" xr:uid="{00000000-0005-0000-0000-00001B0C0000}"/>
    <cellStyle name="Comma 11 5 3 7 3" xfId="23196" xr:uid="{00000000-0005-0000-0000-00001C0C0000}"/>
    <cellStyle name="Comma 11 5 3 7 4" xfId="32441" xr:uid="{00000000-0005-0000-0000-00001D0C0000}"/>
    <cellStyle name="Comma 11 5 3 7 5" xfId="41686" xr:uid="{00000000-0005-0000-0000-00001E0C0000}"/>
    <cellStyle name="Comma 11 5 3 8" xfId="9666" xr:uid="{00000000-0005-0000-0000-00001F0C0000}"/>
    <cellStyle name="Comma 11 5 3 9" xfId="18916" xr:uid="{00000000-0005-0000-0000-0000200C0000}"/>
    <cellStyle name="Comma 11 5 4" xfId="555" xr:uid="{00000000-0005-0000-0000-0000210C0000}"/>
    <cellStyle name="Comma 11 5 4 10" xfId="37540" xr:uid="{00000000-0005-0000-0000-0000220C0000}"/>
    <cellStyle name="Comma 11 5 4 2" xfId="1257" xr:uid="{00000000-0005-0000-0000-0000230C0000}"/>
    <cellStyle name="Comma 11 5 4 2 2" xfId="4099" xr:uid="{00000000-0005-0000-0000-0000240C0000}"/>
    <cellStyle name="Comma 11 5 4 2 2 2" xfId="9081" xr:uid="{00000000-0005-0000-0000-0000250C0000}"/>
    <cellStyle name="Comma 11 5 4 2 2 2 2" xfId="18326" xr:uid="{00000000-0005-0000-0000-0000260C0000}"/>
    <cellStyle name="Comma 11 5 4 2 2 2 3" xfId="27576" xr:uid="{00000000-0005-0000-0000-0000270C0000}"/>
    <cellStyle name="Comma 11 5 4 2 2 2 4" xfId="36821" xr:uid="{00000000-0005-0000-0000-0000280C0000}"/>
    <cellStyle name="Comma 11 5 4 2 2 2 5" xfId="46066" xr:uid="{00000000-0005-0000-0000-0000290C0000}"/>
    <cellStyle name="Comma 11 5 4 2 2 3" xfId="13344" xr:uid="{00000000-0005-0000-0000-00002A0C0000}"/>
    <cellStyle name="Comma 11 5 4 2 2 4" xfId="22594" xr:uid="{00000000-0005-0000-0000-00002B0C0000}"/>
    <cellStyle name="Comma 11 5 4 2 2 5" xfId="31839" xr:uid="{00000000-0005-0000-0000-00002C0C0000}"/>
    <cellStyle name="Comma 11 5 4 2 2 6" xfId="41084" xr:uid="{00000000-0005-0000-0000-00002D0C0000}"/>
    <cellStyle name="Comma 11 5 4 2 3" xfId="2678" xr:uid="{00000000-0005-0000-0000-00002E0C0000}"/>
    <cellStyle name="Comma 11 5 4 2 3 2" xfId="7660" xr:uid="{00000000-0005-0000-0000-00002F0C0000}"/>
    <cellStyle name="Comma 11 5 4 2 3 2 2" xfId="16905" xr:uid="{00000000-0005-0000-0000-0000300C0000}"/>
    <cellStyle name="Comma 11 5 4 2 3 2 3" xfId="26155" xr:uid="{00000000-0005-0000-0000-0000310C0000}"/>
    <cellStyle name="Comma 11 5 4 2 3 2 4" xfId="35400" xr:uid="{00000000-0005-0000-0000-0000320C0000}"/>
    <cellStyle name="Comma 11 5 4 2 3 2 5" xfId="44645" xr:uid="{00000000-0005-0000-0000-0000330C0000}"/>
    <cellStyle name="Comma 11 5 4 2 3 3" xfId="11923" xr:uid="{00000000-0005-0000-0000-0000340C0000}"/>
    <cellStyle name="Comma 11 5 4 2 3 4" xfId="21173" xr:uid="{00000000-0005-0000-0000-0000350C0000}"/>
    <cellStyle name="Comma 11 5 4 2 3 5" xfId="30418" xr:uid="{00000000-0005-0000-0000-0000360C0000}"/>
    <cellStyle name="Comma 11 5 4 2 3 6" xfId="39663" xr:uid="{00000000-0005-0000-0000-0000370C0000}"/>
    <cellStyle name="Comma 11 5 4 2 4" xfId="6239" xr:uid="{00000000-0005-0000-0000-0000380C0000}"/>
    <cellStyle name="Comma 11 5 4 2 4 2" xfId="15484" xr:uid="{00000000-0005-0000-0000-0000390C0000}"/>
    <cellStyle name="Comma 11 5 4 2 4 3" xfId="24734" xr:uid="{00000000-0005-0000-0000-00003A0C0000}"/>
    <cellStyle name="Comma 11 5 4 2 4 4" xfId="33979" xr:uid="{00000000-0005-0000-0000-00003B0C0000}"/>
    <cellStyle name="Comma 11 5 4 2 4 5" xfId="43224" xr:uid="{00000000-0005-0000-0000-00003C0C0000}"/>
    <cellStyle name="Comma 11 5 4 2 5" xfId="10502" xr:uid="{00000000-0005-0000-0000-00003D0C0000}"/>
    <cellStyle name="Comma 11 5 4 2 6" xfId="19752" xr:uid="{00000000-0005-0000-0000-00003E0C0000}"/>
    <cellStyle name="Comma 11 5 4 2 7" xfId="28997" xr:uid="{00000000-0005-0000-0000-00003F0C0000}"/>
    <cellStyle name="Comma 11 5 4 2 8" xfId="38242" xr:uid="{00000000-0005-0000-0000-0000400C0000}"/>
    <cellStyle name="Comma 11 5 4 3" xfId="3397" xr:uid="{00000000-0005-0000-0000-0000410C0000}"/>
    <cellStyle name="Comma 11 5 4 3 2" xfId="8379" xr:uid="{00000000-0005-0000-0000-0000420C0000}"/>
    <cellStyle name="Comma 11 5 4 3 2 2" xfId="17624" xr:uid="{00000000-0005-0000-0000-0000430C0000}"/>
    <cellStyle name="Comma 11 5 4 3 2 3" xfId="26874" xr:uid="{00000000-0005-0000-0000-0000440C0000}"/>
    <cellStyle name="Comma 11 5 4 3 2 4" xfId="36119" xr:uid="{00000000-0005-0000-0000-0000450C0000}"/>
    <cellStyle name="Comma 11 5 4 3 2 5" xfId="45364" xr:uid="{00000000-0005-0000-0000-0000460C0000}"/>
    <cellStyle name="Comma 11 5 4 3 3" xfId="12642" xr:uid="{00000000-0005-0000-0000-0000470C0000}"/>
    <cellStyle name="Comma 11 5 4 3 4" xfId="21892" xr:uid="{00000000-0005-0000-0000-0000480C0000}"/>
    <cellStyle name="Comma 11 5 4 3 5" xfId="31137" xr:uid="{00000000-0005-0000-0000-0000490C0000}"/>
    <cellStyle name="Comma 11 5 4 3 6" xfId="40382" xr:uid="{00000000-0005-0000-0000-00004A0C0000}"/>
    <cellStyle name="Comma 11 5 4 4" xfId="1959" xr:uid="{00000000-0005-0000-0000-00004B0C0000}"/>
    <cellStyle name="Comma 11 5 4 4 2" xfId="6941" xr:uid="{00000000-0005-0000-0000-00004C0C0000}"/>
    <cellStyle name="Comma 11 5 4 4 2 2" xfId="16186" xr:uid="{00000000-0005-0000-0000-00004D0C0000}"/>
    <cellStyle name="Comma 11 5 4 4 2 3" xfId="25436" xr:uid="{00000000-0005-0000-0000-00004E0C0000}"/>
    <cellStyle name="Comma 11 5 4 4 2 4" xfId="34681" xr:uid="{00000000-0005-0000-0000-00004F0C0000}"/>
    <cellStyle name="Comma 11 5 4 4 2 5" xfId="43926" xr:uid="{00000000-0005-0000-0000-0000500C0000}"/>
    <cellStyle name="Comma 11 5 4 4 3" xfId="11204" xr:uid="{00000000-0005-0000-0000-0000510C0000}"/>
    <cellStyle name="Comma 11 5 4 4 4" xfId="20454" xr:uid="{00000000-0005-0000-0000-0000520C0000}"/>
    <cellStyle name="Comma 11 5 4 4 5" xfId="29699" xr:uid="{00000000-0005-0000-0000-0000530C0000}"/>
    <cellStyle name="Comma 11 5 4 4 6" xfId="38944" xr:uid="{00000000-0005-0000-0000-0000540C0000}"/>
    <cellStyle name="Comma 11 5 4 5" xfId="5537" xr:uid="{00000000-0005-0000-0000-0000550C0000}"/>
    <cellStyle name="Comma 11 5 4 5 2" xfId="14782" xr:uid="{00000000-0005-0000-0000-0000560C0000}"/>
    <cellStyle name="Comma 11 5 4 5 3" xfId="24032" xr:uid="{00000000-0005-0000-0000-0000570C0000}"/>
    <cellStyle name="Comma 11 5 4 5 4" xfId="33277" xr:uid="{00000000-0005-0000-0000-0000580C0000}"/>
    <cellStyle name="Comma 11 5 4 5 5" xfId="42522" xr:uid="{00000000-0005-0000-0000-0000590C0000}"/>
    <cellStyle name="Comma 11 5 4 6" xfId="4818" xr:uid="{00000000-0005-0000-0000-00005A0C0000}"/>
    <cellStyle name="Comma 11 5 4 6 2" xfId="14063" xr:uid="{00000000-0005-0000-0000-00005B0C0000}"/>
    <cellStyle name="Comma 11 5 4 6 3" xfId="23313" xr:uid="{00000000-0005-0000-0000-00005C0C0000}"/>
    <cellStyle name="Comma 11 5 4 6 4" xfId="32558" xr:uid="{00000000-0005-0000-0000-00005D0C0000}"/>
    <cellStyle name="Comma 11 5 4 6 5" xfId="41803" xr:uid="{00000000-0005-0000-0000-00005E0C0000}"/>
    <cellStyle name="Comma 11 5 4 7" xfId="9800" xr:uid="{00000000-0005-0000-0000-00005F0C0000}"/>
    <cellStyle name="Comma 11 5 4 8" xfId="19050" xr:uid="{00000000-0005-0000-0000-0000600C0000}"/>
    <cellStyle name="Comma 11 5 4 9" xfId="28295" xr:uid="{00000000-0005-0000-0000-0000610C0000}"/>
    <cellStyle name="Comma 11 5 5" xfId="906" xr:uid="{00000000-0005-0000-0000-0000620C0000}"/>
    <cellStyle name="Comma 11 5 5 2" xfId="3748" xr:uid="{00000000-0005-0000-0000-0000630C0000}"/>
    <cellStyle name="Comma 11 5 5 2 2" xfId="8730" xr:uid="{00000000-0005-0000-0000-0000640C0000}"/>
    <cellStyle name="Comma 11 5 5 2 2 2" xfId="17975" xr:uid="{00000000-0005-0000-0000-0000650C0000}"/>
    <cellStyle name="Comma 11 5 5 2 2 3" xfId="27225" xr:uid="{00000000-0005-0000-0000-0000660C0000}"/>
    <cellStyle name="Comma 11 5 5 2 2 4" xfId="36470" xr:uid="{00000000-0005-0000-0000-0000670C0000}"/>
    <cellStyle name="Comma 11 5 5 2 2 5" xfId="45715" xr:uid="{00000000-0005-0000-0000-0000680C0000}"/>
    <cellStyle name="Comma 11 5 5 2 3" xfId="12993" xr:uid="{00000000-0005-0000-0000-0000690C0000}"/>
    <cellStyle name="Comma 11 5 5 2 4" xfId="22243" xr:uid="{00000000-0005-0000-0000-00006A0C0000}"/>
    <cellStyle name="Comma 11 5 5 2 5" xfId="31488" xr:uid="{00000000-0005-0000-0000-00006B0C0000}"/>
    <cellStyle name="Comma 11 5 5 2 6" xfId="40733" xr:uid="{00000000-0005-0000-0000-00006C0C0000}"/>
    <cellStyle name="Comma 11 5 5 3" xfId="2310" xr:uid="{00000000-0005-0000-0000-00006D0C0000}"/>
    <cellStyle name="Comma 11 5 5 3 2" xfId="7292" xr:uid="{00000000-0005-0000-0000-00006E0C0000}"/>
    <cellStyle name="Comma 11 5 5 3 2 2" xfId="16537" xr:uid="{00000000-0005-0000-0000-00006F0C0000}"/>
    <cellStyle name="Comma 11 5 5 3 2 3" xfId="25787" xr:uid="{00000000-0005-0000-0000-0000700C0000}"/>
    <cellStyle name="Comma 11 5 5 3 2 4" xfId="35032" xr:uid="{00000000-0005-0000-0000-0000710C0000}"/>
    <cellStyle name="Comma 11 5 5 3 2 5" xfId="44277" xr:uid="{00000000-0005-0000-0000-0000720C0000}"/>
    <cellStyle name="Comma 11 5 5 3 3" xfId="11555" xr:uid="{00000000-0005-0000-0000-0000730C0000}"/>
    <cellStyle name="Comma 11 5 5 3 4" xfId="20805" xr:uid="{00000000-0005-0000-0000-0000740C0000}"/>
    <cellStyle name="Comma 11 5 5 3 5" xfId="30050" xr:uid="{00000000-0005-0000-0000-0000750C0000}"/>
    <cellStyle name="Comma 11 5 5 3 6" xfId="39295" xr:uid="{00000000-0005-0000-0000-0000760C0000}"/>
    <cellStyle name="Comma 11 5 5 4" xfId="5888" xr:uid="{00000000-0005-0000-0000-0000770C0000}"/>
    <cellStyle name="Comma 11 5 5 4 2" xfId="15133" xr:uid="{00000000-0005-0000-0000-0000780C0000}"/>
    <cellStyle name="Comma 11 5 5 4 3" xfId="24383" xr:uid="{00000000-0005-0000-0000-0000790C0000}"/>
    <cellStyle name="Comma 11 5 5 4 4" xfId="33628" xr:uid="{00000000-0005-0000-0000-00007A0C0000}"/>
    <cellStyle name="Comma 11 5 5 4 5" xfId="42873" xr:uid="{00000000-0005-0000-0000-00007B0C0000}"/>
    <cellStyle name="Comma 11 5 5 5" xfId="10151" xr:uid="{00000000-0005-0000-0000-00007C0C0000}"/>
    <cellStyle name="Comma 11 5 5 6" xfId="19401" xr:uid="{00000000-0005-0000-0000-00007D0C0000}"/>
    <cellStyle name="Comma 11 5 5 7" xfId="28646" xr:uid="{00000000-0005-0000-0000-00007E0C0000}"/>
    <cellStyle name="Comma 11 5 5 8" xfId="37891" xr:uid="{00000000-0005-0000-0000-00007F0C0000}"/>
    <cellStyle name="Comma 11 5 6" xfId="3029" xr:uid="{00000000-0005-0000-0000-0000800C0000}"/>
    <cellStyle name="Comma 11 5 6 2" xfId="8011" xr:uid="{00000000-0005-0000-0000-0000810C0000}"/>
    <cellStyle name="Comma 11 5 6 2 2" xfId="17256" xr:uid="{00000000-0005-0000-0000-0000820C0000}"/>
    <cellStyle name="Comma 11 5 6 2 3" xfId="26506" xr:uid="{00000000-0005-0000-0000-0000830C0000}"/>
    <cellStyle name="Comma 11 5 6 2 4" xfId="35751" xr:uid="{00000000-0005-0000-0000-0000840C0000}"/>
    <cellStyle name="Comma 11 5 6 2 5" xfId="44996" xr:uid="{00000000-0005-0000-0000-0000850C0000}"/>
    <cellStyle name="Comma 11 5 6 3" xfId="12274" xr:uid="{00000000-0005-0000-0000-0000860C0000}"/>
    <cellStyle name="Comma 11 5 6 4" xfId="21524" xr:uid="{00000000-0005-0000-0000-0000870C0000}"/>
    <cellStyle name="Comma 11 5 6 5" xfId="30769" xr:uid="{00000000-0005-0000-0000-0000880C0000}"/>
    <cellStyle name="Comma 11 5 6 6" xfId="40014" xr:uid="{00000000-0005-0000-0000-0000890C0000}"/>
    <cellStyle name="Comma 11 5 7" xfId="1569" xr:uid="{00000000-0005-0000-0000-00008A0C0000}"/>
    <cellStyle name="Comma 11 5 7 2" xfId="6551" xr:uid="{00000000-0005-0000-0000-00008B0C0000}"/>
    <cellStyle name="Comma 11 5 7 2 2" xfId="15796" xr:uid="{00000000-0005-0000-0000-00008C0C0000}"/>
    <cellStyle name="Comma 11 5 7 2 3" xfId="25046" xr:uid="{00000000-0005-0000-0000-00008D0C0000}"/>
    <cellStyle name="Comma 11 5 7 2 4" xfId="34291" xr:uid="{00000000-0005-0000-0000-00008E0C0000}"/>
    <cellStyle name="Comma 11 5 7 2 5" xfId="43536" xr:uid="{00000000-0005-0000-0000-00008F0C0000}"/>
    <cellStyle name="Comma 11 5 7 3" xfId="10814" xr:uid="{00000000-0005-0000-0000-0000900C0000}"/>
    <cellStyle name="Comma 11 5 7 4" xfId="20064" xr:uid="{00000000-0005-0000-0000-0000910C0000}"/>
    <cellStyle name="Comma 11 5 7 5" xfId="29309" xr:uid="{00000000-0005-0000-0000-0000920C0000}"/>
    <cellStyle name="Comma 11 5 7 6" xfId="38554" xr:uid="{00000000-0005-0000-0000-0000930C0000}"/>
    <cellStyle name="Comma 11 5 8" xfId="5169" xr:uid="{00000000-0005-0000-0000-0000940C0000}"/>
    <cellStyle name="Comma 11 5 8 2" xfId="14414" xr:uid="{00000000-0005-0000-0000-0000950C0000}"/>
    <cellStyle name="Comma 11 5 8 3" xfId="23664" xr:uid="{00000000-0005-0000-0000-0000960C0000}"/>
    <cellStyle name="Comma 11 5 8 4" xfId="32909" xr:uid="{00000000-0005-0000-0000-0000970C0000}"/>
    <cellStyle name="Comma 11 5 8 5" xfId="42154" xr:uid="{00000000-0005-0000-0000-0000980C0000}"/>
    <cellStyle name="Comma 11 5 9" xfId="4467" xr:uid="{00000000-0005-0000-0000-0000990C0000}"/>
    <cellStyle name="Comma 11 5 9 2" xfId="13712" xr:uid="{00000000-0005-0000-0000-00009A0C0000}"/>
    <cellStyle name="Comma 11 5 9 3" xfId="22962" xr:uid="{00000000-0005-0000-0000-00009B0C0000}"/>
    <cellStyle name="Comma 11 5 9 4" xfId="32207" xr:uid="{00000000-0005-0000-0000-00009C0C0000}"/>
    <cellStyle name="Comma 11 5 9 5" xfId="41452" xr:uid="{00000000-0005-0000-0000-00009D0C0000}"/>
    <cellStyle name="Comma 11 6" xfId="225" xr:uid="{00000000-0005-0000-0000-00009E0C0000}"/>
    <cellStyle name="Comma 11 6 10" xfId="27966" xr:uid="{00000000-0005-0000-0000-00009F0C0000}"/>
    <cellStyle name="Comma 11 6 11" xfId="37211" xr:uid="{00000000-0005-0000-0000-0000A00C0000}"/>
    <cellStyle name="Comma 11 6 2" xfId="594" xr:uid="{00000000-0005-0000-0000-0000A10C0000}"/>
    <cellStyle name="Comma 11 6 2 10" xfId="37579" xr:uid="{00000000-0005-0000-0000-0000A20C0000}"/>
    <cellStyle name="Comma 11 6 2 2" xfId="1296" xr:uid="{00000000-0005-0000-0000-0000A30C0000}"/>
    <cellStyle name="Comma 11 6 2 2 2" xfId="4138" xr:uid="{00000000-0005-0000-0000-0000A40C0000}"/>
    <cellStyle name="Comma 11 6 2 2 2 2" xfId="9120" xr:uid="{00000000-0005-0000-0000-0000A50C0000}"/>
    <cellStyle name="Comma 11 6 2 2 2 2 2" xfId="18365" xr:uid="{00000000-0005-0000-0000-0000A60C0000}"/>
    <cellStyle name="Comma 11 6 2 2 2 2 3" xfId="27615" xr:uid="{00000000-0005-0000-0000-0000A70C0000}"/>
    <cellStyle name="Comma 11 6 2 2 2 2 4" xfId="36860" xr:uid="{00000000-0005-0000-0000-0000A80C0000}"/>
    <cellStyle name="Comma 11 6 2 2 2 2 5" xfId="46105" xr:uid="{00000000-0005-0000-0000-0000A90C0000}"/>
    <cellStyle name="Comma 11 6 2 2 2 3" xfId="13383" xr:uid="{00000000-0005-0000-0000-0000AA0C0000}"/>
    <cellStyle name="Comma 11 6 2 2 2 4" xfId="22633" xr:uid="{00000000-0005-0000-0000-0000AB0C0000}"/>
    <cellStyle name="Comma 11 6 2 2 2 5" xfId="31878" xr:uid="{00000000-0005-0000-0000-0000AC0C0000}"/>
    <cellStyle name="Comma 11 6 2 2 2 6" xfId="41123" xr:uid="{00000000-0005-0000-0000-0000AD0C0000}"/>
    <cellStyle name="Comma 11 6 2 2 3" xfId="2717" xr:uid="{00000000-0005-0000-0000-0000AE0C0000}"/>
    <cellStyle name="Comma 11 6 2 2 3 2" xfId="7699" xr:uid="{00000000-0005-0000-0000-0000AF0C0000}"/>
    <cellStyle name="Comma 11 6 2 2 3 2 2" xfId="16944" xr:uid="{00000000-0005-0000-0000-0000B00C0000}"/>
    <cellStyle name="Comma 11 6 2 2 3 2 3" xfId="26194" xr:uid="{00000000-0005-0000-0000-0000B10C0000}"/>
    <cellStyle name="Comma 11 6 2 2 3 2 4" xfId="35439" xr:uid="{00000000-0005-0000-0000-0000B20C0000}"/>
    <cellStyle name="Comma 11 6 2 2 3 2 5" xfId="44684" xr:uid="{00000000-0005-0000-0000-0000B30C0000}"/>
    <cellStyle name="Comma 11 6 2 2 3 3" xfId="11962" xr:uid="{00000000-0005-0000-0000-0000B40C0000}"/>
    <cellStyle name="Comma 11 6 2 2 3 4" xfId="21212" xr:uid="{00000000-0005-0000-0000-0000B50C0000}"/>
    <cellStyle name="Comma 11 6 2 2 3 5" xfId="30457" xr:uid="{00000000-0005-0000-0000-0000B60C0000}"/>
    <cellStyle name="Comma 11 6 2 2 3 6" xfId="39702" xr:uid="{00000000-0005-0000-0000-0000B70C0000}"/>
    <cellStyle name="Comma 11 6 2 2 4" xfId="6278" xr:uid="{00000000-0005-0000-0000-0000B80C0000}"/>
    <cellStyle name="Comma 11 6 2 2 4 2" xfId="15523" xr:uid="{00000000-0005-0000-0000-0000B90C0000}"/>
    <cellStyle name="Comma 11 6 2 2 4 3" xfId="24773" xr:uid="{00000000-0005-0000-0000-0000BA0C0000}"/>
    <cellStyle name="Comma 11 6 2 2 4 4" xfId="34018" xr:uid="{00000000-0005-0000-0000-0000BB0C0000}"/>
    <cellStyle name="Comma 11 6 2 2 4 5" xfId="43263" xr:uid="{00000000-0005-0000-0000-0000BC0C0000}"/>
    <cellStyle name="Comma 11 6 2 2 5" xfId="10541" xr:uid="{00000000-0005-0000-0000-0000BD0C0000}"/>
    <cellStyle name="Comma 11 6 2 2 6" xfId="19791" xr:uid="{00000000-0005-0000-0000-0000BE0C0000}"/>
    <cellStyle name="Comma 11 6 2 2 7" xfId="29036" xr:uid="{00000000-0005-0000-0000-0000BF0C0000}"/>
    <cellStyle name="Comma 11 6 2 2 8" xfId="38281" xr:uid="{00000000-0005-0000-0000-0000C00C0000}"/>
    <cellStyle name="Comma 11 6 2 3" xfId="3436" xr:uid="{00000000-0005-0000-0000-0000C10C0000}"/>
    <cellStyle name="Comma 11 6 2 3 2" xfId="8418" xr:uid="{00000000-0005-0000-0000-0000C20C0000}"/>
    <cellStyle name="Comma 11 6 2 3 2 2" xfId="17663" xr:uid="{00000000-0005-0000-0000-0000C30C0000}"/>
    <cellStyle name="Comma 11 6 2 3 2 3" xfId="26913" xr:uid="{00000000-0005-0000-0000-0000C40C0000}"/>
    <cellStyle name="Comma 11 6 2 3 2 4" xfId="36158" xr:uid="{00000000-0005-0000-0000-0000C50C0000}"/>
    <cellStyle name="Comma 11 6 2 3 2 5" xfId="45403" xr:uid="{00000000-0005-0000-0000-0000C60C0000}"/>
    <cellStyle name="Comma 11 6 2 3 3" xfId="12681" xr:uid="{00000000-0005-0000-0000-0000C70C0000}"/>
    <cellStyle name="Comma 11 6 2 3 4" xfId="21931" xr:uid="{00000000-0005-0000-0000-0000C80C0000}"/>
    <cellStyle name="Comma 11 6 2 3 5" xfId="31176" xr:uid="{00000000-0005-0000-0000-0000C90C0000}"/>
    <cellStyle name="Comma 11 6 2 3 6" xfId="40421" xr:uid="{00000000-0005-0000-0000-0000CA0C0000}"/>
    <cellStyle name="Comma 11 6 2 4" xfId="1998" xr:uid="{00000000-0005-0000-0000-0000CB0C0000}"/>
    <cellStyle name="Comma 11 6 2 4 2" xfId="6980" xr:uid="{00000000-0005-0000-0000-0000CC0C0000}"/>
    <cellStyle name="Comma 11 6 2 4 2 2" xfId="16225" xr:uid="{00000000-0005-0000-0000-0000CD0C0000}"/>
    <cellStyle name="Comma 11 6 2 4 2 3" xfId="25475" xr:uid="{00000000-0005-0000-0000-0000CE0C0000}"/>
    <cellStyle name="Comma 11 6 2 4 2 4" xfId="34720" xr:uid="{00000000-0005-0000-0000-0000CF0C0000}"/>
    <cellStyle name="Comma 11 6 2 4 2 5" xfId="43965" xr:uid="{00000000-0005-0000-0000-0000D00C0000}"/>
    <cellStyle name="Comma 11 6 2 4 3" xfId="11243" xr:uid="{00000000-0005-0000-0000-0000D10C0000}"/>
    <cellStyle name="Comma 11 6 2 4 4" xfId="20493" xr:uid="{00000000-0005-0000-0000-0000D20C0000}"/>
    <cellStyle name="Comma 11 6 2 4 5" xfId="29738" xr:uid="{00000000-0005-0000-0000-0000D30C0000}"/>
    <cellStyle name="Comma 11 6 2 4 6" xfId="38983" xr:uid="{00000000-0005-0000-0000-0000D40C0000}"/>
    <cellStyle name="Comma 11 6 2 5" xfId="5576" xr:uid="{00000000-0005-0000-0000-0000D50C0000}"/>
    <cellStyle name="Comma 11 6 2 5 2" xfId="14821" xr:uid="{00000000-0005-0000-0000-0000D60C0000}"/>
    <cellStyle name="Comma 11 6 2 5 3" xfId="24071" xr:uid="{00000000-0005-0000-0000-0000D70C0000}"/>
    <cellStyle name="Comma 11 6 2 5 4" xfId="33316" xr:uid="{00000000-0005-0000-0000-0000D80C0000}"/>
    <cellStyle name="Comma 11 6 2 5 5" xfId="42561" xr:uid="{00000000-0005-0000-0000-0000D90C0000}"/>
    <cellStyle name="Comma 11 6 2 6" xfId="4857" xr:uid="{00000000-0005-0000-0000-0000DA0C0000}"/>
    <cellStyle name="Comma 11 6 2 6 2" xfId="14102" xr:uid="{00000000-0005-0000-0000-0000DB0C0000}"/>
    <cellStyle name="Comma 11 6 2 6 3" xfId="23352" xr:uid="{00000000-0005-0000-0000-0000DC0C0000}"/>
    <cellStyle name="Comma 11 6 2 6 4" xfId="32597" xr:uid="{00000000-0005-0000-0000-0000DD0C0000}"/>
    <cellStyle name="Comma 11 6 2 6 5" xfId="41842" xr:uid="{00000000-0005-0000-0000-0000DE0C0000}"/>
    <cellStyle name="Comma 11 6 2 7" xfId="9839" xr:uid="{00000000-0005-0000-0000-0000DF0C0000}"/>
    <cellStyle name="Comma 11 6 2 8" xfId="19089" xr:uid="{00000000-0005-0000-0000-0000E00C0000}"/>
    <cellStyle name="Comma 11 6 2 9" xfId="28334" xr:uid="{00000000-0005-0000-0000-0000E10C0000}"/>
    <cellStyle name="Comma 11 6 3" xfId="945" xr:uid="{00000000-0005-0000-0000-0000E20C0000}"/>
    <cellStyle name="Comma 11 6 3 2" xfId="3787" xr:uid="{00000000-0005-0000-0000-0000E30C0000}"/>
    <cellStyle name="Comma 11 6 3 2 2" xfId="8769" xr:uid="{00000000-0005-0000-0000-0000E40C0000}"/>
    <cellStyle name="Comma 11 6 3 2 2 2" xfId="18014" xr:uid="{00000000-0005-0000-0000-0000E50C0000}"/>
    <cellStyle name="Comma 11 6 3 2 2 3" xfId="27264" xr:uid="{00000000-0005-0000-0000-0000E60C0000}"/>
    <cellStyle name="Comma 11 6 3 2 2 4" xfId="36509" xr:uid="{00000000-0005-0000-0000-0000E70C0000}"/>
    <cellStyle name="Comma 11 6 3 2 2 5" xfId="45754" xr:uid="{00000000-0005-0000-0000-0000E80C0000}"/>
    <cellStyle name="Comma 11 6 3 2 3" xfId="13032" xr:uid="{00000000-0005-0000-0000-0000E90C0000}"/>
    <cellStyle name="Comma 11 6 3 2 4" xfId="22282" xr:uid="{00000000-0005-0000-0000-0000EA0C0000}"/>
    <cellStyle name="Comma 11 6 3 2 5" xfId="31527" xr:uid="{00000000-0005-0000-0000-0000EB0C0000}"/>
    <cellStyle name="Comma 11 6 3 2 6" xfId="40772" xr:uid="{00000000-0005-0000-0000-0000EC0C0000}"/>
    <cellStyle name="Comma 11 6 3 3" xfId="2349" xr:uid="{00000000-0005-0000-0000-0000ED0C0000}"/>
    <cellStyle name="Comma 11 6 3 3 2" xfId="7331" xr:uid="{00000000-0005-0000-0000-0000EE0C0000}"/>
    <cellStyle name="Comma 11 6 3 3 2 2" xfId="16576" xr:uid="{00000000-0005-0000-0000-0000EF0C0000}"/>
    <cellStyle name="Comma 11 6 3 3 2 3" xfId="25826" xr:uid="{00000000-0005-0000-0000-0000F00C0000}"/>
    <cellStyle name="Comma 11 6 3 3 2 4" xfId="35071" xr:uid="{00000000-0005-0000-0000-0000F10C0000}"/>
    <cellStyle name="Comma 11 6 3 3 2 5" xfId="44316" xr:uid="{00000000-0005-0000-0000-0000F20C0000}"/>
    <cellStyle name="Comma 11 6 3 3 3" xfId="11594" xr:uid="{00000000-0005-0000-0000-0000F30C0000}"/>
    <cellStyle name="Comma 11 6 3 3 4" xfId="20844" xr:uid="{00000000-0005-0000-0000-0000F40C0000}"/>
    <cellStyle name="Comma 11 6 3 3 5" xfId="30089" xr:uid="{00000000-0005-0000-0000-0000F50C0000}"/>
    <cellStyle name="Comma 11 6 3 3 6" xfId="39334" xr:uid="{00000000-0005-0000-0000-0000F60C0000}"/>
    <cellStyle name="Comma 11 6 3 4" xfId="5927" xr:uid="{00000000-0005-0000-0000-0000F70C0000}"/>
    <cellStyle name="Comma 11 6 3 4 2" xfId="15172" xr:uid="{00000000-0005-0000-0000-0000F80C0000}"/>
    <cellStyle name="Comma 11 6 3 4 3" xfId="24422" xr:uid="{00000000-0005-0000-0000-0000F90C0000}"/>
    <cellStyle name="Comma 11 6 3 4 4" xfId="33667" xr:uid="{00000000-0005-0000-0000-0000FA0C0000}"/>
    <cellStyle name="Comma 11 6 3 4 5" xfId="42912" xr:uid="{00000000-0005-0000-0000-0000FB0C0000}"/>
    <cellStyle name="Comma 11 6 3 5" xfId="10190" xr:uid="{00000000-0005-0000-0000-0000FC0C0000}"/>
    <cellStyle name="Comma 11 6 3 6" xfId="19440" xr:uid="{00000000-0005-0000-0000-0000FD0C0000}"/>
    <cellStyle name="Comma 11 6 3 7" xfId="28685" xr:uid="{00000000-0005-0000-0000-0000FE0C0000}"/>
    <cellStyle name="Comma 11 6 3 8" xfId="37930" xr:uid="{00000000-0005-0000-0000-0000FF0C0000}"/>
    <cellStyle name="Comma 11 6 4" xfId="3068" xr:uid="{00000000-0005-0000-0000-0000000D0000}"/>
    <cellStyle name="Comma 11 6 4 2" xfId="8050" xr:uid="{00000000-0005-0000-0000-0000010D0000}"/>
    <cellStyle name="Comma 11 6 4 2 2" xfId="17295" xr:uid="{00000000-0005-0000-0000-0000020D0000}"/>
    <cellStyle name="Comma 11 6 4 2 3" xfId="26545" xr:uid="{00000000-0005-0000-0000-0000030D0000}"/>
    <cellStyle name="Comma 11 6 4 2 4" xfId="35790" xr:uid="{00000000-0005-0000-0000-0000040D0000}"/>
    <cellStyle name="Comma 11 6 4 2 5" xfId="45035" xr:uid="{00000000-0005-0000-0000-0000050D0000}"/>
    <cellStyle name="Comma 11 6 4 3" xfId="12313" xr:uid="{00000000-0005-0000-0000-0000060D0000}"/>
    <cellStyle name="Comma 11 6 4 4" xfId="21563" xr:uid="{00000000-0005-0000-0000-0000070D0000}"/>
    <cellStyle name="Comma 11 6 4 5" xfId="30808" xr:uid="{00000000-0005-0000-0000-0000080D0000}"/>
    <cellStyle name="Comma 11 6 4 6" xfId="40053" xr:uid="{00000000-0005-0000-0000-0000090D0000}"/>
    <cellStyle name="Comma 11 6 5" xfId="1764" xr:uid="{00000000-0005-0000-0000-00000A0D0000}"/>
    <cellStyle name="Comma 11 6 5 2" xfId="6746" xr:uid="{00000000-0005-0000-0000-00000B0D0000}"/>
    <cellStyle name="Comma 11 6 5 2 2" xfId="15991" xr:uid="{00000000-0005-0000-0000-00000C0D0000}"/>
    <cellStyle name="Comma 11 6 5 2 3" xfId="25241" xr:uid="{00000000-0005-0000-0000-00000D0D0000}"/>
    <cellStyle name="Comma 11 6 5 2 4" xfId="34486" xr:uid="{00000000-0005-0000-0000-00000E0D0000}"/>
    <cellStyle name="Comma 11 6 5 2 5" xfId="43731" xr:uid="{00000000-0005-0000-0000-00000F0D0000}"/>
    <cellStyle name="Comma 11 6 5 3" xfId="11009" xr:uid="{00000000-0005-0000-0000-0000100D0000}"/>
    <cellStyle name="Comma 11 6 5 4" xfId="20259" xr:uid="{00000000-0005-0000-0000-0000110D0000}"/>
    <cellStyle name="Comma 11 6 5 5" xfId="29504" xr:uid="{00000000-0005-0000-0000-0000120D0000}"/>
    <cellStyle name="Comma 11 6 5 6" xfId="38749" xr:uid="{00000000-0005-0000-0000-0000130D0000}"/>
    <cellStyle name="Comma 11 6 6" xfId="5208" xr:uid="{00000000-0005-0000-0000-0000140D0000}"/>
    <cellStyle name="Comma 11 6 6 2" xfId="14453" xr:uid="{00000000-0005-0000-0000-0000150D0000}"/>
    <cellStyle name="Comma 11 6 6 3" xfId="23703" xr:uid="{00000000-0005-0000-0000-0000160D0000}"/>
    <cellStyle name="Comma 11 6 6 4" xfId="32948" xr:uid="{00000000-0005-0000-0000-0000170D0000}"/>
    <cellStyle name="Comma 11 6 6 5" xfId="42193" xr:uid="{00000000-0005-0000-0000-0000180D0000}"/>
    <cellStyle name="Comma 11 6 7" xfId="4506" xr:uid="{00000000-0005-0000-0000-0000190D0000}"/>
    <cellStyle name="Comma 11 6 7 2" xfId="13751" xr:uid="{00000000-0005-0000-0000-00001A0D0000}"/>
    <cellStyle name="Comma 11 6 7 3" xfId="23001" xr:uid="{00000000-0005-0000-0000-00001B0D0000}"/>
    <cellStyle name="Comma 11 6 7 4" xfId="32246" xr:uid="{00000000-0005-0000-0000-00001C0D0000}"/>
    <cellStyle name="Comma 11 6 7 5" xfId="41491" xr:uid="{00000000-0005-0000-0000-00001D0D0000}"/>
    <cellStyle name="Comma 11 6 8" xfId="9471" xr:uid="{00000000-0005-0000-0000-00001E0D0000}"/>
    <cellStyle name="Comma 11 6 9" xfId="18721" xr:uid="{00000000-0005-0000-0000-00001F0D0000}"/>
    <cellStyle name="Comma 11 7" xfId="342" xr:uid="{00000000-0005-0000-0000-0000200D0000}"/>
    <cellStyle name="Comma 11 7 10" xfId="28083" xr:uid="{00000000-0005-0000-0000-0000210D0000}"/>
    <cellStyle name="Comma 11 7 11" xfId="37328" xr:uid="{00000000-0005-0000-0000-0000220D0000}"/>
    <cellStyle name="Comma 11 7 2" xfId="711" xr:uid="{00000000-0005-0000-0000-0000230D0000}"/>
    <cellStyle name="Comma 11 7 2 10" xfId="37696" xr:uid="{00000000-0005-0000-0000-0000240D0000}"/>
    <cellStyle name="Comma 11 7 2 2" xfId="1413" xr:uid="{00000000-0005-0000-0000-0000250D0000}"/>
    <cellStyle name="Comma 11 7 2 2 2" xfId="4255" xr:uid="{00000000-0005-0000-0000-0000260D0000}"/>
    <cellStyle name="Comma 11 7 2 2 2 2" xfId="9237" xr:uid="{00000000-0005-0000-0000-0000270D0000}"/>
    <cellStyle name="Comma 11 7 2 2 2 2 2" xfId="18482" xr:uid="{00000000-0005-0000-0000-0000280D0000}"/>
    <cellStyle name="Comma 11 7 2 2 2 2 3" xfId="27732" xr:uid="{00000000-0005-0000-0000-0000290D0000}"/>
    <cellStyle name="Comma 11 7 2 2 2 2 4" xfId="36977" xr:uid="{00000000-0005-0000-0000-00002A0D0000}"/>
    <cellStyle name="Comma 11 7 2 2 2 2 5" xfId="46222" xr:uid="{00000000-0005-0000-0000-00002B0D0000}"/>
    <cellStyle name="Comma 11 7 2 2 2 3" xfId="13500" xr:uid="{00000000-0005-0000-0000-00002C0D0000}"/>
    <cellStyle name="Comma 11 7 2 2 2 4" xfId="22750" xr:uid="{00000000-0005-0000-0000-00002D0D0000}"/>
    <cellStyle name="Comma 11 7 2 2 2 5" xfId="31995" xr:uid="{00000000-0005-0000-0000-00002E0D0000}"/>
    <cellStyle name="Comma 11 7 2 2 2 6" xfId="41240" xr:uid="{00000000-0005-0000-0000-00002F0D0000}"/>
    <cellStyle name="Comma 11 7 2 2 3" xfId="2834" xr:uid="{00000000-0005-0000-0000-0000300D0000}"/>
    <cellStyle name="Comma 11 7 2 2 3 2" xfId="7816" xr:uid="{00000000-0005-0000-0000-0000310D0000}"/>
    <cellStyle name="Comma 11 7 2 2 3 2 2" xfId="17061" xr:uid="{00000000-0005-0000-0000-0000320D0000}"/>
    <cellStyle name="Comma 11 7 2 2 3 2 3" xfId="26311" xr:uid="{00000000-0005-0000-0000-0000330D0000}"/>
    <cellStyle name="Comma 11 7 2 2 3 2 4" xfId="35556" xr:uid="{00000000-0005-0000-0000-0000340D0000}"/>
    <cellStyle name="Comma 11 7 2 2 3 2 5" xfId="44801" xr:uid="{00000000-0005-0000-0000-0000350D0000}"/>
    <cellStyle name="Comma 11 7 2 2 3 3" xfId="12079" xr:uid="{00000000-0005-0000-0000-0000360D0000}"/>
    <cellStyle name="Comma 11 7 2 2 3 4" xfId="21329" xr:uid="{00000000-0005-0000-0000-0000370D0000}"/>
    <cellStyle name="Comma 11 7 2 2 3 5" xfId="30574" xr:uid="{00000000-0005-0000-0000-0000380D0000}"/>
    <cellStyle name="Comma 11 7 2 2 3 6" xfId="39819" xr:uid="{00000000-0005-0000-0000-0000390D0000}"/>
    <cellStyle name="Comma 11 7 2 2 4" xfId="6395" xr:uid="{00000000-0005-0000-0000-00003A0D0000}"/>
    <cellStyle name="Comma 11 7 2 2 4 2" xfId="15640" xr:uid="{00000000-0005-0000-0000-00003B0D0000}"/>
    <cellStyle name="Comma 11 7 2 2 4 3" xfId="24890" xr:uid="{00000000-0005-0000-0000-00003C0D0000}"/>
    <cellStyle name="Comma 11 7 2 2 4 4" xfId="34135" xr:uid="{00000000-0005-0000-0000-00003D0D0000}"/>
    <cellStyle name="Comma 11 7 2 2 4 5" xfId="43380" xr:uid="{00000000-0005-0000-0000-00003E0D0000}"/>
    <cellStyle name="Comma 11 7 2 2 5" xfId="10658" xr:uid="{00000000-0005-0000-0000-00003F0D0000}"/>
    <cellStyle name="Comma 11 7 2 2 6" xfId="19908" xr:uid="{00000000-0005-0000-0000-0000400D0000}"/>
    <cellStyle name="Comma 11 7 2 2 7" xfId="29153" xr:uid="{00000000-0005-0000-0000-0000410D0000}"/>
    <cellStyle name="Comma 11 7 2 2 8" xfId="38398" xr:uid="{00000000-0005-0000-0000-0000420D0000}"/>
    <cellStyle name="Comma 11 7 2 3" xfId="3553" xr:uid="{00000000-0005-0000-0000-0000430D0000}"/>
    <cellStyle name="Comma 11 7 2 3 2" xfId="8535" xr:uid="{00000000-0005-0000-0000-0000440D0000}"/>
    <cellStyle name="Comma 11 7 2 3 2 2" xfId="17780" xr:uid="{00000000-0005-0000-0000-0000450D0000}"/>
    <cellStyle name="Comma 11 7 2 3 2 3" xfId="27030" xr:uid="{00000000-0005-0000-0000-0000460D0000}"/>
    <cellStyle name="Comma 11 7 2 3 2 4" xfId="36275" xr:uid="{00000000-0005-0000-0000-0000470D0000}"/>
    <cellStyle name="Comma 11 7 2 3 2 5" xfId="45520" xr:uid="{00000000-0005-0000-0000-0000480D0000}"/>
    <cellStyle name="Comma 11 7 2 3 3" xfId="12798" xr:uid="{00000000-0005-0000-0000-0000490D0000}"/>
    <cellStyle name="Comma 11 7 2 3 4" xfId="22048" xr:uid="{00000000-0005-0000-0000-00004A0D0000}"/>
    <cellStyle name="Comma 11 7 2 3 5" xfId="31293" xr:uid="{00000000-0005-0000-0000-00004B0D0000}"/>
    <cellStyle name="Comma 11 7 2 3 6" xfId="40538" xr:uid="{00000000-0005-0000-0000-00004C0D0000}"/>
    <cellStyle name="Comma 11 7 2 4" xfId="2115" xr:uid="{00000000-0005-0000-0000-00004D0D0000}"/>
    <cellStyle name="Comma 11 7 2 4 2" xfId="7097" xr:uid="{00000000-0005-0000-0000-00004E0D0000}"/>
    <cellStyle name="Comma 11 7 2 4 2 2" xfId="16342" xr:uid="{00000000-0005-0000-0000-00004F0D0000}"/>
    <cellStyle name="Comma 11 7 2 4 2 3" xfId="25592" xr:uid="{00000000-0005-0000-0000-0000500D0000}"/>
    <cellStyle name="Comma 11 7 2 4 2 4" xfId="34837" xr:uid="{00000000-0005-0000-0000-0000510D0000}"/>
    <cellStyle name="Comma 11 7 2 4 2 5" xfId="44082" xr:uid="{00000000-0005-0000-0000-0000520D0000}"/>
    <cellStyle name="Comma 11 7 2 4 3" xfId="11360" xr:uid="{00000000-0005-0000-0000-0000530D0000}"/>
    <cellStyle name="Comma 11 7 2 4 4" xfId="20610" xr:uid="{00000000-0005-0000-0000-0000540D0000}"/>
    <cellStyle name="Comma 11 7 2 4 5" xfId="29855" xr:uid="{00000000-0005-0000-0000-0000550D0000}"/>
    <cellStyle name="Comma 11 7 2 4 6" xfId="39100" xr:uid="{00000000-0005-0000-0000-0000560D0000}"/>
    <cellStyle name="Comma 11 7 2 5" xfId="5693" xr:uid="{00000000-0005-0000-0000-0000570D0000}"/>
    <cellStyle name="Comma 11 7 2 5 2" xfId="14938" xr:uid="{00000000-0005-0000-0000-0000580D0000}"/>
    <cellStyle name="Comma 11 7 2 5 3" xfId="24188" xr:uid="{00000000-0005-0000-0000-0000590D0000}"/>
    <cellStyle name="Comma 11 7 2 5 4" xfId="33433" xr:uid="{00000000-0005-0000-0000-00005A0D0000}"/>
    <cellStyle name="Comma 11 7 2 5 5" xfId="42678" xr:uid="{00000000-0005-0000-0000-00005B0D0000}"/>
    <cellStyle name="Comma 11 7 2 6" xfId="4974" xr:uid="{00000000-0005-0000-0000-00005C0D0000}"/>
    <cellStyle name="Comma 11 7 2 6 2" xfId="14219" xr:uid="{00000000-0005-0000-0000-00005D0D0000}"/>
    <cellStyle name="Comma 11 7 2 6 3" xfId="23469" xr:uid="{00000000-0005-0000-0000-00005E0D0000}"/>
    <cellStyle name="Comma 11 7 2 6 4" xfId="32714" xr:uid="{00000000-0005-0000-0000-00005F0D0000}"/>
    <cellStyle name="Comma 11 7 2 6 5" xfId="41959" xr:uid="{00000000-0005-0000-0000-0000600D0000}"/>
    <cellStyle name="Comma 11 7 2 7" xfId="9956" xr:uid="{00000000-0005-0000-0000-0000610D0000}"/>
    <cellStyle name="Comma 11 7 2 8" xfId="19206" xr:uid="{00000000-0005-0000-0000-0000620D0000}"/>
    <cellStyle name="Comma 11 7 2 9" xfId="28451" xr:uid="{00000000-0005-0000-0000-0000630D0000}"/>
    <cellStyle name="Comma 11 7 3" xfId="1062" xr:uid="{00000000-0005-0000-0000-0000640D0000}"/>
    <cellStyle name="Comma 11 7 3 2" xfId="3904" xr:uid="{00000000-0005-0000-0000-0000650D0000}"/>
    <cellStyle name="Comma 11 7 3 2 2" xfId="8886" xr:uid="{00000000-0005-0000-0000-0000660D0000}"/>
    <cellStyle name="Comma 11 7 3 2 2 2" xfId="18131" xr:uid="{00000000-0005-0000-0000-0000670D0000}"/>
    <cellStyle name="Comma 11 7 3 2 2 3" xfId="27381" xr:uid="{00000000-0005-0000-0000-0000680D0000}"/>
    <cellStyle name="Comma 11 7 3 2 2 4" xfId="36626" xr:uid="{00000000-0005-0000-0000-0000690D0000}"/>
    <cellStyle name="Comma 11 7 3 2 2 5" xfId="45871" xr:uid="{00000000-0005-0000-0000-00006A0D0000}"/>
    <cellStyle name="Comma 11 7 3 2 3" xfId="13149" xr:uid="{00000000-0005-0000-0000-00006B0D0000}"/>
    <cellStyle name="Comma 11 7 3 2 4" xfId="22399" xr:uid="{00000000-0005-0000-0000-00006C0D0000}"/>
    <cellStyle name="Comma 11 7 3 2 5" xfId="31644" xr:uid="{00000000-0005-0000-0000-00006D0D0000}"/>
    <cellStyle name="Comma 11 7 3 2 6" xfId="40889" xr:uid="{00000000-0005-0000-0000-00006E0D0000}"/>
    <cellStyle name="Comma 11 7 3 3" xfId="2466" xr:uid="{00000000-0005-0000-0000-00006F0D0000}"/>
    <cellStyle name="Comma 11 7 3 3 2" xfId="7448" xr:uid="{00000000-0005-0000-0000-0000700D0000}"/>
    <cellStyle name="Comma 11 7 3 3 2 2" xfId="16693" xr:uid="{00000000-0005-0000-0000-0000710D0000}"/>
    <cellStyle name="Comma 11 7 3 3 2 3" xfId="25943" xr:uid="{00000000-0005-0000-0000-0000720D0000}"/>
    <cellStyle name="Comma 11 7 3 3 2 4" xfId="35188" xr:uid="{00000000-0005-0000-0000-0000730D0000}"/>
    <cellStyle name="Comma 11 7 3 3 2 5" xfId="44433" xr:uid="{00000000-0005-0000-0000-0000740D0000}"/>
    <cellStyle name="Comma 11 7 3 3 3" xfId="11711" xr:uid="{00000000-0005-0000-0000-0000750D0000}"/>
    <cellStyle name="Comma 11 7 3 3 4" xfId="20961" xr:uid="{00000000-0005-0000-0000-0000760D0000}"/>
    <cellStyle name="Comma 11 7 3 3 5" xfId="30206" xr:uid="{00000000-0005-0000-0000-0000770D0000}"/>
    <cellStyle name="Comma 11 7 3 3 6" xfId="39451" xr:uid="{00000000-0005-0000-0000-0000780D0000}"/>
    <cellStyle name="Comma 11 7 3 4" xfId="6044" xr:uid="{00000000-0005-0000-0000-0000790D0000}"/>
    <cellStyle name="Comma 11 7 3 4 2" xfId="15289" xr:uid="{00000000-0005-0000-0000-00007A0D0000}"/>
    <cellStyle name="Comma 11 7 3 4 3" xfId="24539" xr:uid="{00000000-0005-0000-0000-00007B0D0000}"/>
    <cellStyle name="Comma 11 7 3 4 4" xfId="33784" xr:uid="{00000000-0005-0000-0000-00007C0D0000}"/>
    <cellStyle name="Comma 11 7 3 4 5" xfId="43029" xr:uid="{00000000-0005-0000-0000-00007D0D0000}"/>
    <cellStyle name="Comma 11 7 3 5" xfId="10307" xr:uid="{00000000-0005-0000-0000-00007E0D0000}"/>
    <cellStyle name="Comma 11 7 3 6" xfId="19557" xr:uid="{00000000-0005-0000-0000-00007F0D0000}"/>
    <cellStyle name="Comma 11 7 3 7" xfId="28802" xr:uid="{00000000-0005-0000-0000-0000800D0000}"/>
    <cellStyle name="Comma 11 7 3 8" xfId="38047" xr:uid="{00000000-0005-0000-0000-0000810D0000}"/>
    <cellStyle name="Comma 11 7 4" xfId="3185" xr:uid="{00000000-0005-0000-0000-0000820D0000}"/>
    <cellStyle name="Comma 11 7 4 2" xfId="8167" xr:uid="{00000000-0005-0000-0000-0000830D0000}"/>
    <cellStyle name="Comma 11 7 4 2 2" xfId="17412" xr:uid="{00000000-0005-0000-0000-0000840D0000}"/>
    <cellStyle name="Comma 11 7 4 2 3" xfId="26662" xr:uid="{00000000-0005-0000-0000-0000850D0000}"/>
    <cellStyle name="Comma 11 7 4 2 4" xfId="35907" xr:uid="{00000000-0005-0000-0000-0000860D0000}"/>
    <cellStyle name="Comma 11 7 4 2 5" xfId="45152" xr:uid="{00000000-0005-0000-0000-0000870D0000}"/>
    <cellStyle name="Comma 11 7 4 3" xfId="12430" xr:uid="{00000000-0005-0000-0000-0000880D0000}"/>
    <cellStyle name="Comma 11 7 4 4" xfId="21680" xr:uid="{00000000-0005-0000-0000-0000890D0000}"/>
    <cellStyle name="Comma 11 7 4 5" xfId="30925" xr:uid="{00000000-0005-0000-0000-00008A0D0000}"/>
    <cellStyle name="Comma 11 7 4 6" xfId="40170" xr:uid="{00000000-0005-0000-0000-00008B0D0000}"/>
    <cellStyle name="Comma 11 7 5" xfId="1647" xr:uid="{00000000-0005-0000-0000-00008C0D0000}"/>
    <cellStyle name="Comma 11 7 5 2" xfId="6629" xr:uid="{00000000-0005-0000-0000-00008D0D0000}"/>
    <cellStyle name="Comma 11 7 5 2 2" xfId="15874" xr:uid="{00000000-0005-0000-0000-00008E0D0000}"/>
    <cellStyle name="Comma 11 7 5 2 3" xfId="25124" xr:uid="{00000000-0005-0000-0000-00008F0D0000}"/>
    <cellStyle name="Comma 11 7 5 2 4" xfId="34369" xr:uid="{00000000-0005-0000-0000-0000900D0000}"/>
    <cellStyle name="Comma 11 7 5 2 5" xfId="43614" xr:uid="{00000000-0005-0000-0000-0000910D0000}"/>
    <cellStyle name="Comma 11 7 5 3" xfId="10892" xr:uid="{00000000-0005-0000-0000-0000920D0000}"/>
    <cellStyle name="Comma 11 7 5 4" xfId="20142" xr:uid="{00000000-0005-0000-0000-0000930D0000}"/>
    <cellStyle name="Comma 11 7 5 5" xfId="29387" xr:uid="{00000000-0005-0000-0000-0000940D0000}"/>
    <cellStyle name="Comma 11 7 5 6" xfId="38632" xr:uid="{00000000-0005-0000-0000-0000950D0000}"/>
    <cellStyle name="Comma 11 7 6" xfId="5325" xr:uid="{00000000-0005-0000-0000-0000960D0000}"/>
    <cellStyle name="Comma 11 7 6 2" xfId="14570" xr:uid="{00000000-0005-0000-0000-0000970D0000}"/>
    <cellStyle name="Comma 11 7 6 3" xfId="23820" xr:uid="{00000000-0005-0000-0000-0000980D0000}"/>
    <cellStyle name="Comma 11 7 6 4" xfId="33065" xr:uid="{00000000-0005-0000-0000-0000990D0000}"/>
    <cellStyle name="Comma 11 7 6 5" xfId="42310" xr:uid="{00000000-0005-0000-0000-00009A0D0000}"/>
    <cellStyle name="Comma 11 7 7" xfId="4623" xr:uid="{00000000-0005-0000-0000-00009B0D0000}"/>
    <cellStyle name="Comma 11 7 7 2" xfId="13868" xr:uid="{00000000-0005-0000-0000-00009C0D0000}"/>
    <cellStyle name="Comma 11 7 7 3" xfId="23118" xr:uid="{00000000-0005-0000-0000-00009D0D0000}"/>
    <cellStyle name="Comma 11 7 7 4" xfId="32363" xr:uid="{00000000-0005-0000-0000-00009E0D0000}"/>
    <cellStyle name="Comma 11 7 7 5" xfId="41608" xr:uid="{00000000-0005-0000-0000-00009F0D0000}"/>
    <cellStyle name="Comma 11 7 8" xfId="9588" xr:uid="{00000000-0005-0000-0000-0000A00D0000}"/>
    <cellStyle name="Comma 11 7 9" xfId="18838" xr:uid="{00000000-0005-0000-0000-0000A10D0000}"/>
    <cellStyle name="Comma 11 8" xfId="476" xr:uid="{00000000-0005-0000-0000-0000A20D0000}"/>
    <cellStyle name="Comma 11 8 10" xfId="37462" xr:uid="{00000000-0005-0000-0000-0000A30D0000}"/>
    <cellStyle name="Comma 11 8 2" xfId="1179" xr:uid="{00000000-0005-0000-0000-0000A40D0000}"/>
    <cellStyle name="Comma 11 8 2 2" xfId="4021" xr:uid="{00000000-0005-0000-0000-0000A50D0000}"/>
    <cellStyle name="Comma 11 8 2 2 2" xfId="9003" xr:uid="{00000000-0005-0000-0000-0000A60D0000}"/>
    <cellStyle name="Comma 11 8 2 2 2 2" xfId="18248" xr:uid="{00000000-0005-0000-0000-0000A70D0000}"/>
    <cellStyle name="Comma 11 8 2 2 2 3" xfId="27498" xr:uid="{00000000-0005-0000-0000-0000A80D0000}"/>
    <cellStyle name="Comma 11 8 2 2 2 4" xfId="36743" xr:uid="{00000000-0005-0000-0000-0000A90D0000}"/>
    <cellStyle name="Comma 11 8 2 2 2 5" xfId="45988" xr:uid="{00000000-0005-0000-0000-0000AA0D0000}"/>
    <cellStyle name="Comma 11 8 2 2 3" xfId="13266" xr:uid="{00000000-0005-0000-0000-0000AB0D0000}"/>
    <cellStyle name="Comma 11 8 2 2 4" xfId="22516" xr:uid="{00000000-0005-0000-0000-0000AC0D0000}"/>
    <cellStyle name="Comma 11 8 2 2 5" xfId="31761" xr:uid="{00000000-0005-0000-0000-0000AD0D0000}"/>
    <cellStyle name="Comma 11 8 2 2 6" xfId="41006" xr:uid="{00000000-0005-0000-0000-0000AE0D0000}"/>
    <cellStyle name="Comma 11 8 2 3" xfId="2600" xr:uid="{00000000-0005-0000-0000-0000AF0D0000}"/>
    <cellStyle name="Comma 11 8 2 3 2" xfId="7582" xr:uid="{00000000-0005-0000-0000-0000B00D0000}"/>
    <cellStyle name="Comma 11 8 2 3 2 2" xfId="16827" xr:uid="{00000000-0005-0000-0000-0000B10D0000}"/>
    <cellStyle name="Comma 11 8 2 3 2 3" xfId="26077" xr:uid="{00000000-0005-0000-0000-0000B20D0000}"/>
    <cellStyle name="Comma 11 8 2 3 2 4" xfId="35322" xr:uid="{00000000-0005-0000-0000-0000B30D0000}"/>
    <cellStyle name="Comma 11 8 2 3 2 5" xfId="44567" xr:uid="{00000000-0005-0000-0000-0000B40D0000}"/>
    <cellStyle name="Comma 11 8 2 3 3" xfId="11845" xr:uid="{00000000-0005-0000-0000-0000B50D0000}"/>
    <cellStyle name="Comma 11 8 2 3 4" xfId="21095" xr:uid="{00000000-0005-0000-0000-0000B60D0000}"/>
    <cellStyle name="Comma 11 8 2 3 5" xfId="30340" xr:uid="{00000000-0005-0000-0000-0000B70D0000}"/>
    <cellStyle name="Comma 11 8 2 3 6" xfId="39585" xr:uid="{00000000-0005-0000-0000-0000B80D0000}"/>
    <cellStyle name="Comma 11 8 2 4" xfId="6161" xr:uid="{00000000-0005-0000-0000-0000B90D0000}"/>
    <cellStyle name="Comma 11 8 2 4 2" xfId="15406" xr:uid="{00000000-0005-0000-0000-0000BA0D0000}"/>
    <cellStyle name="Comma 11 8 2 4 3" xfId="24656" xr:uid="{00000000-0005-0000-0000-0000BB0D0000}"/>
    <cellStyle name="Comma 11 8 2 4 4" xfId="33901" xr:uid="{00000000-0005-0000-0000-0000BC0D0000}"/>
    <cellStyle name="Comma 11 8 2 4 5" xfId="43146" xr:uid="{00000000-0005-0000-0000-0000BD0D0000}"/>
    <cellStyle name="Comma 11 8 2 5" xfId="10424" xr:uid="{00000000-0005-0000-0000-0000BE0D0000}"/>
    <cellStyle name="Comma 11 8 2 6" xfId="19674" xr:uid="{00000000-0005-0000-0000-0000BF0D0000}"/>
    <cellStyle name="Comma 11 8 2 7" xfId="28919" xr:uid="{00000000-0005-0000-0000-0000C00D0000}"/>
    <cellStyle name="Comma 11 8 2 8" xfId="38164" xr:uid="{00000000-0005-0000-0000-0000C10D0000}"/>
    <cellStyle name="Comma 11 8 3" xfId="3319" xr:uid="{00000000-0005-0000-0000-0000C20D0000}"/>
    <cellStyle name="Comma 11 8 3 2" xfId="8301" xr:uid="{00000000-0005-0000-0000-0000C30D0000}"/>
    <cellStyle name="Comma 11 8 3 2 2" xfId="17546" xr:uid="{00000000-0005-0000-0000-0000C40D0000}"/>
    <cellStyle name="Comma 11 8 3 2 3" xfId="26796" xr:uid="{00000000-0005-0000-0000-0000C50D0000}"/>
    <cellStyle name="Comma 11 8 3 2 4" xfId="36041" xr:uid="{00000000-0005-0000-0000-0000C60D0000}"/>
    <cellStyle name="Comma 11 8 3 2 5" xfId="45286" xr:uid="{00000000-0005-0000-0000-0000C70D0000}"/>
    <cellStyle name="Comma 11 8 3 3" xfId="12564" xr:uid="{00000000-0005-0000-0000-0000C80D0000}"/>
    <cellStyle name="Comma 11 8 3 4" xfId="21814" xr:uid="{00000000-0005-0000-0000-0000C90D0000}"/>
    <cellStyle name="Comma 11 8 3 5" xfId="31059" xr:uid="{00000000-0005-0000-0000-0000CA0D0000}"/>
    <cellStyle name="Comma 11 8 3 6" xfId="40304" xr:uid="{00000000-0005-0000-0000-0000CB0D0000}"/>
    <cellStyle name="Comma 11 8 4" xfId="1881" xr:uid="{00000000-0005-0000-0000-0000CC0D0000}"/>
    <cellStyle name="Comma 11 8 4 2" xfId="6863" xr:uid="{00000000-0005-0000-0000-0000CD0D0000}"/>
    <cellStyle name="Comma 11 8 4 2 2" xfId="16108" xr:uid="{00000000-0005-0000-0000-0000CE0D0000}"/>
    <cellStyle name="Comma 11 8 4 2 3" xfId="25358" xr:uid="{00000000-0005-0000-0000-0000CF0D0000}"/>
    <cellStyle name="Comma 11 8 4 2 4" xfId="34603" xr:uid="{00000000-0005-0000-0000-0000D00D0000}"/>
    <cellStyle name="Comma 11 8 4 2 5" xfId="43848" xr:uid="{00000000-0005-0000-0000-0000D10D0000}"/>
    <cellStyle name="Comma 11 8 4 3" xfId="11126" xr:uid="{00000000-0005-0000-0000-0000D20D0000}"/>
    <cellStyle name="Comma 11 8 4 4" xfId="20376" xr:uid="{00000000-0005-0000-0000-0000D30D0000}"/>
    <cellStyle name="Comma 11 8 4 5" xfId="29621" xr:uid="{00000000-0005-0000-0000-0000D40D0000}"/>
    <cellStyle name="Comma 11 8 4 6" xfId="38866" xr:uid="{00000000-0005-0000-0000-0000D50D0000}"/>
    <cellStyle name="Comma 11 8 5" xfId="5459" xr:uid="{00000000-0005-0000-0000-0000D60D0000}"/>
    <cellStyle name="Comma 11 8 5 2" xfId="14704" xr:uid="{00000000-0005-0000-0000-0000D70D0000}"/>
    <cellStyle name="Comma 11 8 5 3" xfId="23954" xr:uid="{00000000-0005-0000-0000-0000D80D0000}"/>
    <cellStyle name="Comma 11 8 5 4" xfId="33199" xr:uid="{00000000-0005-0000-0000-0000D90D0000}"/>
    <cellStyle name="Comma 11 8 5 5" xfId="42444" xr:uid="{00000000-0005-0000-0000-0000DA0D0000}"/>
    <cellStyle name="Comma 11 8 6" xfId="4389" xr:uid="{00000000-0005-0000-0000-0000DB0D0000}"/>
    <cellStyle name="Comma 11 8 6 2" xfId="13634" xr:uid="{00000000-0005-0000-0000-0000DC0D0000}"/>
    <cellStyle name="Comma 11 8 6 3" xfId="22884" xr:uid="{00000000-0005-0000-0000-0000DD0D0000}"/>
    <cellStyle name="Comma 11 8 6 4" xfId="32129" xr:uid="{00000000-0005-0000-0000-0000DE0D0000}"/>
    <cellStyle name="Comma 11 8 6 5" xfId="41374" xr:uid="{00000000-0005-0000-0000-0000DF0D0000}"/>
    <cellStyle name="Comma 11 8 7" xfId="9722" xr:uid="{00000000-0005-0000-0000-0000E00D0000}"/>
    <cellStyle name="Comma 11 8 8" xfId="18972" xr:uid="{00000000-0005-0000-0000-0000E10D0000}"/>
    <cellStyle name="Comma 11 8 9" xfId="28217" xr:uid="{00000000-0005-0000-0000-0000E20D0000}"/>
    <cellStyle name="Comma 11 9" xfId="462" xr:uid="{00000000-0005-0000-0000-0000E30D0000}"/>
    <cellStyle name="Comma 11 9 2" xfId="3305" xr:uid="{00000000-0005-0000-0000-0000E40D0000}"/>
    <cellStyle name="Comma 11 9 2 2" xfId="8287" xr:uid="{00000000-0005-0000-0000-0000E50D0000}"/>
    <cellStyle name="Comma 11 9 2 2 2" xfId="17532" xr:uid="{00000000-0005-0000-0000-0000E60D0000}"/>
    <cellStyle name="Comma 11 9 2 2 3" xfId="26782" xr:uid="{00000000-0005-0000-0000-0000E70D0000}"/>
    <cellStyle name="Comma 11 9 2 2 4" xfId="36027" xr:uid="{00000000-0005-0000-0000-0000E80D0000}"/>
    <cellStyle name="Comma 11 9 2 2 5" xfId="45272" xr:uid="{00000000-0005-0000-0000-0000E90D0000}"/>
    <cellStyle name="Comma 11 9 2 3" xfId="12550" xr:uid="{00000000-0005-0000-0000-0000EA0D0000}"/>
    <cellStyle name="Comma 11 9 2 4" xfId="21800" xr:uid="{00000000-0005-0000-0000-0000EB0D0000}"/>
    <cellStyle name="Comma 11 9 2 5" xfId="31045" xr:uid="{00000000-0005-0000-0000-0000EC0D0000}"/>
    <cellStyle name="Comma 11 9 2 6" xfId="40290" xr:uid="{00000000-0005-0000-0000-0000ED0D0000}"/>
    <cellStyle name="Comma 11 9 3" xfId="2586" xr:uid="{00000000-0005-0000-0000-0000EE0D0000}"/>
    <cellStyle name="Comma 11 9 3 2" xfId="7568" xr:uid="{00000000-0005-0000-0000-0000EF0D0000}"/>
    <cellStyle name="Comma 11 9 3 2 2" xfId="16813" xr:uid="{00000000-0005-0000-0000-0000F00D0000}"/>
    <cellStyle name="Comma 11 9 3 2 3" xfId="26063" xr:uid="{00000000-0005-0000-0000-0000F10D0000}"/>
    <cellStyle name="Comma 11 9 3 2 4" xfId="35308" xr:uid="{00000000-0005-0000-0000-0000F20D0000}"/>
    <cellStyle name="Comma 11 9 3 2 5" xfId="44553" xr:uid="{00000000-0005-0000-0000-0000F30D0000}"/>
    <cellStyle name="Comma 11 9 3 3" xfId="11831" xr:uid="{00000000-0005-0000-0000-0000F40D0000}"/>
    <cellStyle name="Comma 11 9 3 4" xfId="21081" xr:uid="{00000000-0005-0000-0000-0000F50D0000}"/>
    <cellStyle name="Comma 11 9 3 5" xfId="30326" xr:uid="{00000000-0005-0000-0000-0000F60D0000}"/>
    <cellStyle name="Comma 11 9 3 6" xfId="39571" xr:uid="{00000000-0005-0000-0000-0000F70D0000}"/>
    <cellStyle name="Comma 11 9 4" xfId="5445" xr:uid="{00000000-0005-0000-0000-0000F80D0000}"/>
    <cellStyle name="Comma 11 9 4 2" xfId="14690" xr:uid="{00000000-0005-0000-0000-0000F90D0000}"/>
    <cellStyle name="Comma 11 9 4 3" xfId="23940" xr:uid="{00000000-0005-0000-0000-0000FA0D0000}"/>
    <cellStyle name="Comma 11 9 4 4" xfId="33185" xr:uid="{00000000-0005-0000-0000-0000FB0D0000}"/>
    <cellStyle name="Comma 11 9 4 5" xfId="42430" xr:uid="{00000000-0005-0000-0000-0000FC0D0000}"/>
    <cellStyle name="Comma 11 9 5" xfId="4743" xr:uid="{00000000-0005-0000-0000-0000FD0D0000}"/>
    <cellStyle name="Comma 11 9 5 2" xfId="13988" xr:uid="{00000000-0005-0000-0000-0000FE0D0000}"/>
    <cellStyle name="Comma 11 9 5 3" xfId="23238" xr:uid="{00000000-0005-0000-0000-0000FF0D0000}"/>
    <cellStyle name="Comma 11 9 5 4" xfId="32483" xr:uid="{00000000-0005-0000-0000-0000000E0000}"/>
    <cellStyle name="Comma 11 9 5 5" xfId="41728" xr:uid="{00000000-0005-0000-0000-0000010E0000}"/>
    <cellStyle name="Comma 11 9 6" xfId="9708" xr:uid="{00000000-0005-0000-0000-0000020E0000}"/>
    <cellStyle name="Comma 11 9 7" xfId="18958" xr:uid="{00000000-0005-0000-0000-0000030E0000}"/>
    <cellStyle name="Comma 11 9 8" xfId="28203" xr:uid="{00000000-0005-0000-0000-0000040E0000}"/>
    <cellStyle name="Comma 11 9 9" xfId="37448" xr:uid="{00000000-0005-0000-0000-0000050E0000}"/>
    <cellStyle name="Comma 12" xfId="118" xr:uid="{00000000-0005-0000-0000-0000060E0000}"/>
    <cellStyle name="Comma 12 10" xfId="2965" xr:uid="{00000000-0005-0000-0000-0000070E0000}"/>
    <cellStyle name="Comma 12 10 2" xfId="7947" xr:uid="{00000000-0005-0000-0000-0000080E0000}"/>
    <cellStyle name="Comma 12 10 2 2" xfId="17192" xr:uid="{00000000-0005-0000-0000-0000090E0000}"/>
    <cellStyle name="Comma 12 10 2 3" xfId="26442" xr:uid="{00000000-0005-0000-0000-00000A0E0000}"/>
    <cellStyle name="Comma 12 10 2 4" xfId="35687" xr:uid="{00000000-0005-0000-0000-00000B0E0000}"/>
    <cellStyle name="Comma 12 10 2 5" xfId="44932" xr:uid="{00000000-0005-0000-0000-00000C0E0000}"/>
    <cellStyle name="Comma 12 10 3" xfId="12210" xr:uid="{00000000-0005-0000-0000-00000D0E0000}"/>
    <cellStyle name="Comma 12 10 4" xfId="21460" xr:uid="{00000000-0005-0000-0000-00000E0E0000}"/>
    <cellStyle name="Comma 12 10 5" xfId="30705" xr:uid="{00000000-0005-0000-0000-00000F0E0000}"/>
    <cellStyle name="Comma 12 10 6" xfId="39950" xr:uid="{00000000-0005-0000-0000-0000100E0000}"/>
    <cellStyle name="Comma 12 11" xfId="1544" xr:uid="{00000000-0005-0000-0000-0000110E0000}"/>
    <cellStyle name="Comma 12 11 2" xfId="6526" xr:uid="{00000000-0005-0000-0000-0000120E0000}"/>
    <cellStyle name="Comma 12 11 2 2" xfId="15771" xr:uid="{00000000-0005-0000-0000-0000130E0000}"/>
    <cellStyle name="Comma 12 11 2 3" xfId="25021" xr:uid="{00000000-0005-0000-0000-0000140E0000}"/>
    <cellStyle name="Comma 12 11 2 4" xfId="34266" xr:uid="{00000000-0005-0000-0000-0000150E0000}"/>
    <cellStyle name="Comma 12 11 2 5" xfId="43511" xr:uid="{00000000-0005-0000-0000-0000160E0000}"/>
    <cellStyle name="Comma 12 11 3" xfId="10789" xr:uid="{00000000-0005-0000-0000-0000170E0000}"/>
    <cellStyle name="Comma 12 11 4" xfId="20039" xr:uid="{00000000-0005-0000-0000-0000180E0000}"/>
    <cellStyle name="Comma 12 11 5" xfId="29284" xr:uid="{00000000-0005-0000-0000-0000190E0000}"/>
    <cellStyle name="Comma 12 11 6" xfId="38529" xr:uid="{00000000-0005-0000-0000-00001A0E0000}"/>
    <cellStyle name="Comma 12 12" xfId="5105" xr:uid="{00000000-0005-0000-0000-00001B0E0000}"/>
    <cellStyle name="Comma 12 12 2" xfId="14350" xr:uid="{00000000-0005-0000-0000-00001C0E0000}"/>
    <cellStyle name="Comma 12 12 3" xfId="23600" xr:uid="{00000000-0005-0000-0000-00001D0E0000}"/>
    <cellStyle name="Comma 12 12 4" xfId="32845" xr:uid="{00000000-0005-0000-0000-00001E0E0000}"/>
    <cellStyle name="Comma 12 12 5" xfId="42090" xr:uid="{00000000-0005-0000-0000-00001F0E0000}"/>
    <cellStyle name="Comma 12 13" xfId="4370" xr:uid="{00000000-0005-0000-0000-0000200E0000}"/>
    <cellStyle name="Comma 12 13 2" xfId="13615" xr:uid="{00000000-0005-0000-0000-0000210E0000}"/>
    <cellStyle name="Comma 12 13 3" xfId="22865" xr:uid="{00000000-0005-0000-0000-0000220E0000}"/>
    <cellStyle name="Comma 12 13 4" xfId="32110" xr:uid="{00000000-0005-0000-0000-0000230E0000}"/>
    <cellStyle name="Comma 12 13 5" xfId="41355" xr:uid="{00000000-0005-0000-0000-0000240E0000}"/>
    <cellStyle name="Comma 12 14" xfId="9368" xr:uid="{00000000-0005-0000-0000-0000250E0000}"/>
    <cellStyle name="Comma 12 15" xfId="18618" xr:uid="{00000000-0005-0000-0000-0000260E0000}"/>
    <cellStyle name="Comma 12 16" xfId="27863" xr:uid="{00000000-0005-0000-0000-0000270E0000}"/>
    <cellStyle name="Comma 12 17" xfId="37108" xr:uid="{00000000-0005-0000-0000-0000280E0000}"/>
    <cellStyle name="Comma 12 2" xfId="132" xr:uid="{00000000-0005-0000-0000-0000290E0000}"/>
    <cellStyle name="Comma 12 2 10" xfId="5118" xr:uid="{00000000-0005-0000-0000-00002A0E0000}"/>
    <cellStyle name="Comma 12 2 10 2" xfId="14363" xr:uid="{00000000-0005-0000-0000-00002B0E0000}"/>
    <cellStyle name="Comma 12 2 10 3" xfId="23613" xr:uid="{00000000-0005-0000-0000-00002C0E0000}"/>
    <cellStyle name="Comma 12 2 10 4" xfId="32858" xr:uid="{00000000-0005-0000-0000-00002D0E0000}"/>
    <cellStyle name="Comma 12 2 10 5" xfId="42103" xr:uid="{00000000-0005-0000-0000-00002E0E0000}"/>
    <cellStyle name="Comma 12 2 11" xfId="4416" xr:uid="{00000000-0005-0000-0000-00002F0E0000}"/>
    <cellStyle name="Comma 12 2 11 2" xfId="13661" xr:uid="{00000000-0005-0000-0000-0000300E0000}"/>
    <cellStyle name="Comma 12 2 11 3" xfId="22911" xr:uid="{00000000-0005-0000-0000-0000310E0000}"/>
    <cellStyle name="Comma 12 2 11 4" xfId="32156" xr:uid="{00000000-0005-0000-0000-0000320E0000}"/>
    <cellStyle name="Comma 12 2 11 5" xfId="41401" xr:uid="{00000000-0005-0000-0000-0000330E0000}"/>
    <cellStyle name="Comma 12 2 12" xfId="9381" xr:uid="{00000000-0005-0000-0000-0000340E0000}"/>
    <cellStyle name="Comma 12 2 13" xfId="18631" xr:uid="{00000000-0005-0000-0000-0000350E0000}"/>
    <cellStyle name="Comma 12 2 14" xfId="27876" xr:uid="{00000000-0005-0000-0000-0000360E0000}"/>
    <cellStyle name="Comma 12 2 15" xfId="37121" xr:uid="{00000000-0005-0000-0000-0000370E0000}"/>
    <cellStyle name="Comma 12 2 2" xfId="212" xr:uid="{00000000-0005-0000-0000-0000380E0000}"/>
    <cellStyle name="Comma 12 2 2 10" xfId="9459" xr:uid="{00000000-0005-0000-0000-0000390E0000}"/>
    <cellStyle name="Comma 12 2 2 11" xfId="18709" xr:uid="{00000000-0005-0000-0000-00003A0E0000}"/>
    <cellStyle name="Comma 12 2 2 12" xfId="27954" xr:uid="{00000000-0005-0000-0000-00003B0E0000}"/>
    <cellStyle name="Comma 12 2 2 13" xfId="37199" xr:uid="{00000000-0005-0000-0000-00003C0E0000}"/>
    <cellStyle name="Comma 12 2 2 2" xfId="291" xr:uid="{00000000-0005-0000-0000-00003D0E0000}"/>
    <cellStyle name="Comma 12 2 2 2 10" xfId="28032" xr:uid="{00000000-0005-0000-0000-00003E0E0000}"/>
    <cellStyle name="Comma 12 2 2 2 11" xfId="37277" xr:uid="{00000000-0005-0000-0000-00003F0E0000}"/>
    <cellStyle name="Comma 12 2 2 2 2" xfId="660" xr:uid="{00000000-0005-0000-0000-0000400E0000}"/>
    <cellStyle name="Comma 12 2 2 2 2 10" xfId="37645" xr:uid="{00000000-0005-0000-0000-0000410E0000}"/>
    <cellStyle name="Comma 12 2 2 2 2 2" xfId="1362" xr:uid="{00000000-0005-0000-0000-0000420E0000}"/>
    <cellStyle name="Comma 12 2 2 2 2 2 2" xfId="4204" xr:uid="{00000000-0005-0000-0000-0000430E0000}"/>
    <cellStyle name="Comma 12 2 2 2 2 2 2 2" xfId="9186" xr:uid="{00000000-0005-0000-0000-0000440E0000}"/>
    <cellStyle name="Comma 12 2 2 2 2 2 2 2 2" xfId="18431" xr:uid="{00000000-0005-0000-0000-0000450E0000}"/>
    <cellStyle name="Comma 12 2 2 2 2 2 2 2 3" xfId="27681" xr:uid="{00000000-0005-0000-0000-0000460E0000}"/>
    <cellStyle name="Comma 12 2 2 2 2 2 2 2 4" xfId="36926" xr:uid="{00000000-0005-0000-0000-0000470E0000}"/>
    <cellStyle name="Comma 12 2 2 2 2 2 2 2 5" xfId="46171" xr:uid="{00000000-0005-0000-0000-0000480E0000}"/>
    <cellStyle name="Comma 12 2 2 2 2 2 2 3" xfId="13449" xr:uid="{00000000-0005-0000-0000-0000490E0000}"/>
    <cellStyle name="Comma 12 2 2 2 2 2 2 4" xfId="22699" xr:uid="{00000000-0005-0000-0000-00004A0E0000}"/>
    <cellStyle name="Comma 12 2 2 2 2 2 2 5" xfId="31944" xr:uid="{00000000-0005-0000-0000-00004B0E0000}"/>
    <cellStyle name="Comma 12 2 2 2 2 2 2 6" xfId="41189" xr:uid="{00000000-0005-0000-0000-00004C0E0000}"/>
    <cellStyle name="Comma 12 2 2 2 2 2 3" xfId="2783" xr:uid="{00000000-0005-0000-0000-00004D0E0000}"/>
    <cellStyle name="Comma 12 2 2 2 2 2 3 2" xfId="7765" xr:uid="{00000000-0005-0000-0000-00004E0E0000}"/>
    <cellStyle name="Comma 12 2 2 2 2 2 3 2 2" xfId="17010" xr:uid="{00000000-0005-0000-0000-00004F0E0000}"/>
    <cellStyle name="Comma 12 2 2 2 2 2 3 2 3" xfId="26260" xr:uid="{00000000-0005-0000-0000-0000500E0000}"/>
    <cellStyle name="Comma 12 2 2 2 2 2 3 2 4" xfId="35505" xr:uid="{00000000-0005-0000-0000-0000510E0000}"/>
    <cellStyle name="Comma 12 2 2 2 2 2 3 2 5" xfId="44750" xr:uid="{00000000-0005-0000-0000-0000520E0000}"/>
    <cellStyle name="Comma 12 2 2 2 2 2 3 3" xfId="12028" xr:uid="{00000000-0005-0000-0000-0000530E0000}"/>
    <cellStyle name="Comma 12 2 2 2 2 2 3 4" xfId="21278" xr:uid="{00000000-0005-0000-0000-0000540E0000}"/>
    <cellStyle name="Comma 12 2 2 2 2 2 3 5" xfId="30523" xr:uid="{00000000-0005-0000-0000-0000550E0000}"/>
    <cellStyle name="Comma 12 2 2 2 2 2 3 6" xfId="39768" xr:uid="{00000000-0005-0000-0000-0000560E0000}"/>
    <cellStyle name="Comma 12 2 2 2 2 2 4" xfId="6344" xr:uid="{00000000-0005-0000-0000-0000570E0000}"/>
    <cellStyle name="Comma 12 2 2 2 2 2 4 2" xfId="15589" xr:uid="{00000000-0005-0000-0000-0000580E0000}"/>
    <cellStyle name="Comma 12 2 2 2 2 2 4 3" xfId="24839" xr:uid="{00000000-0005-0000-0000-0000590E0000}"/>
    <cellStyle name="Comma 12 2 2 2 2 2 4 4" xfId="34084" xr:uid="{00000000-0005-0000-0000-00005A0E0000}"/>
    <cellStyle name="Comma 12 2 2 2 2 2 4 5" xfId="43329" xr:uid="{00000000-0005-0000-0000-00005B0E0000}"/>
    <cellStyle name="Comma 12 2 2 2 2 2 5" xfId="10607" xr:uid="{00000000-0005-0000-0000-00005C0E0000}"/>
    <cellStyle name="Comma 12 2 2 2 2 2 6" xfId="19857" xr:uid="{00000000-0005-0000-0000-00005D0E0000}"/>
    <cellStyle name="Comma 12 2 2 2 2 2 7" xfId="29102" xr:uid="{00000000-0005-0000-0000-00005E0E0000}"/>
    <cellStyle name="Comma 12 2 2 2 2 2 8" xfId="38347" xr:uid="{00000000-0005-0000-0000-00005F0E0000}"/>
    <cellStyle name="Comma 12 2 2 2 2 3" xfId="3502" xr:uid="{00000000-0005-0000-0000-0000600E0000}"/>
    <cellStyle name="Comma 12 2 2 2 2 3 2" xfId="8484" xr:uid="{00000000-0005-0000-0000-0000610E0000}"/>
    <cellStyle name="Comma 12 2 2 2 2 3 2 2" xfId="17729" xr:uid="{00000000-0005-0000-0000-0000620E0000}"/>
    <cellStyle name="Comma 12 2 2 2 2 3 2 3" xfId="26979" xr:uid="{00000000-0005-0000-0000-0000630E0000}"/>
    <cellStyle name="Comma 12 2 2 2 2 3 2 4" xfId="36224" xr:uid="{00000000-0005-0000-0000-0000640E0000}"/>
    <cellStyle name="Comma 12 2 2 2 2 3 2 5" xfId="45469" xr:uid="{00000000-0005-0000-0000-0000650E0000}"/>
    <cellStyle name="Comma 12 2 2 2 2 3 3" xfId="12747" xr:uid="{00000000-0005-0000-0000-0000660E0000}"/>
    <cellStyle name="Comma 12 2 2 2 2 3 4" xfId="21997" xr:uid="{00000000-0005-0000-0000-0000670E0000}"/>
    <cellStyle name="Comma 12 2 2 2 2 3 5" xfId="31242" xr:uid="{00000000-0005-0000-0000-0000680E0000}"/>
    <cellStyle name="Comma 12 2 2 2 2 3 6" xfId="40487" xr:uid="{00000000-0005-0000-0000-0000690E0000}"/>
    <cellStyle name="Comma 12 2 2 2 2 4" xfId="2064" xr:uid="{00000000-0005-0000-0000-00006A0E0000}"/>
    <cellStyle name="Comma 12 2 2 2 2 4 2" xfId="7046" xr:uid="{00000000-0005-0000-0000-00006B0E0000}"/>
    <cellStyle name="Comma 12 2 2 2 2 4 2 2" xfId="16291" xr:uid="{00000000-0005-0000-0000-00006C0E0000}"/>
    <cellStyle name="Comma 12 2 2 2 2 4 2 3" xfId="25541" xr:uid="{00000000-0005-0000-0000-00006D0E0000}"/>
    <cellStyle name="Comma 12 2 2 2 2 4 2 4" xfId="34786" xr:uid="{00000000-0005-0000-0000-00006E0E0000}"/>
    <cellStyle name="Comma 12 2 2 2 2 4 2 5" xfId="44031" xr:uid="{00000000-0005-0000-0000-00006F0E0000}"/>
    <cellStyle name="Comma 12 2 2 2 2 4 3" xfId="11309" xr:uid="{00000000-0005-0000-0000-0000700E0000}"/>
    <cellStyle name="Comma 12 2 2 2 2 4 4" xfId="20559" xr:uid="{00000000-0005-0000-0000-0000710E0000}"/>
    <cellStyle name="Comma 12 2 2 2 2 4 5" xfId="29804" xr:uid="{00000000-0005-0000-0000-0000720E0000}"/>
    <cellStyle name="Comma 12 2 2 2 2 4 6" xfId="39049" xr:uid="{00000000-0005-0000-0000-0000730E0000}"/>
    <cellStyle name="Comma 12 2 2 2 2 5" xfId="5642" xr:uid="{00000000-0005-0000-0000-0000740E0000}"/>
    <cellStyle name="Comma 12 2 2 2 2 5 2" xfId="14887" xr:uid="{00000000-0005-0000-0000-0000750E0000}"/>
    <cellStyle name="Comma 12 2 2 2 2 5 3" xfId="24137" xr:uid="{00000000-0005-0000-0000-0000760E0000}"/>
    <cellStyle name="Comma 12 2 2 2 2 5 4" xfId="33382" xr:uid="{00000000-0005-0000-0000-0000770E0000}"/>
    <cellStyle name="Comma 12 2 2 2 2 5 5" xfId="42627" xr:uid="{00000000-0005-0000-0000-0000780E0000}"/>
    <cellStyle name="Comma 12 2 2 2 2 6" xfId="4923" xr:uid="{00000000-0005-0000-0000-0000790E0000}"/>
    <cellStyle name="Comma 12 2 2 2 2 6 2" xfId="14168" xr:uid="{00000000-0005-0000-0000-00007A0E0000}"/>
    <cellStyle name="Comma 12 2 2 2 2 6 3" xfId="23418" xr:uid="{00000000-0005-0000-0000-00007B0E0000}"/>
    <cellStyle name="Comma 12 2 2 2 2 6 4" xfId="32663" xr:uid="{00000000-0005-0000-0000-00007C0E0000}"/>
    <cellStyle name="Comma 12 2 2 2 2 6 5" xfId="41908" xr:uid="{00000000-0005-0000-0000-00007D0E0000}"/>
    <cellStyle name="Comma 12 2 2 2 2 7" xfId="9905" xr:uid="{00000000-0005-0000-0000-00007E0E0000}"/>
    <cellStyle name="Comma 12 2 2 2 2 8" xfId="19155" xr:uid="{00000000-0005-0000-0000-00007F0E0000}"/>
    <cellStyle name="Comma 12 2 2 2 2 9" xfId="28400" xr:uid="{00000000-0005-0000-0000-0000800E0000}"/>
    <cellStyle name="Comma 12 2 2 2 3" xfId="1011" xr:uid="{00000000-0005-0000-0000-0000810E0000}"/>
    <cellStyle name="Comma 12 2 2 2 3 2" xfId="3853" xr:uid="{00000000-0005-0000-0000-0000820E0000}"/>
    <cellStyle name="Comma 12 2 2 2 3 2 2" xfId="8835" xr:uid="{00000000-0005-0000-0000-0000830E0000}"/>
    <cellStyle name="Comma 12 2 2 2 3 2 2 2" xfId="18080" xr:uid="{00000000-0005-0000-0000-0000840E0000}"/>
    <cellStyle name="Comma 12 2 2 2 3 2 2 3" xfId="27330" xr:uid="{00000000-0005-0000-0000-0000850E0000}"/>
    <cellStyle name="Comma 12 2 2 2 3 2 2 4" xfId="36575" xr:uid="{00000000-0005-0000-0000-0000860E0000}"/>
    <cellStyle name="Comma 12 2 2 2 3 2 2 5" xfId="45820" xr:uid="{00000000-0005-0000-0000-0000870E0000}"/>
    <cellStyle name="Comma 12 2 2 2 3 2 3" xfId="13098" xr:uid="{00000000-0005-0000-0000-0000880E0000}"/>
    <cellStyle name="Comma 12 2 2 2 3 2 4" xfId="22348" xr:uid="{00000000-0005-0000-0000-0000890E0000}"/>
    <cellStyle name="Comma 12 2 2 2 3 2 5" xfId="31593" xr:uid="{00000000-0005-0000-0000-00008A0E0000}"/>
    <cellStyle name="Comma 12 2 2 2 3 2 6" xfId="40838" xr:uid="{00000000-0005-0000-0000-00008B0E0000}"/>
    <cellStyle name="Comma 12 2 2 2 3 3" xfId="2415" xr:uid="{00000000-0005-0000-0000-00008C0E0000}"/>
    <cellStyle name="Comma 12 2 2 2 3 3 2" xfId="7397" xr:uid="{00000000-0005-0000-0000-00008D0E0000}"/>
    <cellStyle name="Comma 12 2 2 2 3 3 2 2" xfId="16642" xr:uid="{00000000-0005-0000-0000-00008E0E0000}"/>
    <cellStyle name="Comma 12 2 2 2 3 3 2 3" xfId="25892" xr:uid="{00000000-0005-0000-0000-00008F0E0000}"/>
    <cellStyle name="Comma 12 2 2 2 3 3 2 4" xfId="35137" xr:uid="{00000000-0005-0000-0000-0000900E0000}"/>
    <cellStyle name="Comma 12 2 2 2 3 3 2 5" xfId="44382" xr:uid="{00000000-0005-0000-0000-0000910E0000}"/>
    <cellStyle name="Comma 12 2 2 2 3 3 3" xfId="11660" xr:uid="{00000000-0005-0000-0000-0000920E0000}"/>
    <cellStyle name="Comma 12 2 2 2 3 3 4" xfId="20910" xr:uid="{00000000-0005-0000-0000-0000930E0000}"/>
    <cellStyle name="Comma 12 2 2 2 3 3 5" xfId="30155" xr:uid="{00000000-0005-0000-0000-0000940E0000}"/>
    <cellStyle name="Comma 12 2 2 2 3 3 6" xfId="39400" xr:uid="{00000000-0005-0000-0000-0000950E0000}"/>
    <cellStyle name="Comma 12 2 2 2 3 4" xfId="5993" xr:uid="{00000000-0005-0000-0000-0000960E0000}"/>
    <cellStyle name="Comma 12 2 2 2 3 4 2" xfId="15238" xr:uid="{00000000-0005-0000-0000-0000970E0000}"/>
    <cellStyle name="Comma 12 2 2 2 3 4 3" xfId="24488" xr:uid="{00000000-0005-0000-0000-0000980E0000}"/>
    <cellStyle name="Comma 12 2 2 2 3 4 4" xfId="33733" xr:uid="{00000000-0005-0000-0000-0000990E0000}"/>
    <cellStyle name="Comma 12 2 2 2 3 4 5" xfId="42978" xr:uid="{00000000-0005-0000-0000-00009A0E0000}"/>
    <cellStyle name="Comma 12 2 2 2 3 5" xfId="10256" xr:uid="{00000000-0005-0000-0000-00009B0E0000}"/>
    <cellStyle name="Comma 12 2 2 2 3 6" xfId="19506" xr:uid="{00000000-0005-0000-0000-00009C0E0000}"/>
    <cellStyle name="Comma 12 2 2 2 3 7" xfId="28751" xr:uid="{00000000-0005-0000-0000-00009D0E0000}"/>
    <cellStyle name="Comma 12 2 2 2 3 8" xfId="37996" xr:uid="{00000000-0005-0000-0000-00009E0E0000}"/>
    <cellStyle name="Comma 12 2 2 2 4" xfId="3134" xr:uid="{00000000-0005-0000-0000-00009F0E0000}"/>
    <cellStyle name="Comma 12 2 2 2 4 2" xfId="8116" xr:uid="{00000000-0005-0000-0000-0000A00E0000}"/>
    <cellStyle name="Comma 12 2 2 2 4 2 2" xfId="17361" xr:uid="{00000000-0005-0000-0000-0000A10E0000}"/>
    <cellStyle name="Comma 12 2 2 2 4 2 3" xfId="26611" xr:uid="{00000000-0005-0000-0000-0000A20E0000}"/>
    <cellStyle name="Comma 12 2 2 2 4 2 4" xfId="35856" xr:uid="{00000000-0005-0000-0000-0000A30E0000}"/>
    <cellStyle name="Comma 12 2 2 2 4 2 5" xfId="45101" xr:uid="{00000000-0005-0000-0000-0000A40E0000}"/>
    <cellStyle name="Comma 12 2 2 2 4 3" xfId="12379" xr:uid="{00000000-0005-0000-0000-0000A50E0000}"/>
    <cellStyle name="Comma 12 2 2 2 4 4" xfId="21629" xr:uid="{00000000-0005-0000-0000-0000A60E0000}"/>
    <cellStyle name="Comma 12 2 2 2 4 5" xfId="30874" xr:uid="{00000000-0005-0000-0000-0000A70E0000}"/>
    <cellStyle name="Comma 12 2 2 2 4 6" xfId="40119" xr:uid="{00000000-0005-0000-0000-0000A80E0000}"/>
    <cellStyle name="Comma 12 2 2 2 5" xfId="1830" xr:uid="{00000000-0005-0000-0000-0000A90E0000}"/>
    <cellStyle name="Comma 12 2 2 2 5 2" xfId="6812" xr:uid="{00000000-0005-0000-0000-0000AA0E0000}"/>
    <cellStyle name="Comma 12 2 2 2 5 2 2" xfId="16057" xr:uid="{00000000-0005-0000-0000-0000AB0E0000}"/>
    <cellStyle name="Comma 12 2 2 2 5 2 3" xfId="25307" xr:uid="{00000000-0005-0000-0000-0000AC0E0000}"/>
    <cellStyle name="Comma 12 2 2 2 5 2 4" xfId="34552" xr:uid="{00000000-0005-0000-0000-0000AD0E0000}"/>
    <cellStyle name="Comma 12 2 2 2 5 2 5" xfId="43797" xr:uid="{00000000-0005-0000-0000-0000AE0E0000}"/>
    <cellStyle name="Comma 12 2 2 2 5 3" xfId="11075" xr:uid="{00000000-0005-0000-0000-0000AF0E0000}"/>
    <cellStyle name="Comma 12 2 2 2 5 4" xfId="20325" xr:uid="{00000000-0005-0000-0000-0000B00E0000}"/>
    <cellStyle name="Comma 12 2 2 2 5 5" xfId="29570" xr:uid="{00000000-0005-0000-0000-0000B10E0000}"/>
    <cellStyle name="Comma 12 2 2 2 5 6" xfId="38815" xr:uid="{00000000-0005-0000-0000-0000B20E0000}"/>
    <cellStyle name="Comma 12 2 2 2 6" xfId="5274" xr:uid="{00000000-0005-0000-0000-0000B30E0000}"/>
    <cellStyle name="Comma 12 2 2 2 6 2" xfId="14519" xr:uid="{00000000-0005-0000-0000-0000B40E0000}"/>
    <cellStyle name="Comma 12 2 2 2 6 3" xfId="23769" xr:uid="{00000000-0005-0000-0000-0000B50E0000}"/>
    <cellStyle name="Comma 12 2 2 2 6 4" xfId="33014" xr:uid="{00000000-0005-0000-0000-0000B60E0000}"/>
    <cellStyle name="Comma 12 2 2 2 6 5" xfId="42259" xr:uid="{00000000-0005-0000-0000-0000B70E0000}"/>
    <cellStyle name="Comma 12 2 2 2 7" xfId="4572" xr:uid="{00000000-0005-0000-0000-0000B80E0000}"/>
    <cellStyle name="Comma 12 2 2 2 7 2" xfId="13817" xr:uid="{00000000-0005-0000-0000-0000B90E0000}"/>
    <cellStyle name="Comma 12 2 2 2 7 3" xfId="23067" xr:uid="{00000000-0005-0000-0000-0000BA0E0000}"/>
    <cellStyle name="Comma 12 2 2 2 7 4" xfId="32312" xr:uid="{00000000-0005-0000-0000-0000BB0E0000}"/>
    <cellStyle name="Comma 12 2 2 2 7 5" xfId="41557" xr:uid="{00000000-0005-0000-0000-0000BC0E0000}"/>
    <cellStyle name="Comma 12 2 2 2 8" xfId="9537" xr:uid="{00000000-0005-0000-0000-0000BD0E0000}"/>
    <cellStyle name="Comma 12 2 2 2 9" xfId="18787" xr:uid="{00000000-0005-0000-0000-0000BE0E0000}"/>
    <cellStyle name="Comma 12 2 2 3" xfId="447" xr:uid="{00000000-0005-0000-0000-0000BF0E0000}"/>
    <cellStyle name="Comma 12 2 2 3 10" xfId="28188" xr:uid="{00000000-0005-0000-0000-0000C00E0000}"/>
    <cellStyle name="Comma 12 2 2 3 11" xfId="37433" xr:uid="{00000000-0005-0000-0000-0000C10E0000}"/>
    <cellStyle name="Comma 12 2 2 3 2" xfId="816" xr:uid="{00000000-0005-0000-0000-0000C20E0000}"/>
    <cellStyle name="Comma 12 2 2 3 2 10" xfId="37801" xr:uid="{00000000-0005-0000-0000-0000C30E0000}"/>
    <cellStyle name="Comma 12 2 2 3 2 2" xfId="1518" xr:uid="{00000000-0005-0000-0000-0000C40E0000}"/>
    <cellStyle name="Comma 12 2 2 3 2 2 2" xfId="4360" xr:uid="{00000000-0005-0000-0000-0000C50E0000}"/>
    <cellStyle name="Comma 12 2 2 3 2 2 2 2" xfId="9342" xr:uid="{00000000-0005-0000-0000-0000C60E0000}"/>
    <cellStyle name="Comma 12 2 2 3 2 2 2 2 2" xfId="18587" xr:uid="{00000000-0005-0000-0000-0000C70E0000}"/>
    <cellStyle name="Comma 12 2 2 3 2 2 2 2 3" xfId="27837" xr:uid="{00000000-0005-0000-0000-0000C80E0000}"/>
    <cellStyle name="Comma 12 2 2 3 2 2 2 2 4" xfId="37082" xr:uid="{00000000-0005-0000-0000-0000C90E0000}"/>
    <cellStyle name="Comma 12 2 2 3 2 2 2 2 5" xfId="46327" xr:uid="{00000000-0005-0000-0000-0000CA0E0000}"/>
    <cellStyle name="Comma 12 2 2 3 2 2 2 3" xfId="13605" xr:uid="{00000000-0005-0000-0000-0000CB0E0000}"/>
    <cellStyle name="Comma 12 2 2 3 2 2 2 4" xfId="22855" xr:uid="{00000000-0005-0000-0000-0000CC0E0000}"/>
    <cellStyle name="Comma 12 2 2 3 2 2 2 5" xfId="32100" xr:uid="{00000000-0005-0000-0000-0000CD0E0000}"/>
    <cellStyle name="Comma 12 2 2 3 2 2 2 6" xfId="41345" xr:uid="{00000000-0005-0000-0000-0000CE0E0000}"/>
    <cellStyle name="Comma 12 2 2 3 2 2 3" xfId="2939" xr:uid="{00000000-0005-0000-0000-0000CF0E0000}"/>
    <cellStyle name="Comma 12 2 2 3 2 2 3 2" xfId="7921" xr:uid="{00000000-0005-0000-0000-0000D00E0000}"/>
    <cellStyle name="Comma 12 2 2 3 2 2 3 2 2" xfId="17166" xr:uid="{00000000-0005-0000-0000-0000D10E0000}"/>
    <cellStyle name="Comma 12 2 2 3 2 2 3 2 3" xfId="26416" xr:uid="{00000000-0005-0000-0000-0000D20E0000}"/>
    <cellStyle name="Comma 12 2 2 3 2 2 3 2 4" xfId="35661" xr:uid="{00000000-0005-0000-0000-0000D30E0000}"/>
    <cellStyle name="Comma 12 2 2 3 2 2 3 2 5" xfId="44906" xr:uid="{00000000-0005-0000-0000-0000D40E0000}"/>
    <cellStyle name="Comma 12 2 2 3 2 2 3 3" xfId="12184" xr:uid="{00000000-0005-0000-0000-0000D50E0000}"/>
    <cellStyle name="Comma 12 2 2 3 2 2 3 4" xfId="21434" xr:uid="{00000000-0005-0000-0000-0000D60E0000}"/>
    <cellStyle name="Comma 12 2 2 3 2 2 3 5" xfId="30679" xr:uid="{00000000-0005-0000-0000-0000D70E0000}"/>
    <cellStyle name="Comma 12 2 2 3 2 2 3 6" xfId="39924" xr:uid="{00000000-0005-0000-0000-0000D80E0000}"/>
    <cellStyle name="Comma 12 2 2 3 2 2 4" xfId="6500" xr:uid="{00000000-0005-0000-0000-0000D90E0000}"/>
    <cellStyle name="Comma 12 2 2 3 2 2 4 2" xfId="15745" xr:uid="{00000000-0005-0000-0000-0000DA0E0000}"/>
    <cellStyle name="Comma 12 2 2 3 2 2 4 3" xfId="24995" xr:uid="{00000000-0005-0000-0000-0000DB0E0000}"/>
    <cellStyle name="Comma 12 2 2 3 2 2 4 4" xfId="34240" xr:uid="{00000000-0005-0000-0000-0000DC0E0000}"/>
    <cellStyle name="Comma 12 2 2 3 2 2 4 5" xfId="43485" xr:uid="{00000000-0005-0000-0000-0000DD0E0000}"/>
    <cellStyle name="Comma 12 2 2 3 2 2 5" xfId="10763" xr:uid="{00000000-0005-0000-0000-0000DE0E0000}"/>
    <cellStyle name="Comma 12 2 2 3 2 2 6" xfId="20013" xr:uid="{00000000-0005-0000-0000-0000DF0E0000}"/>
    <cellStyle name="Comma 12 2 2 3 2 2 7" xfId="29258" xr:uid="{00000000-0005-0000-0000-0000E00E0000}"/>
    <cellStyle name="Comma 12 2 2 3 2 2 8" xfId="38503" xr:uid="{00000000-0005-0000-0000-0000E10E0000}"/>
    <cellStyle name="Comma 12 2 2 3 2 3" xfId="3658" xr:uid="{00000000-0005-0000-0000-0000E20E0000}"/>
    <cellStyle name="Comma 12 2 2 3 2 3 2" xfId="8640" xr:uid="{00000000-0005-0000-0000-0000E30E0000}"/>
    <cellStyle name="Comma 12 2 2 3 2 3 2 2" xfId="17885" xr:uid="{00000000-0005-0000-0000-0000E40E0000}"/>
    <cellStyle name="Comma 12 2 2 3 2 3 2 3" xfId="27135" xr:uid="{00000000-0005-0000-0000-0000E50E0000}"/>
    <cellStyle name="Comma 12 2 2 3 2 3 2 4" xfId="36380" xr:uid="{00000000-0005-0000-0000-0000E60E0000}"/>
    <cellStyle name="Comma 12 2 2 3 2 3 2 5" xfId="45625" xr:uid="{00000000-0005-0000-0000-0000E70E0000}"/>
    <cellStyle name="Comma 12 2 2 3 2 3 3" xfId="12903" xr:uid="{00000000-0005-0000-0000-0000E80E0000}"/>
    <cellStyle name="Comma 12 2 2 3 2 3 4" xfId="22153" xr:uid="{00000000-0005-0000-0000-0000E90E0000}"/>
    <cellStyle name="Comma 12 2 2 3 2 3 5" xfId="31398" xr:uid="{00000000-0005-0000-0000-0000EA0E0000}"/>
    <cellStyle name="Comma 12 2 2 3 2 3 6" xfId="40643" xr:uid="{00000000-0005-0000-0000-0000EB0E0000}"/>
    <cellStyle name="Comma 12 2 2 3 2 4" xfId="2220" xr:uid="{00000000-0005-0000-0000-0000EC0E0000}"/>
    <cellStyle name="Comma 12 2 2 3 2 4 2" xfId="7202" xr:uid="{00000000-0005-0000-0000-0000ED0E0000}"/>
    <cellStyle name="Comma 12 2 2 3 2 4 2 2" xfId="16447" xr:uid="{00000000-0005-0000-0000-0000EE0E0000}"/>
    <cellStyle name="Comma 12 2 2 3 2 4 2 3" xfId="25697" xr:uid="{00000000-0005-0000-0000-0000EF0E0000}"/>
    <cellStyle name="Comma 12 2 2 3 2 4 2 4" xfId="34942" xr:uid="{00000000-0005-0000-0000-0000F00E0000}"/>
    <cellStyle name="Comma 12 2 2 3 2 4 2 5" xfId="44187" xr:uid="{00000000-0005-0000-0000-0000F10E0000}"/>
    <cellStyle name="Comma 12 2 2 3 2 4 3" xfId="11465" xr:uid="{00000000-0005-0000-0000-0000F20E0000}"/>
    <cellStyle name="Comma 12 2 2 3 2 4 4" xfId="20715" xr:uid="{00000000-0005-0000-0000-0000F30E0000}"/>
    <cellStyle name="Comma 12 2 2 3 2 4 5" xfId="29960" xr:uid="{00000000-0005-0000-0000-0000F40E0000}"/>
    <cellStyle name="Comma 12 2 2 3 2 4 6" xfId="39205" xr:uid="{00000000-0005-0000-0000-0000F50E0000}"/>
    <cellStyle name="Comma 12 2 2 3 2 5" xfId="5798" xr:uid="{00000000-0005-0000-0000-0000F60E0000}"/>
    <cellStyle name="Comma 12 2 2 3 2 5 2" xfId="15043" xr:uid="{00000000-0005-0000-0000-0000F70E0000}"/>
    <cellStyle name="Comma 12 2 2 3 2 5 3" xfId="24293" xr:uid="{00000000-0005-0000-0000-0000F80E0000}"/>
    <cellStyle name="Comma 12 2 2 3 2 5 4" xfId="33538" xr:uid="{00000000-0005-0000-0000-0000F90E0000}"/>
    <cellStyle name="Comma 12 2 2 3 2 5 5" xfId="42783" xr:uid="{00000000-0005-0000-0000-0000FA0E0000}"/>
    <cellStyle name="Comma 12 2 2 3 2 6" xfId="5079" xr:uid="{00000000-0005-0000-0000-0000FB0E0000}"/>
    <cellStyle name="Comma 12 2 2 3 2 6 2" xfId="14324" xr:uid="{00000000-0005-0000-0000-0000FC0E0000}"/>
    <cellStyle name="Comma 12 2 2 3 2 6 3" xfId="23574" xr:uid="{00000000-0005-0000-0000-0000FD0E0000}"/>
    <cellStyle name="Comma 12 2 2 3 2 6 4" xfId="32819" xr:uid="{00000000-0005-0000-0000-0000FE0E0000}"/>
    <cellStyle name="Comma 12 2 2 3 2 6 5" xfId="42064" xr:uid="{00000000-0005-0000-0000-0000FF0E0000}"/>
    <cellStyle name="Comma 12 2 2 3 2 7" xfId="10061" xr:uid="{00000000-0005-0000-0000-0000000F0000}"/>
    <cellStyle name="Comma 12 2 2 3 2 8" xfId="19311" xr:uid="{00000000-0005-0000-0000-0000010F0000}"/>
    <cellStyle name="Comma 12 2 2 3 2 9" xfId="28556" xr:uid="{00000000-0005-0000-0000-0000020F0000}"/>
    <cellStyle name="Comma 12 2 2 3 3" xfId="1167" xr:uid="{00000000-0005-0000-0000-0000030F0000}"/>
    <cellStyle name="Comma 12 2 2 3 3 2" xfId="4009" xr:uid="{00000000-0005-0000-0000-0000040F0000}"/>
    <cellStyle name="Comma 12 2 2 3 3 2 2" xfId="8991" xr:uid="{00000000-0005-0000-0000-0000050F0000}"/>
    <cellStyle name="Comma 12 2 2 3 3 2 2 2" xfId="18236" xr:uid="{00000000-0005-0000-0000-0000060F0000}"/>
    <cellStyle name="Comma 12 2 2 3 3 2 2 3" xfId="27486" xr:uid="{00000000-0005-0000-0000-0000070F0000}"/>
    <cellStyle name="Comma 12 2 2 3 3 2 2 4" xfId="36731" xr:uid="{00000000-0005-0000-0000-0000080F0000}"/>
    <cellStyle name="Comma 12 2 2 3 3 2 2 5" xfId="45976" xr:uid="{00000000-0005-0000-0000-0000090F0000}"/>
    <cellStyle name="Comma 12 2 2 3 3 2 3" xfId="13254" xr:uid="{00000000-0005-0000-0000-00000A0F0000}"/>
    <cellStyle name="Comma 12 2 2 3 3 2 4" xfId="22504" xr:uid="{00000000-0005-0000-0000-00000B0F0000}"/>
    <cellStyle name="Comma 12 2 2 3 3 2 5" xfId="31749" xr:uid="{00000000-0005-0000-0000-00000C0F0000}"/>
    <cellStyle name="Comma 12 2 2 3 3 2 6" xfId="40994" xr:uid="{00000000-0005-0000-0000-00000D0F0000}"/>
    <cellStyle name="Comma 12 2 2 3 3 3" xfId="2571" xr:uid="{00000000-0005-0000-0000-00000E0F0000}"/>
    <cellStyle name="Comma 12 2 2 3 3 3 2" xfId="7553" xr:uid="{00000000-0005-0000-0000-00000F0F0000}"/>
    <cellStyle name="Comma 12 2 2 3 3 3 2 2" xfId="16798" xr:uid="{00000000-0005-0000-0000-0000100F0000}"/>
    <cellStyle name="Comma 12 2 2 3 3 3 2 3" xfId="26048" xr:uid="{00000000-0005-0000-0000-0000110F0000}"/>
    <cellStyle name="Comma 12 2 2 3 3 3 2 4" xfId="35293" xr:uid="{00000000-0005-0000-0000-0000120F0000}"/>
    <cellStyle name="Comma 12 2 2 3 3 3 2 5" xfId="44538" xr:uid="{00000000-0005-0000-0000-0000130F0000}"/>
    <cellStyle name="Comma 12 2 2 3 3 3 3" xfId="11816" xr:uid="{00000000-0005-0000-0000-0000140F0000}"/>
    <cellStyle name="Comma 12 2 2 3 3 3 4" xfId="21066" xr:uid="{00000000-0005-0000-0000-0000150F0000}"/>
    <cellStyle name="Comma 12 2 2 3 3 3 5" xfId="30311" xr:uid="{00000000-0005-0000-0000-0000160F0000}"/>
    <cellStyle name="Comma 12 2 2 3 3 3 6" xfId="39556" xr:uid="{00000000-0005-0000-0000-0000170F0000}"/>
    <cellStyle name="Comma 12 2 2 3 3 4" xfId="6149" xr:uid="{00000000-0005-0000-0000-0000180F0000}"/>
    <cellStyle name="Comma 12 2 2 3 3 4 2" xfId="15394" xr:uid="{00000000-0005-0000-0000-0000190F0000}"/>
    <cellStyle name="Comma 12 2 2 3 3 4 3" xfId="24644" xr:uid="{00000000-0005-0000-0000-00001A0F0000}"/>
    <cellStyle name="Comma 12 2 2 3 3 4 4" xfId="33889" xr:uid="{00000000-0005-0000-0000-00001B0F0000}"/>
    <cellStyle name="Comma 12 2 2 3 3 4 5" xfId="43134" xr:uid="{00000000-0005-0000-0000-00001C0F0000}"/>
    <cellStyle name="Comma 12 2 2 3 3 5" xfId="10412" xr:uid="{00000000-0005-0000-0000-00001D0F0000}"/>
    <cellStyle name="Comma 12 2 2 3 3 6" xfId="19662" xr:uid="{00000000-0005-0000-0000-00001E0F0000}"/>
    <cellStyle name="Comma 12 2 2 3 3 7" xfId="28907" xr:uid="{00000000-0005-0000-0000-00001F0F0000}"/>
    <cellStyle name="Comma 12 2 2 3 3 8" xfId="38152" xr:uid="{00000000-0005-0000-0000-0000200F0000}"/>
    <cellStyle name="Comma 12 2 2 3 4" xfId="3290" xr:uid="{00000000-0005-0000-0000-0000210F0000}"/>
    <cellStyle name="Comma 12 2 2 3 4 2" xfId="8272" xr:uid="{00000000-0005-0000-0000-0000220F0000}"/>
    <cellStyle name="Comma 12 2 2 3 4 2 2" xfId="17517" xr:uid="{00000000-0005-0000-0000-0000230F0000}"/>
    <cellStyle name="Comma 12 2 2 3 4 2 3" xfId="26767" xr:uid="{00000000-0005-0000-0000-0000240F0000}"/>
    <cellStyle name="Comma 12 2 2 3 4 2 4" xfId="36012" xr:uid="{00000000-0005-0000-0000-0000250F0000}"/>
    <cellStyle name="Comma 12 2 2 3 4 2 5" xfId="45257" xr:uid="{00000000-0005-0000-0000-0000260F0000}"/>
    <cellStyle name="Comma 12 2 2 3 4 3" xfId="12535" xr:uid="{00000000-0005-0000-0000-0000270F0000}"/>
    <cellStyle name="Comma 12 2 2 3 4 4" xfId="21785" xr:uid="{00000000-0005-0000-0000-0000280F0000}"/>
    <cellStyle name="Comma 12 2 2 3 4 5" xfId="31030" xr:uid="{00000000-0005-0000-0000-0000290F0000}"/>
    <cellStyle name="Comma 12 2 2 3 4 6" xfId="40275" xr:uid="{00000000-0005-0000-0000-00002A0F0000}"/>
    <cellStyle name="Comma 12 2 2 3 5" xfId="1752" xr:uid="{00000000-0005-0000-0000-00002B0F0000}"/>
    <cellStyle name="Comma 12 2 2 3 5 2" xfId="6734" xr:uid="{00000000-0005-0000-0000-00002C0F0000}"/>
    <cellStyle name="Comma 12 2 2 3 5 2 2" xfId="15979" xr:uid="{00000000-0005-0000-0000-00002D0F0000}"/>
    <cellStyle name="Comma 12 2 2 3 5 2 3" xfId="25229" xr:uid="{00000000-0005-0000-0000-00002E0F0000}"/>
    <cellStyle name="Comma 12 2 2 3 5 2 4" xfId="34474" xr:uid="{00000000-0005-0000-0000-00002F0F0000}"/>
    <cellStyle name="Comma 12 2 2 3 5 2 5" xfId="43719" xr:uid="{00000000-0005-0000-0000-0000300F0000}"/>
    <cellStyle name="Comma 12 2 2 3 5 3" xfId="10997" xr:uid="{00000000-0005-0000-0000-0000310F0000}"/>
    <cellStyle name="Comma 12 2 2 3 5 4" xfId="20247" xr:uid="{00000000-0005-0000-0000-0000320F0000}"/>
    <cellStyle name="Comma 12 2 2 3 5 5" xfId="29492" xr:uid="{00000000-0005-0000-0000-0000330F0000}"/>
    <cellStyle name="Comma 12 2 2 3 5 6" xfId="38737" xr:uid="{00000000-0005-0000-0000-0000340F0000}"/>
    <cellStyle name="Comma 12 2 2 3 6" xfId="5430" xr:uid="{00000000-0005-0000-0000-0000350F0000}"/>
    <cellStyle name="Comma 12 2 2 3 6 2" xfId="14675" xr:uid="{00000000-0005-0000-0000-0000360F0000}"/>
    <cellStyle name="Comma 12 2 2 3 6 3" xfId="23925" xr:uid="{00000000-0005-0000-0000-0000370F0000}"/>
    <cellStyle name="Comma 12 2 2 3 6 4" xfId="33170" xr:uid="{00000000-0005-0000-0000-0000380F0000}"/>
    <cellStyle name="Comma 12 2 2 3 6 5" xfId="42415" xr:uid="{00000000-0005-0000-0000-0000390F0000}"/>
    <cellStyle name="Comma 12 2 2 3 7" xfId="4728" xr:uid="{00000000-0005-0000-0000-00003A0F0000}"/>
    <cellStyle name="Comma 12 2 2 3 7 2" xfId="13973" xr:uid="{00000000-0005-0000-0000-00003B0F0000}"/>
    <cellStyle name="Comma 12 2 2 3 7 3" xfId="23223" xr:uid="{00000000-0005-0000-0000-00003C0F0000}"/>
    <cellStyle name="Comma 12 2 2 3 7 4" xfId="32468" xr:uid="{00000000-0005-0000-0000-00003D0F0000}"/>
    <cellStyle name="Comma 12 2 2 3 7 5" xfId="41713" xr:uid="{00000000-0005-0000-0000-00003E0F0000}"/>
    <cellStyle name="Comma 12 2 2 3 8" xfId="9693" xr:uid="{00000000-0005-0000-0000-00003F0F0000}"/>
    <cellStyle name="Comma 12 2 2 3 9" xfId="18943" xr:uid="{00000000-0005-0000-0000-0000400F0000}"/>
    <cellStyle name="Comma 12 2 2 4" xfId="582" xr:uid="{00000000-0005-0000-0000-0000410F0000}"/>
    <cellStyle name="Comma 12 2 2 4 10" xfId="37567" xr:uid="{00000000-0005-0000-0000-0000420F0000}"/>
    <cellStyle name="Comma 12 2 2 4 2" xfId="1284" xr:uid="{00000000-0005-0000-0000-0000430F0000}"/>
    <cellStyle name="Comma 12 2 2 4 2 2" xfId="4126" xr:uid="{00000000-0005-0000-0000-0000440F0000}"/>
    <cellStyle name="Comma 12 2 2 4 2 2 2" xfId="9108" xr:uid="{00000000-0005-0000-0000-0000450F0000}"/>
    <cellStyle name="Comma 12 2 2 4 2 2 2 2" xfId="18353" xr:uid="{00000000-0005-0000-0000-0000460F0000}"/>
    <cellStyle name="Comma 12 2 2 4 2 2 2 3" xfId="27603" xr:uid="{00000000-0005-0000-0000-0000470F0000}"/>
    <cellStyle name="Comma 12 2 2 4 2 2 2 4" xfId="36848" xr:uid="{00000000-0005-0000-0000-0000480F0000}"/>
    <cellStyle name="Comma 12 2 2 4 2 2 2 5" xfId="46093" xr:uid="{00000000-0005-0000-0000-0000490F0000}"/>
    <cellStyle name="Comma 12 2 2 4 2 2 3" xfId="13371" xr:uid="{00000000-0005-0000-0000-00004A0F0000}"/>
    <cellStyle name="Comma 12 2 2 4 2 2 4" xfId="22621" xr:uid="{00000000-0005-0000-0000-00004B0F0000}"/>
    <cellStyle name="Comma 12 2 2 4 2 2 5" xfId="31866" xr:uid="{00000000-0005-0000-0000-00004C0F0000}"/>
    <cellStyle name="Comma 12 2 2 4 2 2 6" xfId="41111" xr:uid="{00000000-0005-0000-0000-00004D0F0000}"/>
    <cellStyle name="Comma 12 2 2 4 2 3" xfId="2705" xr:uid="{00000000-0005-0000-0000-00004E0F0000}"/>
    <cellStyle name="Comma 12 2 2 4 2 3 2" xfId="7687" xr:uid="{00000000-0005-0000-0000-00004F0F0000}"/>
    <cellStyle name="Comma 12 2 2 4 2 3 2 2" xfId="16932" xr:uid="{00000000-0005-0000-0000-0000500F0000}"/>
    <cellStyle name="Comma 12 2 2 4 2 3 2 3" xfId="26182" xr:uid="{00000000-0005-0000-0000-0000510F0000}"/>
    <cellStyle name="Comma 12 2 2 4 2 3 2 4" xfId="35427" xr:uid="{00000000-0005-0000-0000-0000520F0000}"/>
    <cellStyle name="Comma 12 2 2 4 2 3 2 5" xfId="44672" xr:uid="{00000000-0005-0000-0000-0000530F0000}"/>
    <cellStyle name="Comma 12 2 2 4 2 3 3" xfId="11950" xr:uid="{00000000-0005-0000-0000-0000540F0000}"/>
    <cellStyle name="Comma 12 2 2 4 2 3 4" xfId="21200" xr:uid="{00000000-0005-0000-0000-0000550F0000}"/>
    <cellStyle name="Comma 12 2 2 4 2 3 5" xfId="30445" xr:uid="{00000000-0005-0000-0000-0000560F0000}"/>
    <cellStyle name="Comma 12 2 2 4 2 3 6" xfId="39690" xr:uid="{00000000-0005-0000-0000-0000570F0000}"/>
    <cellStyle name="Comma 12 2 2 4 2 4" xfId="6266" xr:uid="{00000000-0005-0000-0000-0000580F0000}"/>
    <cellStyle name="Comma 12 2 2 4 2 4 2" xfId="15511" xr:uid="{00000000-0005-0000-0000-0000590F0000}"/>
    <cellStyle name="Comma 12 2 2 4 2 4 3" xfId="24761" xr:uid="{00000000-0005-0000-0000-00005A0F0000}"/>
    <cellStyle name="Comma 12 2 2 4 2 4 4" xfId="34006" xr:uid="{00000000-0005-0000-0000-00005B0F0000}"/>
    <cellStyle name="Comma 12 2 2 4 2 4 5" xfId="43251" xr:uid="{00000000-0005-0000-0000-00005C0F0000}"/>
    <cellStyle name="Comma 12 2 2 4 2 5" xfId="10529" xr:uid="{00000000-0005-0000-0000-00005D0F0000}"/>
    <cellStyle name="Comma 12 2 2 4 2 6" xfId="19779" xr:uid="{00000000-0005-0000-0000-00005E0F0000}"/>
    <cellStyle name="Comma 12 2 2 4 2 7" xfId="29024" xr:uid="{00000000-0005-0000-0000-00005F0F0000}"/>
    <cellStyle name="Comma 12 2 2 4 2 8" xfId="38269" xr:uid="{00000000-0005-0000-0000-0000600F0000}"/>
    <cellStyle name="Comma 12 2 2 4 3" xfId="3424" xr:uid="{00000000-0005-0000-0000-0000610F0000}"/>
    <cellStyle name="Comma 12 2 2 4 3 2" xfId="8406" xr:uid="{00000000-0005-0000-0000-0000620F0000}"/>
    <cellStyle name="Comma 12 2 2 4 3 2 2" xfId="17651" xr:uid="{00000000-0005-0000-0000-0000630F0000}"/>
    <cellStyle name="Comma 12 2 2 4 3 2 3" xfId="26901" xr:uid="{00000000-0005-0000-0000-0000640F0000}"/>
    <cellStyle name="Comma 12 2 2 4 3 2 4" xfId="36146" xr:uid="{00000000-0005-0000-0000-0000650F0000}"/>
    <cellStyle name="Comma 12 2 2 4 3 2 5" xfId="45391" xr:uid="{00000000-0005-0000-0000-0000660F0000}"/>
    <cellStyle name="Comma 12 2 2 4 3 3" xfId="12669" xr:uid="{00000000-0005-0000-0000-0000670F0000}"/>
    <cellStyle name="Comma 12 2 2 4 3 4" xfId="21919" xr:uid="{00000000-0005-0000-0000-0000680F0000}"/>
    <cellStyle name="Comma 12 2 2 4 3 5" xfId="31164" xr:uid="{00000000-0005-0000-0000-0000690F0000}"/>
    <cellStyle name="Comma 12 2 2 4 3 6" xfId="40409" xr:uid="{00000000-0005-0000-0000-00006A0F0000}"/>
    <cellStyle name="Comma 12 2 2 4 4" xfId="1986" xr:uid="{00000000-0005-0000-0000-00006B0F0000}"/>
    <cellStyle name="Comma 12 2 2 4 4 2" xfId="6968" xr:uid="{00000000-0005-0000-0000-00006C0F0000}"/>
    <cellStyle name="Comma 12 2 2 4 4 2 2" xfId="16213" xr:uid="{00000000-0005-0000-0000-00006D0F0000}"/>
    <cellStyle name="Comma 12 2 2 4 4 2 3" xfId="25463" xr:uid="{00000000-0005-0000-0000-00006E0F0000}"/>
    <cellStyle name="Comma 12 2 2 4 4 2 4" xfId="34708" xr:uid="{00000000-0005-0000-0000-00006F0F0000}"/>
    <cellStyle name="Comma 12 2 2 4 4 2 5" xfId="43953" xr:uid="{00000000-0005-0000-0000-0000700F0000}"/>
    <cellStyle name="Comma 12 2 2 4 4 3" xfId="11231" xr:uid="{00000000-0005-0000-0000-0000710F0000}"/>
    <cellStyle name="Comma 12 2 2 4 4 4" xfId="20481" xr:uid="{00000000-0005-0000-0000-0000720F0000}"/>
    <cellStyle name="Comma 12 2 2 4 4 5" xfId="29726" xr:uid="{00000000-0005-0000-0000-0000730F0000}"/>
    <cellStyle name="Comma 12 2 2 4 4 6" xfId="38971" xr:uid="{00000000-0005-0000-0000-0000740F0000}"/>
    <cellStyle name="Comma 12 2 2 4 5" xfId="5564" xr:uid="{00000000-0005-0000-0000-0000750F0000}"/>
    <cellStyle name="Comma 12 2 2 4 5 2" xfId="14809" xr:uid="{00000000-0005-0000-0000-0000760F0000}"/>
    <cellStyle name="Comma 12 2 2 4 5 3" xfId="24059" xr:uid="{00000000-0005-0000-0000-0000770F0000}"/>
    <cellStyle name="Comma 12 2 2 4 5 4" xfId="33304" xr:uid="{00000000-0005-0000-0000-0000780F0000}"/>
    <cellStyle name="Comma 12 2 2 4 5 5" xfId="42549" xr:uid="{00000000-0005-0000-0000-0000790F0000}"/>
    <cellStyle name="Comma 12 2 2 4 6" xfId="4845" xr:uid="{00000000-0005-0000-0000-00007A0F0000}"/>
    <cellStyle name="Comma 12 2 2 4 6 2" xfId="14090" xr:uid="{00000000-0005-0000-0000-00007B0F0000}"/>
    <cellStyle name="Comma 12 2 2 4 6 3" xfId="23340" xr:uid="{00000000-0005-0000-0000-00007C0F0000}"/>
    <cellStyle name="Comma 12 2 2 4 6 4" xfId="32585" xr:uid="{00000000-0005-0000-0000-00007D0F0000}"/>
    <cellStyle name="Comma 12 2 2 4 6 5" xfId="41830" xr:uid="{00000000-0005-0000-0000-00007E0F0000}"/>
    <cellStyle name="Comma 12 2 2 4 7" xfId="9827" xr:uid="{00000000-0005-0000-0000-00007F0F0000}"/>
    <cellStyle name="Comma 12 2 2 4 8" xfId="19077" xr:uid="{00000000-0005-0000-0000-0000800F0000}"/>
    <cellStyle name="Comma 12 2 2 4 9" xfId="28322" xr:uid="{00000000-0005-0000-0000-0000810F0000}"/>
    <cellStyle name="Comma 12 2 2 5" xfId="933" xr:uid="{00000000-0005-0000-0000-0000820F0000}"/>
    <cellStyle name="Comma 12 2 2 5 2" xfId="3775" xr:uid="{00000000-0005-0000-0000-0000830F0000}"/>
    <cellStyle name="Comma 12 2 2 5 2 2" xfId="8757" xr:uid="{00000000-0005-0000-0000-0000840F0000}"/>
    <cellStyle name="Comma 12 2 2 5 2 2 2" xfId="18002" xr:uid="{00000000-0005-0000-0000-0000850F0000}"/>
    <cellStyle name="Comma 12 2 2 5 2 2 3" xfId="27252" xr:uid="{00000000-0005-0000-0000-0000860F0000}"/>
    <cellStyle name="Comma 12 2 2 5 2 2 4" xfId="36497" xr:uid="{00000000-0005-0000-0000-0000870F0000}"/>
    <cellStyle name="Comma 12 2 2 5 2 2 5" xfId="45742" xr:uid="{00000000-0005-0000-0000-0000880F0000}"/>
    <cellStyle name="Comma 12 2 2 5 2 3" xfId="13020" xr:uid="{00000000-0005-0000-0000-0000890F0000}"/>
    <cellStyle name="Comma 12 2 2 5 2 4" xfId="22270" xr:uid="{00000000-0005-0000-0000-00008A0F0000}"/>
    <cellStyle name="Comma 12 2 2 5 2 5" xfId="31515" xr:uid="{00000000-0005-0000-0000-00008B0F0000}"/>
    <cellStyle name="Comma 12 2 2 5 2 6" xfId="40760" xr:uid="{00000000-0005-0000-0000-00008C0F0000}"/>
    <cellStyle name="Comma 12 2 2 5 3" xfId="2337" xr:uid="{00000000-0005-0000-0000-00008D0F0000}"/>
    <cellStyle name="Comma 12 2 2 5 3 2" xfId="7319" xr:uid="{00000000-0005-0000-0000-00008E0F0000}"/>
    <cellStyle name="Comma 12 2 2 5 3 2 2" xfId="16564" xr:uid="{00000000-0005-0000-0000-00008F0F0000}"/>
    <cellStyle name="Comma 12 2 2 5 3 2 3" xfId="25814" xr:uid="{00000000-0005-0000-0000-0000900F0000}"/>
    <cellStyle name="Comma 12 2 2 5 3 2 4" xfId="35059" xr:uid="{00000000-0005-0000-0000-0000910F0000}"/>
    <cellStyle name="Comma 12 2 2 5 3 2 5" xfId="44304" xr:uid="{00000000-0005-0000-0000-0000920F0000}"/>
    <cellStyle name="Comma 12 2 2 5 3 3" xfId="11582" xr:uid="{00000000-0005-0000-0000-0000930F0000}"/>
    <cellStyle name="Comma 12 2 2 5 3 4" xfId="20832" xr:uid="{00000000-0005-0000-0000-0000940F0000}"/>
    <cellStyle name="Comma 12 2 2 5 3 5" xfId="30077" xr:uid="{00000000-0005-0000-0000-0000950F0000}"/>
    <cellStyle name="Comma 12 2 2 5 3 6" xfId="39322" xr:uid="{00000000-0005-0000-0000-0000960F0000}"/>
    <cellStyle name="Comma 12 2 2 5 4" xfId="5915" xr:uid="{00000000-0005-0000-0000-0000970F0000}"/>
    <cellStyle name="Comma 12 2 2 5 4 2" xfId="15160" xr:uid="{00000000-0005-0000-0000-0000980F0000}"/>
    <cellStyle name="Comma 12 2 2 5 4 3" xfId="24410" xr:uid="{00000000-0005-0000-0000-0000990F0000}"/>
    <cellStyle name="Comma 12 2 2 5 4 4" xfId="33655" xr:uid="{00000000-0005-0000-0000-00009A0F0000}"/>
    <cellStyle name="Comma 12 2 2 5 4 5" xfId="42900" xr:uid="{00000000-0005-0000-0000-00009B0F0000}"/>
    <cellStyle name="Comma 12 2 2 5 5" xfId="10178" xr:uid="{00000000-0005-0000-0000-00009C0F0000}"/>
    <cellStyle name="Comma 12 2 2 5 6" xfId="19428" xr:uid="{00000000-0005-0000-0000-00009D0F0000}"/>
    <cellStyle name="Comma 12 2 2 5 7" xfId="28673" xr:uid="{00000000-0005-0000-0000-00009E0F0000}"/>
    <cellStyle name="Comma 12 2 2 5 8" xfId="37918" xr:uid="{00000000-0005-0000-0000-00009F0F0000}"/>
    <cellStyle name="Comma 12 2 2 6" xfId="3056" xr:uid="{00000000-0005-0000-0000-0000A00F0000}"/>
    <cellStyle name="Comma 12 2 2 6 2" xfId="8038" xr:uid="{00000000-0005-0000-0000-0000A10F0000}"/>
    <cellStyle name="Comma 12 2 2 6 2 2" xfId="17283" xr:uid="{00000000-0005-0000-0000-0000A20F0000}"/>
    <cellStyle name="Comma 12 2 2 6 2 3" xfId="26533" xr:uid="{00000000-0005-0000-0000-0000A30F0000}"/>
    <cellStyle name="Comma 12 2 2 6 2 4" xfId="35778" xr:uid="{00000000-0005-0000-0000-0000A40F0000}"/>
    <cellStyle name="Comma 12 2 2 6 2 5" xfId="45023" xr:uid="{00000000-0005-0000-0000-0000A50F0000}"/>
    <cellStyle name="Comma 12 2 2 6 3" xfId="12301" xr:uid="{00000000-0005-0000-0000-0000A60F0000}"/>
    <cellStyle name="Comma 12 2 2 6 4" xfId="21551" xr:uid="{00000000-0005-0000-0000-0000A70F0000}"/>
    <cellStyle name="Comma 12 2 2 6 5" xfId="30796" xr:uid="{00000000-0005-0000-0000-0000A80F0000}"/>
    <cellStyle name="Comma 12 2 2 6 6" xfId="40041" xr:uid="{00000000-0005-0000-0000-0000A90F0000}"/>
    <cellStyle name="Comma 12 2 2 7" xfId="1596" xr:uid="{00000000-0005-0000-0000-0000AA0F0000}"/>
    <cellStyle name="Comma 12 2 2 7 2" xfId="6578" xr:uid="{00000000-0005-0000-0000-0000AB0F0000}"/>
    <cellStyle name="Comma 12 2 2 7 2 2" xfId="15823" xr:uid="{00000000-0005-0000-0000-0000AC0F0000}"/>
    <cellStyle name="Comma 12 2 2 7 2 3" xfId="25073" xr:uid="{00000000-0005-0000-0000-0000AD0F0000}"/>
    <cellStyle name="Comma 12 2 2 7 2 4" xfId="34318" xr:uid="{00000000-0005-0000-0000-0000AE0F0000}"/>
    <cellStyle name="Comma 12 2 2 7 2 5" xfId="43563" xr:uid="{00000000-0005-0000-0000-0000AF0F0000}"/>
    <cellStyle name="Comma 12 2 2 7 3" xfId="10841" xr:uid="{00000000-0005-0000-0000-0000B00F0000}"/>
    <cellStyle name="Comma 12 2 2 7 4" xfId="20091" xr:uid="{00000000-0005-0000-0000-0000B10F0000}"/>
    <cellStyle name="Comma 12 2 2 7 5" xfId="29336" xr:uid="{00000000-0005-0000-0000-0000B20F0000}"/>
    <cellStyle name="Comma 12 2 2 7 6" xfId="38581" xr:uid="{00000000-0005-0000-0000-0000B30F0000}"/>
    <cellStyle name="Comma 12 2 2 8" xfId="5196" xr:uid="{00000000-0005-0000-0000-0000B40F0000}"/>
    <cellStyle name="Comma 12 2 2 8 2" xfId="14441" xr:uid="{00000000-0005-0000-0000-0000B50F0000}"/>
    <cellStyle name="Comma 12 2 2 8 3" xfId="23691" xr:uid="{00000000-0005-0000-0000-0000B60F0000}"/>
    <cellStyle name="Comma 12 2 2 8 4" xfId="32936" xr:uid="{00000000-0005-0000-0000-0000B70F0000}"/>
    <cellStyle name="Comma 12 2 2 8 5" xfId="42181" xr:uid="{00000000-0005-0000-0000-0000B80F0000}"/>
    <cellStyle name="Comma 12 2 2 9" xfId="4494" xr:uid="{00000000-0005-0000-0000-0000B90F0000}"/>
    <cellStyle name="Comma 12 2 2 9 2" xfId="13739" xr:uid="{00000000-0005-0000-0000-0000BA0F0000}"/>
    <cellStyle name="Comma 12 2 2 9 3" xfId="22989" xr:uid="{00000000-0005-0000-0000-0000BB0F0000}"/>
    <cellStyle name="Comma 12 2 2 9 4" xfId="32234" xr:uid="{00000000-0005-0000-0000-0000BC0F0000}"/>
    <cellStyle name="Comma 12 2 2 9 5" xfId="41479" xr:uid="{00000000-0005-0000-0000-0000BD0F0000}"/>
    <cellStyle name="Comma 12 2 3" xfId="173" xr:uid="{00000000-0005-0000-0000-0000BE0F0000}"/>
    <cellStyle name="Comma 12 2 3 10" xfId="9420" xr:uid="{00000000-0005-0000-0000-0000BF0F0000}"/>
    <cellStyle name="Comma 12 2 3 11" xfId="18670" xr:uid="{00000000-0005-0000-0000-0000C00F0000}"/>
    <cellStyle name="Comma 12 2 3 12" xfId="27915" xr:uid="{00000000-0005-0000-0000-0000C10F0000}"/>
    <cellStyle name="Comma 12 2 3 13" xfId="37160" xr:uid="{00000000-0005-0000-0000-0000C20F0000}"/>
    <cellStyle name="Comma 12 2 3 2" xfId="330" xr:uid="{00000000-0005-0000-0000-0000C30F0000}"/>
    <cellStyle name="Comma 12 2 3 2 10" xfId="28071" xr:uid="{00000000-0005-0000-0000-0000C40F0000}"/>
    <cellStyle name="Comma 12 2 3 2 11" xfId="37316" xr:uid="{00000000-0005-0000-0000-0000C50F0000}"/>
    <cellStyle name="Comma 12 2 3 2 2" xfId="699" xr:uid="{00000000-0005-0000-0000-0000C60F0000}"/>
    <cellStyle name="Comma 12 2 3 2 2 10" xfId="37684" xr:uid="{00000000-0005-0000-0000-0000C70F0000}"/>
    <cellStyle name="Comma 12 2 3 2 2 2" xfId="1401" xr:uid="{00000000-0005-0000-0000-0000C80F0000}"/>
    <cellStyle name="Comma 12 2 3 2 2 2 2" xfId="4243" xr:uid="{00000000-0005-0000-0000-0000C90F0000}"/>
    <cellStyle name="Comma 12 2 3 2 2 2 2 2" xfId="9225" xr:uid="{00000000-0005-0000-0000-0000CA0F0000}"/>
    <cellStyle name="Comma 12 2 3 2 2 2 2 2 2" xfId="18470" xr:uid="{00000000-0005-0000-0000-0000CB0F0000}"/>
    <cellStyle name="Comma 12 2 3 2 2 2 2 2 3" xfId="27720" xr:uid="{00000000-0005-0000-0000-0000CC0F0000}"/>
    <cellStyle name="Comma 12 2 3 2 2 2 2 2 4" xfId="36965" xr:uid="{00000000-0005-0000-0000-0000CD0F0000}"/>
    <cellStyle name="Comma 12 2 3 2 2 2 2 2 5" xfId="46210" xr:uid="{00000000-0005-0000-0000-0000CE0F0000}"/>
    <cellStyle name="Comma 12 2 3 2 2 2 2 3" xfId="13488" xr:uid="{00000000-0005-0000-0000-0000CF0F0000}"/>
    <cellStyle name="Comma 12 2 3 2 2 2 2 4" xfId="22738" xr:uid="{00000000-0005-0000-0000-0000D00F0000}"/>
    <cellStyle name="Comma 12 2 3 2 2 2 2 5" xfId="31983" xr:uid="{00000000-0005-0000-0000-0000D10F0000}"/>
    <cellStyle name="Comma 12 2 3 2 2 2 2 6" xfId="41228" xr:uid="{00000000-0005-0000-0000-0000D20F0000}"/>
    <cellStyle name="Comma 12 2 3 2 2 2 3" xfId="2822" xr:uid="{00000000-0005-0000-0000-0000D30F0000}"/>
    <cellStyle name="Comma 12 2 3 2 2 2 3 2" xfId="7804" xr:uid="{00000000-0005-0000-0000-0000D40F0000}"/>
    <cellStyle name="Comma 12 2 3 2 2 2 3 2 2" xfId="17049" xr:uid="{00000000-0005-0000-0000-0000D50F0000}"/>
    <cellStyle name="Comma 12 2 3 2 2 2 3 2 3" xfId="26299" xr:uid="{00000000-0005-0000-0000-0000D60F0000}"/>
    <cellStyle name="Comma 12 2 3 2 2 2 3 2 4" xfId="35544" xr:uid="{00000000-0005-0000-0000-0000D70F0000}"/>
    <cellStyle name="Comma 12 2 3 2 2 2 3 2 5" xfId="44789" xr:uid="{00000000-0005-0000-0000-0000D80F0000}"/>
    <cellStyle name="Comma 12 2 3 2 2 2 3 3" xfId="12067" xr:uid="{00000000-0005-0000-0000-0000D90F0000}"/>
    <cellStyle name="Comma 12 2 3 2 2 2 3 4" xfId="21317" xr:uid="{00000000-0005-0000-0000-0000DA0F0000}"/>
    <cellStyle name="Comma 12 2 3 2 2 2 3 5" xfId="30562" xr:uid="{00000000-0005-0000-0000-0000DB0F0000}"/>
    <cellStyle name="Comma 12 2 3 2 2 2 3 6" xfId="39807" xr:uid="{00000000-0005-0000-0000-0000DC0F0000}"/>
    <cellStyle name="Comma 12 2 3 2 2 2 4" xfId="6383" xr:uid="{00000000-0005-0000-0000-0000DD0F0000}"/>
    <cellStyle name="Comma 12 2 3 2 2 2 4 2" xfId="15628" xr:uid="{00000000-0005-0000-0000-0000DE0F0000}"/>
    <cellStyle name="Comma 12 2 3 2 2 2 4 3" xfId="24878" xr:uid="{00000000-0005-0000-0000-0000DF0F0000}"/>
    <cellStyle name="Comma 12 2 3 2 2 2 4 4" xfId="34123" xr:uid="{00000000-0005-0000-0000-0000E00F0000}"/>
    <cellStyle name="Comma 12 2 3 2 2 2 4 5" xfId="43368" xr:uid="{00000000-0005-0000-0000-0000E10F0000}"/>
    <cellStyle name="Comma 12 2 3 2 2 2 5" xfId="10646" xr:uid="{00000000-0005-0000-0000-0000E20F0000}"/>
    <cellStyle name="Comma 12 2 3 2 2 2 6" xfId="19896" xr:uid="{00000000-0005-0000-0000-0000E30F0000}"/>
    <cellStyle name="Comma 12 2 3 2 2 2 7" xfId="29141" xr:uid="{00000000-0005-0000-0000-0000E40F0000}"/>
    <cellStyle name="Comma 12 2 3 2 2 2 8" xfId="38386" xr:uid="{00000000-0005-0000-0000-0000E50F0000}"/>
    <cellStyle name="Comma 12 2 3 2 2 3" xfId="3541" xr:uid="{00000000-0005-0000-0000-0000E60F0000}"/>
    <cellStyle name="Comma 12 2 3 2 2 3 2" xfId="8523" xr:uid="{00000000-0005-0000-0000-0000E70F0000}"/>
    <cellStyle name="Comma 12 2 3 2 2 3 2 2" xfId="17768" xr:uid="{00000000-0005-0000-0000-0000E80F0000}"/>
    <cellStyle name="Comma 12 2 3 2 2 3 2 3" xfId="27018" xr:uid="{00000000-0005-0000-0000-0000E90F0000}"/>
    <cellStyle name="Comma 12 2 3 2 2 3 2 4" xfId="36263" xr:uid="{00000000-0005-0000-0000-0000EA0F0000}"/>
    <cellStyle name="Comma 12 2 3 2 2 3 2 5" xfId="45508" xr:uid="{00000000-0005-0000-0000-0000EB0F0000}"/>
    <cellStyle name="Comma 12 2 3 2 2 3 3" xfId="12786" xr:uid="{00000000-0005-0000-0000-0000EC0F0000}"/>
    <cellStyle name="Comma 12 2 3 2 2 3 4" xfId="22036" xr:uid="{00000000-0005-0000-0000-0000ED0F0000}"/>
    <cellStyle name="Comma 12 2 3 2 2 3 5" xfId="31281" xr:uid="{00000000-0005-0000-0000-0000EE0F0000}"/>
    <cellStyle name="Comma 12 2 3 2 2 3 6" xfId="40526" xr:uid="{00000000-0005-0000-0000-0000EF0F0000}"/>
    <cellStyle name="Comma 12 2 3 2 2 4" xfId="2103" xr:uid="{00000000-0005-0000-0000-0000F00F0000}"/>
    <cellStyle name="Comma 12 2 3 2 2 4 2" xfId="7085" xr:uid="{00000000-0005-0000-0000-0000F10F0000}"/>
    <cellStyle name="Comma 12 2 3 2 2 4 2 2" xfId="16330" xr:uid="{00000000-0005-0000-0000-0000F20F0000}"/>
    <cellStyle name="Comma 12 2 3 2 2 4 2 3" xfId="25580" xr:uid="{00000000-0005-0000-0000-0000F30F0000}"/>
    <cellStyle name="Comma 12 2 3 2 2 4 2 4" xfId="34825" xr:uid="{00000000-0005-0000-0000-0000F40F0000}"/>
    <cellStyle name="Comma 12 2 3 2 2 4 2 5" xfId="44070" xr:uid="{00000000-0005-0000-0000-0000F50F0000}"/>
    <cellStyle name="Comma 12 2 3 2 2 4 3" xfId="11348" xr:uid="{00000000-0005-0000-0000-0000F60F0000}"/>
    <cellStyle name="Comma 12 2 3 2 2 4 4" xfId="20598" xr:uid="{00000000-0005-0000-0000-0000F70F0000}"/>
    <cellStyle name="Comma 12 2 3 2 2 4 5" xfId="29843" xr:uid="{00000000-0005-0000-0000-0000F80F0000}"/>
    <cellStyle name="Comma 12 2 3 2 2 4 6" xfId="39088" xr:uid="{00000000-0005-0000-0000-0000F90F0000}"/>
    <cellStyle name="Comma 12 2 3 2 2 5" xfId="5681" xr:uid="{00000000-0005-0000-0000-0000FA0F0000}"/>
    <cellStyle name="Comma 12 2 3 2 2 5 2" xfId="14926" xr:uid="{00000000-0005-0000-0000-0000FB0F0000}"/>
    <cellStyle name="Comma 12 2 3 2 2 5 3" xfId="24176" xr:uid="{00000000-0005-0000-0000-0000FC0F0000}"/>
    <cellStyle name="Comma 12 2 3 2 2 5 4" xfId="33421" xr:uid="{00000000-0005-0000-0000-0000FD0F0000}"/>
    <cellStyle name="Comma 12 2 3 2 2 5 5" xfId="42666" xr:uid="{00000000-0005-0000-0000-0000FE0F0000}"/>
    <cellStyle name="Comma 12 2 3 2 2 6" xfId="4962" xr:uid="{00000000-0005-0000-0000-0000FF0F0000}"/>
    <cellStyle name="Comma 12 2 3 2 2 6 2" xfId="14207" xr:uid="{00000000-0005-0000-0000-000000100000}"/>
    <cellStyle name="Comma 12 2 3 2 2 6 3" xfId="23457" xr:uid="{00000000-0005-0000-0000-000001100000}"/>
    <cellStyle name="Comma 12 2 3 2 2 6 4" xfId="32702" xr:uid="{00000000-0005-0000-0000-000002100000}"/>
    <cellStyle name="Comma 12 2 3 2 2 6 5" xfId="41947" xr:uid="{00000000-0005-0000-0000-000003100000}"/>
    <cellStyle name="Comma 12 2 3 2 2 7" xfId="9944" xr:uid="{00000000-0005-0000-0000-000004100000}"/>
    <cellStyle name="Comma 12 2 3 2 2 8" xfId="19194" xr:uid="{00000000-0005-0000-0000-000005100000}"/>
    <cellStyle name="Comma 12 2 3 2 2 9" xfId="28439" xr:uid="{00000000-0005-0000-0000-000006100000}"/>
    <cellStyle name="Comma 12 2 3 2 3" xfId="1050" xr:uid="{00000000-0005-0000-0000-000007100000}"/>
    <cellStyle name="Comma 12 2 3 2 3 2" xfId="3892" xr:uid="{00000000-0005-0000-0000-000008100000}"/>
    <cellStyle name="Comma 12 2 3 2 3 2 2" xfId="8874" xr:uid="{00000000-0005-0000-0000-000009100000}"/>
    <cellStyle name="Comma 12 2 3 2 3 2 2 2" xfId="18119" xr:uid="{00000000-0005-0000-0000-00000A100000}"/>
    <cellStyle name="Comma 12 2 3 2 3 2 2 3" xfId="27369" xr:uid="{00000000-0005-0000-0000-00000B100000}"/>
    <cellStyle name="Comma 12 2 3 2 3 2 2 4" xfId="36614" xr:uid="{00000000-0005-0000-0000-00000C100000}"/>
    <cellStyle name="Comma 12 2 3 2 3 2 2 5" xfId="45859" xr:uid="{00000000-0005-0000-0000-00000D100000}"/>
    <cellStyle name="Comma 12 2 3 2 3 2 3" xfId="13137" xr:uid="{00000000-0005-0000-0000-00000E100000}"/>
    <cellStyle name="Comma 12 2 3 2 3 2 4" xfId="22387" xr:uid="{00000000-0005-0000-0000-00000F100000}"/>
    <cellStyle name="Comma 12 2 3 2 3 2 5" xfId="31632" xr:uid="{00000000-0005-0000-0000-000010100000}"/>
    <cellStyle name="Comma 12 2 3 2 3 2 6" xfId="40877" xr:uid="{00000000-0005-0000-0000-000011100000}"/>
    <cellStyle name="Comma 12 2 3 2 3 3" xfId="2454" xr:uid="{00000000-0005-0000-0000-000012100000}"/>
    <cellStyle name="Comma 12 2 3 2 3 3 2" xfId="7436" xr:uid="{00000000-0005-0000-0000-000013100000}"/>
    <cellStyle name="Comma 12 2 3 2 3 3 2 2" xfId="16681" xr:uid="{00000000-0005-0000-0000-000014100000}"/>
    <cellStyle name="Comma 12 2 3 2 3 3 2 3" xfId="25931" xr:uid="{00000000-0005-0000-0000-000015100000}"/>
    <cellStyle name="Comma 12 2 3 2 3 3 2 4" xfId="35176" xr:uid="{00000000-0005-0000-0000-000016100000}"/>
    <cellStyle name="Comma 12 2 3 2 3 3 2 5" xfId="44421" xr:uid="{00000000-0005-0000-0000-000017100000}"/>
    <cellStyle name="Comma 12 2 3 2 3 3 3" xfId="11699" xr:uid="{00000000-0005-0000-0000-000018100000}"/>
    <cellStyle name="Comma 12 2 3 2 3 3 4" xfId="20949" xr:uid="{00000000-0005-0000-0000-000019100000}"/>
    <cellStyle name="Comma 12 2 3 2 3 3 5" xfId="30194" xr:uid="{00000000-0005-0000-0000-00001A100000}"/>
    <cellStyle name="Comma 12 2 3 2 3 3 6" xfId="39439" xr:uid="{00000000-0005-0000-0000-00001B100000}"/>
    <cellStyle name="Comma 12 2 3 2 3 4" xfId="6032" xr:uid="{00000000-0005-0000-0000-00001C100000}"/>
    <cellStyle name="Comma 12 2 3 2 3 4 2" xfId="15277" xr:uid="{00000000-0005-0000-0000-00001D100000}"/>
    <cellStyle name="Comma 12 2 3 2 3 4 3" xfId="24527" xr:uid="{00000000-0005-0000-0000-00001E100000}"/>
    <cellStyle name="Comma 12 2 3 2 3 4 4" xfId="33772" xr:uid="{00000000-0005-0000-0000-00001F100000}"/>
    <cellStyle name="Comma 12 2 3 2 3 4 5" xfId="43017" xr:uid="{00000000-0005-0000-0000-000020100000}"/>
    <cellStyle name="Comma 12 2 3 2 3 5" xfId="10295" xr:uid="{00000000-0005-0000-0000-000021100000}"/>
    <cellStyle name="Comma 12 2 3 2 3 6" xfId="19545" xr:uid="{00000000-0005-0000-0000-000022100000}"/>
    <cellStyle name="Comma 12 2 3 2 3 7" xfId="28790" xr:uid="{00000000-0005-0000-0000-000023100000}"/>
    <cellStyle name="Comma 12 2 3 2 3 8" xfId="38035" xr:uid="{00000000-0005-0000-0000-000024100000}"/>
    <cellStyle name="Comma 12 2 3 2 4" xfId="3173" xr:uid="{00000000-0005-0000-0000-000025100000}"/>
    <cellStyle name="Comma 12 2 3 2 4 2" xfId="8155" xr:uid="{00000000-0005-0000-0000-000026100000}"/>
    <cellStyle name="Comma 12 2 3 2 4 2 2" xfId="17400" xr:uid="{00000000-0005-0000-0000-000027100000}"/>
    <cellStyle name="Comma 12 2 3 2 4 2 3" xfId="26650" xr:uid="{00000000-0005-0000-0000-000028100000}"/>
    <cellStyle name="Comma 12 2 3 2 4 2 4" xfId="35895" xr:uid="{00000000-0005-0000-0000-000029100000}"/>
    <cellStyle name="Comma 12 2 3 2 4 2 5" xfId="45140" xr:uid="{00000000-0005-0000-0000-00002A100000}"/>
    <cellStyle name="Comma 12 2 3 2 4 3" xfId="12418" xr:uid="{00000000-0005-0000-0000-00002B100000}"/>
    <cellStyle name="Comma 12 2 3 2 4 4" xfId="21668" xr:uid="{00000000-0005-0000-0000-00002C100000}"/>
    <cellStyle name="Comma 12 2 3 2 4 5" xfId="30913" xr:uid="{00000000-0005-0000-0000-00002D100000}"/>
    <cellStyle name="Comma 12 2 3 2 4 6" xfId="40158" xr:uid="{00000000-0005-0000-0000-00002E100000}"/>
    <cellStyle name="Comma 12 2 3 2 5" xfId="1869" xr:uid="{00000000-0005-0000-0000-00002F100000}"/>
    <cellStyle name="Comma 12 2 3 2 5 2" xfId="6851" xr:uid="{00000000-0005-0000-0000-000030100000}"/>
    <cellStyle name="Comma 12 2 3 2 5 2 2" xfId="16096" xr:uid="{00000000-0005-0000-0000-000031100000}"/>
    <cellStyle name="Comma 12 2 3 2 5 2 3" xfId="25346" xr:uid="{00000000-0005-0000-0000-000032100000}"/>
    <cellStyle name="Comma 12 2 3 2 5 2 4" xfId="34591" xr:uid="{00000000-0005-0000-0000-000033100000}"/>
    <cellStyle name="Comma 12 2 3 2 5 2 5" xfId="43836" xr:uid="{00000000-0005-0000-0000-000034100000}"/>
    <cellStyle name="Comma 12 2 3 2 5 3" xfId="11114" xr:uid="{00000000-0005-0000-0000-000035100000}"/>
    <cellStyle name="Comma 12 2 3 2 5 4" xfId="20364" xr:uid="{00000000-0005-0000-0000-000036100000}"/>
    <cellStyle name="Comma 12 2 3 2 5 5" xfId="29609" xr:uid="{00000000-0005-0000-0000-000037100000}"/>
    <cellStyle name="Comma 12 2 3 2 5 6" xfId="38854" xr:uid="{00000000-0005-0000-0000-000038100000}"/>
    <cellStyle name="Comma 12 2 3 2 6" xfId="5313" xr:uid="{00000000-0005-0000-0000-000039100000}"/>
    <cellStyle name="Comma 12 2 3 2 6 2" xfId="14558" xr:uid="{00000000-0005-0000-0000-00003A100000}"/>
    <cellStyle name="Comma 12 2 3 2 6 3" xfId="23808" xr:uid="{00000000-0005-0000-0000-00003B100000}"/>
    <cellStyle name="Comma 12 2 3 2 6 4" xfId="33053" xr:uid="{00000000-0005-0000-0000-00003C100000}"/>
    <cellStyle name="Comma 12 2 3 2 6 5" xfId="42298" xr:uid="{00000000-0005-0000-0000-00003D100000}"/>
    <cellStyle name="Comma 12 2 3 2 7" xfId="4611" xr:uid="{00000000-0005-0000-0000-00003E100000}"/>
    <cellStyle name="Comma 12 2 3 2 7 2" xfId="13856" xr:uid="{00000000-0005-0000-0000-00003F100000}"/>
    <cellStyle name="Comma 12 2 3 2 7 3" xfId="23106" xr:uid="{00000000-0005-0000-0000-000040100000}"/>
    <cellStyle name="Comma 12 2 3 2 7 4" xfId="32351" xr:uid="{00000000-0005-0000-0000-000041100000}"/>
    <cellStyle name="Comma 12 2 3 2 7 5" xfId="41596" xr:uid="{00000000-0005-0000-0000-000042100000}"/>
    <cellStyle name="Comma 12 2 3 2 8" xfId="9576" xr:uid="{00000000-0005-0000-0000-000043100000}"/>
    <cellStyle name="Comma 12 2 3 2 9" xfId="18826" xr:uid="{00000000-0005-0000-0000-000044100000}"/>
    <cellStyle name="Comma 12 2 3 3" xfId="408" xr:uid="{00000000-0005-0000-0000-000045100000}"/>
    <cellStyle name="Comma 12 2 3 3 10" xfId="28149" xr:uid="{00000000-0005-0000-0000-000046100000}"/>
    <cellStyle name="Comma 12 2 3 3 11" xfId="37394" xr:uid="{00000000-0005-0000-0000-000047100000}"/>
    <cellStyle name="Comma 12 2 3 3 2" xfId="777" xr:uid="{00000000-0005-0000-0000-000048100000}"/>
    <cellStyle name="Comma 12 2 3 3 2 10" xfId="37762" xr:uid="{00000000-0005-0000-0000-000049100000}"/>
    <cellStyle name="Comma 12 2 3 3 2 2" xfId="1479" xr:uid="{00000000-0005-0000-0000-00004A100000}"/>
    <cellStyle name="Comma 12 2 3 3 2 2 2" xfId="4321" xr:uid="{00000000-0005-0000-0000-00004B100000}"/>
    <cellStyle name="Comma 12 2 3 3 2 2 2 2" xfId="9303" xr:uid="{00000000-0005-0000-0000-00004C100000}"/>
    <cellStyle name="Comma 12 2 3 3 2 2 2 2 2" xfId="18548" xr:uid="{00000000-0005-0000-0000-00004D100000}"/>
    <cellStyle name="Comma 12 2 3 3 2 2 2 2 3" xfId="27798" xr:uid="{00000000-0005-0000-0000-00004E100000}"/>
    <cellStyle name="Comma 12 2 3 3 2 2 2 2 4" xfId="37043" xr:uid="{00000000-0005-0000-0000-00004F100000}"/>
    <cellStyle name="Comma 12 2 3 3 2 2 2 2 5" xfId="46288" xr:uid="{00000000-0005-0000-0000-000050100000}"/>
    <cellStyle name="Comma 12 2 3 3 2 2 2 3" xfId="13566" xr:uid="{00000000-0005-0000-0000-000051100000}"/>
    <cellStyle name="Comma 12 2 3 3 2 2 2 4" xfId="22816" xr:uid="{00000000-0005-0000-0000-000052100000}"/>
    <cellStyle name="Comma 12 2 3 3 2 2 2 5" xfId="32061" xr:uid="{00000000-0005-0000-0000-000053100000}"/>
    <cellStyle name="Comma 12 2 3 3 2 2 2 6" xfId="41306" xr:uid="{00000000-0005-0000-0000-000054100000}"/>
    <cellStyle name="Comma 12 2 3 3 2 2 3" xfId="2900" xr:uid="{00000000-0005-0000-0000-000055100000}"/>
    <cellStyle name="Comma 12 2 3 3 2 2 3 2" xfId="7882" xr:uid="{00000000-0005-0000-0000-000056100000}"/>
    <cellStyle name="Comma 12 2 3 3 2 2 3 2 2" xfId="17127" xr:uid="{00000000-0005-0000-0000-000057100000}"/>
    <cellStyle name="Comma 12 2 3 3 2 2 3 2 3" xfId="26377" xr:uid="{00000000-0005-0000-0000-000058100000}"/>
    <cellStyle name="Comma 12 2 3 3 2 2 3 2 4" xfId="35622" xr:uid="{00000000-0005-0000-0000-000059100000}"/>
    <cellStyle name="Comma 12 2 3 3 2 2 3 2 5" xfId="44867" xr:uid="{00000000-0005-0000-0000-00005A100000}"/>
    <cellStyle name="Comma 12 2 3 3 2 2 3 3" xfId="12145" xr:uid="{00000000-0005-0000-0000-00005B100000}"/>
    <cellStyle name="Comma 12 2 3 3 2 2 3 4" xfId="21395" xr:uid="{00000000-0005-0000-0000-00005C100000}"/>
    <cellStyle name="Comma 12 2 3 3 2 2 3 5" xfId="30640" xr:uid="{00000000-0005-0000-0000-00005D100000}"/>
    <cellStyle name="Comma 12 2 3 3 2 2 3 6" xfId="39885" xr:uid="{00000000-0005-0000-0000-00005E100000}"/>
    <cellStyle name="Comma 12 2 3 3 2 2 4" xfId="6461" xr:uid="{00000000-0005-0000-0000-00005F100000}"/>
    <cellStyle name="Comma 12 2 3 3 2 2 4 2" xfId="15706" xr:uid="{00000000-0005-0000-0000-000060100000}"/>
    <cellStyle name="Comma 12 2 3 3 2 2 4 3" xfId="24956" xr:uid="{00000000-0005-0000-0000-000061100000}"/>
    <cellStyle name="Comma 12 2 3 3 2 2 4 4" xfId="34201" xr:uid="{00000000-0005-0000-0000-000062100000}"/>
    <cellStyle name="Comma 12 2 3 3 2 2 4 5" xfId="43446" xr:uid="{00000000-0005-0000-0000-000063100000}"/>
    <cellStyle name="Comma 12 2 3 3 2 2 5" xfId="10724" xr:uid="{00000000-0005-0000-0000-000064100000}"/>
    <cellStyle name="Comma 12 2 3 3 2 2 6" xfId="19974" xr:uid="{00000000-0005-0000-0000-000065100000}"/>
    <cellStyle name="Comma 12 2 3 3 2 2 7" xfId="29219" xr:uid="{00000000-0005-0000-0000-000066100000}"/>
    <cellStyle name="Comma 12 2 3 3 2 2 8" xfId="38464" xr:uid="{00000000-0005-0000-0000-000067100000}"/>
    <cellStyle name="Comma 12 2 3 3 2 3" xfId="3619" xr:uid="{00000000-0005-0000-0000-000068100000}"/>
    <cellStyle name="Comma 12 2 3 3 2 3 2" xfId="8601" xr:uid="{00000000-0005-0000-0000-000069100000}"/>
    <cellStyle name="Comma 12 2 3 3 2 3 2 2" xfId="17846" xr:uid="{00000000-0005-0000-0000-00006A100000}"/>
    <cellStyle name="Comma 12 2 3 3 2 3 2 3" xfId="27096" xr:uid="{00000000-0005-0000-0000-00006B100000}"/>
    <cellStyle name="Comma 12 2 3 3 2 3 2 4" xfId="36341" xr:uid="{00000000-0005-0000-0000-00006C100000}"/>
    <cellStyle name="Comma 12 2 3 3 2 3 2 5" xfId="45586" xr:uid="{00000000-0005-0000-0000-00006D100000}"/>
    <cellStyle name="Comma 12 2 3 3 2 3 3" xfId="12864" xr:uid="{00000000-0005-0000-0000-00006E100000}"/>
    <cellStyle name="Comma 12 2 3 3 2 3 4" xfId="22114" xr:uid="{00000000-0005-0000-0000-00006F100000}"/>
    <cellStyle name="Comma 12 2 3 3 2 3 5" xfId="31359" xr:uid="{00000000-0005-0000-0000-000070100000}"/>
    <cellStyle name="Comma 12 2 3 3 2 3 6" xfId="40604" xr:uid="{00000000-0005-0000-0000-000071100000}"/>
    <cellStyle name="Comma 12 2 3 3 2 4" xfId="2181" xr:uid="{00000000-0005-0000-0000-000072100000}"/>
    <cellStyle name="Comma 12 2 3 3 2 4 2" xfId="7163" xr:uid="{00000000-0005-0000-0000-000073100000}"/>
    <cellStyle name="Comma 12 2 3 3 2 4 2 2" xfId="16408" xr:uid="{00000000-0005-0000-0000-000074100000}"/>
    <cellStyle name="Comma 12 2 3 3 2 4 2 3" xfId="25658" xr:uid="{00000000-0005-0000-0000-000075100000}"/>
    <cellStyle name="Comma 12 2 3 3 2 4 2 4" xfId="34903" xr:uid="{00000000-0005-0000-0000-000076100000}"/>
    <cellStyle name="Comma 12 2 3 3 2 4 2 5" xfId="44148" xr:uid="{00000000-0005-0000-0000-000077100000}"/>
    <cellStyle name="Comma 12 2 3 3 2 4 3" xfId="11426" xr:uid="{00000000-0005-0000-0000-000078100000}"/>
    <cellStyle name="Comma 12 2 3 3 2 4 4" xfId="20676" xr:uid="{00000000-0005-0000-0000-000079100000}"/>
    <cellStyle name="Comma 12 2 3 3 2 4 5" xfId="29921" xr:uid="{00000000-0005-0000-0000-00007A100000}"/>
    <cellStyle name="Comma 12 2 3 3 2 4 6" xfId="39166" xr:uid="{00000000-0005-0000-0000-00007B100000}"/>
    <cellStyle name="Comma 12 2 3 3 2 5" xfId="5759" xr:uid="{00000000-0005-0000-0000-00007C100000}"/>
    <cellStyle name="Comma 12 2 3 3 2 5 2" xfId="15004" xr:uid="{00000000-0005-0000-0000-00007D100000}"/>
    <cellStyle name="Comma 12 2 3 3 2 5 3" xfId="24254" xr:uid="{00000000-0005-0000-0000-00007E100000}"/>
    <cellStyle name="Comma 12 2 3 3 2 5 4" xfId="33499" xr:uid="{00000000-0005-0000-0000-00007F100000}"/>
    <cellStyle name="Comma 12 2 3 3 2 5 5" xfId="42744" xr:uid="{00000000-0005-0000-0000-000080100000}"/>
    <cellStyle name="Comma 12 2 3 3 2 6" xfId="5040" xr:uid="{00000000-0005-0000-0000-000081100000}"/>
    <cellStyle name="Comma 12 2 3 3 2 6 2" xfId="14285" xr:uid="{00000000-0005-0000-0000-000082100000}"/>
    <cellStyle name="Comma 12 2 3 3 2 6 3" xfId="23535" xr:uid="{00000000-0005-0000-0000-000083100000}"/>
    <cellStyle name="Comma 12 2 3 3 2 6 4" xfId="32780" xr:uid="{00000000-0005-0000-0000-000084100000}"/>
    <cellStyle name="Comma 12 2 3 3 2 6 5" xfId="42025" xr:uid="{00000000-0005-0000-0000-000085100000}"/>
    <cellStyle name="Comma 12 2 3 3 2 7" xfId="10022" xr:uid="{00000000-0005-0000-0000-000086100000}"/>
    <cellStyle name="Comma 12 2 3 3 2 8" xfId="19272" xr:uid="{00000000-0005-0000-0000-000087100000}"/>
    <cellStyle name="Comma 12 2 3 3 2 9" xfId="28517" xr:uid="{00000000-0005-0000-0000-000088100000}"/>
    <cellStyle name="Comma 12 2 3 3 3" xfId="1128" xr:uid="{00000000-0005-0000-0000-000089100000}"/>
    <cellStyle name="Comma 12 2 3 3 3 2" xfId="3970" xr:uid="{00000000-0005-0000-0000-00008A100000}"/>
    <cellStyle name="Comma 12 2 3 3 3 2 2" xfId="8952" xr:uid="{00000000-0005-0000-0000-00008B100000}"/>
    <cellStyle name="Comma 12 2 3 3 3 2 2 2" xfId="18197" xr:uid="{00000000-0005-0000-0000-00008C100000}"/>
    <cellStyle name="Comma 12 2 3 3 3 2 2 3" xfId="27447" xr:uid="{00000000-0005-0000-0000-00008D100000}"/>
    <cellStyle name="Comma 12 2 3 3 3 2 2 4" xfId="36692" xr:uid="{00000000-0005-0000-0000-00008E100000}"/>
    <cellStyle name="Comma 12 2 3 3 3 2 2 5" xfId="45937" xr:uid="{00000000-0005-0000-0000-00008F100000}"/>
    <cellStyle name="Comma 12 2 3 3 3 2 3" xfId="13215" xr:uid="{00000000-0005-0000-0000-000090100000}"/>
    <cellStyle name="Comma 12 2 3 3 3 2 4" xfId="22465" xr:uid="{00000000-0005-0000-0000-000091100000}"/>
    <cellStyle name="Comma 12 2 3 3 3 2 5" xfId="31710" xr:uid="{00000000-0005-0000-0000-000092100000}"/>
    <cellStyle name="Comma 12 2 3 3 3 2 6" xfId="40955" xr:uid="{00000000-0005-0000-0000-000093100000}"/>
    <cellStyle name="Comma 12 2 3 3 3 3" xfId="2532" xr:uid="{00000000-0005-0000-0000-000094100000}"/>
    <cellStyle name="Comma 12 2 3 3 3 3 2" xfId="7514" xr:uid="{00000000-0005-0000-0000-000095100000}"/>
    <cellStyle name="Comma 12 2 3 3 3 3 2 2" xfId="16759" xr:uid="{00000000-0005-0000-0000-000096100000}"/>
    <cellStyle name="Comma 12 2 3 3 3 3 2 3" xfId="26009" xr:uid="{00000000-0005-0000-0000-000097100000}"/>
    <cellStyle name="Comma 12 2 3 3 3 3 2 4" xfId="35254" xr:uid="{00000000-0005-0000-0000-000098100000}"/>
    <cellStyle name="Comma 12 2 3 3 3 3 2 5" xfId="44499" xr:uid="{00000000-0005-0000-0000-000099100000}"/>
    <cellStyle name="Comma 12 2 3 3 3 3 3" xfId="11777" xr:uid="{00000000-0005-0000-0000-00009A100000}"/>
    <cellStyle name="Comma 12 2 3 3 3 3 4" xfId="21027" xr:uid="{00000000-0005-0000-0000-00009B100000}"/>
    <cellStyle name="Comma 12 2 3 3 3 3 5" xfId="30272" xr:uid="{00000000-0005-0000-0000-00009C100000}"/>
    <cellStyle name="Comma 12 2 3 3 3 3 6" xfId="39517" xr:uid="{00000000-0005-0000-0000-00009D100000}"/>
    <cellStyle name="Comma 12 2 3 3 3 4" xfId="6110" xr:uid="{00000000-0005-0000-0000-00009E100000}"/>
    <cellStyle name="Comma 12 2 3 3 3 4 2" xfId="15355" xr:uid="{00000000-0005-0000-0000-00009F100000}"/>
    <cellStyle name="Comma 12 2 3 3 3 4 3" xfId="24605" xr:uid="{00000000-0005-0000-0000-0000A0100000}"/>
    <cellStyle name="Comma 12 2 3 3 3 4 4" xfId="33850" xr:uid="{00000000-0005-0000-0000-0000A1100000}"/>
    <cellStyle name="Comma 12 2 3 3 3 4 5" xfId="43095" xr:uid="{00000000-0005-0000-0000-0000A2100000}"/>
    <cellStyle name="Comma 12 2 3 3 3 5" xfId="10373" xr:uid="{00000000-0005-0000-0000-0000A3100000}"/>
    <cellStyle name="Comma 12 2 3 3 3 6" xfId="19623" xr:uid="{00000000-0005-0000-0000-0000A4100000}"/>
    <cellStyle name="Comma 12 2 3 3 3 7" xfId="28868" xr:uid="{00000000-0005-0000-0000-0000A5100000}"/>
    <cellStyle name="Comma 12 2 3 3 3 8" xfId="38113" xr:uid="{00000000-0005-0000-0000-0000A6100000}"/>
    <cellStyle name="Comma 12 2 3 3 4" xfId="3251" xr:uid="{00000000-0005-0000-0000-0000A7100000}"/>
    <cellStyle name="Comma 12 2 3 3 4 2" xfId="8233" xr:uid="{00000000-0005-0000-0000-0000A8100000}"/>
    <cellStyle name="Comma 12 2 3 3 4 2 2" xfId="17478" xr:uid="{00000000-0005-0000-0000-0000A9100000}"/>
    <cellStyle name="Comma 12 2 3 3 4 2 3" xfId="26728" xr:uid="{00000000-0005-0000-0000-0000AA100000}"/>
    <cellStyle name="Comma 12 2 3 3 4 2 4" xfId="35973" xr:uid="{00000000-0005-0000-0000-0000AB100000}"/>
    <cellStyle name="Comma 12 2 3 3 4 2 5" xfId="45218" xr:uid="{00000000-0005-0000-0000-0000AC100000}"/>
    <cellStyle name="Comma 12 2 3 3 4 3" xfId="12496" xr:uid="{00000000-0005-0000-0000-0000AD100000}"/>
    <cellStyle name="Comma 12 2 3 3 4 4" xfId="21746" xr:uid="{00000000-0005-0000-0000-0000AE100000}"/>
    <cellStyle name="Comma 12 2 3 3 4 5" xfId="30991" xr:uid="{00000000-0005-0000-0000-0000AF100000}"/>
    <cellStyle name="Comma 12 2 3 3 4 6" xfId="40236" xr:uid="{00000000-0005-0000-0000-0000B0100000}"/>
    <cellStyle name="Comma 12 2 3 3 5" xfId="1713" xr:uid="{00000000-0005-0000-0000-0000B1100000}"/>
    <cellStyle name="Comma 12 2 3 3 5 2" xfId="6695" xr:uid="{00000000-0005-0000-0000-0000B2100000}"/>
    <cellStyle name="Comma 12 2 3 3 5 2 2" xfId="15940" xr:uid="{00000000-0005-0000-0000-0000B3100000}"/>
    <cellStyle name="Comma 12 2 3 3 5 2 3" xfId="25190" xr:uid="{00000000-0005-0000-0000-0000B4100000}"/>
    <cellStyle name="Comma 12 2 3 3 5 2 4" xfId="34435" xr:uid="{00000000-0005-0000-0000-0000B5100000}"/>
    <cellStyle name="Comma 12 2 3 3 5 2 5" xfId="43680" xr:uid="{00000000-0005-0000-0000-0000B6100000}"/>
    <cellStyle name="Comma 12 2 3 3 5 3" xfId="10958" xr:uid="{00000000-0005-0000-0000-0000B7100000}"/>
    <cellStyle name="Comma 12 2 3 3 5 4" xfId="20208" xr:uid="{00000000-0005-0000-0000-0000B8100000}"/>
    <cellStyle name="Comma 12 2 3 3 5 5" xfId="29453" xr:uid="{00000000-0005-0000-0000-0000B9100000}"/>
    <cellStyle name="Comma 12 2 3 3 5 6" xfId="38698" xr:uid="{00000000-0005-0000-0000-0000BA100000}"/>
    <cellStyle name="Comma 12 2 3 3 6" xfId="5391" xr:uid="{00000000-0005-0000-0000-0000BB100000}"/>
    <cellStyle name="Comma 12 2 3 3 6 2" xfId="14636" xr:uid="{00000000-0005-0000-0000-0000BC100000}"/>
    <cellStyle name="Comma 12 2 3 3 6 3" xfId="23886" xr:uid="{00000000-0005-0000-0000-0000BD100000}"/>
    <cellStyle name="Comma 12 2 3 3 6 4" xfId="33131" xr:uid="{00000000-0005-0000-0000-0000BE100000}"/>
    <cellStyle name="Comma 12 2 3 3 6 5" xfId="42376" xr:uid="{00000000-0005-0000-0000-0000BF100000}"/>
    <cellStyle name="Comma 12 2 3 3 7" xfId="4689" xr:uid="{00000000-0005-0000-0000-0000C0100000}"/>
    <cellStyle name="Comma 12 2 3 3 7 2" xfId="13934" xr:uid="{00000000-0005-0000-0000-0000C1100000}"/>
    <cellStyle name="Comma 12 2 3 3 7 3" xfId="23184" xr:uid="{00000000-0005-0000-0000-0000C2100000}"/>
    <cellStyle name="Comma 12 2 3 3 7 4" xfId="32429" xr:uid="{00000000-0005-0000-0000-0000C3100000}"/>
    <cellStyle name="Comma 12 2 3 3 7 5" xfId="41674" xr:uid="{00000000-0005-0000-0000-0000C4100000}"/>
    <cellStyle name="Comma 12 2 3 3 8" xfId="9654" xr:uid="{00000000-0005-0000-0000-0000C5100000}"/>
    <cellStyle name="Comma 12 2 3 3 9" xfId="18904" xr:uid="{00000000-0005-0000-0000-0000C6100000}"/>
    <cellStyle name="Comma 12 2 3 4" xfId="543" xr:uid="{00000000-0005-0000-0000-0000C7100000}"/>
    <cellStyle name="Comma 12 2 3 4 10" xfId="37528" xr:uid="{00000000-0005-0000-0000-0000C8100000}"/>
    <cellStyle name="Comma 12 2 3 4 2" xfId="1245" xr:uid="{00000000-0005-0000-0000-0000C9100000}"/>
    <cellStyle name="Comma 12 2 3 4 2 2" xfId="4087" xr:uid="{00000000-0005-0000-0000-0000CA100000}"/>
    <cellStyle name="Comma 12 2 3 4 2 2 2" xfId="9069" xr:uid="{00000000-0005-0000-0000-0000CB100000}"/>
    <cellStyle name="Comma 12 2 3 4 2 2 2 2" xfId="18314" xr:uid="{00000000-0005-0000-0000-0000CC100000}"/>
    <cellStyle name="Comma 12 2 3 4 2 2 2 3" xfId="27564" xr:uid="{00000000-0005-0000-0000-0000CD100000}"/>
    <cellStyle name="Comma 12 2 3 4 2 2 2 4" xfId="36809" xr:uid="{00000000-0005-0000-0000-0000CE100000}"/>
    <cellStyle name="Comma 12 2 3 4 2 2 2 5" xfId="46054" xr:uid="{00000000-0005-0000-0000-0000CF100000}"/>
    <cellStyle name="Comma 12 2 3 4 2 2 3" xfId="13332" xr:uid="{00000000-0005-0000-0000-0000D0100000}"/>
    <cellStyle name="Comma 12 2 3 4 2 2 4" xfId="22582" xr:uid="{00000000-0005-0000-0000-0000D1100000}"/>
    <cellStyle name="Comma 12 2 3 4 2 2 5" xfId="31827" xr:uid="{00000000-0005-0000-0000-0000D2100000}"/>
    <cellStyle name="Comma 12 2 3 4 2 2 6" xfId="41072" xr:uid="{00000000-0005-0000-0000-0000D3100000}"/>
    <cellStyle name="Comma 12 2 3 4 2 3" xfId="2666" xr:uid="{00000000-0005-0000-0000-0000D4100000}"/>
    <cellStyle name="Comma 12 2 3 4 2 3 2" xfId="7648" xr:uid="{00000000-0005-0000-0000-0000D5100000}"/>
    <cellStyle name="Comma 12 2 3 4 2 3 2 2" xfId="16893" xr:uid="{00000000-0005-0000-0000-0000D6100000}"/>
    <cellStyle name="Comma 12 2 3 4 2 3 2 3" xfId="26143" xr:uid="{00000000-0005-0000-0000-0000D7100000}"/>
    <cellStyle name="Comma 12 2 3 4 2 3 2 4" xfId="35388" xr:uid="{00000000-0005-0000-0000-0000D8100000}"/>
    <cellStyle name="Comma 12 2 3 4 2 3 2 5" xfId="44633" xr:uid="{00000000-0005-0000-0000-0000D9100000}"/>
    <cellStyle name="Comma 12 2 3 4 2 3 3" xfId="11911" xr:uid="{00000000-0005-0000-0000-0000DA100000}"/>
    <cellStyle name="Comma 12 2 3 4 2 3 4" xfId="21161" xr:uid="{00000000-0005-0000-0000-0000DB100000}"/>
    <cellStyle name="Comma 12 2 3 4 2 3 5" xfId="30406" xr:uid="{00000000-0005-0000-0000-0000DC100000}"/>
    <cellStyle name="Comma 12 2 3 4 2 3 6" xfId="39651" xr:uid="{00000000-0005-0000-0000-0000DD100000}"/>
    <cellStyle name="Comma 12 2 3 4 2 4" xfId="6227" xr:uid="{00000000-0005-0000-0000-0000DE100000}"/>
    <cellStyle name="Comma 12 2 3 4 2 4 2" xfId="15472" xr:uid="{00000000-0005-0000-0000-0000DF100000}"/>
    <cellStyle name="Comma 12 2 3 4 2 4 3" xfId="24722" xr:uid="{00000000-0005-0000-0000-0000E0100000}"/>
    <cellStyle name="Comma 12 2 3 4 2 4 4" xfId="33967" xr:uid="{00000000-0005-0000-0000-0000E1100000}"/>
    <cellStyle name="Comma 12 2 3 4 2 4 5" xfId="43212" xr:uid="{00000000-0005-0000-0000-0000E2100000}"/>
    <cellStyle name="Comma 12 2 3 4 2 5" xfId="10490" xr:uid="{00000000-0005-0000-0000-0000E3100000}"/>
    <cellStyle name="Comma 12 2 3 4 2 6" xfId="19740" xr:uid="{00000000-0005-0000-0000-0000E4100000}"/>
    <cellStyle name="Comma 12 2 3 4 2 7" xfId="28985" xr:uid="{00000000-0005-0000-0000-0000E5100000}"/>
    <cellStyle name="Comma 12 2 3 4 2 8" xfId="38230" xr:uid="{00000000-0005-0000-0000-0000E6100000}"/>
    <cellStyle name="Comma 12 2 3 4 3" xfId="3385" xr:uid="{00000000-0005-0000-0000-0000E7100000}"/>
    <cellStyle name="Comma 12 2 3 4 3 2" xfId="8367" xr:uid="{00000000-0005-0000-0000-0000E8100000}"/>
    <cellStyle name="Comma 12 2 3 4 3 2 2" xfId="17612" xr:uid="{00000000-0005-0000-0000-0000E9100000}"/>
    <cellStyle name="Comma 12 2 3 4 3 2 3" xfId="26862" xr:uid="{00000000-0005-0000-0000-0000EA100000}"/>
    <cellStyle name="Comma 12 2 3 4 3 2 4" xfId="36107" xr:uid="{00000000-0005-0000-0000-0000EB100000}"/>
    <cellStyle name="Comma 12 2 3 4 3 2 5" xfId="45352" xr:uid="{00000000-0005-0000-0000-0000EC100000}"/>
    <cellStyle name="Comma 12 2 3 4 3 3" xfId="12630" xr:uid="{00000000-0005-0000-0000-0000ED100000}"/>
    <cellStyle name="Comma 12 2 3 4 3 4" xfId="21880" xr:uid="{00000000-0005-0000-0000-0000EE100000}"/>
    <cellStyle name="Comma 12 2 3 4 3 5" xfId="31125" xr:uid="{00000000-0005-0000-0000-0000EF100000}"/>
    <cellStyle name="Comma 12 2 3 4 3 6" xfId="40370" xr:uid="{00000000-0005-0000-0000-0000F0100000}"/>
    <cellStyle name="Comma 12 2 3 4 4" xfId="1947" xr:uid="{00000000-0005-0000-0000-0000F1100000}"/>
    <cellStyle name="Comma 12 2 3 4 4 2" xfId="6929" xr:uid="{00000000-0005-0000-0000-0000F2100000}"/>
    <cellStyle name="Comma 12 2 3 4 4 2 2" xfId="16174" xr:uid="{00000000-0005-0000-0000-0000F3100000}"/>
    <cellStyle name="Comma 12 2 3 4 4 2 3" xfId="25424" xr:uid="{00000000-0005-0000-0000-0000F4100000}"/>
    <cellStyle name="Comma 12 2 3 4 4 2 4" xfId="34669" xr:uid="{00000000-0005-0000-0000-0000F5100000}"/>
    <cellStyle name="Comma 12 2 3 4 4 2 5" xfId="43914" xr:uid="{00000000-0005-0000-0000-0000F6100000}"/>
    <cellStyle name="Comma 12 2 3 4 4 3" xfId="11192" xr:uid="{00000000-0005-0000-0000-0000F7100000}"/>
    <cellStyle name="Comma 12 2 3 4 4 4" xfId="20442" xr:uid="{00000000-0005-0000-0000-0000F8100000}"/>
    <cellStyle name="Comma 12 2 3 4 4 5" xfId="29687" xr:uid="{00000000-0005-0000-0000-0000F9100000}"/>
    <cellStyle name="Comma 12 2 3 4 4 6" xfId="38932" xr:uid="{00000000-0005-0000-0000-0000FA100000}"/>
    <cellStyle name="Comma 12 2 3 4 5" xfId="5525" xr:uid="{00000000-0005-0000-0000-0000FB100000}"/>
    <cellStyle name="Comma 12 2 3 4 5 2" xfId="14770" xr:uid="{00000000-0005-0000-0000-0000FC100000}"/>
    <cellStyle name="Comma 12 2 3 4 5 3" xfId="24020" xr:uid="{00000000-0005-0000-0000-0000FD100000}"/>
    <cellStyle name="Comma 12 2 3 4 5 4" xfId="33265" xr:uid="{00000000-0005-0000-0000-0000FE100000}"/>
    <cellStyle name="Comma 12 2 3 4 5 5" xfId="42510" xr:uid="{00000000-0005-0000-0000-0000FF100000}"/>
    <cellStyle name="Comma 12 2 3 4 6" xfId="4806" xr:uid="{00000000-0005-0000-0000-000000110000}"/>
    <cellStyle name="Comma 12 2 3 4 6 2" xfId="14051" xr:uid="{00000000-0005-0000-0000-000001110000}"/>
    <cellStyle name="Comma 12 2 3 4 6 3" xfId="23301" xr:uid="{00000000-0005-0000-0000-000002110000}"/>
    <cellStyle name="Comma 12 2 3 4 6 4" xfId="32546" xr:uid="{00000000-0005-0000-0000-000003110000}"/>
    <cellStyle name="Comma 12 2 3 4 6 5" xfId="41791" xr:uid="{00000000-0005-0000-0000-000004110000}"/>
    <cellStyle name="Comma 12 2 3 4 7" xfId="9788" xr:uid="{00000000-0005-0000-0000-000005110000}"/>
    <cellStyle name="Comma 12 2 3 4 8" xfId="19038" xr:uid="{00000000-0005-0000-0000-000006110000}"/>
    <cellStyle name="Comma 12 2 3 4 9" xfId="28283" xr:uid="{00000000-0005-0000-0000-000007110000}"/>
    <cellStyle name="Comma 12 2 3 5" xfId="894" xr:uid="{00000000-0005-0000-0000-000008110000}"/>
    <cellStyle name="Comma 12 2 3 5 2" xfId="3736" xr:uid="{00000000-0005-0000-0000-000009110000}"/>
    <cellStyle name="Comma 12 2 3 5 2 2" xfId="8718" xr:uid="{00000000-0005-0000-0000-00000A110000}"/>
    <cellStyle name="Comma 12 2 3 5 2 2 2" xfId="17963" xr:uid="{00000000-0005-0000-0000-00000B110000}"/>
    <cellStyle name="Comma 12 2 3 5 2 2 3" xfId="27213" xr:uid="{00000000-0005-0000-0000-00000C110000}"/>
    <cellStyle name="Comma 12 2 3 5 2 2 4" xfId="36458" xr:uid="{00000000-0005-0000-0000-00000D110000}"/>
    <cellStyle name="Comma 12 2 3 5 2 2 5" xfId="45703" xr:uid="{00000000-0005-0000-0000-00000E110000}"/>
    <cellStyle name="Comma 12 2 3 5 2 3" xfId="12981" xr:uid="{00000000-0005-0000-0000-00000F110000}"/>
    <cellStyle name="Comma 12 2 3 5 2 4" xfId="22231" xr:uid="{00000000-0005-0000-0000-000010110000}"/>
    <cellStyle name="Comma 12 2 3 5 2 5" xfId="31476" xr:uid="{00000000-0005-0000-0000-000011110000}"/>
    <cellStyle name="Comma 12 2 3 5 2 6" xfId="40721" xr:uid="{00000000-0005-0000-0000-000012110000}"/>
    <cellStyle name="Comma 12 2 3 5 3" xfId="2298" xr:uid="{00000000-0005-0000-0000-000013110000}"/>
    <cellStyle name="Comma 12 2 3 5 3 2" xfId="7280" xr:uid="{00000000-0005-0000-0000-000014110000}"/>
    <cellStyle name="Comma 12 2 3 5 3 2 2" xfId="16525" xr:uid="{00000000-0005-0000-0000-000015110000}"/>
    <cellStyle name="Comma 12 2 3 5 3 2 3" xfId="25775" xr:uid="{00000000-0005-0000-0000-000016110000}"/>
    <cellStyle name="Comma 12 2 3 5 3 2 4" xfId="35020" xr:uid="{00000000-0005-0000-0000-000017110000}"/>
    <cellStyle name="Comma 12 2 3 5 3 2 5" xfId="44265" xr:uid="{00000000-0005-0000-0000-000018110000}"/>
    <cellStyle name="Comma 12 2 3 5 3 3" xfId="11543" xr:uid="{00000000-0005-0000-0000-000019110000}"/>
    <cellStyle name="Comma 12 2 3 5 3 4" xfId="20793" xr:uid="{00000000-0005-0000-0000-00001A110000}"/>
    <cellStyle name="Comma 12 2 3 5 3 5" xfId="30038" xr:uid="{00000000-0005-0000-0000-00001B110000}"/>
    <cellStyle name="Comma 12 2 3 5 3 6" xfId="39283" xr:uid="{00000000-0005-0000-0000-00001C110000}"/>
    <cellStyle name="Comma 12 2 3 5 4" xfId="5876" xr:uid="{00000000-0005-0000-0000-00001D110000}"/>
    <cellStyle name="Comma 12 2 3 5 4 2" xfId="15121" xr:uid="{00000000-0005-0000-0000-00001E110000}"/>
    <cellStyle name="Comma 12 2 3 5 4 3" xfId="24371" xr:uid="{00000000-0005-0000-0000-00001F110000}"/>
    <cellStyle name="Comma 12 2 3 5 4 4" xfId="33616" xr:uid="{00000000-0005-0000-0000-000020110000}"/>
    <cellStyle name="Comma 12 2 3 5 4 5" xfId="42861" xr:uid="{00000000-0005-0000-0000-000021110000}"/>
    <cellStyle name="Comma 12 2 3 5 5" xfId="10139" xr:uid="{00000000-0005-0000-0000-000022110000}"/>
    <cellStyle name="Comma 12 2 3 5 6" xfId="19389" xr:uid="{00000000-0005-0000-0000-000023110000}"/>
    <cellStyle name="Comma 12 2 3 5 7" xfId="28634" xr:uid="{00000000-0005-0000-0000-000024110000}"/>
    <cellStyle name="Comma 12 2 3 5 8" xfId="37879" xr:uid="{00000000-0005-0000-0000-000025110000}"/>
    <cellStyle name="Comma 12 2 3 6" xfId="3017" xr:uid="{00000000-0005-0000-0000-000026110000}"/>
    <cellStyle name="Comma 12 2 3 6 2" xfId="7999" xr:uid="{00000000-0005-0000-0000-000027110000}"/>
    <cellStyle name="Comma 12 2 3 6 2 2" xfId="17244" xr:uid="{00000000-0005-0000-0000-000028110000}"/>
    <cellStyle name="Comma 12 2 3 6 2 3" xfId="26494" xr:uid="{00000000-0005-0000-0000-000029110000}"/>
    <cellStyle name="Comma 12 2 3 6 2 4" xfId="35739" xr:uid="{00000000-0005-0000-0000-00002A110000}"/>
    <cellStyle name="Comma 12 2 3 6 2 5" xfId="44984" xr:uid="{00000000-0005-0000-0000-00002B110000}"/>
    <cellStyle name="Comma 12 2 3 6 3" xfId="12262" xr:uid="{00000000-0005-0000-0000-00002C110000}"/>
    <cellStyle name="Comma 12 2 3 6 4" xfId="21512" xr:uid="{00000000-0005-0000-0000-00002D110000}"/>
    <cellStyle name="Comma 12 2 3 6 5" xfId="30757" xr:uid="{00000000-0005-0000-0000-00002E110000}"/>
    <cellStyle name="Comma 12 2 3 6 6" xfId="40002" xr:uid="{00000000-0005-0000-0000-00002F110000}"/>
    <cellStyle name="Comma 12 2 3 7" xfId="1635" xr:uid="{00000000-0005-0000-0000-000030110000}"/>
    <cellStyle name="Comma 12 2 3 7 2" xfId="6617" xr:uid="{00000000-0005-0000-0000-000031110000}"/>
    <cellStyle name="Comma 12 2 3 7 2 2" xfId="15862" xr:uid="{00000000-0005-0000-0000-000032110000}"/>
    <cellStyle name="Comma 12 2 3 7 2 3" xfId="25112" xr:uid="{00000000-0005-0000-0000-000033110000}"/>
    <cellStyle name="Comma 12 2 3 7 2 4" xfId="34357" xr:uid="{00000000-0005-0000-0000-000034110000}"/>
    <cellStyle name="Comma 12 2 3 7 2 5" xfId="43602" xr:uid="{00000000-0005-0000-0000-000035110000}"/>
    <cellStyle name="Comma 12 2 3 7 3" xfId="10880" xr:uid="{00000000-0005-0000-0000-000036110000}"/>
    <cellStyle name="Comma 12 2 3 7 4" xfId="20130" xr:uid="{00000000-0005-0000-0000-000037110000}"/>
    <cellStyle name="Comma 12 2 3 7 5" xfId="29375" xr:uid="{00000000-0005-0000-0000-000038110000}"/>
    <cellStyle name="Comma 12 2 3 7 6" xfId="38620" xr:uid="{00000000-0005-0000-0000-000039110000}"/>
    <cellStyle name="Comma 12 2 3 8" xfId="5157" xr:uid="{00000000-0005-0000-0000-00003A110000}"/>
    <cellStyle name="Comma 12 2 3 8 2" xfId="14402" xr:uid="{00000000-0005-0000-0000-00003B110000}"/>
    <cellStyle name="Comma 12 2 3 8 3" xfId="23652" xr:uid="{00000000-0005-0000-0000-00003C110000}"/>
    <cellStyle name="Comma 12 2 3 8 4" xfId="32897" xr:uid="{00000000-0005-0000-0000-00003D110000}"/>
    <cellStyle name="Comma 12 2 3 8 5" xfId="42142" xr:uid="{00000000-0005-0000-0000-00003E110000}"/>
    <cellStyle name="Comma 12 2 3 9" xfId="4455" xr:uid="{00000000-0005-0000-0000-00003F110000}"/>
    <cellStyle name="Comma 12 2 3 9 2" xfId="13700" xr:uid="{00000000-0005-0000-0000-000040110000}"/>
    <cellStyle name="Comma 12 2 3 9 3" xfId="22950" xr:uid="{00000000-0005-0000-0000-000041110000}"/>
    <cellStyle name="Comma 12 2 3 9 4" xfId="32195" xr:uid="{00000000-0005-0000-0000-000042110000}"/>
    <cellStyle name="Comma 12 2 3 9 5" xfId="41440" xr:uid="{00000000-0005-0000-0000-000043110000}"/>
    <cellStyle name="Comma 12 2 4" xfId="252" xr:uid="{00000000-0005-0000-0000-000044110000}"/>
    <cellStyle name="Comma 12 2 4 10" xfId="27993" xr:uid="{00000000-0005-0000-0000-000045110000}"/>
    <cellStyle name="Comma 12 2 4 11" xfId="37238" xr:uid="{00000000-0005-0000-0000-000046110000}"/>
    <cellStyle name="Comma 12 2 4 2" xfId="621" xr:uid="{00000000-0005-0000-0000-000047110000}"/>
    <cellStyle name="Comma 12 2 4 2 10" xfId="37606" xr:uid="{00000000-0005-0000-0000-000048110000}"/>
    <cellStyle name="Comma 12 2 4 2 2" xfId="1323" xr:uid="{00000000-0005-0000-0000-000049110000}"/>
    <cellStyle name="Comma 12 2 4 2 2 2" xfId="4165" xr:uid="{00000000-0005-0000-0000-00004A110000}"/>
    <cellStyle name="Comma 12 2 4 2 2 2 2" xfId="9147" xr:uid="{00000000-0005-0000-0000-00004B110000}"/>
    <cellStyle name="Comma 12 2 4 2 2 2 2 2" xfId="18392" xr:uid="{00000000-0005-0000-0000-00004C110000}"/>
    <cellStyle name="Comma 12 2 4 2 2 2 2 3" xfId="27642" xr:uid="{00000000-0005-0000-0000-00004D110000}"/>
    <cellStyle name="Comma 12 2 4 2 2 2 2 4" xfId="36887" xr:uid="{00000000-0005-0000-0000-00004E110000}"/>
    <cellStyle name="Comma 12 2 4 2 2 2 2 5" xfId="46132" xr:uid="{00000000-0005-0000-0000-00004F110000}"/>
    <cellStyle name="Comma 12 2 4 2 2 2 3" xfId="13410" xr:uid="{00000000-0005-0000-0000-000050110000}"/>
    <cellStyle name="Comma 12 2 4 2 2 2 4" xfId="22660" xr:uid="{00000000-0005-0000-0000-000051110000}"/>
    <cellStyle name="Comma 12 2 4 2 2 2 5" xfId="31905" xr:uid="{00000000-0005-0000-0000-000052110000}"/>
    <cellStyle name="Comma 12 2 4 2 2 2 6" xfId="41150" xr:uid="{00000000-0005-0000-0000-000053110000}"/>
    <cellStyle name="Comma 12 2 4 2 2 3" xfId="2744" xr:uid="{00000000-0005-0000-0000-000054110000}"/>
    <cellStyle name="Comma 12 2 4 2 2 3 2" xfId="7726" xr:uid="{00000000-0005-0000-0000-000055110000}"/>
    <cellStyle name="Comma 12 2 4 2 2 3 2 2" xfId="16971" xr:uid="{00000000-0005-0000-0000-000056110000}"/>
    <cellStyle name="Comma 12 2 4 2 2 3 2 3" xfId="26221" xr:uid="{00000000-0005-0000-0000-000057110000}"/>
    <cellStyle name="Comma 12 2 4 2 2 3 2 4" xfId="35466" xr:uid="{00000000-0005-0000-0000-000058110000}"/>
    <cellStyle name="Comma 12 2 4 2 2 3 2 5" xfId="44711" xr:uid="{00000000-0005-0000-0000-000059110000}"/>
    <cellStyle name="Comma 12 2 4 2 2 3 3" xfId="11989" xr:uid="{00000000-0005-0000-0000-00005A110000}"/>
    <cellStyle name="Comma 12 2 4 2 2 3 4" xfId="21239" xr:uid="{00000000-0005-0000-0000-00005B110000}"/>
    <cellStyle name="Comma 12 2 4 2 2 3 5" xfId="30484" xr:uid="{00000000-0005-0000-0000-00005C110000}"/>
    <cellStyle name="Comma 12 2 4 2 2 3 6" xfId="39729" xr:uid="{00000000-0005-0000-0000-00005D110000}"/>
    <cellStyle name="Comma 12 2 4 2 2 4" xfId="6305" xr:uid="{00000000-0005-0000-0000-00005E110000}"/>
    <cellStyle name="Comma 12 2 4 2 2 4 2" xfId="15550" xr:uid="{00000000-0005-0000-0000-00005F110000}"/>
    <cellStyle name="Comma 12 2 4 2 2 4 3" xfId="24800" xr:uid="{00000000-0005-0000-0000-000060110000}"/>
    <cellStyle name="Comma 12 2 4 2 2 4 4" xfId="34045" xr:uid="{00000000-0005-0000-0000-000061110000}"/>
    <cellStyle name="Comma 12 2 4 2 2 4 5" xfId="43290" xr:uid="{00000000-0005-0000-0000-000062110000}"/>
    <cellStyle name="Comma 12 2 4 2 2 5" xfId="10568" xr:uid="{00000000-0005-0000-0000-000063110000}"/>
    <cellStyle name="Comma 12 2 4 2 2 6" xfId="19818" xr:uid="{00000000-0005-0000-0000-000064110000}"/>
    <cellStyle name="Comma 12 2 4 2 2 7" xfId="29063" xr:uid="{00000000-0005-0000-0000-000065110000}"/>
    <cellStyle name="Comma 12 2 4 2 2 8" xfId="38308" xr:uid="{00000000-0005-0000-0000-000066110000}"/>
    <cellStyle name="Comma 12 2 4 2 3" xfId="3463" xr:uid="{00000000-0005-0000-0000-000067110000}"/>
    <cellStyle name="Comma 12 2 4 2 3 2" xfId="8445" xr:uid="{00000000-0005-0000-0000-000068110000}"/>
    <cellStyle name="Comma 12 2 4 2 3 2 2" xfId="17690" xr:uid="{00000000-0005-0000-0000-000069110000}"/>
    <cellStyle name="Comma 12 2 4 2 3 2 3" xfId="26940" xr:uid="{00000000-0005-0000-0000-00006A110000}"/>
    <cellStyle name="Comma 12 2 4 2 3 2 4" xfId="36185" xr:uid="{00000000-0005-0000-0000-00006B110000}"/>
    <cellStyle name="Comma 12 2 4 2 3 2 5" xfId="45430" xr:uid="{00000000-0005-0000-0000-00006C110000}"/>
    <cellStyle name="Comma 12 2 4 2 3 3" xfId="12708" xr:uid="{00000000-0005-0000-0000-00006D110000}"/>
    <cellStyle name="Comma 12 2 4 2 3 4" xfId="21958" xr:uid="{00000000-0005-0000-0000-00006E110000}"/>
    <cellStyle name="Comma 12 2 4 2 3 5" xfId="31203" xr:uid="{00000000-0005-0000-0000-00006F110000}"/>
    <cellStyle name="Comma 12 2 4 2 3 6" xfId="40448" xr:uid="{00000000-0005-0000-0000-000070110000}"/>
    <cellStyle name="Comma 12 2 4 2 4" xfId="2025" xr:uid="{00000000-0005-0000-0000-000071110000}"/>
    <cellStyle name="Comma 12 2 4 2 4 2" xfId="7007" xr:uid="{00000000-0005-0000-0000-000072110000}"/>
    <cellStyle name="Comma 12 2 4 2 4 2 2" xfId="16252" xr:uid="{00000000-0005-0000-0000-000073110000}"/>
    <cellStyle name="Comma 12 2 4 2 4 2 3" xfId="25502" xr:uid="{00000000-0005-0000-0000-000074110000}"/>
    <cellStyle name="Comma 12 2 4 2 4 2 4" xfId="34747" xr:uid="{00000000-0005-0000-0000-000075110000}"/>
    <cellStyle name="Comma 12 2 4 2 4 2 5" xfId="43992" xr:uid="{00000000-0005-0000-0000-000076110000}"/>
    <cellStyle name="Comma 12 2 4 2 4 3" xfId="11270" xr:uid="{00000000-0005-0000-0000-000077110000}"/>
    <cellStyle name="Comma 12 2 4 2 4 4" xfId="20520" xr:uid="{00000000-0005-0000-0000-000078110000}"/>
    <cellStyle name="Comma 12 2 4 2 4 5" xfId="29765" xr:uid="{00000000-0005-0000-0000-000079110000}"/>
    <cellStyle name="Comma 12 2 4 2 4 6" xfId="39010" xr:uid="{00000000-0005-0000-0000-00007A110000}"/>
    <cellStyle name="Comma 12 2 4 2 5" xfId="5603" xr:uid="{00000000-0005-0000-0000-00007B110000}"/>
    <cellStyle name="Comma 12 2 4 2 5 2" xfId="14848" xr:uid="{00000000-0005-0000-0000-00007C110000}"/>
    <cellStyle name="Comma 12 2 4 2 5 3" xfId="24098" xr:uid="{00000000-0005-0000-0000-00007D110000}"/>
    <cellStyle name="Comma 12 2 4 2 5 4" xfId="33343" xr:uid="{00000000-0005-0000-0000-00007E110000}"/>
    <cellStyle name="Comma 12 2 4 2 5 5" xfId="42588" xr:uid="{00000000-0005-0000-0000-00007F110000}"/>
    <cellStyle name="Comma 12 2 4 2 6" xfId="4884" xr:uid="{00000000-0005-0000-0000-000080110000}"/>
    <cellStyle name="Comma 12 2 4 2 6 2" xfId="14129" xr:uid="{00000000-0005-0000-0000-000081110000}"/>
    <cellStyle name="Comma 12 2 4 2 6 3" xfId="23379" xr:uid="{00000000-0005-0000-0000-000082110000}"/>
    <cellStyle name="Comma 12 2 4 2 6 4" xfId="32624" xr:uid="{00000000-0005-0000-0000-000083110000}"/>
    <cellStyle name="Comma 12 2 4 2 6 5" xfId="41869" xr:uid="{00000000-0005-0000-0000-000084110000}"/>
    <cellStyle name="Comma 12 2 4 2 7" xfId="9866" xr:uid="{00000000-0005-0000-0000-000085110000}"/>
    <cellStyle name="Comma 12 2 4 2 8" xfId="19116" xr:uid="{00000000-0005-0000-0000-000086110000}"/>
    <cellStyle name="Comma 12 2 4 2 9" xfId="28361" xr:uid="{00000000-0005-0000-0000-000087110000}"/>
    <cellStyle name="Comma 12 2 4 3" xfId="972" xr:uid="{00000000-0005-0000-0000-000088110000}"/>
    <cellStyle name="Comma 12 2 4 3 2" xfId="3814" xr:uid="{00000000-0005-0000-0000-000089110000}"/>
    <cellStyle name="Comma 12 2 4 3 2 2" xfId="8796" xr:uid="{00000000-0005-0000-0000-00008A110000}"/>
    <cellStyle name="Comma 12 2 4 3 2 2 2" xfId="18041" xr:uid="{00000000-0005-0000-0000-00008B110000}"/>
    <cellStyle name="Comma 12 2 4 3 2 2 3" xfId="27291" xr:uid="{00000000-0005-0000-0000-00008C110000}"/>
    <cellStyle name="Comma 12 2 4 3 2 2 4" xfId="36536" xr:uid="{00000000-0005-0000-0000-00008D110000}"/>
    <cellStyle name="Comma 12 2 4 3 2 2 5" xfId="45781" xr:uid="{00000000-0005-0000-0000-00008E110000}"/>
    <cellStyle name="Comma 12 2 4 3 2 3" xfId="13059" xr:uid="{00000000-0005-0000-0000-00008F110000}"/>
    <cellStyle name="Comma 12 2 4 3 2 4" xfId="22309" xr:uid="{00000000-0005-0000-0000-000090110000}"/>
    <cellStyle name="Comma 12 2 4 3 2 5" xfId="31554" xr:uid="{00000000-0005-0000-0000-000091110000}"/>
    <cellStyle name="Comma 12 2 4 3 2 6" xfId="40799" xr:uid="{00000000-0005-0000-0000-000092110000}"/>
    <cellStyle name="Comma 12 2 4 3 3" xfId="2376" xr:uid="{00000000-0005-0000-0000-000093110000}"/>
    <cellStyle name="Comma 12 2 4 3 3 2" xfId="7358" xr:uid="{00000000-0005-0000-0000-000094110000}"/>
    <cellStyle name="Comma 12 2 4 3 3 2 2" xfId="16603" xr:uid="{00000000-0005-0000-0000-000095110000}"/>
    <cellStyle name="Comma 12 2 4 3 3 2 3" xfId="25853" xr:uid="{00000000-0005-0000-0000-000096110000}"/>
    <cellStyle name="Comma 12 2 4 3 3 2 4" xfId="35098" xr:uid="{00000000-0005-0000-0000-000097110000}"/>
    <cellStyle name="Comma 12 2 4 3 3 2 5" xfId="44343" xr:uid="{00000000-0005-0000-0000-000098110000}"/>
    <cellStyle name="Comma 12 2 4 3 3 3" xfId="11621" xr:uid="{00000000-0005-0000-0000-000099110000}"/>
    <cellStyle name="Comma 12 2 4 3 3 4" xfId="20871" xr:uid="{00000000-0005-0000-0000-00009A110000}"/>
    <cellStyle name="Comma 12 2 4 3 3 5" xfId="30116" xr:uid="{00000000-0005-0000-0000-00009B110000}"/>
    <cellStyle name="Comma 12 2 4 3 3 6" xfId="39361" xr:uid="{00000000-0005-0000-0000-00009C110000}"/>
    <cellStyle name="Comma 12 2 4 3 4" xfId="5954" xr:uid="{00000000-0005-0000-0000-00009D110000}"/>
    <cellStyle name="Comma 12 2 4 3 4 2" xfId="15199" xr:uid="{00000000-0005-0000-0000-00009E110000}"/>
    <cellStyle name="Comma 12 2 4 3 4 3" xfId="24449" xr:uid="{00000000-0005-0000-0000-00009F110000}"/>
    <cellStyle name="Comma 12 2 4 3 4 4" xfId="33694" xr:uid="{00000000-0005-0000-0000-0000A0110000}"/>
    <cellStyle name="Comma 12 2 4 3 4 5" xfId="42939" xr:uid="{00000000-0005-0000-0000-0000A1110000}"/>
    <cellStyle name="Comma 12 2 4 3 5" xfId="10217" xr:uid="{00000000-0005-0000-0000-0000A2110000}"/>
    <cellStyle name="Comma 12 2 4 3 6" xfId="19467" xr:uid="{00000000-0005-0000-0000-0000A3110000}"/>
    <cellStyle name="Comma 12 2 4 3 7" xfId="28712" xr:uid="{00000000-0005-0000-0000-0000A4110000}"/>
    <cellStyle name="Comma 12 2 4 3 8" xfId="37957" xr:uid="{00000000-0005-0000-0000-0000A5110000}"/>
    <cellStyle name="Comma 12 2 4 4" xfId="3095" xr:uid="{00000000-0005-0000-0000-0000A6110000}"/>
    <cellStyle name="Comma 12 2 4 4 2" xfId="8077" xr:uid="{00000000-0005-0000-0000-0000A7110000}"/>
    <cellStyle name="Comma 12 2 4 4 2 2" xfId="17322" xr:uid="{00000000-0005-0000-0000-0000A8110000}"/>
    <cellStyle name="Comma 12 2 4 4 2 3" xfId="26572" xr:uid="{00000000-0005-0000-0000-0000A9110000}"/>
    <cellStyle name="Comma 12 2 4 4 2 4" xfId="35817" xr:uid="{00000000-0005-0000-0000-0000AA110000}"/>
    <cellStyle name="Comma 12 2 4 4 2 5" xfId="45062" xr:uid="{00000000-0005-0000-0000-0000AB110000}"/>
    <cellStyle name="Comma 12 2 4 4 3" xfId="12340" xr:uid="{00000000-0005-0000-0000-0000AC110000}"/>
    <cellStyle name="Comma 12 2 4 4 4" xfId="21590" xr:uid="{00000000-0005-0000-0000-0000AD110000}"/>
    <cellStyle name="Comma 12 2 4 4 5" xfId="30835" xr:uid="{00000000-0005-0000-0000-0000AE110000}"/>
    <cellStyle name="Comma 12 2 4 4 6" xfId="40080" xr:uid="{00000000-0005-0000-0000-0000AF110000}"/>
    <cellStyle name="Comma 12 2 4 5" xfId="1791" xr:uid="{00000000-0005-0000-0000-0000B0110000}"/>
    <cellStyle name="Comma 12 2 4 5 2" xfId="6773" xr:uid="{00000000-0005-0000-0000-0000B1110000}"/>
    <cellStyle name="Comma 12 2 4 5 2 2" xfId="16018" xr:uid="{00000000-0005-0000-0000-0000B2110000}"/>
    <cellStyle name="Comma 12 2 4 5 2 3" xfId="25268" xr:uid="{00000000-0005-0000-0000-0000B3110000}"/>
    <cellStyle name="Comma 12 2 4 5 2 4" xfId="34513" xr:uid="{00000000-0005-0000-0000-0000B4110000}"/>
    <cellStyle name="Comma 12 2 4 5 2 5" xfId="43758" xr:uid="{00000000-0005-0000-0000-0000B5110000}"/>
    <cellStyle name="Comma 12 2 4 5 3" xfId="11036" xr:uid="{00000000-0005-0000-0000-0000B6110000}"/>
    <cellStyle name="Comma 12 2 4 5 4" xfId="20286" xr:uid="{00000000-0005-0000-0000-0000B7110000}"/>
    <cellStyle name="Comma 12 2 4 5 5" xfId="29531" xr:uid="{00000000-0005-0000-0000-0000B8110000}"/>
    <cellStyle name="Comma 12 2 4 5 6" xfId="38776" xr:uid="{00000000-0005-0000-0000-0000B9110000}"/>
    <cellStyle name="Comma 12 2 4 6" xfId="5235" xr:uid="{00000000-0005-0000-0000-0000BA110000}"/>
    <cellStyle name="Comma 12 2 4 6 2" xfId="14480" xr:uid="{00000000-0005-0000-0000-0000BB110000}"/>
    <cellStyle name="Comma 12 2 4 6 3" xfId="23730" xr:uid="{00000000-0005-0000-0000-0000BC110000}"/>
    <cellStyle name="Comma 12 2 4 6 4" xfId="32975" xr:uid="{00000000-0005-0000-0000-0000BD110000}"/>
    <cellStyle name="Comma 12 2 4 6 5" xfId="42220" xr:uid="{00000000-0005-0000-0000-0000BE110000}"/>
    <cellStyle name="Comma 12 2 4 7" xfId="4533" xr:uid="{00000000-0005-0000-0000-0000BF110000}"/>
    <cellStyle name="Comma 12 2 4 7 2" xfId="13778" xr:uid="{00000000-0005-0000-0000-0000C0110000}"/>
    <cellStyle name="Comma 12 2 4 7 3" xfId="23028" xr:uid="{00000000-0005-0000-0000-0000C1110000}"/>
    <cellStyle name="Comma 12 2 4 7 4" xfId="32273" xr:uid="{00000000-0005-0000-0000-0000C2110000}"/>
    <cellStyle name="Comma 12 2 4 7 5" xfId="41518" xr:uid="{00000000-0005-0000-0000-0000C3110000}"/>
    <cellStyle name="Comma 12 2 4 8" xfId="9498" xr:uid="{00000000-0005-0000-0000-0000C4110000}"/>
    <cellStyle name="Comma 12 2 4 9" xfId="18748" xr:uid="{00000000-0005-0000-0000-0000C5110000}"/>
    <cellStyle name="Comma 12 2 5" xfId="369" xr:uid="{00000000-0005-0000-0000-0000C6110000}"/>
    <cellStyle name="Comma 12 2 5 10" xfId="28110" xr:uid="{00000000-0005-0000-0000-0000C7110000}"/>
    <cellStyle name="Comma 12 2 5 11" xfId="37355" xr:uid="{00000000-0005-0000-0000-0000C8110000}"/>
    <cellStyle name="Comma 12 2 5 2" xfId="738" xr:uid="{00000000-0005-0000-0000-0000C9110000}"/>
    <cellStyle name="Comma 12 2 5 2 10" xfId="37723" xr:uid="{00000000-0005-0000-0000-0000CA110000}"/>
    <cellStyle name="Comma 12 2 5 2 2" xfId="1440" xr:uid="{00000000-0005-0000-0000-0000CB110000}"/>
    <cellStyle name="Comma 12 2 5 2 2 2" xfId="4282" xr:uid="{00000000-0005-0000-0000-0000CC110000}"/>
    <cellStyle name="Comma 12 2 5 2 2 2 2" xfId="9264" xr:uid="{00000000-0005-0000-0000-0000CD110000}"/>
    <cellStyle name="Comma 12 2 5 2 2 2 2 2" xfId="18509" xr:uid="{00000000-0005-0000-0000-0000CE110000}"/>
    <cellStyle name="Comma 12 2 5 2 2 2 2 3" xfId="27759" xr:uid="{00000000-0005-0000-0000-0000CF110000}"/>
    <cellStyle name="Comma 12 2 5 2 2 2 2 4" xfId="37004" xr:uid="{00000000-0005-0000-0000-0000D0110000}"/>
    <cellStyle name="Comma 12 2 5 2 2 2 2 5" xfId="46249" xr:uid="{00000000-0005-0000-0000-0000D1110000}"/>
    <cellStyle name="Comma 12 2 5 2 2 2 3" xfId="13527" xr:uid="{00000000-0005-0000-0000-0000D2110000}"/>
    <cellStyle name="Comma 12 2 5 2 2 2 4" xfId="22777" xr:uid="{00000000-0005-0000-0000-0000D3110000}"/>
    <cellStyle name="Comma 12 2 5 2 2 2 5" xfId="32022" xr:uid="{00000000-0005-0000-0000-0000D4110000}"/>
    <cellStyle name="Comma 12 2 5 2 2 2 6" xfId="41267" xr:uid="{00000000-0005-0000-0000-0000D5110000}"/>
    <cellStyle name="Comma 12 2 5 2 2 3" xfId="2861" xr:uid="{00000000-0005-0000-0000-0000D6110000}"/>
    <cellStyle name="Comma 12 2 5 2 2 3 2" xfId="7843" xr:uid="{00000000-0005-0000-0000-0000D7110000}"/>
    <cellStyle name="Comma 12 2 5 2 2 3 2 2" xfId="17088" xr:uid="{00000000-0005-0000-0000-0000D8110000}"/>
    <cellStyle name="Comma 12 2 5 2 2 3 2 3" xfId="26338" xr:uid="{00000000-0005-0000-0000-0000D9110000}"/>
    <cellStyle name="Comma 12 2 5 2 2 3 2 4" xfId="35583" xr:uid="{00000000-0005-0000-0000-0000DA110000}"/>
    <cellStyle name="Comma 12 2 5 2 2 3 2 5" xfId="44828" xr:uid="{00000000-0005-0000-0000-0000DB110000}"/>
    <cellStyle name="Comma 12 2 5 2 2 3 3" xfId="12106" xr:uid="{00000000-0005-0000-0000-0000DC110000}"/>
    <cellStyle name="Comma 12 2 5 2 2 3 4" xfId="21356" xr:uid="{00000000-0005-0000-0000-0000DD110000}"/>
    <cellStyle name="Comma 12 2 5 2 2 3 5" xfId="30601" xr:uid="{00000000-0005-0000-0000-0000DE110000}"/>
    <cellStyle name="Comma 12 2 5 2 2 3 6" xfId="39846" xr:uid="{00000000-0005-0000-0000-0000DF110000}"/>
    <cellStyle name="Comma 12 2 5 2 2 4" xfId="6422" xr:uid="{00000000-0005-0000-0000-0000E0110000}"/>
    <cellStyle name="Comma 12 2 5 2 2 4 2" xfId="15667" xr:uid="{00000000-0005-0000-0000-0000E1110000}"/>
    <cellStyle name="Comma 12 2 5 2 2 4 3" xfId="24917" xr:uid="{00000000-0005-0000-0000-0000E2110000}"/>
    <cellStyle name="Comma 12 2 5 2 2 4 4" xfId="34162" xr:uid="{00000000-0005-0000-0000-0000E3110000}"/>
    <cellStyle name="Comma 12 2 5 2 2 4 5" xfId="43407" xr:uid="{00000000-0005-0000-0000-0000E4110000}"/>
    <cellStyle name="Comma 12 2 5 2 2 5" xfId="10685" xr:uid="{00000000-0005-0000-0000-0000E5110000}"/>
    <cellStyle name="Comma 12 2 5 2 2 6" xfId="19935" xr:uid="{00000000-0005-0000-0000-0000E6110000}"/>
    <cellStyle name="Comma 12 2 5 2 2 7" xfId="29180" xr:uid="{00000000-0005-0000-0000-0000E7110000}"/>
    <cellStyle name="Comma 12 2 5 2 2 8" xfId="38425" xr:uid="{00000000-0005-0000-0000-0000E8110000}"/>
    <cellStyle name="Comma 12 2 5 2 3" xfId="3580" xr:uid="{00000000-0005-0000-0000-0000E9110000}"/>
    <cellStyle name="Comma 12 2 5 2 3 2" xfId="8562" xr:uid="{00000000-0005-0000-0000-0000EA110000}"/>
    <cellStyle name="Comma 12 2 5 2 3 2 2" xfId="17807" xr:uid="{00000000-0005-0000-0000-0000EB110000}"/>
    <cellStyle name="Comma 12 2 5 2 3 2 3" xfId="27057" xr:uid="{00000000-0005-0000-0000-0000EC110000}"/>
    <cellStyle name="Comma 12 2 5 2 3 2 4" xfId="36302" xr:uid="{00000000-0005-0000-0000-0000ED110000}"/>
    <cellStyle name="Comma 12 2 5 2 3 2 5" xfId="45547" xr:uid="{00000000-0005-0000-0000-0000EE110000}"/>
    <cellStyle name="Comma 12 2 5 2 3 3" xfId="12825" xr:uid="{00000000-0005-0000-0000-0000EF110000}"/>
    <cellStyle name="Comma 12 2 5 2 3 4" xfId="22075" xr:uid="{00000000-0005-0000-0000-0000F0110000}"/>
    <cellStyle name="Comma 12 2 5 2 3 5" xfId="31320" xr:uid="{00000000-0005-0000-0000-0000F1110000}"/>
    <cellStyle name="Comma 12 2 5 2 3 6" xfId="40565" xr:uid="{00000000-0005-0000-0000-0000F2110000}"/>
    <cellStyle name="Comma 12 2 5 2 4" xfId="2142" xr:uid="{00000000-0005-0000-0000-0000F3110000}"/>
    <cellStyle name="Comma 12 2 5 2 4 2" xfId="7124" xr:uid="{00000000-0005-0000-0000-0000F4110000}"/>
    <cellStyle name="Comma 12 2 5 2 4 2 2" xfId="16369" xr:uid="{00000000-0005-0000-0000-0000F5110000}"/>
    <cellStyle name="Comma 12 2 5 2 4 2 3" xfId="25619" xr:uid="{00000000-0005-0000-0000-0000F6110000}"/>
    <cellStyle name="Comma 12 2 5 2 4 2 4" xfId="34864" xr:uid="{00000000-0005-0000-0000-0000F7110000}"/>
    <cellStyle name="Comma 12 2 5 2 4 2 5" xfId="44109" xr:uid="{00000000-0005-0000-0000-0000F8110000}"/>
    <cellStyle name="Comma 12 2 5 2 4 3" xfId="11387" xr:uid="{00000000-0005-0000-0000-0000F9110000}"/>
    <cellStyle name="Comma 12 2 5 2 4 4" xfId="20637" xr:uid="{00000000-0005-0000-0000-0000FA110000}"/>
    <cellStyle name="Comma 12 2 5 2 4 5" xfId="29882" xr:uid="{00000000-0005-0000-0000-0000FB110000}"/>
    <cellStyle name="Comma 12 2 5 2 4 6" xfId="39127" xr:uid="{00000000-0005-0000-0000-0000FC110000}"/>
    <cellStyle name="Comma 12 2 5 2 5" xfId="5720" xr:uid="{00000000-0005-0000-0000-0000FD110000}"/>
    <cellStyle name="Comma 12 2 5 2 5 2" xfId="14965" xr:uid="{00000000-0005-0000-0000-0000FE110000}"/>
    <cellStyle name="Comma 12 2 5 2 5 3" xfId="24215" xr:uid="{00000000-0005-0000-0000-0000FF110000}"/>
    <cellStyle name="Comma 12 2 5 2 5 4" xfId="33460" xr:uid="{00000000-0005-0000-0000-000000120000}"/>
    <cellStyle name="Comma 12 2 5 2 5 5" xfId="42705" xr:uid="{00000000-0005-0000-0000-000001120000}"/>
    <cellStyle name="Comma 12 2 5 2 6" xfId="5001" xr:uid="{00000000-0005-0000-0000-000002120000}"/>
    <cellStyle name="Comma 12 2 5 2 6 2" xfId="14246" xr:uid="{00000000-0005-0000-0000-000003120000}"/>
    <cellStyle name="Comma 12 2 5 2 6 3" xfId="23496" xr:uid="{00000000-0005-0000-0000-000004120000}"/>
    <cellStyle name="Comma 12 2 5 2 6 4" xfId="32741" xr:uid="{00000000-0005-0000-0000-000005120000}"/>
    <cellStyle name="Comma 12 2 5 2 6 5" xfId="41986" xr:uid="{00000000-0005-0000-0000-000006120000}"/>
    <cellStyle name="Comma 12 2 5 2 7" xfId="9983" xr:uid="{00000000-0005-0000-0000-000007120000}"/>
    <cellStyle name="Comma 12 2 5 2 8" xfId="19233" xr:uid="{00000000-0005-0000-0000-000008120000}"/>
    <cellStyle name="Comma 12 2 5 2 9" xfId="28478" xr:uid="{00000000-0005-0000-0000-000009120000}"/>
    <cellStyle name="Comma 12 2 5 3" xfId="1089" xr:uid="{00000000-0005-0000-0000-00000A120000}"/>
    <cellStyle name="Comma 12 2 5 3 2" xfId="3931" xr:uid="{00000000-0005-0000-0000-00000B120000}"/>
    <cellStyle name="Comma 12 2 5 3 2 2" xfId="8913" xr:uid="{00000000-0005-0000-0000-00000C120000}"/>
    <cellStyle name="Comma 12 2 5 3 2 2 2" xfId="18158" xr:uid="{00000000-0005-0000-0000-00000D120000}"/>
    <cellStyle name="Comma 12 2 5 3 2 2 3" xfId="27408" xr:uid="{00000000-0005-0000-0000-00000E120000}"/>
    <cellStyle name="Comma 12 2 5 3 2 2 4" xfId="36653" xr:uid="{00000000-0005-0000-0000-00000F120000}"/>
    <cellStyle name="Comma 12 2 5 3 2 2 5" xfId="45898" xr:uid="{00000000-0005-0000-0000-000010120000}"/>
    <cellStyle name="Comma 12 2 5 3 2 3" xfId="13176" xr:uid="{00000000-0005-0000-0000-000011120000}"/>
    <cellStyle name="Comma 12 2 5 3 2 4" xfId="22426" xr:uid="{00000000-0005-0000-0000-000012120000}"/>
    <cellStyle name="Comma 12 2 5 3 2 5" xfId="31671" xr:uid="{00000000-0005-0000-0000-000013120000}"/>
    <cellStyle name="Comma 12 2 5 3 2 6" xfId="40916" xr:uid="{00000000-0005-0000-0000-000014120000}"/>
    <cellStyle name="Comma 12 2 5 3 3" xfId="2493" xr:uid="{00000000-0005-0000-0000-000015120000}"/>
    <cellStyle name="Comma 12 2 5 3 3 2" xfId="7475" xr:uid="{00000000-0005-0000-0000-000016120000}"/>
    <cellStyle name="Comma 12 2 5 3 3 2 2" xfId="16720" xr:uid="{00000000-0005-0000-0000-000017120000}"/>
    <cellStyle name="Comma 12 2 5 3 3 2 3" xfId="25970" xr:uid="{00000000-0005-0000-0000-000018120000}"/>
    <cellStyle name="Comma 12 2 5 3 3 2 4" xfId="35215" xr:uid="{00000000-0005-0000-0000-000019120000}"/>
    <cellStyle name="Comma 12 2 5 3 3 2 5" xfId="44460" xr:uid="{00000000-0005-0000-0000-00001A120000}"/>
    <cellStyle name="Comma 12 2 5 3 3 3" xfId="11738" xr:uid="{00000000-0005-0000-0000-00001B120000}"/>
    <cellStyle name="Comma 12 2 5 3 3 4" xfId="20988" xr:uid="{00000000-0005-0000-0000-00001C120000}"/>
    <cellStyle name="Comma 12 2 5 3 3 5" xfId="30233" xr:uid="{00000000-0005-0000-0000-00001D120000}"/>
    <cellStyle name="Comma 12 2 5 3 3 6" xfId="39478" xr:uid="{00000000-0005-0000-0000-00001E120000}"/>
    <cellStyle name="Comma 12 2 5 3 4" xfId="6071" xr:uid="{00000000-0005-0000-0000-00001F120000}"/>
    <cellStyle name="Comma 12 2 5 3 4 2" xfId="15316" xr:uid="{00000000-0005-0000-0000-000020120000}"/>
    <cellStyle name="Comma 12 2 5 3 4 3" xfId="24566" xr:uid="{00000000-0005-0000-0000-000021120000}"/>
    <cellStyle name="Comma 12 2 5 3 4 4" xfId="33811" xr:uid="{00000000-0005-0000-0000-000022120000}"/>
    <cellStyle name="Comma 12 2 5 3 4 5" xfId="43056" xr:uid="{00000000-0005-0000-0000-000023120000}"/>
    <cellStyle name="Comma 12 2 5 3 5" xfId="10334" xr:uid="{00000000-0005-0000-0000-000024120000}"/>
    <cellStyle name="Comma 12 2 5 3 6" xfId="19584" xr:uid="{00000000-0005-0000-0000-000025120000}"/>
    <cellStyle name="Comma 12 2 5 3 7" xfId="28829" xr:uid="{00000000-0005-0000-0000-000026120000}"/>
    <cellStyle name="Comma 12 2 5 3 8" xfId="38074" xr:uid="{00000000-0005-0000-0000-000027120000}"/>
    <cellStyle name="Comma 12 2 5 4" xfId="3212" xr:uid="{00000000-0005-0000-0000-000028120000}"/>
    <cellStyle name="Comma 12 2 5 4 2" xfId="8194" xr:uid="{00000000-0005-0000-0000-000029120000}"/>
    <cellStyle name="Comma 12 2 5 4 2 2" xfId="17439" xr:uid="{00000000-0005-0000-0000-00002A120000}"/>
    <cellStyle name="Comma 12 2 5 4 2 3" xfId="26689" xr:uid="{00000000-0005-0000-0000-00002B120000}"/>
    <cellStyle name="Comma 12 2 5 4 2 4" xfId="35934" xr:uid="{00000000-0005-0000-0000-00002C120000}"/>
    <cellStyle name="Comma 12 2 5 4 2 5" xfId="45179" xr:uid="{00000000-0005-0000-0000-00002D120000}"/>
    <cellStyle name="Comma 12 2 5 4 3" xfId="12457" xr:uid="{00000000-0005-0000-0000-00002E120000}"/>
    <cellStyle name="Comma 12 2 5 4 4" xfId="21707" xr:uid="{00000000-0005-0000-0000-00002F120000}"/>
    <cellStyle name="Comma 12 2 5 4 5" xfId="30952" xr:uid="{00000000-0005-0000-0000-000030120000}"/>
    <cellStyle name="Comma 12 2 5 4 6" xfId="40197" xr:uid="{00000000-0005-0000-0000-000031120000}"/>
    <cellStyle name="Comma 12 2 5 5" xfId="1674" xr:uid="{00000000-0005-0000-0000-000032120000}"/>
    <cellStyle name="Comma 12 2 5 5 2" xfId="6656" xr:uid="{00000000-0005-0000-0000-000033120000}"/>
    <cellStyle name="Comma 12 2 5 5 2 2" xfId="15901" xr:uid="{00000000-0005-0000-0000-000034120000}"/>
    <cellStyle name="Comma 12 2 5 5 2 3" xfId="25151" xr:uid="{00000000-0005-0000-0000-000035120000}"/>
    <cellStyle name="Comma 12 2 5 5 2 4" xfId="34396" xr:uid="{00000000-0005-0000-0000-000036120000}"/>
    <cellStyle name="Comma 12 2 5 5 2 5" xfId="43641" xr:uid="{00000000-0005-0000-0000-000037120000}"/>
    <cellStyle name="Comma 12 2 5 5 3" xfId="10919" xr:uid="{00000000-0005-0000-0000-000038120000}"/>
    <cellStyle name="Comma 12 2 5 5 4" xfId="20169" xr:uid="{00000000-0005-0000-0000-000039120000}"/>
    <cellStyle name="Comma 12 2 5 5 5" xfId="29414" xr:uid="{00000000-0005-0000-0000-00003A120000}"/>
    <cellStyle name="Comma 12 2 5 5 6" xfId="38659" xr:uid="{00000000-0005-0000-0000-00003B120000}"/>
    <cellStyle name="Comma 12 2 5 6" xfId="5352" xr:uid="{00000000-0005-0000-0000-00003C120000}"/>
    <cellStyle name="Comma 12 2 5 6 2" xfId="14597" xr:uid="{00000000-0005-0000-0000-00003D120000}"/>
    <cellStyle name="Comma 12 2 5 6 3" xfId="23847" xr:uid="{00000000-0005-0000-0000-00003E120000}"/>
    <cellStyle name="Comma 12 2 5 6 4" xfId="33092" xr:uid="{00000000-0005-0000-0000-00003F120000}"/>
    <cellStyle name="Comma 12 2 5 6 5" xfId="42337" xr:uid="{00000000-0005-0000-0000-000040120000}"/>
    <cellStyle name="Comma 12 2 5 7" xfId="4650" xr:uid="{00000000-0005-0000-0000-000041120000}"/>
    <cellStyle name="Comma 12 2 5 7 2" xfId="13895" xr:uid="{00000000-0005-0000-0000-000042120000}"/>
    <cellStyle name="Comma 12 2 5 7 3" xfId="23145" xr:uid="{00000000-0005-0000-0000-000043120000}"/>
    <cellStyle name="Comma 12 2 5 7 4" xfId="32390" xr:uid="{00000000-0005-0000-0000-000044120000}"/>
    <cellStyle name="Comma 12 2 5 7 5" xfId="41635" xr:uid="{00000000-0005-0000-0000-000045120000}"/>
    <cellStyle name="Comma 12 2 5 8" xfId="9615" xr:uid="{00000000-0005-0000-0000-000046120000}"/>
    <cellStyle name="Comma 12 2 5 9" xfId="18865" xr:uid="{00000000-0005-0000-0000-000047120000}"/>
    <cellStyle name="Comma 12 2 6" xfId="504" xr:uid="{00000000-0005-0000-0000-000048120000}"/>
    <cellStyle name="Comma 12 2 6 10" xfId="37489" xr:uid="{00000000-0005-0000-0000-000049120000}"/>
    <cellStyle name="Comma 12 2 6 2" xfId="1206" xr:uid="{00000000-0005-0000-0000-00004A120000}"/>
    <cellStyle name="Comma 12 2 6 2 2" xfId="4048" xr:uid="{00000000-0005-0000-0000-00004B120000}"/>
    <cellStyle name="Comma 12 2 6 2 2 2" xfId="9030" xr:uid="{00000000-0005-0000-0000-00004C120000}"/>
    <cellStyle name="Comma 12 2 6 2 2 2 2" xfId="18275" xr:uid="{00000000-0005-0000-0000-00004D120000}"/>
    <cellStyle name="Comma 12 2 6 2 2 2 3" xfId="27525" xr:uid="{00000000-0005-0000-0000-00004E120000}"/>
    <cellStyle name="Comma 12 2 6 2 2 2 4" xfId="36770" xr:uid="{00000000-0005-0000-0000-00004F120000}"/>
    <cellStyle name="Comma 12 2 6 2 2 2 5" xfId="46015" xr:uid="{00000000-0005-0000-0000-000050120000}"/>
    <cellStyle name="Comma 12 2 6 2 2 3" xfId="13293" xr:uid="{00000000-0005-0000-0000-000051120000}"/>
    <cellStyle name="Comma 12 2 6 2 2 4" xfId="22543" xr:uid="{00000000-0005-0000-0000-000052120000}"/>
    <cellStyle name="Comma 12 2 6 2 2 5" xfId="31788" xr:uid="{00000000-0005-0000-0000-000053120000}"/>
    <cellStyle name="Comma 12 2 6 2 2 6" xfId="41033" xr:uid="{00000000-0005-0000-0000-000054120000}"/>
    <cellStyle name="Comma 12 2 6 2 3" xfId="2627" xr:uid="{00000000-0005-0000-0000-000055120000}"/>
    <cellStyle name="Comma 12 2 6 2 3 2" xfId="7609" xr:uid="{00000000-0005-0000-0000-000056120000}"/>
    <cellStyle name="Comma 12 2 6 2 3 2 2" xfId="16854" xr:uid="{00000000-0005-0000-0000-000057120000}"/>
    <cellStyle name="Comma 12 2 6 2 3 2 3" xfId="26104" xr:uid="{00000000-0005-0000-0000-000058120000}"/>
    <cellStyle name="Comma 12 2 6 2 3 2 4" xfId="35349" xr:uid="{00000000-0005-0000-0000-000059120000}"/>
    <cellStyle name="Comma 12 2 6 2 3 2 5" xfId="44594" xr:uid="{00000000-0005-0000-0000-00005A120000}"/>
    <cellStyle name="Comma 12 2 6 2 3 3" xfId="11872" xr:uid="{00000000-0005-0000-0000-00005B120000}"/>
    <cellStyle name="Comma 12 2 6 2 3 4" xfId="21122" xr:uid="{00000000-0005-0000-0000-00005C120000}"/>
    <cellStyle name="Comma 12 2 6 2 3 5" xfId="30367" xr:uid="{00000000-0005-0000-0000-00005D120000}"/>
    <cellStyle name="Comma 12 2 6 2 3 6" xfId="39612" xr:uid="{00000000-0005-0000-0000-00005E120000}"/>
    <cellStyle name="Comma 12 2 6 2 4" xfId="6188" xr:uid="{00000000-0005-0000-0000-00005F120000}"/>
    <cellStyle name="Comma 12 2 6 2 4 2" xfId="15433" xr:uid="{00000000-0005-0000-0000-000060120000}"/>
    <cellStyle name="Comma 12 2 6 2 4 3" xfId="24683" xr:uid="{00000000-0005-0000-0000-000061120000}"/>
    <cellStyle name="Comma 12 2 6 2 4 4" xfId="33928" xr:uid="{00000000-0005-0000-0000-000062120000}"/>
    <cellStyle name="Comma 12 2 6 2 4 5" xfId="43173" xr:uid="{00000000-0005-0000-0000-000063120000}"/>
    <cellStyle name="Comma 12 2 6 2 5" xfId="10451" xr:uid="{00000000-0005-0000-0000-000064120000}"/>
    <cellStyle name="Comma 12 2 6 2 6" xfId="19701" xr:uid="{00000000-0005-0000-0000-000065120000}"/>
    <cellStyle name="Comma 12 2 6 2 7" xfId="28946" xr:uid="{00000000-0005-0000-0000-000066120000}"/>
    <cellStyle name="Comma 12 2 6 2 8" xfId="38191" xr:uid="{00000000-0005-0000-0000-000067120000}"/>
    <cellStyle name="Comma 12 2 6 3" xfId="3346" xr:uid="{00000000-0005-0000-0000-000068120000}"/>
    <cellStyle name="Comma 12 2 6 3 2" xfId="8328" xr:uid="{00000000-0005-0000-0000-000069120000}"/>
    <cellStyle name="Comma 12 2 6 3 2 2" xfId="17573" xr:uid="{00000000-0005-0000-0000-00006A120000}"/>
    <cellStyle name="Comma 12 2 6 3 2 3" xfId="26823" xr:uid="{00000000-0005-0000-0000-00006B120000}"/>
    <cellStyle name="Comma 12 2 6 3 2 4" xfId="36068" xr:uid="{00000000-0005-0000-0000-00006C120000}"/>
    <cellStyle name="Comma 12 2 6 3 2 5" xfId="45313" xr:uid="{00000000-0005-0000-0000-00006D120000}"/>
    <cellStyle name="Comma 12 2 6 3 3" xfId="12591" xr:uid="{00000000-0005-0000-0000-00006E120000}"/>
    <cellStyle name="Comma 12 2 6 3 4" xfId="21841" xr:uid="{00000000-0005-0000-0000-00006F120000}"/>
    <cellStyle name="Comma 12 2 6 3 5" xfId="31086" xr:uid="{00000000-0005-0000-0000-000070120000}"/>
    <cellStyle name="Comma 12 2 6 3 6" xfId="40331" xr:uid="{00000000-0005-0000-0000-000071120000}"/>
    <cellStyle name="Comma 12 2 6 4" xfId="1908" xr:uid="{00000000-0005-0000-0000-000072120000}"/>
    <cellStyle name="Comma 12 2 6 4 2" xfId="6890" xr:uid="{00000000-0005-0000-0000-000073120000}"/>
    <cellStyle name="Comma 12 2 6 4 2 2" xfId="16135" xr:uid="{00000000-0005-0000-0000-000074120000}"/>
    <cellStyle name="Comma 12 2 6 4 2 3" xfId="25385" xr:uid="{00000000-0005-0000-0000-000075120000}"/>
    <cellStyle name="Comma 12 2 6 4 2 4" xfId="34630" xr:uid="{00000000-0005-0000-0000-000076120000}"/>
    <cellStyle name="Comma 12 2 6 4 2 5" xfId="43875" xr:uid="{00000000-0005-0000-0000-000077120000}"/>
    <cellStyle name="Comma 12 2 6 4 3" xfId="11153" xr:uid="{00000000-0005-0000-0000-000078120000}"/>
    <cellStyle name="Comma 12 2 6 4 4" xfId="20403" xr:uid="{00000000-0005-0000-0000-000079120000}"/>
    <cellStyle name="Comma 12 2 6 4 5" xfId="29648" xr:uid="{00000000-0005-0000-0000-00007A120000}"/>
    <cellStyle name="Comma 12 2 6 4 6" xfId="38893" xr:uid="{00000000-0005-0000-0000-00007B120000}"/>
    <cellStyle name="Comma 12 2 6 5" xfId="5486" xr:uid="{00000000-0005-0000-0000-00007C120000}"/>
    <cellStyle name="Comma 12 2 6 5 2" xfId="14731" xr:uid="{00000000-0005-0000-0000-00007D120000}"/>
    <cellStyle name="Comma 12 2 6 5 3" xfId="23981" xr:uid="{00000000-0005-0000-0000-00007E120000}"/>
    <cellStyle name="Comma 12 2 6 5 4" xfId="33226" xr:uid="{00000000-0005-0000-0000-00007F120000}"/>
    <cellStyle name="Comma 12 2 6 5 5" xfId="42471" xr:uid="{00000000-0005-0000-0000-000080120000}"/>
    <cellStyle name="Comma 12 2 6 6" xfId="4767" xr:uid="{00000000-0005-0000-0000-000081120000}"/>
    <cellStyle name="Comma 12 2 6 6 2" xfId="14012" xr:uid="{00000000-0005-0000-0000-000082120000}"/>
    <cellStyle name="Comma 12 2 6 6 3" xfId="23262" xr:uid="{00000000-0005-0000-0000-000083120000}"/>
    <cellStyle name="Comma 12 2 6 6 4" xfId="32507" xr:uid="{00000000-0005-0000-0000-000084120000}"/>
    <cellStyle name="Comma 12 2 6 6 5" xfId="41752" xr:uid="{00000000-0005-0000-0000-000085120000}"/>
    <cellStyle name="Comma 12 2 6 7" xfId="9749" xr:uid="{00000000-0005-0000-0000-000086120000}"/>
    <cellStyle name="Comma 12 2 6 8" xfId="18999" xr:uid="{00000000-0005-0000-0000-000087120000}"/>
    <cellStyle name="Comma 12 2 6 9" xfId="28244" xr:uid="{00000000-0005-0000-0000-000088120000}"/>
    <cellStyle name="Comma 12 2 7" xfId="855" xr:uid="{00000000-0005-0000-0000-000089120000}"/>
    <cellStyle name="Comma 12 2 7 2" xfId="3697" xr:uid="{00000000-0005-0000-0000-00008A120000}"/>
    <cellStyle name="Comma 12 2 7 2 2" xfId="8679" xr:uid="{00000000-0005-0000-0000-00008B120000}"/>
    <cellStyle name="Comma 12 2 7 2 2 2" xfId="17924" xr:uid="{00000000-0005-0000-0000-00008C120000}"/>
    <cellStyle name="Comma 12 2 7 2 2 3" xfId="27174" xr:uid="{00000000-0005-0000-0000-00008D120000}"/>
    <cellStyle name="Comma 12 2 7 2 2 4" xfId="36419" xr:uid="{00000000-0005-0000-0000-00008E120000}"/>
    <cellStyle name="Comma 12 2 7 2 2 5" xfId="45664" xr:uid="{00000000-0005-0000-0000-00008F120000}"/>
    <cellStyle name="Comma 12 2 7 2 3" xfId="12942" xr:uid="{00000000-0005-0000-0000-000090120000}"/>
    <cellStyle name="Comma 12 2 7 2 4" xfId="22192" xr:uid="{00000000-0005-0000-0000-000091120000}"/>
    <cellStyle name="Comma 12 2 7 2 5" xfId="31437" xr:uid="{00000000-0005-0000-0000-000092120000}"/>
    <cellStyle name="Comma 12 2 7 2 6" xfId="40682" xr:uid="{00000000-0005-0000-0000-000093120000}"/>
    <cellStyle name="Comma 12 2 7 3" xfId="2259" xr:uid="{00000000-0005-0000-0000-000094120000}"/>
    <cellStyle name="Comma 12 2 7 3 2" xfId="7241" xr:uid="{00000000-0005-0000-0000-000095120000}"/>
    <cellStyle name="Comma 12 2 7 3 2 2" xfId="16486" xr:uid="{00000000-0005-0000-0000-000096120000}"/>
    <cellStyle name="Comma 12 2 7 3 2 3" xfId="25736" xr:uid="{00000000-0005-0000-0000-000097120000}"/>
    <cellStyle name="Comma 12 2 7 3 2 4" xfId="34981" xr:uid="{00000000-0005-0000-0000-000098120000}"/>
    <cellStyle name="Comma 12 2 7 3 2 5" xfId="44226" xr:uid="{00000000-0005-0000-0000-000099120000}"/>
    <cellStyle name="Comma 12 2 7 3 3" xfId="11504" xr:uid="{00000000-0005-0000-0000-00009A120000}"/>
    <cellStyle name="Comma 12 2 7 3 4" xfId="20754" xr:uid="{00000000-0005-0000-0000-00009B120000}"/>
    <cellStyle name="Comma 12 2 7 3 5" xfId="29999" xr:uid="{00000000-0005-0000-0000-00009C120000}"/>
    <cellStyle name="Comma 12 2 7 3 6" xfId="39244" xr:uid="{00000000-0005-0000-0000-00009D120000}"/>
    <cellStyle name="Comma 12 2 7 4" xfId="5837" xr:uid="{00000000-0005-0000-0000-00009E120000}"/>
    <cellStyle name="Comma 12 2 7 4 2" xfId="15082" xr:uid="{00000000-0005-0000-0000-00009F120000}"/>
    <cellStyle name="Comma 12 2 7 4 3" xfId="24332" xr:uid="{00000000-0005-0000-0000-0000A0120000}"/>
    <cellStyle name="Comma 12 2 7 4 4" xfId="33577" xr:uid="{00000000-0005-0000-0000-0000A1120000}"/>
    <cellStyle name="Comma 12 2 7 4 5" xfId="42822" xr:uid="{00000000-0005-0000-0000-0000A2120000}"/>
    <cellStyle name="Comma 12 2 7 5" xfId="10100" xr:uid="{00000000-0005-0000-0000-0000A3120000}"/>
    <cellStyle name="Comma 12 2 7 6" xfId="19350" xr:uid="{00000000-0005-0000-0000-0000A4120000}"/>
    <cellStyle name="Comma 12 2 7 7" xfId="28595" xr:uid="{00000000-0005-0000-0000-0000A5120000}"/>
    <cellStyle name="Comma 12 2 7 8" xfId="37840" xr:uid="{00000000-0005-0000-0000-0000A6120000}"/>
    <cellStyle name="Comma 12 2 8" xfId="2978" xr:uid="{00000000-0005-0000-0000-0000A7120000}"/>
    <cellStyle name="Comma 12 2 8 2" xfId="7960" xr:uid="{00000000-0005-0000-0000-0000A8120000}"/>
    <cellStyle name="Comma 12 2 8 2 2" xfId="17205" xr:uid="{00000000-0005-0000-0000-0000A9120000}"/>
    <cellStyle name="Comma 12 2 8 2 3" xfId="26455" xr:uid="{00000000-0005-0000-0000-0000AA120000}"/>
    <cellStyle name="Comma 12 2 8 2 4" xfId="35700" xr:uid="{00000000-0005-0000-0000-0000AB120000}"/>
    <cellStyle name="Comma 12 2 8 2 5" xfId="44945" xr:uid="{00000000-0005-0000-0000-0000AC120000}"/>
    <cellStyle name="Comma 12 2 8 3" xfId="12223" xr:uid="{00000000-0005-0000-0000-0000AD120000}"/>
    <cellStyle name="Comma 12 2 8 4" xfId="21473" xr:uid="{00000000-0005-0000-0000-0000AE120000}"/>
    <cellStyle name="Comma 12 2 8 5" xfId="30718" xr:uid="{00000000-0005-0000-0000-0000AF120000}"/>
    <cellStyle name="Comma 12 2 8 6" xfId="39963" xr:uid="{00000000-0005-0000-0000-0000B0120000}"/>
    <cellStyle name="Comma 12 2 9" xfId="1557" xr:uid="{00000000-0005-0000-0000-0000B1120000}"/>
    <cellStyle name="Comma 12 2 9 2" xfId="6539" xr:uid="{00000000-0005-0000-0000-0000B2120000}"/>
    <cellStyle name="Comma 12 2 9 2 2" xfId="15784" xr:uid="{00000000-0005-0000-0000-0000B3120000}"/>
    <cellStyle name="Comma 12 2 9 2 3" xfId="25034" xr:uid="{00000000-0005-0000-0000-0000B4120000}"/>
    <cellStyle name="Comma 12 2 9 2 4" xfId="34279" xr:uid="{00000000-0005-0000-0000-0000B5120000}"/>
    <cellStyle name="Comma 12 2 9 2 5" xfId="43524" xr:uid="{00000000-0005-0000-0000-0000B6120000}"/>
    <cellStyle name="Comma 12 2 9 3" xfId="10802" xr:uid="{00000000-0005-0000-0000-0000B7120000}"/>
    <cellStyle name="Comma 12 2 9 4" xfId="20052" xr:uid="{00000000-0005-0000-0000-0000B8120000}"/>
    <cellStyle name="Comma 12 2 9 5" xfId="29297" xr:uid="{00000000-0005-0000-0000-0000B9120000}"/>
    <cellStyle name="Comma 12 2 9 6" xfId="38542" xr:uid="{00000000-0005-0000-0000-0000BA120000}"/>
    <cellStyle name="Comma 12 3" xfId="199" xr:uid="{00000000-0005-0000-0000-0000BB120000}"/>
    <cellStyle name="Comma 12 3 10" xfId="9446" xr:uid="{00000000-0005-0000-0000-0000BC120000}"/>
    <cellStyle name="Comma 12 3 11" xfId="18696" xr:uid="{00000000-0005-0000-0000-0000BD120000}"/>
    <cellStyle name="Comma 12 3 12" xfId="27941" xr:uid="{00000000-0005-0000-0000-0000BE120000}"/>
    <cellStyle name="Comma 12 3 13" xfId="37186" xr:uid="{00000000-0005-0000-0000-0000BF120000}"/>
    <cellStyle name="Comma 12 3 2" xfId="278" xr:uid="{00000000-0005-0000-0000-0000C0120000}"/>
    <cellStyle name="Comma 12 3 2 10" xfId="28019" xr:uid="{00000000-0005-0000-0000-0000C1120000}"/>
    <cellStyle name="Comma 12 3 2 11" xfId="37264" xr:uid="{00000000-0005-0000-0000-0000C2120000}"/>
    <cellStyle name="Comma 12 3 2 2" xfId="647" xr:uid="{00000000-0005-0000-0000-0000C3120000}"/>
    <cellStyle name="Comma 12 3 2 2 10" xfId="37632" xr:uid="{00000000-0005-0000-0000-0000C4120000}"/>
    <cellStyle name="Comma 12 3 2 2 2" xfId="1349" xr:uid="{00000000-0005-0000-0000-0000C5120000}"/>
    <cellStyle name="Comma 12 3 2 2 2 2" xfId="4191" xr:uid="{00000000-0005-0000-0000-0000C6120000}"/>
    <cellStyle name="Comma 12 3 2 2 2 2 2" xfId="9173" xr:uid="{00000000-0005-0000-0000-0000C7120000}"/>
    <cellStyle name="Comma 12 3 2 2 2 2 2 2" xfId="18418" xr:uid="{00000000-0005-0000-0000-0000C8120000}"/>
    <cellStyle name="Comma 12 3 2 2 2 2 2 3" xfId="27668" xr:uid="{00000000-0005-0000-0000-0000C9120000}"/>
    <cellStyle name="Comma 12 3 2 2 2 2 2 4" xfId="36913" xr:uid="{00000000-0005-0000-0000-0000CA120000}"/>
    <cellStyle name="Comma 12 3 2 2 2 2 2 5" xfId="46158" xr:uid="{00000000-0005-0000-0000-0000CB120000}"/>
    <cellStyle name="Comma 12 3 2 2 2 2 3" xfId="13436" xr:uid="{00000000-0005-0000-0000-0000CC120000}"/>
    <cellStyle name="Comma 12 3 2 2 2 2 4" xfId="22686" xr:uid="{00000000-0005-0000-0000-0000CD120000}"/>
    <cellStyle name="Comma 12 3 2 2 2 2 5" xfId="31931" xr:uid="{00000000-0005-0000-0000-0000CE120000}"/>
    <cellStyle name="Comma 12 3 2 2 2 2 6" xfId="41176" xr:uid="{00000000-0005-0000-0000-0000CF120000}"/>
    <cellStyle name="Comma 12 3 2 2 2 3" xfId="2770" xr:uid="{00000000-0005-0000-0000-0000D0120000}"/>
    <cellStyle name="Comma 12 3 2 2 2 3 2" xfId="7752" xr:uid="{00000000-0005-0000-0000-0000D1120000}"/>
    <cellStyle name="Comma 12 3 2 2 2 3 2 2" xfId="16997" xr:uid="{00000000-0005-0000-0000-0000D2120000}"/>
    <cellStyle name="Comma 12 3 2 2 2 3 2 3" xfId="26247" xr:uid="{00000000-0005-0000-0000-0000D3120000}"/>
    <cellStyle name="Comma 12 3 2 2 2 3 2 4" xfId="35492" xr:uid="{00000000-0005-0000-0000-0000D4120000}"/>
    <cellStyle name="Comma 12 3 2 2 2 3 2 5" xfId="44737" xr:uid="{00000000-0005-0000-0000-0000D5120000}"/>
    <cellStyle name="Comma 12 3 2 2 2 3 3" xfId="12015" xr:uid="{00000000-0005-0000-0000-0000D6120000}"/>
    <cellStyle name="Comma 12 3 2 2 2 3 4" xfId="21265" xr:uid="{00000000-0005-0000-0000-0000D7120000}"/>
    <cellStyle name="Comma 12 3 2 2 2 3 5" xfId="30510" xr:uid="{00000000-0005-0000-0000-0000D8120000}"/>
    <cellStyle name="Comma 12 3 2 2 2 3 6" xfId="39755" xr:uid="{00000000-0005-0000-0000-0000D9120000}"/>
    <cellStyle name="Comma 12 3 2 2 2 4" xfId="6331" xr:uid="{00000000-0005-0000-0000-0000DA120000}"/>
    <cellStyle name="Comma 12 3 2 2 2 4 2" xfId="15576" xr:uid="{00000000-0005-0000-0000-0000DB120000}"/>
    <cellStyle name="Comma 12 3 2 2 2 4 3" xfId="24826" xr:uid="{00000000-0005-0000-0000-0000DC120000}"/>
    <cellStyle name="Comma 12 3 2 2 2 4 4" xfId="34071" xr:uid="{00000000-0005-0000-0000-0000DD120000}"/>
    <cellStyle name="Comma 12 3 2 2 2 4 5" xfId="43316" xr:uid="{00000000-0005-0000-0000-0000DE120000}"/>
    <cellStyle name="Comma 12 3 2 2 2 5" xfId="10594" xr:uid="{00000000-0005-0000-0000-0000DF120000}"/>
    <cellStyle name="Comma 12 3 2 2 2 6" xfId="19844" xr:uid="{00000000-0005-0000-0000-0000E0120000}"/>
    <cellStyle name="Comma 12 3 2 2 2 7" xfId="29089" xr:uid="{00000000-0005-0000-0000-0000E1120000}"/>
    <cellStyle name="Comma 12 3 2 2 2 8" xfId="38334" xr:uid="{00000000-0005-0000-0000-0000E2120000}"/>
    <cellStyle name="Comma 12 3 2 2 3" xfId="3489" xr:uid="{00000000-0005-0000-0000-0000E3120000}"/>
    <cellStyle name="Comma 12 3 2 2 3 2" xfId="8471" xr:uid="{00000000-0005-0000-0000-0000E4120000}"/>
    <cellStyle name="Comma 12 3 2 2 3 2 2" xfId="17716" xr:uid="{00000000-0005-0000-0000-0000E5120000}"/>
    <cellStyle name="Comma 12 3 2 2 3 2 3" xfId="26966" xr:uid="{00000000-0005-0000-0000-0000E6120000}"/>
    <cellStyle name="Comma 12 3 2 2 3 2 4" xfId="36211" xr:uid="{00000000-0005-0000-0000-0000E7120000}"/>
    <cellStyle name="Comma 12 3 2 2 3 2 5" xfId="45456" xr:uid="{00000000-0005-0000-0000-0000E8120000}"/>
    <cellStyle name="Comma 12 3 2 2 3 3" xfId="12734" xr:uid="{00000000-0005-0000-0000-0000E9120000}"/>
    <cellStyle name="Comma 12 3 2 2 3 4" xfId="21984" xr:uid="{00000000-0005-0000-0000-0000EA120000}"/>
    <cellStyle name="Comma 12 3 2 2 3 5" xfId="31229" xr:uid="{00000000-0005-0000-0000-0000EB120000}"/>
    <cellStyle name="Comma 12 3 2 2 3 6" xfId="40474" xr:uid="{00000000-0005-0000-0000-0000EC120000}"/>
    <cellStyle name="Comma 12 3 2 2 4" xfId="2051" xr:uid="{00000000-0005-0000-0000-0000ED120000}"/>
    <cellStyle name="Comma 12 3 2 2 4 2" xfId="7033" xr:uid="{00000000-0005-0000-0000-0000EE120000}"/>
    <cellStyle name="Comma 12 3 2 2 4 2 2" xfId="16278" xr:uid="{00000000-0005-0000-0000-0000EF120000}"/>
    <cellStyle name="Comma 12 3 2 2 4 2 3" xfId="25528" xr:uid="{00000000-0005-0000-0000-0000F0120000}"/>
    <cellStyle name="Comma 12 3 2 2 4 2 4" xfId="34773" xr:uid="{00000000-0005-0000-0000-0000F1120000}"/>
    <cellStyle name="Comma 12 3 2 2 4 2 5" xfId="44018" xr:uid="{00000000-0005-0000-0000-0000F2120000}"/>
    <cellStyle name="Comma 12 3 2 2 4 3" xfId="11296" xr:uid="{00000000-0005-0000-0000-0000F3120000}"/>
    <cellStyle name="Comma 12 3 2 2 4 4" xfId="20546" xr:uid="{00000000-0005-0000-0000-0000F4120000}"/>
    <cellStyle name="Comma 12 3 2 2 4 5" xfId="29791" xr:uid="{00000000-0005-0000-0000-0000F5120000}"/>
    <cellStyle name="Comma 12 3 2 2 4 6" xfId="39036" xr:uid="{00000000-0005-0000-0000-0000F6120000}"/>
    <cellStyle name="Comma 12 3 2 2 5" xfId="5629" xr:uid="{00000000-0005-0000-0000-0000F7120000}"/>
    <cellStyle name="Comma 12 3 2 2 5 2" xfId="14874" xr:uid="{00000000-0005-0000-0000-0000F8120000}"/>
    <cellStyle name="Comma 12 3 2 2 5 3" xfId="24124" xr:uid="{00000000-0005-0000-0000-0000F9120000}"/>
    <cellStyle name="Comma 12 3 2 2 5 4" xfId="33369" xr:uid="{00000000-0005-0000-0000-0000FA120000}"/>
    <cellStyle name="Comma 12 3 2 2 5 5" xfId="42614" xr:uid="{00000000-0005-0000-0000-0000FB120000}"/>
    <cellStyle name="Comma 12 3 2 2 6" xfId="4910" xr:uid="{00000000-0005-0000-0000-0000FC120000}"/>
    <cellStyle name="Comma 12 3 2 2 6 2" xfId="14155" xr:uid="{00000000-0005-0000-0000-0000FD120000}"/>
    <cellStyle name="Comma 12 3 2 2 6 3" xfId="23405" xr:uid="{00000000-0005-0000-0000-0000FE120000}"/>
    <cellStyle name="Comma 12 3 2 2 6 4" xfId="32650" xr:uid="{00000000-0005-0000-0000-0000FF120000}"/>
    <cellStyle name="Comma 12 3 2 2 6 5" xfId="41895" xr:uid="{00000000-0005-0000-0000-000000130000}"/>
    <cellStyle name="Comma 12 3 2 2 7" xfId="9892" xr:uid="{00000000-0005-0000-0000-000001130000}"/>
    <cellStyle name="Comma 12 3 2 2 8" xfId="19142" xr:uid="{00000000-0005-0000-0000-000002130000}"/>
    <cellStyle name="Comma 12 3 2 2 9" xfId="28387" xr:uid="{00000000-0005-0000-0000-000003130000}"/>
    <cellStyle name="Comma 12 3 2 3" xfId="998" xr:uid="{00000000-0005-0000-0000-000004130000}"/>
    <cellStyle name="Comma 12 3 2 3 2" xfId="3840" xr:uid="{00000000-0005-0000-0000-000005130000}"/>
    <cellStyle name="Comma 12 3 2 3 2 2" xfId="8822" xr:uid="{00000000-0005-0000-0000-000006130000}"/>
    <cellStyle name="Comma 12 3 2 3 2 2 2" xfId="18067" xr:uid="{00000000-0005-0000-0000-000007130000}"/>
    <cellStyle name="Comma 12 3 2 3 2 2 3" xfId="27317" xr:uid="{00000000-0005-0000-0000-000008130000}"/>
    <cellStyle name="Comma 12 3 2 3 2 2 4" xfId="36562" xr:uid="{00000000-0005-0000-0000-000009130000}"/>
    <cellStyle name="Comma 12 3 2 3 2 2 5" xfId="45807" xr:uid="{00000000-0005-0000-0000-00000A130000}"/>
    <cellStyle name="Comma 12 3 2 3 2 3" xfId="13085" xr:uid="{00000000-0005-0000-0000-00000B130000}"/>
    <cellStyle name="Comma 12 3 2 3 2 4" xfId="22335" xr:uid="{00000000-0005-0000-0000-00000C130000}"/>
    <cellStyle name="Comma 12 3 2 3 2 5" xfId="31580" xr:uid="{00000000-0005-0000-0000-00000D130000}"/>
    <cellStyle name="Comma 12 3 2 3 2 6" xfId="40825" xr:uid="{00000000-0005-0000-0000-00000E130000}"/>
    <cellStyle name="Comma 12 3 2 3 3" xfId="2402" xr:uid="{00000000-0005-0000-0000-00000F130000}"/>
    <cellStyle name="Comma 12 3 2 3 3 2" xfId="7384" xr:uid="{00000000-0005-0000-0000-000010130000}"/>
    <cellStyle name="Comma 12 3 2 3 3 2 2" xfId="16629" xr:uid="{00000000-0005-0000-0000-000011130000}"/>
    <cellStyle name="Comma 12 3 2 3 3 2 3" xfId="25879" xr:uid="{00000000-0005-0000-0000-000012130000}"/>
    <cellStyle name="Comma 12 3 2 3 3 2 4" xfId="35124" xr:uid="{00000000-0005-0000-0000-000013130000}"/>
    <cellStyle name="Comma 12 3 2 3 3 2 5" xfId="44369" xr:uid="{00000000-0005-0000-0000-000014130000}"/>
    <cellStyle name="Comma 12 3 2 3 3 3" xfId="11647" xr:uid="{00000000-0005-0000-0000-000015130000}"/>
    <cellStyle name="Comma 12 3 2 3 3 4" xfId="20897" xr:uid="{00000000-0005-0000-0000-000016130000}"/>
    <cellStyle name="Comma 12 3 2 3 3 5" xfId="30142" xr:uid="{00000000-0005-0000-0000-000017130000}"/>
    <cellStyle name="Comma 12 3 2 3 3 6" xfId="39387" xr:uid="{00000000-0005-0000-0000-000018130000}"/>
    <cellStyle name="Comma 12 3 2 3 4" xfId="5980" xr:uid="{00000000-0005-0000-0000-000019130000}"/>
    <cellStyle name="Comma 12 3 2 3 4 2" xfId="15225" xr:uid="{00000000-0005-0000-0000-00001A130000}"/>
    <cellStyle name="Comma 12 3 2 3 4 3" xfId="24475" xr:uid="{00000000-0005-0000-0000-00001B130000}"/>
    <cellStyle name="Comma 12 3 2 3 4 4" xfId="33720" xr:uid="{00000000-0005-0000-0000-00001C130000}"/>
    <cellStyle name="Comma 12 3 2 3 4 5" xfId="42965" xr:uid="{00000000-0005-0000-0000-00001D130000}"/>
    <cellStyle name="Comma 12 3 2 3 5" xfId="10243" xr:uid="{00000000-0005-0000-0000-00001E130000}"/>
    <cellStyle name="Comma 12 3 2 3 6" xfId="19493" xr:uid="{00000000-0005-0000-0000-00001F130000}"/>
    <cellStyle name="Comma 12 3 2 3 7" xfId="28738" xr:uid="{00000000-0005-0000-0000-000020130000}"/>
    <cellStyle name="Comma 12 3 2 3 8" xfId="37983" xr:uid="{00000000-0005-0000-0000-000021130000}"/>
    <cellStyle name="Comma 12 3 2 4" xfId="3121" xr:uid="{00000000-0005-0000-0000-000022130000}"/>
    <cellStyle name="Comma 12 3 2 4 2" xfId="8103" xr:uid="{00000000-0005-0000-0000-000023130000}"/>
    <cellStyle name="Comma 12 3 2 4 2 2" xfId="17348" xr:uid="{00000000-0005-0000-0000-000024130000}"/>
    <cellStyle name="Comma 12 3 2 4 2 3" xfId="26598" xr:uid="{00000000-0005-0000-0000-000025130000}"/>
    <cellStyle name="Comma 12 3 2 4 2 4" xfId="35843" xr:uid="{00000000-0005-0000-0000-000026130000}"/>
    <cellStyle name="Comma 12 3 2 4 2 5" xfId="45088" xr:uid="{00000000-0005-0000-0000-000027130000}"/>
    <cellStyle name="Comma 12 3 2 4 3" xfId="12366" xr:uid="{00000000-0005-0000-0000-000028130000}"/>
    <cellStyle name="Comma 12 3 2 4 4" xfId="21616" xr:uid="{00000000-0005-0000-0000-000029130000}"/>
    <cellStyle name="Comma 12 3 2 4 5" xfId="30861" xr:uid="{00000000-0005-0000-0000-00002A130000}"/>
    <cellStyle name="Comma 12 3 2 4 6" xfId="40106" xr:uid="{00000000-0005-0000-0000-00002B130000}"/>
    <cellStyle name="Comma 12 3 2 5" xfId="1817" xr:uid="{00000000-0005-0000-0000-00002C130000}"/>
    <cellStyle name="Comma 12 3 2 5 2" xfId="6799" xr:uid="{00000000-0005-0000-0000-00002D130000}"/>
    <cellStyle name="Comma 12 3 2 5 2 2" xfId="16044" xr:uid="{00000000-0005-0000-0000-00002E130000}"/>
    <cellStyle name="Comma 12 3 2 5 2 3" xfId="25294" xr:uid="{00000000-0005-0000-0000-00002F130000}"/>
    <cellStyle name="Comma 12 3 2 5 2 4" xfId="34539" xr:uid="{00000000-0005-0000-0000-000030130000}"/>
    <cellStyle name="Comma 12 3 2 5 2 5" xfId="43784" xr:uid="{00000000-0005-0000-0000-000031130000}"/>
    <cellStyle name="Comma 12 3 2 5 3" xfId="11062" xr:uid="{00000000-0005-0000-0000-000032130000}"/>
    <cellStyle name="Comma 12 3 2 5 4" xfId="20312" xr:uid="{00000000-0005-0000-0000-000033130000}"/>
    <cellStyle name="Comma 12 3 2 5 5" xfId="29557" xr:uid="{00000000-0005-0000-0000-000034130000}"/>
    <cellStyle name="Comma 12 3 2 5 6" xfId="38802" xr:uid="{00000000-0005-0000-0000-000035130000}"/>
    <cellStyle name="Comma 12 3 2 6" xfId="5261" xr:uid="{00000000-0005-0000-0000-000036130000}"/>
    <cellStyle name="Comma 12 3 2 6 2" xfId="14506" xr:uid="{00000000-0005-0000-0000-000037130000}"/>
    <cellStyle name="Comma 12 3 2 6 3" xfId="23756" xr:uid="{00000000-0005-0000-0000-000038130000}"/>
    <cellStyle name="Comma 12 3 2 6 4" xfId="33001" xr:uid="{00000000-0005-0000-0000-000039130000}"/>
    <cellStyle name="Comma 12 3 2 6 5" xfId="42246" xr:uid="{00000000-0005-0000-0000-00003A130000}"/>
    <cellStyle name="Comma 12 3 2 7" xfId="4559" xr:uid="{00000000-0005-0000-0000-00003B130000}"/>
    <cellStyle name="Comma 12 3 2 7 2" xfId="13804" xr:uid="{00000000-0005-0000-0000-00003C130000}"/>
    <cellStyle name="Comma 12 3 2 7 3" xfId="23054" xr:uid="{00000000-0005-0000-0000-00003D130000}"/>
    <cellStyle name="Comma 12 3 2 7 4" xfId="32299" xr:uid="{00000000-0005-0000-0000-00003E130000}"/>
    <cellStyle name="Comma 12 3 2 7 5" xfId="41544" xr:uid="{00000000-0005-0000-0000-00003F130000}"/>
    <cellStyle name="Comma 12 3 2 8" xfId="9524" xr:uid="{00000000-0005-0000-0000-000040130000}"/>
    <cellStyle name="Comma 12 3 2 9" xfId="18774" xr:uid="{00000000-0005-0000-0000-000041130000}"/>
    <cellStyle name="Comma 12 3 3" xfId="434" xr:uid="{00000000-0005-0000-0000-000042130000}"/>
    <cellStyle name="Comma 12 3 3 10" xfId="28175" xr:uid="{00000000-0005-0000-0000-000043130000}"/>
    <cellStyle name="Comma 12 3 3 11" xfId="37420" xr:uid="{00000000-0005-0000-0000-000044130000}"/>
    <cellStyle name="Comma 12 3 3 2" xfId="803" xr:uid="{00000000-0005-0000-0000-000045130000}"/>
    <cellStyle name="Comma 12 3 3 2 10" xfId="37788" xr:uid="{00000000-0005-0000-0000-000046130000}"/>
    <cellStyle name="Comma 12 3 3 2 2" xfId="1505" xr:uid="{00000000-0005-0000-0000-000047130000}"/>
    <cellStyle name="Comma 12 3 3 2 2 2" xfId="4347" xr:uid="{00000000-0005-0000-0000-000048130000}"/>
    <cellStyle name="Comma 12 3 3 2 2 2 2" xfId="9329" xr:uid="{00000000-0005-0000-0000-000049130000}"/>
    <cellStyle name="Comma 12 3 3 2 2 2 2 2" xfId="18574" xr:uid="{00000000-0005-0000-0000-00004A130000}"/>
    <cellStyle name="Comma 12 3 3 2 2 2 2 3" xfId="27824" xr:uid="{00000000-0005-0000-0000-00004B130000}"/>
    <cellStyle name="Comma 12 3 3 2 2 2 2 4" xfId="37069" xr:uid="{00000000-0005-0000-0000-00004C130000}"/>
    <cellStyle name="Comma 12 3 3 2 2 2 2 5" xfId="46314" xr:uid="{00000000-0005-0000-0000-00004D130000}"/>
    <cellStyle name="Comma 12 3 3 2 2 2 3" xfId="13592" xr:uid="{00000000-0005-0000-0000-00004E130000}"/>
    <cellStyle name="Comma 12 3 3 2 2 2 4" xfId="22842" xr:uid="{00000000-0005-0000-0000-00004F130000}"/>
    <cellStyle name="Comma 12 3 3 2 2 2 5" xfId="32087" xr:uid="{00000000-0005-0000-0000-000050130000}"/>
    <cellStyle name="Comma 12 3 3 2 2 2 6" xfId="41332" xr:uid="{00000000-0005-0000-0000-000051130000}"/>
    <cellStyle name="Comma 12 3 3 2 2 3" xfId="2926" xr:uid="{00000000-0005-0000-0000-000052130000}"/>
    <cellStyle name="Comma 12 3 3 2 2 3 2" xfId="7908" xr:uid="{00000000-0005-0000-0000-000053130000}"/>
    <cellStyle name="Comma 12 3 3 2 2 3 2 2" xfId="17153" xr:uid="{00000000-0005-0000-0000-000054130000}"/>
    <cellStyle name="Comma 12 3 3 2 2 3 2 3" xfId="26403" xr:uid="{00000000-0005-0000-0000-000055130000}"/>
    <cellStyle name="Comma 12 3 3 2 2 3 2 4" xfId="35648" xr:uid="{00000000-0005-0000-0000-000056130000}"/>
    <cellStyle name="Comma 12 3 3 2 2 3 2 5" xfId="44893" xr:uid="{00000000-0005-0000-0000-000057130000}"/>
    <cellStyle name="Comma 12 3 3 2 2 3 3" xfId="12171" xr:uid="{00000000-0005-0000-0000-000058130000}"/>
    <cellStyle name="Comma 12 3 3 2 2 3 4" xfId="21421" xr:uid="{00000000-0005-0000-0000-000059130000}"/>
    <cellStyle name="Comma 12 3 3 2 2 3 5" xfId="30666" xr:uid="{00000000-0005-0000-0000-00005A130000}"/>
    <cellStyle name="Comma 12 3 3 2 2 3 6" xfId="39911" xr:uid="{00000000-0005-0000-0000-00005B130000}"/>
    <cellStyle name="Comma 12 3 3 2 2 4" xfId="6487" xr:uid="{00000000-0005-0000-0000-00005C130000}"/>
    <cellStyle name="Comma 12 3 3 2 2 4 2" xfId="15732" xr:uid="{00000000-0005-0000-0000-00005D130000}"/>
    <cellStyle name="Comma 12 3 3 2 2 4 3" xfId="24982" xr:uid="{00000000-0005-0000-0000-00005E130000}"/>
    <cellStyle name="Comma 12 3 3 2 2 4 4" xfId="34227" xr:uid="{00000000-0005-0000-0000-00005F130000}"/>
    <cellStyle name="Comma 12 3 3 2 2 4 5" xfId="43472" xr:uid="{00000000-0005-0000-0000-000060130000}"/>
    <cellStyle name="Comma 12 3 3 2 2 5" xfId="10750" xr:uid="{00000000-0005-0000-0000-000061130000}"/>
    <cellStyle name="Comma 12 3 3 2 2 6" xfId="20000" xr:uid="{00000000-0005-0000-0000-000062130000}"/>
    <cellStyle name="Comma 12 3 3 2 2 7" xfId="29245" xr:uid="{00000000-0005-0000-0000-000063130000}"/>
    <cellStyle name="Comma 12 3 3 2 2 8" xfId="38490" xr:uid="{00000000-0005-0000-0000-000064130000}"/>
    <cellStyle name="Comma 12 3 3 2 3" xfId="3645" xr:uid="{00000000-0005-0000-0000-000065130000}"/>
    <cellStyle name="Comma 12 3 3 2 3 2" xfId="8627" xr:uid="{00000000-0005-0000-0000-000066130000}"/>
    <cellStyle name="Comma 12 3 3 2 3 2 2" xfId="17872" xr:uid="{00000000-0005-0000-0000-000067130000}"/>
    <cellStyle name="Comma 12 3 3 2 3 2 3" xfId="27122" xr:uid="{00000000-0005-0000-0000-000068130000}"/>
    <cellStyle name="Comma 12 3 3 2 3 2 4" xfId="36367" xr:uid="{00000000-0005-0000-0000-000069130000}"/>
    <cellStyle name="Comma 12 3 3 2 3 2 5" xfId="45612" xr:uid="{00000000-0005-0000-0000-00006A130000}"/>
    <cellStyle name="Comma 12 3 3 2 3 3" xfId="12890" xr:uid="{00000000-0005-0000-0000-00006B130000}"/>
    <cellStyle name="Comma 12 3 3 2 3 4" xfId="22140" xr:uid="{00000000-0005-0000-0000-00006C130000}"/>
    <cellStyle name="Comma 12 3 3 2 3 5" xfId="31385" xr:uid="{00000000-0005-0000-0000-00006D130000}"/>
    <cellStyle name="Comma 12 3 3 2 3 6" xfId="40630" xr:uid="{00000000-0005-0000-0000-00006E130000}"/>
    <cellStyle name="Comma 12 3 3 2 4" xfId="2207" xr:uid="{00000000-0005-0000-0000-00006F130000}"/>
    <cellStyle name="Comma 12 3 3 2 4 2" xfId="7189" xr:uid="{00000000-0005-0000-0000-000070130000}"/>
    <cellStyle name="Comma 12 3 3 2 4 2 2" xfId="16434" xr:uid="{00000000-0005-0000-0000-000071130000}"/>
    <cellStyle name="Comma 12 3 3 2 4 2 3" xfId="25684" xr:uid="{00000000-0005-0000-0000-000072130000}"/>
    <cellStyle name="Comma 12 3 3 2 4 2 4" xfId="34929" xr:uid="{00000000-0005-0000-0000-000073130000}"/>
    <cellStyle name="Comma 12 3 3 2 4 2 5" xfId="44174" xr:uid="{00000000-0005-0000-0000-000074130000}"/>
    <cellStyle name="Comma 12 3 3 2 4 3" xfId="11452" xr:uid="{00000000-0005-0000-0000-000075130000}"/>
    <cellStyle name="Comma 12 3 3 2 4 4" xfId="20702" xr:uid="{00000000-0005-0000-0000-000076130000}"/>
    <cellStyle name="Comma 12 3 3 2 4 5" xfId="29947" xr:uid="{00000000-0005-0000-0000-000077130000}"/>
    <cellStyle name="Comma 12 3 3 2 4 6" xfId="39192" xr:uid="{00000000-0005-0000-0000-000078130000}"/>
    <cellStyle name="Comma 12 3 3 2 5" xfId="5785" xr:uid="{00000000-0005-0000-0000-000079130000}"/>
    <cellStyle name="Comma 12 3 3 2 5 2" xfId="15030" xr:uid="{00000000-0005-0000-0000-00007A130000}"/>
    <cellStyle name="Comma 12 3 3 2 5 3" xfId="24280" xr:uid="{00000000-0005-0000-0000-00007B130000}"/>
    <cellStyle name="Comma 12 3 3 2 5 4" xfId="33525" xr:uid="{00000000-0005-0000-0000-00007C130000}"/>
    <cellStyle name="Comma 12 3 3 2 5 5" xfId="42770" xr:uid="{00000000-0005-0000-0000-00007D130000}"/>
    <cellStyle name="Comma 12 3 3 2 6" xfId="5066" xr:uid="{00000000-0005-0000-0000-00007E130000}"/>
    <cellStyle name="Comma 12 3 3 2 6 2" xfId="14311" xr:uid="{00000000-0005-0000-0000-00007F130000}"/>
    <cellStyle name="Comma 12 3 3 2 6 3" xfId="23561" xr:uid="{00000000-0005-0000-0000-000080130000}"/>
    <cellStyle name="Comma 12 3 3 2 6 4" xfId="32806" xr:uid="{00000000-0005-0000-0000-000081130000}"/>
    <cellStyle name="Comma 12 3 3 2 6 5" xfId="42051" xr:uid="{00000000-0005-0000-0000-000082130000}"/>
    <cellStyle name="Comma 12 3 3 2 7" xfId="10048" xr:uid="{00000000-0005-0000-0000-000083130000}"/>
    <cellStyle name="Comma 12 3 3 2 8" xfId="19298" xr:uid="{00000000-0005-0000-0000-000084130000}"/>
    <cellStyle name="Comma 12 3 3 2 9" xfId="28543" xr:uid="{00000000-0005-0000-0000-000085130000}"/>
    <cellStyle name="Comma 12 3 3 3" xfId="1154" xr:uid="{00000000-0005-0000-0000-000086130000}"/>
    <cellStyle name="Comma 12 3 3 3 2" xfId="3996" xr:uid="{00000000-0005-0000-0000-000087130000}"/>
    <cellStyle name="Comma 12 3 3 3 2 2" xfId="8978" xr:uid="{00000000-0005-0000-0000-000088130000}"/>
    <cellStyle name="Comma 12 3 3 3 2 2 2" xfId="18223" xr:uid="{00000000-0005-0000-0000-000089130000}"/>
    <cellStyle name="Comma 12 3 3 3 2 2 3" xfId="27473" xr:uid="{00000000-0005-0000-0000-00008A130000}"/>
    <cellStyle name="Comma 12 3 3 3 2 2 4" xfId="36718" xr:uid="{00000000-0005-0000-0000-00008B130000}"/>
    <cellStyle name="Comma 12 3 3 3 2 2 5" xfId="45963" xr:uid="{00000000-0005-0000-0000-00008C130000}"/>
    <cellStyle name="Comma 12 3 3 3 2 3" xfId="13241" xr:uid="{00000000-0005-0000-0000-00008D130000}"/>
    <cellStyle name="Comma 12 3 3 3 2 4" xfId="22491" xr:uid="{00000000-0005-0000-0000-00008E130000}"/>
    <cellStyle name="Comma 12 3 3 3 2 5" xfId="31736" xr:uid="{00000000-0005-0000-0000-00008F130000}"/>
    <cellStyle name="Comma 12 3 3 3 2 6" xfId="40981" xr:uid="{00000000-0005-0000-0000-000090130000}"/>
    <cellStyle name="Comma 12 3 3 3 3" xfId="2558" xr:uid="{00000000-0005-0000-0000-000091130000}"/>
    <cellStyle name="Comma 12 3 3 3 3 2" xfId="7540" xr:uid="{00000000-0005-0000-0000-000092130000}"/>
    <cellStyle name="Comma 12 3 3 3 3 2 2" xfId="16785" xr:uid="{00000000-0005-0000-0000-000093130000}"/>
    <cellStyle name="Comma 12 3 3 3 3 2 3" xfId="26035" xr:uid="{00000000-0005-0000-0000-000094130000}"/>
    <cellStyle name="Comma 12 3 3 3 3 2 4" xfId="35280" xr:uid="{00000000-0005-0000-0000-000095130000}"/>
    <cellStyle name="Comma 12 3 3 3 3 2 5" xfId="44525" xr:uid="{00000000-0005-0000-0000-000096130000}"/>
    <cellStyle name="Comma 12 3 3 3 3 3" xfId="11803" xr:uid="{00000000-0005-0000-0000-000097130000}"/>
    <cellStyle name="Comma 12 3 3 3 3 4" xfId="21053" xr:uid="{00000000-0005-0000-0000-000098130000}"/>
    <cellStyle name="Comma 12 3 3 3 3 5" xfId="30298" xr:uid="{00000000-0005-0000-0000-000099130000}"/>
    <cellStyle name="Comma 12 3 3 3 3 6" xfId="39543" xr:uid="{00000000-0005-0000-0000-00009A130000}"/>
    <cellStyle name="Comma 12 3 3 3 4" xfId="6136" xr:uid="{00000000-0005-0000-0000-00009B130000}"/>
    <cellStyle name="Comma 12 3 3 3 4 2" xfId="15381" xr:uid="{00000000-0005-0000-0000-00009C130000}"/>
    <cellStyle name="Comma 12 3 3 3 4 3" xfId="24631" xr:uid="{00000000-0005-0000-0000-00009D130000}"/>
    <cellStyle name="Comma 12 3 3 3 4 4" xfId="33876" xr:uid="{00000000-0005-0000-0000-00009E130000}"/>
    <cellStyle name="Comma 12 3 3 3 4 5" xfId="43121" xr:uid="{00000000-0005-0000-0000-00009F130000}"/>
    <cellStyle name="Comma 12 3 3 3 5" xfId="10399" xr:uid="{00000000-0005-0000-0000-0000A0130000}"/>
    <cellStyle name="Comma 12 3 3 3 6" xfId="19649" xr:uid="{00000000-0005-0000-0000-0000A1130000}"/>
    <cellStyle name="Comma 12 3 3 3 7" xfId="28894" xr:uid="{00000000-0005-0000-0000-0000A2130000}"/>
    <cellStyle name="Comma 12 3 3 3 8" xfId="38139" xr:uid="{00000000-0005-0000-0000-0000A3130000}"/>
    <cellStyle name="Comma 12 3 3 4" xfId="3277" xr:uid="{00000000-0005-0000-0000-0000A4130000}"/>
    <cellStyle name="Comma 12 3 3 4 2" xfId="8259" xr:uid="{00000000-0005-0000-0000-0000A5130000}"/>
    <cellStyle name="Comma 12 3 3 4 2 2" xfId="17504" xr:uid="{00000000-0005-0000-0000-0000A6130000}"/>
    <cellStyle name="Comma 12 3 3 4 2 3" xfId="26754" xr:uid="{00000000-0005-0000-0000-0000A7130000}"/>
    <cellStyle name="Comma 12 3 3 4 2 4" xfId="35999" xr:uid="{00000000-0005-0000-0000-0000A8130000}"/>
    <cellStyle name="Comma 12 3 3 4 2 5" xfId="45244" xr:uid="{00000000-0005-0000-0000-0000A9130000}"/>
    <cellStyle name="Comma 12 3 3 4 3" xfId="12522" xr:uid="{00000000-0005-0000-0000-0000AA130000}"/>
    <cellStyle name="Comma 12 3 3 4 4" xfId="21772" xr:uid="{00000000-0005-0000-0000-0000AB130000}"/>
    <cellStyle name="Comma 12 3 3 4 5" xfId="31017" xr:uid="{00000000-0005-0000-0000-0000AC130000}"/>
    <cellStyle name="Comma 12 3 3 4 6" xfId="40262" xr:uid="{00000000-0005-0000-0000-0000AD130000}"/>
    <cellStyle name="Comma 12 3 3 5" xfId="1739" xr:uid="{00000000-0005-0000-0000-0000AE130000}"/>
    <cellStyle name="Comma 12 3 3 5 2" xfId="6721" xr:uid="{00000000-0005-0000-0000-0000AF130000}"/>
    <cellStyle name="Comma 12 3 3 5 2 2" xfId="15966" xr:uid="{00000000-0005-0000-0000-0000B0130000}"/>
    <cellStyle name="Comma 12 3 3 5 2 3" xfId="25216" xr:uid="{00000000-0005-0000-0000-0000B1130000}"/>
    <cellStyle name="Comma 12 3 3 5 2 4" xfId="34461" xr:uid="{00000000-0005-0000-0000-0000B2130000}"/>
    <cellStyle name="Comma 12 3 3 5 2 5" xfId="43706" xr:uid="{00000000-0005-0000-0000-0000B3130000}"/>
    <cellStyle name="Comma 12 3 3 5 3" xfId="10984" xr:uid="{00000000-0005-0000-0000-0000B4130000}"/>
    <cellStyle name="Comma 12 3 3 5 4" xfId="20234" xr:uid="{00000000-0005-0000-0000-0000B5130000}"/>
    <cellStyle name="Comma 12 3 3 5 5" xfId="29479" xr:uid="{00000000-0005-0000-0000-0000B6130000}"/>
    <cellStyle name="Comma 12 3 3 5 6" xfId="38724" xr:uid="{00000000-0005-0000-0000-0000B7130000}"/>
    <cellStyle name="Comma 12 3 3 6" xfId="5417" xr:uid="{00000000-0005-0000-0000-0000B8130000}"/>
    <cellStyle name="Comma 12 3 3 6 2" xfId="14662" xr:uid="{00000000-0005-0000-0000-0000B9130000}"/>
    <cellStyle name="Comma 12 3 3 6 3" xfId="23912" xr:uid="{00000000-0005-0000-0000-0000BA130000}"/>
    <cellStyle name="Comma 12 3 3 6 4" xfId="33157" xr:uid="{00000000-0005-0000-0000-0000BB130000}"/>
    <cellStyle name="Comma 12 3 3 6 5" xfId="42402" xr:uid="{00000000-0005-0000-0000-0000BC130000}"/>
    <cellStyle name="Comma 12 3 3 7" xfId="4715" xr:uid="{00000000-0005-0000-0000-0000BD130000}"/>
    <cellStyle name="Comma 12 3 3 7 2" xfId="13960" xr:uid="{00000000-0005-0000-0000-0000BE130000}"/>
    <cellStyle name="Comma 12 3 3 7 3" xfId="23210" xr:uid="{00000000-0005-0000-0000-0000BF130000}"/>
    <cellStyle name="Comma 12 3 3 7 4" xfId="32455" xr:uid="{00000000-0005-0000-0000-0000C0130000}"/>
    <cellStyle name="Comma 12 3 3 7 5" xfId="41700" xr:uid="{00000000-0005-0000-0000-0000C1130000}"/>
    <cellStyle name="Comma 12 3 3 8" xfId="9680" xr:uid="{00000000-0005-0000-0000-0000C2130000}"/>
    <cellStyle name="Comma 12 3 3 9" xfId="18930" xr:uid="{00000000-0005-0000-0000-0000C3130000}"/>
    <cellStyle name="Comma 12 3 4" xfId="569" xr:uid="{00000000-0005-0000-0000-0000C4130000}"/>
    <cellStyle name="Comma 12 3 4 10" xfId="37554" xr:uid="{00000000-0005-0000-0000-0000C5130000}"/>
    <cellStyle name="Comma 12 3 4 2" xfId="1271" xr:uid="{00000000-0005-0000-0000-0000C6130000}"/>
    <cellStyle name="Comma 12 3 4 2 2" xfId="4113" xr:uid="{00000000-0005-0000-0000-0000C7130000}"/>
    <cellStyle name="Comma 12 3 4 2 2 2" xfId="9095" xr:uid="{00000000-0005-0000-0000-0000C8130000}"/>
    <cellStyle name="Comma 12 3 4 2 2 2 2" xfId="18340" xr:uid="{00000000-0005-0000-0000-0000C9130000}"/>
    <cellStyle name="Comma 12 3 4 2 2 2 3" xfId="27590" xr:uid="{00000000-0005-0000-0000-0000CA130000}"/>
    <cellStyle name="Comma 12 3 4 2 2 2 4" xfId="36835" xr:uid="{00000000-0005-0000-0000-0000CB130000}"/>
    <cellStyle name="Comma 12 3 4 2 2 2 5" xfId="46080" xr:uid="{00000000-0005-0000-0000-0000CC130000}"/>
    <cellStyle name="Comma 12 3 4 2 2 3" xfId="13358" xr:uid="{00000000-0005-0000-0000-0000CD130000}"/>
    <cellStyle name="Comma 12 3 4 2 2 4" xfId="22608" xr:uid="{00000000-0005-0000-0000-0000CE130000}"/>
    <cellStyle name="Comma 12 3 4 2 2 5" xfId="31853" xr:uid="{00000000-0005-0000-0000-0000CF130000}"/>
    <cellStyle name="Comma 12 3 4 2 2 6" xfId="41098" xr:uid="{00000000-0005-0000-0000-0000D0130000}"/>
    <cellStyle name="Comma 12 3 4 2 3" xfId="2692" xr:uid="{00000000-0005-0000-0000-0000D1130000}"/>
    <cellStyle name="Comma 12 3 4 2 3 2" xfId="7674" xr:uid="{00000000-0005-0000-0000-0000D2130000}"/>
    <cellStyle name="Comma 12 3 4 2 3 2 2" xfId="16919" xr:uid="{00000000-0005-0000-0000-0000D3130000}"/>
    <cellStyle name="Comma 12 3 4 2 3 2 3" xfId="26169" xr:uid="{00000000-0005-0000-0000-0000D4130000}"/>
    <cellStyle name="Comma 12 3 4 2 3 2 4" xfId="35414" xr:uid="{00000000-0005-0000-0000-0000D5130000}"/>
    <cellStyle name="Comma 12 3 4 2 3 2 5" xfId="44659" xr:uid="{00000000-0005-0000-0000-0000D6130000}"/>
    <cellStyle name="Comma 12 3 4 2 3 3" xfId="11937" xr:uid="{00000000-0005-0000-0000-0000D7130000}"/>
    <cellStyle name="Comma 12 3 4 2 3 4" xfId="21187" xr:uid="{00000000-0005-0000-0000-0000D8130000}"/>
    <cellStyle name="Comma 12 3 4 2 3 5" xfId="30432" xr:uid="{00000000-0005-0000-0000-0000D9130000}"/>
    <cellStyle name="Comma 12 3 4 2 3 6" xfId="39677" xr:uid="{00000000-0005-0000-0000-0000DA130000}"/>
    <cellStyle name="Comma 12 3 4 2 4" xfId="6253" xr:uid="{00000000-0005-0000-0000-0000DB130000}"/>
    <cellStyle name="Comma 12 3 4 2 4 2" xfId="15498" xr:uid="{00000000-0005-0000-0000-0000DC130000}"/>
    <cellStyle name="Comma 12 3 4 2 4 3" xfId="24748" xr:uid="{00000000-0005-0000-0000-0000DD130000}"/>
    <cellStyle name="Comma 12 3 4 2 4 4" xfId="33993" xr:uid="{00000000-0005-0000-0000-0000DE130000}"/>
    <cellStyle name="Comma 12 3 4 2 4 5" xfId="43238" xr:uid="{00000000-0005-0000-0000-0000DF130000}"/>
    <cellStyle name="Comma 12 3 4 2 5" xfId="10516" xr:uid="{00000000-0005-0000-0000-0000E0130000}"/>
    <cellStyle name="Comma 12 3 4 2 6" xfId="19766" xr:uid="{00000000-0005-0000-0000-0000E1130000}"/>
    <cellStyle name="Comma 12 3 4 2 7" xfId="29011" xr:uid="{00000000-0005-0000-0000-0000E2130000}"/>
    <cellStyle name="Comma 12 3 4 2 8" xfId="38256" xr:uid="{00000000-0005-0000-0000-0000E3130000}"/>
    <cellStyle name="Comma 12 3 4 3" xfId="3411" xr:uid="{00000000-0005-0000-0000-0000E4130000}"/>
    <cellStyle name="Comma 12 3 4 3 2" xfId="8393" xr:uid="{00000000-0005-0000-0000-0000E5130000}"/>
    <cellStyle name="Comma 12 3 4 3 2 2" xfId="17638" xr:uid="{00000000-0005-0000-0000-0000E6130000}"/>
    <cellStyle name="Comma 12 3 4 3 2 3" xfId="26888" xr:uid="{00000000-0005-0000-0000-0000E7130000}"/>
    <cellStyle name="Comma 12 3 4 3 2 4" xfId="36133" xr:uid="{00000000-0005-0000-0000-0000E8130000}"/>
    <cellStyle name="Comma 12 3 4 3 2 5" xfId="45378" xr:uid="{00000000-0005-0000-0000-0000E9130000}"/>
    <cellStyle name="Comma 12 3 4 3 3" xfId="12656" xr:uid="{00000000-0005-0000-0000-0000EA130000}"/>
    <cellStyle name="Comma 12 3 4 3 4" xfId="21906" xr:uid="{00000000-0005-0000-0000-0000EB130000}"/>
    <cellStyle name="Comma 12 3 4 3 5" xfId="31151" xr:uid="{00000000-0005-0000-0000-0000EC130000}"/>
    <cellStyle name="Comma 12 3 4 3 6" xfId="40396" xr:uid="{00000000-0005-0000-0000-0000ED130000}"/>
    <cellStyle name="Comma 12 3 4 4" xfId="1973" xr:uid="{00000000-0005-0000-0000-0000EE130000}"/>
    <cellStyle name="Comma 12 3 4 4 2" xfId="6955" xr:uid="{00000000-0005-0000-0000-0000EF130000}"/>
    <cellStyle name="Comma 12 3 4 4 2 2" xfId="16200" xr:uid="{00000000-0005-0000-0000-0000F0130000}"/>
    <cellStyle name="Comma 12 3 4 4 2 3" xfId="25450" xr:uid="{00000000-0005-0000-0000-0000F1130000}"/>
    <cellStyle name="Comma 12 3 4 4 2 4" xfId="34695" xr:uid="{00000000-0005-0000-0000-0000F2130000}"/>
    <cellStyle name="Comma 12 3 4 4 2 5" xfId="43940" xr:uid="{00000000-0005-0000-0000-0000F3130000}"/>
    <cellStyle name="Comma 12 3 4 4 3" xfId="11218" xr:uid="{00000000-0005-0000-0000-0000F4130000}"/>
    <cellStyle name="Comma 12 3 4 4 4" xfId="20468" xr:uid="{00000000-0005-0000-0000-0000F5130000}"/>
    <cellStyle name="Comma 12 3 4 4 5" xfId="29713" xr:uid="{00000000-0005-0000-0000-0000F6130000}"/>
    <cellStyle name="Comma 12 3 4 4 6" xfId="38958" xr:uid="{00000000-0005-0000-0000-0000F7130000}"/>
    <cellStyle name="Comma 12 3 4 5" xfId="5551" xr:uid="{00000000-0005-0000-0000-0000F8130000}"/>
    <cellStyle name="Comma 12 3 4 5 2" xfId="14796" xr:uid="{00000000-0005-0000-0000-0000F9130000}"/>
    <cellStyle name="Comma 12 3 4 5 3" xfId="24046" xr:uid="{00000000-0005-0000-0000-0000FA130000}"/>
    <cellStyle name="Comma 12 3 4 5 4" xfId="33291" xr:uid="{00000000-0005-0000-0000-0000FB130000}"/>
    <cellStyle name="Comma 12 3 4 5 5" xfId="42536" xr:uid="{00000000-0005-0000-0000-0000FC130000}"/>
    <cellStyle name="Comma 12 3 4 6" xfId="4832" xr:uid="{00000000-0005-0000-0000-0000FD130000}"/>
    <cellStyle name="Comma 12 3 4 6 2" xfId="14077" xr:uid="{00000000-0005-0000-0000-0000FE130000}"/>
    <cellStyle name="Comma 12 3 4 6 3" xfId="23327" xr:uid="{00000000-0005-0000-0000-0000FF130000}"/>
    <cellStyle name="Comma 12 3 4 6 4" xfId="32572" xr:uid="{00000000-0005-0000-0000-000000140000}"/>
    <cellStyle name="Comma 12 3 4 6 5" xfId="41817" xr:uid="{00000000-0005-0000-0000-000001140000}"/>
    <cellStyle name="Comma 12 3 4 7" xfId="9814" xr:uid="{00000000-0005-0000-0000-000002140000}"/>
    <cellStyle name="Comma 12 3 4 8" xfId="19064" xr:uid="{00000000-0005-0000-0000-000003140000}"/>
    <cellStyle name="Comma 12 3 4 9" xfId="28309" xr:uid="{00000000-0005-0000-0000-000004140000}"/>
    <cellStyle name="Comma 12 3 5" xfId="920" xr:uid="{00000000-0005-0000-0000-000005140000}"/>
    <cellStyle name="Comma 12 3 5 2" xfId="3762" xr:uid="{00000000-0005-0000-0000-000006140000}"/>
    <cellStyle name="Comma 12 3 5 2 2" xfId="8744" xr:uid="{00000000-0005-0000-0000-000007140000}"/>
    <cellStyle name="Comma 12 3 5 2 2 2" xfId="17989" xr:uid="{00000000-0005-0000-0000-000008140000}"/>
    <cellStyle name="Comma 12 3 5 2 2 3" xfId="27239" xr:uid="{00000000-0005-0000-0000-000009140000}"/>
    <cellStyle name="Comma 12 3 5 2 2 4" xfId="36484" xr:uid="{00000000-0005-0000-0000-00000A140000}"/>
    <cellStyle name="Comma 12 3 5 2 2 5" xfId="45729" xr:uid="{00000000-0005-0000-0000-00000B140000}"/>
    <cellStyle name="Comma 12 3 5 2 3" xfId="13007" xr:uid="{00000000-0005-0000-0000-00000C140000}"/>
    <cellStyle name="Comma 12 3 5 2 4" xfId="22257" xr:uid="{00000000-0005-0000-0000-00000D140000}"/>
    <cellStyle name="Comma 12 3 5 2 5" xfId="31502" xr:uid="{00000000-0005-0000-0000-00000E140000}"/>
    <cellStyle name="Comma 12 3 5 2 6" xfId="40747" xr:uid="{00000000-0005-0000-0000-00000F140000}"/>
    <cellStyle name="Comma 12 3 5 3" xfId="2324" xr:uid="{00000000-0005-0000-0000-000010140000}"/>
    <cellStyle name="Comma 12 3 5 3 2" xfId="7306" xr:uid="{00000000-0005-0000-0000-000011140000}"/>
    <cellStyle name="Comma 12 3 5 3 2 2" xfId="16551" xr:uid="{00000000-0005-0000-0000-000012140000}"/>
    <cellStyle name="Comma 12 3 5 3 2 3" xfId="25801" xr:uid="{00000000-0005-0000-0000-000013140000}"/>
    <cellStyle name="Comma 12 3 5 3 2 4" xfId="35046" xr:uid="{00000000-0005-0000-0000-000014140000}"/>
    <cellStyle name="Comma 12 3 5 3 2 5" xfId="44291" xr:uid="{00000000-0005-0000-0000-000015140000}"/>
    <cellStyle name="Comma 12 3 5 3 3" xfId="11569" xr:uid="{00000000-0005-0000-0000-000016140000}"/>
    <cellStyle name="Comma 12 3 5 3 4" xfId="20819" xr:uid="{00000000-0005-0000-0000-000017140000}"/>
    <cellStyle name="Comma 12 3 5 3 5" xfId="30064" xr:uid="{00000000-0005-0000-0000-000018140000}"/>
    <cellStyle name="Comma 12 3 5 3 6" xfId="39309" xr:uid="{00000000-0005-0000-0000-000019140000}"/>
    <cellStyle name="Comma 12 3 5 4" xfId="5902" xr:uid="{00000000-0005-0000-0000-00001A140000}"/>
    <cellStyle name="Comma 12 3 5 4 2" xfId="15147" xr:uid="{00000000-0005-0000-0000-00001B140000}"/>
    <cellStyle name="Comma 12 3 5 4 3" xfId="24397" xr:uid="{00000000-0005-0000-0000-00001C140000}"/>
    <cellStyle name="Comma 12 3 5 4 4" xfId="33642" xr:uid="{00000000-0005-0000-0000-00001D140000}"/>
    <cellStyle name="Comma 12 3 5 4 5" xfId="42887" xr:uid="{00000000-0005-0000-0000-00001E140000}"/>
    <cellStyle name="Comma 12 3 5 5" xfId="10165" xr:uid="{00000000-0005-0000-0000-00001F140000}"/>
    <cellStyle name="Comma 12 3 5 6" xfId="19415" xr:uid="{00000000-0005-0000-0000-000020140000}"/>
    <cellStyle name="Comma 12 3 5 7" xfId="28660" xr:uid="{00000000-0005-0000-0000-000021140000}"/>
    <cellStyle name="Comma 12 3 5 8" xfId="37905" xr:uid="{00000000-0005-0000-0000-000022140000}"/>
    <cellStyle name="Comma 12 3 6" xfId="3043" xr:uid="{00000000-0005-0000-0000-000023140000}"/>
    <cellStyle name="Comma 12 3 6 2" xfId="8025" xr:uid="{00000000-0005-0000-0000-000024140000}"/>
    <cellStyle name="Comma 12 3 6 2 2" xfId="17270" xr:uid="{00000000-0005-0000-0000-000025140000}"/>
    <cellStyle name="Comma 12 3 6 2 3" xfId="26520" xr:uid="{00000000-0005-0000-0000-000026140000}"/>
    <cellStyle name="Comma 12 3 6 2 4" xfId="35765" xr:uid="{00000000-0005-0000-0000-000027140000}"/>
    <cellStyle name="Comma 12 3 6 2 5" xfId="45010" xr:uid="{00000000-0005-0000-0000-000028140000}"/>
    <cellStyle name="Comma 12 3 6 3" xfId="12288" xr:uid="{00000000-0005-0000-0000-000029140000}"/>
    <cellStyle name="Comma 12 3 6 4" xfId="21538" xr:uid="{00000000-0005-0000-0000-00002A140000}"/>
    <cellStyle name="Comma 12 3 6 5" xfId="30783" xr:uid="{00000000-0005-0000-0000-00002B140000}"/>
    <cellStyle name="Comma 12 3 6 6" xfId="40028" xr:uid="{00000000-0005-0000-0000-00002C140000}"/>
    <cellStyle name="Comma 12 3 7" xfId="1583" xr:uid="{00000000-0005-0000-0000-00002D140000}"/>
    <cellStyle name="Comma 12 3 7 2" xfId="6565" xr:uid="{00000000-0005-0000-0000-00002E140000}"/>
    <cellStyle name="Comma 12 3 7 2 2" xfId="15810" xr:uid="{00000000-0005-0000-0000-00002F140000}"/>
    <cellStyle name="Comma 12 3 7 2 3" xfId="25060" xr:uid="{00000000-0005-0000-0000-000030140000}"/>
    <cellStyle name="Comma 12 3 7 2 4" xfId="34305" xr:uid="{00000000-0005-0000-0000-000031140000}"/>
    <cellStyle name="Comma 12 3 7 2 5" xfId="43550" xr:uid="{00000000-0005-0000-0000-000032140000}"/>
    <cellStyle name="Comma 12 3 7 3" xfId="10828" xr:uid="{00000000-0005-0000-0000-000033140000}"/>
    <cellStyle name="Comma 12 3 7 4" xfId="20078" xr:uid="{00000000-0005-0000-0000-000034140000}"/>
    <cellStyle name="Comma 12 3 7 5" xfId="29323" xr:uid="{00000000-0005-0000-0000-000035140000}"/>
    <cellStyle name="Comma 12 3 7 6" xfId="38568" xr:uid="{00000000-0005-0000-0000-000036140000}"/>
    <cellStyle name="Comma 12 3 8" xfId="5183" xr:uid="{00000000-0005-0000-0000-000037140000}"/>
    <cellStyle name="Comma 12 3 8 2" xfId="14428" xr:uid="{00000000-0005-0000-0000-000038140000}"/>
    <cellStyle name="Comma 12 3 8 3" xfId="23678" xr:uid="{00000000-0005-0000-0000-000039140000}"/>
    <cellStyle name="Comma 12 3 8 4" xfId="32923" xr:uid="{00000000-0005-0000-0000-00003A140000}"/>
    <cellStyle name="Comma 12 3 8 5" xfId="42168" xr:uid="{00000000-0005-0000-0000-00003B140000}"/>
    <cellStyle name="Comma 12 3 9" xfId="4481" xr:uid="{00000000-0005-0000-0000-00003C140000}"/>
    <cellStyle name="Comma 12 3 9 2" xfId="13726" xr:uid="{00000000-0005-0000-0000-00003D140000}"/>
    <cellStyle name="Comma 12 3 9 3" xfId="22976" xr:uid="{00000000-0005-0000-0000-00003E140000}"/>
    <cellStyle name="Comma 12 3 9 4" xfId="32221" xr:uid="{00000000-0005-0000-0000-00003F140000}"/>
    <cellStyle name="Comma 12 3 9 5" xfId="41466" xr:uid="{00000000-0005-0000-0000-000040140000}"/>
    <cellStyle name="Comma 12 4" xfId="160" xr:uid="{00000000-0005-0000-0000-000041140000}"/>
    <cellStyle name="Comma 12 4 10" xfId="9407" xr:uid="{00000000-0005-0000-0000-000042140000}"/>
    <cellStyle name="Comma 12 4 11" xfId="18657" xr:uid="{00000000-0005-0000-0000-000043140000}"/>
    <cellStyle name="Comma 12 4 12" xfId="27902" xr:uid="{00000000-0005-0000-0000-000044140000}"/>
    <cellStyle name="Comma 12 4 13" xfId="37147" xr:uid="{00000000-0005-0000-0000-000045140000}"/>
    <cellStyle name="Comma 12 4 2" xfId="317" xr:uid="{00000000-0005-0000-0000-000046140000}"/>
    <cellStyle name="Comma 12 4 2 10" xfId="28058" xr:uid="{00000000-0005-0000-0000-000047140000}"/>
    <cellStyle name="Comma 12 4 2 11" xfId="37303" xr:uid="{00000000-0005-0000-0000-000048140000}"/>
    <cellStyle name="Comma 12 4 2 2" xfId="686" xr:uid="{00000000-0005-0000-0000-000049140000}"/>
    <cellStyle name="Comma 12 4 2 2 10" xfId="37671" xr:uid="{00000000-0005-0000-0000-00004A140000}"/>
    <cellStyle name="Comma 12 4 2 2 2" xfId="1388" xr:uid="{00000000-0005-0000-0000-00004B140000}"/>
    <cellStyle name="Comma 12 4 2 2 2 2" xfId="4230" xr:uid="{00000000-0005-0000-0000-00004C140000}"/>
    <cellStyle name="Comma 12 4 2 2 2 2 2" xfId="9212" xr:uid="{00000000-0005-0000-0000-00004D140000}"/>
    <cellStyle name="Comma 12 4 2 2 2 2 2 2" xfId="18457" xr:uid="{00000000-0005-0000-0000-00004E140000}"/>
    <cellStyle name="Comma 12 4 2 2 2 2 2 3" xfId="27707" xr:uid="{00000000-0005-0000-0000-00004F140000}"/>
    <cellStyle name="Comma 12 4 2 2 2 2 2 4" xfId="36952" xr:uid="{00000000-0005-0000-0000-000050140000}"/>
    <cellStyle name="Comma 12 4 2 2 2 2 2 5" xfId="46197" xr:uid="{00000000-0005-0000-0000-000051140000}"/>
    <cellStyle name="Comma 12 4 2 2 2 2 3" xfId="13475" xr:uid="{00000000-0005-0000-0000-000052140000}"/>
    <cellStyle name="Comma 12 4 2 2 2 2 4" xfId="22725" xr:uid="{00000000-0005-0000-0000-000053140000}"/>
    <cellStyle name="Comma 12 4 2 2 2 2 5" xfId="31970" xr:uid="{00000000-0005-0000-0000-000054140000}"/>
    <cellStyle name="Comma 12 4 2 2 2 2 6" xfId="41215" xr:uid="{00000000-0005-0000-0000-000055140000}"/>
    <cellStyle name="Comma 12 4 2 2 2 3" xfId="2809" xr:uid="{00000000-0005-0000-0000-000056140000}"/>
    <cellStyle name="Comma 12 4 2 2 2 3 2" xfId="7791" xr:uid="{00000000-0005-0000-0000-000057140000}"/>
    <cellStyle name="Comma 12 4 2 2 2 3 2 2" xfId="17036" xr:uid="{00000000-0005-0000-0000-000058140000}"/>
    <cellStyle name="Comma 12 4 2 2 2 3 2 3" xfId="26286" xr:uid="{00000000-0005-0000-0000-000059140000}"/>
    <cellStyle name="Comma 12 4 2 2 2 3 2 4" xfId="35531" xr:uid="{00000000-0005-0000-0000-00005A140000}"/>
    <cellStyle name="Comma 12 4 2 2 2 3 2 5" xfId="44776" xr:uid="{00000000-0005-0000-0000-00005B140000}"/>
    <cellStyle name="Comma 12 4 2 2 2 3 3" xfId="12054" xr:uid="{00000000-0005-0000-0000-00005C140000}"/>
    <cellStyle name="Comma 12 4 2 2 2 3 4" xfId="21304" xr:uid="{00000000-0005-0000-0000-00005D140000}"/>
    <cellStyle name="Comma 12 4 2 2 2 3 5" xfId="30549" xr:uid="{00000000-0005-0000-0000-00005E140000}"/>
    <cellStyle name="Comma 12 4 2 2 2 3 6" xfId="39794" xr:uid="{00000000-0005-0000-0000-00005F140000}"/>
    <cellStyle name="Comma 12 4 2 2 2 4" xfId="6370" xr:uid="{00000000-0005-0000-0000-000060140000}"/>
    <cellStyle name="Comma 12 4 2 2 2 4 2" xfId="15615" xr:uid="{00000000-0005-0000-0000-000061140000}"/>
    <cellStyle name="Comma 12 4 2 2 2 4 3" xfId="24865" xr:uid="{00000000-0005-0000-0000-000062140000}"/>
    <cellStyle name="Comma 12 4 2 2 2 4 4" xfId="34110" xr:uid="{00000000-0005-0000-0000-000063140000}"/>
    <cellStyle name="Comma 12 4 2 2 2 4 5" xfId="43355" xr:uid="{00000000-0005-0000-0000-000064140000}"/>
    <cellStyle name="Comma 12 4 2 2 2 5" xfId="10633" xr:uid="{00000000-0005-0000-0000-000065140000}"/>
    <cellStyle name="Comma 12 4 2 2 2 6" xfId="19883" xr:uid="{00000000-0005-0000-0000-000066140000}"/>
    <cellStyle name="Comma 12 4 2 2 2 7" xfId="29128" xr:uid="{00000000-0005-0000-0000-000067140000}"/>
    <cellStyle name="Comma 12 4 2 2 2 8" xfId="38373" xr:uid="{00000000-0005-0000-0000-000068140000}"/>
    <cellStyle name="Comma 12 4 2 2 3" xfId="3528" xr:uid="{00000000-0005-0000-0000-000069140000}"/>
    <cellStyle name="Comma 12 4 2 2 3 2" xfId="8510" xr:uid="{00000000-0005-0000-0000-00006A140000}"/>
    <cellStyle name="Comma 12 4 2 2 3 2 2" xfId="17755" xr:uid="{00000000-0005-0000-0000-00006B140000}"/>
    <cellStyle name="Comma 12 4 2 2 3 2 3" xfId="27005" xr:uid="{00000000-0005-0000-0000-00006C140000}"/>
    <cellStyle name="Comma 12 4 2 2 3 2 4" xfId="36250" xr:uid="{00000000-0005-0000-0000-00006D140000}"/>
    <cellStyle name="Comma 12 4 2 2 3 2 5" xfId="45495" xr:uid="{00000000-0005-0000-0000-00006E140000}"/>
    <cellStyle name="Comma 12 4 2 2 3 3" xfId="12773" xr:uid="{00000000-0005-0000-0000-00006F140000}"/>
    <cellStyle name="Comma 12 4 2 2 3 4" xfId="22023" xr:uid="{00000000-0005-0000-0000-000070140000}"/>
    <cellStyle name="Comma 12 4 2 2 3 5" xfId="31268" xr:uid="{00000000-0005-0000-0000-000071140000}"/>
    <cellStyle name="Comma 12 4 2 2 3 6" xfId="40513" xr:uid="{00000000-0005-0000-0000-000072140000}"/>
    <cellStyle name="Comma 12 4 2 2 4" xfId="2090" xr:uid="{00000000-0005-0000-0000-000073140000}"/>
    <cellStyle name="Comma 12 4 2 2 4 2" xfId="7072" xr:uid="{00000000-0005-0000-0000-000074140000}"/>
    <cellStyle name="Comma 12 4 2 2 4 2 2" xfId="16317" xr:uid="{00000000-0005-0000-0000-000075140000}"/>
    <cellStyle name="Comma 12 4 2 2 4 2 3" xfId="25567" xr:uid="{00000000-0005-0000-0000-000076140000}"/>
    <cellStyle name="Comma 12 4 2 2 4 2 4" xfId="34812" xr:uid="{00000000-0005-0000-0000-000077140000}"/>
    <cellStyle name="Comma 12 4 2 2 4 2 5" xfId="44057" xr:uid="{00000000-0005-0000-0000-000078140000}"/>
    <cellStyle name="Comma 12 4 2 2 4 3" xfId="11335" xr:uid="{00000000-0005-0000-0000-000079140000}"/>
    <cellStyle name="Comma 12 4 2 2 4 4" xfId="20585" xr:uid="{00000000-0005-0000-0000-00007A140000}"/>
    <cellStyle name="Comma 12 4 2 2 4 5" xfId="29830" xr:uid="{00000000-0005-0000-0000-00007B140000}"/>
    <cellStyle name="Comma 12 4 2 2 4 6" xfId="39075" xr:uid="{00000000-0005-0000-0000-00007C140000}"/>
    <cellStyle name="Comma 12 4 2 2 5" xfId="5668" xr:uid="{00000000-0005-0000-0000-00007D140000}"/>
    <cellStyle name="Comma 12 4 2 2 5 2" xfId="14913" xr:uid="{00000000-0005-0000-0000-00007E140000}"/>
    <cellStyle name="Comma 12 4 2 2 5 3" xfId="24163" xr:uid="{00000000-0005-0000-0000-00007F140000}"/>
    <cellStyle name="Comma 12 4 2 2 5 4" xfId="33408" xr:uid="{00000000-0005-0000-0000-000080140000}"/>
    <cellStyle name="Comma 12 4 2 2 5 5" xfId="42653" xr:uid="{00000000-0005-0000-0000-000081140000}"/>
    <cellStyle name="Comma 12 4 2 2 6" xfId="4949" xr:uid="{00000000-0005-0000-0000-000082140000}"/>
    <cellStyle name="Comma 12 4 2 2 6 2" xfId="14194" xr:uid="{00000000-0005-0000-0000-000083140000}"/>
    <cellStyle name="Comma 12 4 2 2 6 3" xfId="23444" xr:uid="{00000000-0005-0000-0000-000084140000}"/>
    <cellStyle name="Comma 12 4 2 2 6 4" xfId="32689" xr:uid="{00000000-0005-0000-0000-000085140000}"/>
    <cellStyle name="Comma 12 4 2 2 6 5" xfId="41934" xr:uid="{00000000-0005-0000-0000-000086140000}"/>
    <cellStyle name="Comma 12 4 2 2 7" xfId="9931" xr:uid="{00000000-0005-0000-0000-000087140000}"/>
    <cellStyle name="Comma 12 4 2 2 8" xfId="19181" xr:uid="{00000000-0005-0000-0000-000088140000}"/>
    <cellStyle name="Comma 12 4 2 2 9" xfId="28426" xr:uid="{00000000-0005-0000-0000-000089140000}"/>
    <cellStyle name="Comma 12 4 2 3" xfId="1037" xr:uid="{00000000-0005-0000-0000-00008A140000}"/>
    <cellStyle name="Comma 12 4 2 3 2" xfId="3879" xr:uid="{00000000-0005-0000-0000-00008B140000}"/>
    <cellStyle name="Comma 12 4 2 3 2 2" xfId="8861" xr:uid="{00000000-0005-0000-0000-00008C140000}"/>
    <cellStyle name="Comma 12 4 2 3 2 2 2" xfId="18106" xr:uid="{00000000-0005-0000-0000-00008D140000}"/>
    <cellStyle name="Comma 12 4 2 3 2 2 3" xfId="27356" xr:uid="{00000000-0005-0000-0000-00008E140000}"/>
    <cellStyle name="Comma 12 4 2 3 2 2 4" xfId="36601" xr:uid="{00000000-0005-0000-0000-00008F140000}"/>
    <cellStyle name="Comma 12 4 2 3 2 2 5" xfId="45846" xr:uid="{00000000-0005-0000-0000-000090140000}"/>
    <cellStyle name="Comma 12 4 2 3 2 3" xfId="13124" xr:uid="{00000000-0005-0000-0000-000091140000}"/>
    <cellStyle name="Comma 12 4 2 3 2 4" xfId="22374" xr:uid="{00000000-0005-0000-0000-000092140000}"/>
    <cellStyle name="Comma 12 4 2 3 2 5" xfId="31619" xr:uid="{00000000-0005-0000-0000-000093140000}"/>
    <cellStyle name="Comma 12 4 2 3 2 6" xfId="40864" xr:uid="{00000000-0005-0000-0000-000094140000}"/>
    <cellStyle name="Comma 12 4 2 3 3" xfId="2441" xr:uid="{00000000-0005-0000-0000-000095140000}"/>
    <cellStyle name="Comma 12 4 2 3 3 2" xfId="7423" xr:uid="{00000000-0005-0000-0000-000096140000}"/>
    <cellStyle name="Comma 12 4 2 3 3 2 2" xfId="16668" xr:uid="{00000000-0005-0000-0000-000097140000}"/>
    <cellStyle name="Comma 12 4 2 3 3 2 3" xfId="25918" xr:uid="{00000000-0005-0000-0000-000098140000}"/>
    <cellStyle name="Comma 12 4 2 3 3 2 4" xfId="35163" xr:uid="{00000000-0005-0000-0000-000099140000}"/>
    <cellStyle name="Comma 12 4 2 3 3 2 5" xfId="44408" xr:uid="{00000000-0005-0000-0000-00009A140000}"/>
    <cellStyle name="Comma 12 4 2 3 3 3" xfId="11686" xr:uid="{00000000-0005-0000-0000-00009B140000}"/>
    <cellStyle name="Comma 12 4 2 3 3 4" xfId="20936" xr:uid="{00000000-0005-0000-0000-00009C140000}"/>
    <cellStyle name="Comma 12 4 2 3 3 5" xfId="30181" xr:uid="{00000000-0005-0000-0000-00009D140000}"/>
    <cellStyle name="Comma 12 4 2 3 3 6" xfId="39426" xr:uid="{00000000-0005-0000-0000-00009E140000}"/>
    <cellStyle name="Comma 12 4 2 3 4" xfId="6019" xr:uid="{00000000-0005-0000-0000-00009F140000}"/>
    <cellStyle name="Comma 12 4 2 3 4 2" xfId="15264" xr:uid="{00000000-0005-0000-0000-0000A0140000}"/>
    <cellStyle name="Comma 12 4 2 3 4 3" xfId="24514" xr:uid="{00000000-0005-0000-0000-0000A1140000}"/>
    <cellStyle name="Comma 12 4 2 3 4 4" xfId="33759" xr:uid="{00000000-0005-0000-0000-0000A2140000}"/>
    <cellStyle name="Comma 12 4 2 3 4 5" xfId="43004" xr:uid="{00000000-0005-0000-0000-0000A3140000}"/>
    <cellStyle name="Comma 12 4 2 3 5" xfId="10282" xr:uid="{00000000-0005-0000-0000-0000A4140000}"/>
    <cellStyle name="Comma 12 4 2 3 6" xfId="19532" xr:uid="{00000000-0005-0000-0000-0000A5140000}"/>
    <cellStyle name="Comma 12 4 2 3 7" xfId="28777" xr:uid="{00000000-0005-0000-0000-0000A6140000}"/>
    <cellStyle name="Comma 12 4 2 3 8" xfId="38022" xr:uid="{00000000-0005-0000-0000-0000A7140000}"/>
    <cellStyle name="Comma 12 4 2 4" xfId="3160" xr:uid="{00000000-0005-0000-0000-0000A8140000}"/>
    <cellStyle name="Comma 12 4 2 4 2" xfId="8142" xr:uid="{00000000-0005-0000-0000-0000A9140000}"/>
    <cellStyle name="Comma 12 4 2 4 2 2" xfId="17387" xr:uid="{00000000-0005-0000-0000-0000AA140000}"/>
    <cellStyle name="Comma 12 4 2 4 2 3" xfId="26637" xr:uid="{00000000-0005-0000-0000-0000AB140000}"/>
    <cellStyle name="Comma 12 4 2 4 2 4" xfId="35882" xr:uid="{00000000-0005-0000-0000-0000AC140000}"/>
    <cellStyle name="Comma 12 4 2 4 2 5" xfId="45127" xr:uid="{00000000-0005-0000-0000-0000AD140000}"/>
    <cellStyle name="Comma 12 4 2 4 3" xfId="12405" xr:uid="{00000000-0005-0000-0000-0000AE140000}"/>
    <cellStyle name="Comma 12 4 2 4 4" xfId="21655" xr:uid="{00000000-0005-0000-0000-0000AF140000}"/>
    <cellStyle name="Comma 12 4 2 4 5" xfId="30900" xr:uid="{00000000-0005-0000-0000-0000B0140000}"/>
    <cellStyle name="Comma 12 4 2 4 6" xfId="40145" xr:uid="{00000000-0005-0000-0000-0000B1140000}"/>
    <cellStyle name="Comma 12 4 2 5" xfId="1856" xr:uid="{00000000-0005-0000-0000-0000B2140000}"/>
    <cellStyle name="Comma 12 4 2 5 2" xfId="6838" xr:uid="{00000000-0005-0000-0000-0000B3140000}"/>
    <cellStyle name="Comma 12 4 2 5 2 2" xfId="16083" xr:uid="{00000000-0005-0000-0000-0000B4140000}"/>
    <cellStyle name="Comma 12 4 2 5 2 3" xfId="25333" xr:uid="{00000000-0005-0000-0000-0000B5140000}"/>
    <cellStyle name="Comma 12 4 2 5 2 4" xfId="34578" xr:uid="{00000000-0005-0000-0000-0000B6140000}"/>
    <cellStyle name="Comma 12 4 2 5 2 5" xfId="43823" xr:uid="{00000000-0005-0000-0000-0000B7140000}"/>
    <cellStyle name="Comma 12 4 2 5 3" xfId="11101" xr:uid="{00000000-0005-0000-0000-0000B8140000}"/>
    <cellStyle name="Comma 12 4 2 5 4" xfId="20351" xr:uid="{00000000-0005-0000-0000-0000B9140000}"/>
    <cellStyle name="Comma 12 4 2 5 5" xfId="29596" xr:uid="{00000000-0005-0000-0000-0000BA140000}"/>
    <cellStyle name="Comma 12 4 2 5 6" xfId="38841" xr:uid="{00000000-0005-0000-0000-0000BB140000}"/>
    <cellStyle name="Comma 12 4 2 6" xfId="5300" xr:uid="{00000000-0005-0000-0000-0000BC140000}"/>
    <cellStyle name="Comma 12 4 2 6 2" xfId="14545" xr:uid="{00000000-0005-0000-0000-0000BD140000}"/>
    <cellStyle name="Comma 12 4 2 6 3" xfId="23795" xr:uid="{00000000-0005-0000-0000-0000BE140000}"/>
    <cellStyle name="Comma 12 4 2 6 4" xfId="33040" xr:uid="{00000000-0005-0000-0000-0000BF140000}"/>
    <cellStyle name="Comma 12 4 2 6 5" xfId="42285" xr:uid="{00000000-0005-0000-0000-0000C0140000}"/>
    <cellStyle name="Comma 12 4 2 7" xfId="4598" xr:uid="{00000000-0005-0000-0000-0000C1140000}"/>
    <cellStyle name="Comma 12 4 2 7 2" xfId="13843" xr:uid="{00000000-0005-0000-0000-0000C2140000}"/>
    <cellStyle name="Comma 12 4 2 7 3" xfId="23093" xr:uid="{00000000-0005-0000-0000-0000C3140000}"/>
    <cellStyle name="Comma 12 4 2 7 4" xfId="32338" xr:uid="{00000000-0005-0000-0000-0000C4140000}"/>
    <cellStyle name="Comma 12 4 2 7 5" xfId="41583" xr:uid="{00000000-0005-0000-0000-0000C5140000}"/>
    <cellStyle name="Comma 12 4 2 8" xfId="9563" xr:uid="{00000000-0005-0000-0000-0000C6140000}"/>
    <cellStyle name="Comma 12 4 2 9" xfId="18813" xr:uid="{00000000-0005-0000-0000-0000C7140000}"/>
    <cellStyle name="Comma 12 4 3" xfId="395" xr:uid="{00000000-0005-0000-0000-0000C8140000}"/>
    <cellStyle name="Comma 12 4 3 10" xfId="28136" xr:uid="{00000000-0005-0000-0000-0000C9140000}"/>
    <cellStyle name="Comma 12 4 3 11" xfId="37381" xr:uid="{00000000-0005-0000-0000-0000CA140000}"/>
    <cellStyle name="Comma 12 4 3 2" xfId="764" xr:uid="{00000000-0005-0000-0000-0000CB140000}"/>
    <cellStyle name="Comma 12 4 3 2 10" xfId="37749" xr:uid="{00000000-0005-0000-0000-0000CC140000}"/>
    <cellStyle name="Comma 12 4 3 2 2" xfId="1466" xr:uid="{00000000-0005-0000-0000-0000CD140000}"/>
    <cellStyle name="Comma 12 4 3 2 2 2" xfId="4308" xr:uid="{00000000-0005-0000-0000-0000CE140000}"/>
    <cellStyle name="Comma 12 4 3 2 2 2 2" xfId="9290" xr:uid="{00000000-0005-0000-0000-0000CF140000}"/>
    <cellStyle name="Comma 12 4 3 2 2 2 2 2" xfId="18535" xr:uid="{00000000-0005-0000-0000-0000D0140000}"/>
    <cellStyle name="Comma 12 4 3 2 2 2 2 3" xfId="27785" xr:uid="{00000000-0005-0000-0000-0000D1140000}"/>
    <cellStyle name="Comma 12 4 3 2 2 2 2 4" xfId="37030" xr:uid="{00000000-0005-0000-0000-0000D2140000}"/>
    <cellStyle name="Comma 12 4 3 2 2 2 2 5" xfId="46275" xr:uid="{00000000-0005-0000-0000-0000D3140000}"/>
    <cellStyle name="Comma 12 4 3 2 2 2 3" xfId="13553" xr:uid="{00000000-0005-0000-0000-0000D4140000}"/>
    <cellStyle name="Comma 12 4 3 2 2 2 4" xfId="22803" xr:uid="{00000000-0005-0000-0000-0000D5140000}"/>
    <cellStyle name="Comma 12 4 3 2 2 2 5" xfId="32048" xr:uid="{00000000-0005-0000-0000-0000D6140000}"/>
    <cellStyle name="Comma 12 4 3 2 2 2 6" xfId="41293" xr:uid="{00000000-0005-0000-0000-0000D7140000}"/>
    <cellStyle name="Comma 12 4 3 2 2 3" xfId="2887" xr:uid="{00000000-0005-0000-0000-0000D8140000}"/>
    <cellStyle name="Comma 12 4 3 2 2 3 2" xfId="7869" xr:uid="{00000000-0005-0000-0000-0000D9140000}"/>
    <cellStyle name="Comma 12 4 3 2 2 3 2 2" xfId="17114" xr:uid="{00000000-0005-0000-0000-0000DA140000}"/>
    <cellStyle name="Comma 12 4 3 2 2 3 2 3" xfId="26364" xr:uid="{00000000-0005-0000-0000-0000DB140000}"/>
    <cellStyle name="Comma 12 4 3 2 2 3 2 4" xfId="35609" xr:uid="{00000000-0005-0000-0000-0000DC140000}"/>
    <cellStyle name="Comma 12 4 3 2 2 3 2 5" xfId="44854" xr:uid="{00000000-0005-0000-0000-0000DD140000}"/>
    <cellStyle name="Comma 12 4 3 2 2 3 3" xfId="12132" xr:uid="{00000000-0005-0000-0000-0000DE140000}"/>
    <cellStyle name="Comma 12 4 3 2 2 3 4" xfId="21382" xr:uid="{00000000-0005-0000-0000-0000DF140000}"/>
    <cellStyle name="Comma 12 4 3 2 2 3 5" xfId="30627" xr:uid="{00000000-0005-0000-0000-0000E0140000}"/>
    <cellStyle name="Comma 12 4 3 2 2 3 6" xfId="39872" xr:uid="{00000000-0005-0000-0000-0000E1140000}"/>
    <cellStyle name="Comma 12 4 3 2 2 4" xfId="6448" xr:uid="{00000000-0005-0000-0000-0000E2140000}"/>
    <cellStyle name="Comma 12 4 3 2 2 4 2" xfId="15693" xr:uid="{00000000-0005-0000-0000-0000E3140000}"/>
    <cellStyle name="Comma 12 4 3 2 2 4 3" xfId="24943" xr:uid="{00000000-0005-0000-0000-0000E4140000}"/>
    <cellStyle name="Comma 12 4 3 2 2 4 4" xfId="34188" xr:uid="{00000000-0005-0000-0000-0000E5140000}"/>
    <cellStyle name="Comma 12 4 3 2 2 4 5" xfId="43433" xr:uid="{00000000-0005-0000-0000-0000E6140000}"/>
    <cellStyle name="Comma 12 4 3 2 2 5" xfId="10711" xr:uid="{00000000-0005-0000-0000-0000E7140000}"/>
    <cellStyle name="Comma 12 4 3 2 2 6" xfId="19961" xr:uid="{00000000-0005-0000-0000-0000E8140000}"/>
    <cellStyle name="Comma 12 4 3 2 2 7" xfId="29206" xr:uid="{00000000-0005-0000-0000-0000E9140000}"/>
    <cellStyle name="Comma 12 4 3 2 2 8" xfId="38451" xr:uid="{00000000-0005-0000-0000-0000EA140000}"/>
    <cellStyle name="Comma 12 4 3 2 3" xfId="3606" xr:uid="{00000000-0005-0000-0000-0000EB140000}"/>
    <cellStyle name="Comma 12 4 3 2 3 2" xfId="8588" xr:uid="{00000000-0005-0000-0000-0000EC140000}"/>
    <cellStyle name="Comma 12 4 3 2 3 2 2" xfId="17833" xr:uid="{00000000-0005-0000-0000-0000ED140000}"/>
    <cellStyle name="Comma 12 4 3 2 3 2 3" xfId="27083" xr:uid="{00000000-0005-0000-0000-0000EE140000}"/>
    <cellStyle name="Comma 12 4 3 2 3 2 4" xfId="36328" xr:uid="{00000000-0005-0000-0000-0000EF140000}"/>
    <cellStyle name="Comma 12 4 3 2 3 2 5" xfId="45573" xr:uid="{00000000-0005-0000-0000-0000F0140000}"/>
    <cellStyle name="Comma 12 4 3 2 3 3" xfId="12851" xr:uid="{00000000-0005-0000-0000-0000F1140000}"/>
    <cellStyle name="Comma 12 4 3 2 3 4" xfId="22101" xr:uid="{00000000-0005-0000-0000-0000F2140000}"/>
    <cellStyle name="Comma 12 4 3 2 3 5" xfId="31346" xr:uid="{00000000-0005-0000-0000-0000F3140000}"/>
    <cellStyle name="Comma 12 4 3 2 3 6" xfId="40591" xr:uid="{00000000-0005-0000-0000-0000F4140000}"/>
    <cellStyle name="Comma 12 4 3 2 4" xfId="2168" xr:uid="{00000000-0005-0000-0000-0000F5140000}"/>
    <cellStyle name="Comma 12 4 3 2 4 2" xfId="7150" xr:uid="{00000000-0005-0000-0000-0000F6140000}"/>
    <cellStyle name="Comma 12 4 3 2 4 2 2" xfId="16395" xr:uid="{00000000-0005-0000-0000-0000F7140000}"/>
    <cellStyle name="Comma 12 4 3 2 4 2 3" xfId="25645" xr:uid="{00000000-0005-0000-0000-0000F8140000}"/>
    <cellStyle name="Comma 12 4 3 2 4 2 4" xfId="34890" xr:uid="{00000000-0005-0000-0000-0000F9140000}"/>
    <cellStyle name="Comma 12 4 3 2 4 2 5" xfId="44135" xr:uid="{00000000-0005-0000-0000-0000FA140000}"/>
    <cellStyle name="Comma 12 4 3 2 4 3" xfId="11413" xr:uid="{00000000-0005-0000-0000-0000FB140000}"/>
    <cellStyle name="Comma 12 4 3 2 4 4" xfId="20663" xr:uid="{00000000-0005-0000-0000-0000FC140000}"/>
    <cellStyle name="Comma 12 4 3 2 4 5" xfId="29908" xr:uid="{00000000-0005-0000-0000-0000FD140000}"/>
    <cellStyle name="Comma 12 4 3 2 4 6" xfId="39153" xr:uid="{00000000-0005-0000-0000-0000FE140000}"/>
    <cellStyle name="Comma 12 4 3 2 5" xfId="5746" xr:uid="{00000000-0005-0000-0000-0000FF140000}"/>
    <cellStyle name="Comma 12 4 3 2 5 2" xfId="14991" xr:uid="{00000000-0005-0000-0000-000000150000}"/>
    <cellStyle name="Comma 12 4 3 2 5 3" xfId="24241" xr:uid="{00000000-0005-0000-0000-000001150000}"/>
    <cellStyle name="Comma 12 4 3 2 5 4" xfId="33486" xr:uid="{00000000-0005-0000-0000-000002150000}"/>
    <cellStyle name="Comma 12 4 3 2 5 5" xfId="42731" xr:uid="{00000000-0005-0000-0000-000003150000}"/>
    <cellStyle name="Comma 12 4 3 2 6" xfId="5027" xr:uid="{00000000-0005-0000-0000-000004150000}"/>
    <cellStyle name="Comma 12 4 3 2 6 2" xfId="14272" xr:uid="{00000000-0005-0000-0000-000005150000}"/>
    <cellStyle name="Comma 12 4 3 2 6 3" xfId="23522" xr:uid="{00000000-0005-0000-0000-000006150000}"/>
    <cellStyle name="Comma 12 4 3 2 6 4" xfId="32767" xr:uid="{00000000-0005-0000-0000-000007150000}"/>
    <cellStyle name="Comma 12 4 3 2 6 5" xfId="42012" xr:uid="{00000000-0005-0000-0000-000008150000}"/>
    <cellStyle name="Comma 12 4 3 2 7" xfId="10009" xr:uid="{00000000-0005-0000-0000-000009150000}"/>
    <cellStyle name="Comma 12 4 3 2 8" xfId="19259" xr:uid="{00000000-0005-0000-0000-00000A150000}"/>
    <cellStyle name="Comma 12 4 3 2 9" xfId="28504" xr:uid="{00000000-0005-0000-0000-00000B150000}"/>
    <cellStyle name="Comma 12 4 3 3" xfId="1115" xr:uid="{00000000-0005-0000-0000-00000C150000}"/>
    <cellStyle name="Comma 12 4 3 3 2" xfId="3957" xr:uid="{00000000-0005-0000-0000-00000D150000}"/>
    <cellStyle name="Comma 12 4 3 3 2 2" xfId="8939" xr:uid="{00000000-0005-0000-0000-00000E150000}"/>
    <cellStyle name="Comma 12 4 3 3 2 2 2" xfId="18184" xr:uid="{00000000-0005-0000-0000-00000F150000}"/>
    <cellStyle name="Comma 12 4 3 3 2 2 3" xfId="27434" xr:uid="{00000000-0005-0000-0000-000010150000}"/>
    <cellStyle name="Comma 12 4 3 3 2 2 4" xfId="36679" xr:uid="{00000000-0005-0000-0000-000011150000}"/>
    <cellStyle name="Comma 12 4 3 3 2 2 5" xfId="45924" xr:uid="{00000000-0005-0000-0000-000012150000}"/>
    <cellStyle name="Comma 12 4 3 3 2 3" xfId="13202" xr:uid="{00000000-0005-0000-0000-000013150000}"/>
    <cellStyle name="Comma 12 4 3 3 2 4" xfId="22452" xr:uid="{00000000-0005-0000-0000-000014150000}"/>
    <cellStyle name="Comma 12 4 3 3 2 5" xfId="31697" xr:uid="{00000000-0005-0000-0000-000015150000}"/>
    <cellStyle name="Comma 12 4 3 3 2 6" xfId="40942" xr:uid="{00000000-0005-0000-0000-000016150000}"/>
    <cellStyle name="Comma 12 4 3 3 3" xfId="2519" xr:uid="{00000000-0005-0000-0000-000017150000}"/>
    <cellStyle name="Comma 12 4 3 3 3 2" xfId="7501" xr:uid="{00000000-0005-0000-0000-000018150000}"/>
    <cellStyle name="Comma 12 4 3 3 3 2 2" xfId="16746" xr:uid="{00000000-0005-0000-0000-000019150000}"/>
    <cellStyle name="Comma 12 4 3 3 3 2 3" xfId="25996" xr:uid="{00000000-0005-0000-0000-00001A150000}"/>
    <cellStyle name="Comma 12 4 3 3 3 2 4" xfId="35241" xr:uid="{00000000-0005-0000-0000-00001B150000}"/>
    <cellStyle name="Comma 12 4 3 3 3 2 5" xfId="44486" xr:uid="{00000000-0005-0000-0000-00001C150000}"/>
    <cellStyle name="Comma 12 4 3 3 3 3" xfId="11764" xr:uid="{00000000-0005-0000-0000-00001D150000}"/>
    <cellStyle name="Comma 12 4 3 3 3 4" xfId="21014" xr:uid="{00000000-0005-0000-0000-00001E150000}"/>
    <cellStyle name="Comma 12 4 3 3 3 5" xfId="30259" xr:uid="{00000000-0005-0000-0000-00001F150000}"/>
    <cellStyle name="Comma 12 4 3 3 3 6" xfId="39504" xr:uid="{00000000-0005-0000-0000-000020150000}"/>
    <cellStyle name="Comma 12 4 3 3 4" xfId="6097" xr:uid="{00000000-0005-0000-0000-000021150000}"/>
    <cellStyle name="Comma 12 4 3 3 4 2" xfId="15342" xr:uid="{00000000-0005-0000-0000-000022150000}"/>
    <cellStyle name="Comma 12 4 3 3 4 3" xfId="24592" xr:uid="{00000000-0005-0000-0000-000023150000}"/>
    <cellStyle name="Comma 12 4 3 3 4 4" xfId="33837" xr:uid="{00000000-0005-0000-0000-000024150000}"/>
    <cellStyle name="Comma 12 4 3 3 4 5" xfId="43082" xr:uid="{00000000-0005-0000-0000-000025150000}"/>
    <cellStyle name="Comma 12 4 3 3 5" xfId="10360" xr:uid="{00000000-0005-0000-0000-000026150000}"/>
    <cellStyle name="Comma 12 4 3 3 6" xfId="19610" xr:uid="{00000000-0005-0000-0000-000027150000}"/>
    <cellStyle name="Comma 12 4 3 3 7" xfId="28855" xr:uid="{00000000-0005-0000-0000-000028150000}"/>
    <cellStyle name="Comma 12 4 3 3 8" xfId="38100" xr:uid="{00000000-0005-0000-0000-000029150000}"/>
    <cellStyle name="Comma 12 4 3 4" xfId="3238" xr:uid="{00000000-0005-0000-0000-00002A150000}"/>
    <cellStyle name="Comma 12 4 3 4 2" xfId="8220" xr:uid="{00000000-0005-0000-0000-00002B150000}"/>
    <cellStyle name="Comma 12 4 3 4 2 2" xfId="17465" xr:uid="{00000000-0005-0000-0000-00002C150000}"/>
    <cellStyle name="Comma 12 4 3 4 2 3" xfId="26715" xr:uid="{00000000-0005-0000-0000-00002D150000}"/>
    <cellStyle name="Comma 12 4 3 4 2 4" xfId="35960" xr:uid="{00000000-0005-0000-0000-00002E150000}"/>
    <cellStyle name="Comma 12 4 3 4 2 5" xfId="45205" xr:uid="{00000000-0005-0000-0000-00002F150000}"/>
    <cellStyle name="Comma 12 4 3 4 3" xfId="12483" xr:uid="{00000000-0005-0000-0000-000030150000}"/>
    <cellStyle name="Comma 12 4 3 4 4" xfId="21733" xr:uid="{00000000-0005-0000-0000-000031150000}"/>
    <cellStyle name="Comma 12 4 3 4 5" xfId="30978" xr:uid="{00000000-0005-0000-0000-000032150000}"/>
    <cellStyle name="Comma 12 4 3 4 6" xfId="40223" xr:uid="{00000000-0005-0000-0000-000033150000}"/>
    <cellStyle name="Comma 12 4 3 5" xfId="1700" xr:uid="{00000000-0005-0000-0000-000034150000}"/>
    <cellStyle name="Comma 12 4 3 5 2" xfId="6682" xr:uid="{00000000-0005-0000-0000-000035150000}"/>
    <cellStyle name="Comma 12 4 3 5 2 2" xfId="15927" xr:uid="{00000000-0005-0000-0000-000036150000}"/>
    <cellStyle name="Comma 12 4 3 5 2 3" xfId="25177" xr:uid="{00000000-0005-0000-0000-000037150000}"/>
    <cellStyle name="Comma 12 4 3 5 2 4" xfId="34422" xr:uid="{00000000-0005-0000-0000-000038150000}"/>
    <cellStyle name="Comma 12 4 3 5 2 5" xfId="43667" xr:uid="{00000000-0005-0000-0000-000039150000}"/>
    <cellStyle name="Comma 12 4 3 5 3" xfId="10945" xr:uid="{00000000-0005-0000-0000-00003A150000}"/>
    <cellStyle name="Comma 12 4 3 5 4" xfId="20195" xr:uid="{00000000-0005-0000-0000-00003B150000}"/>
    <cellStyle name="Comma 12 4 3 5 5" xfId="29440" xr:uid="{00000000-0005-0000-0000-00003C150000}"/>
    <cellStyle name="Comma 12 4 3 5 6" xfId="38685" xr:uid="{00000000-0005-0000-0000-00003D150000}"/>
    <cellStyle name="Comma 12 4 3 6" xfId="5378" xr:uid="{00000000-0005-0000-0000-00003E150000}"/>
    <cellStyle name="Comma 12 4 3 6 2" xfId="14623" xr:uid="{00000000-0005-0000-0000-00003F150000}"/>
    <cellStyle name="Comma 12 4 3 6 3" xfId="23873" xr:uid="{00000000-0005-0000-0000-000040150000}"/>
    <cellStyle name="Comma 12 4 3 6 4" xfId="33118" xr:uid="{00000000-0005-0000-0000-000041150000}"/>
    <cellStyle name="Comma 12 4 3 6 5" xfId="42363" xr:uid="{00000000-0005-0000-0000-000042150000}"/>
    <cellStyle name="Comma 12 4 3 7" xfId="4676" xr:uid="{00000000-0005-0000-0000-000043150000}"/>
    <cellStyle name="Comma 12 4 3 7 2" xfId="13921" xr:uid="{00000000-0005-0000-0000-000044150000}"/>
    <cellStyle name="Comma 12 4 3 7 3" xfId="23171" xr:uid="{00000000-0005-0000-0000-000045150000}"/>
    <cellStyle name="Comma 12 4 3 7 4" xfId="32416" xr:uid="{00000000-0005-0000-0000-000046150000}"/>
    <cellStyle name="Comma 12 4 3 7 5" xfId="41661" xr:uid="{00000000-0005-0000-0000-000047150000}"/>
    <cellStyle name="Comma 12 4 3 8" xfId="9641" xr:uid="{00000000-0005-0000-0000-000048150000}"/>
    <cellStyle name="Comma 12 4 3 9" xfId="18891" xr:uid="{00000000-0005-0000-0000-000049150000}"/>
    <cellStyle name="Comma 12 4 4" xfId="530" xr:uid="{00000000-0005-0000-0000-00004A150000}"/>
    <cellStyle name="Comma 12 4 4 10" xfId="37515" xr:uid="{00000000-0005-0000-0000-00004B150000}"/>
    <cellStyle name="Comma 12 4 4 2" xfId="1232" xr:uid="{00000000-0005-0000-0000-00004C150000}"/>
    <cellStyle name="Comma 12 4 4 2 2" xfId="4074" xr:uid="{00000000-0005-0000-0000-00004D150000}"/>
    <cellStyle name="Comma 12 4 4 2 2 2" xfId="9056" xr:uid="{00000000-0005-0000-0000-00004E150000}"/>
    <cellStyle name="Comma 12 4 4 2 2 2 2" xfId="18301" xr:uid="{00000000-0005-0000-0000-00004F150000}"/>
    <cellStyle name="Comma 12 4 4 2 2 2 3" xfId="27551" xr:uid="{00000000-0005-0000-0000-000050150000}"/>
    <cellStyle name="Comma 12 4 4 2 2 2 4" xfId="36796" xr:uid="{00000000-0005-0000-0000-000051150000}"/>
    <cellStyle name="Comma 12 4 4 2 2 2 5" xfId="46041" xr:uid="{00000000-0005-0000-0000-000052150000}"/>
    <cellStyle name="Comma 12 4 4 2 2 3" xfId="13319" xr:uid="{00000000-0005-0000-0000-000053150000}"/>
    <cellStyle name="Comma 12 4 4 2 2 4" xfId="22569" xr:uid="{00000000-0005-0000-0000-000054150000}"/>
    <cellStyle name="Comma 12 4 4 2 2 5" xfId="31814" xr:uid="{00000000-0005-0000-0000-000055150000}"/>
    <cellStyle name="Comma 12 4 4 2 2 6" xfId="41059" xr:uid="{00000000-0005-0000-0000-000056150000}"/>
    <cellStyle name="Comma 12 4 4 2 3" xfId="2653" xr:uid="{00000000-0005-0000-0000-000057150000}"/>
    <cellStyle name="Comma 12 4 4 2 3 2" xfId="7635" xr:uid="{00000000-0005-0000-0000-000058150000}"/>
    <cellStyle name="Comma 12 4 4 2 3 2 2" xfId="16880" xr:uid="{00000000-0005-0000-0000-000059150000}"/>
    <cellStyle name="Comma 12 4 4 2 3 2 3" xfId="26130" xr:uid="{00000000-0005-0000-0000-00005A150000}"/>
    <cellStyle name="Comma 12 4 4 2 3 2 4" xfId="35375" xr:uid="{00000000-0005-0000-0000-00005B150000}"/>
    <cellStyle name="Comma 12 4 4 2 3 2 5" xfId="44620" xr:uid="{00000000-0005-0000-0000-00005C150000}"/>
    <cellStyle name="Comma 12 4 4 2 3 3" xfId="11898" xr:uid="{00000000-0005-0000-0000-00005D150000}"/>
    <cellStyle name="Comma 12 4 4 2 3 4" xfId="21148" xr:uid="{00000000-0005-0000-0000-00005E150000}"/>
    <cellStyle name="Comma 12 4 4 2 3 5" xfId="30393" xr:uid="{00000000-0005-0000-0000-00005F150000}"/>
    <cellStyle name="Comma 12 4 4 2 3 6" xfId="39638" xr:uid="{00000000-0005-0000-0000-000060150000}"/>
    <cellStyle name="Comma 12 4 4 2 4" xfId="6214" xr:uid="{00000000-0005-0000-0000-000061150000}"/>
    <cellStyle name="Comma 12 4 4 2 4 2" xfId="15459" xr:uid="{00000000-0005-0000-0000-000062150000}"/>
    <cellStyle name="Comma 12 4 4 2 4 3" xfId="24709" xr:uid="{00000000-0005-0000-0000-000063150000}"/>
    <cellStyle name="Comma 12 4 4 2 4 4" xfId="33954" xr:uid="{00000000-0005-0000-0000-000064150000}"/>
    <cellStyle name="Comma 12 4 4 2 4 5" xfId="43199" xr:uid="{00000000-0005-0000-0000-000065150000}"/>
    <cellStyle name="Comma 12 4 4 2 5" xfId="10477" xr:uid="{00000000-0005-0000-0000-000066150000}"/>
    <cellStyle name="Comma 12 4 4 2 6" xfId="19727" xr:uid="{00000000-0005-0000-0000-000067150000}"/>
    <cellStyle name="Comma 12 4 4 2 7" xfId="28972" xr:uid="{00000000-0005-0000-0000-000068150000}"/>
    <cellStyle name="Comma 12 4 4 2 8" xfId="38217" xr:uid="{00000000-0005-0000-0000-000069150000}"/>
    <cellStyle name="Comma 12 4 4 3" xfId="3372" xr:uid="{00000000-0005-0000-0000-00006A150000}"/>
    <cellStyle name="Comma 12 4 4 3 2" xfId="8354" xr:uid="{00000000-0005-0000-0000-00006B150000}"/>
    <cellStyle name="Comma 12 4 4 3 2 2" xfId="17599" xr:uid="{00000000-0005-0000-0000-00006C150000}"/>
    <cellStyle name="Comma 12 4 4 3 2 3" xfId="26849" xr:uid="{00000000-0005-0000-0000-00006D150000}"/>
    <cellStyle name="Comma 12 4 4 3 2 4" xfId="36094" xr:uid="{00000000-0005-0000-0000-00006E150000}"/>
    <cellStyle name="Comma 12 4 4 3 2 5" xfId="45339" xr:uid="{00000000-0005-0000-0000-00006F150000}"/>
    <cellStyle name="Comma 12 4 4 3 3" xfId="12617" xr:uid="{00000000-0005-0000-0000-000070150000}"/>
    <cellStyle name="Comma 12 4 4 3 4" xfId="21867" xr:uid="{00000000-0005-0000-0000-000071150000}"/>
    <cellStyle name="Comma 12 4 4 3 5" xfId="31112" xr:uid="{00000000-0005-0000-0000-000072150000}"/>
    <cellStyle name="Comma 12 4 4 3 6" xfId="40357" xr:uid="{00000000-0005-0000-0000-000073150000}"/>
    <cellStyle name="Comma 12 4 4 4" xfId="1934" xr:uid="{00000000-0005-0000-0000-000074150000}"/>
    <cellStyle name="Comma 12 4 4 4 2" xfId="6916" xr:uid="{00000000-0005-0000-0000-000075150000}"/>
    <cellStyle name="Comma 12 4 4 4 2 2" xfId="16161" xr:uid="{00000000-0005-0000-0000-000076150000}"/>
    <cellStyle name="Comma 12 4 4 4 2 3" xfId="25411" xr:uid="{00000000-0005-0000-0000-000077150000}"/>
    <cellStyle name="Comma 12 4 4 4 2 4" xfId="34656" xr:uid="{00000000-0005-0000-0000-000078150000}"/>
    <cellStyle name="Comma 12 4 4 4 2 5" xfId="43901" xr:uid="{00000000-0005-0000-0000-000079150000}"/>
    <cellStyle name="Comma 12 4 4 4 3" xfId="11179" xr:uid="{00000000-0005-0000-0000-00007A150000}"/>
    <cellStyle name="Comma 12 4 4 4 4" xfId="20429" xr:uid="{00000000-0005-0000-0000-00007B150000}"/>
    <cellStyle name="Comma 12 4 4 4 5" xfId="29674" xr:uid="{00000000-0005-0000-0000-00007C150000}"/>
    <cellStyle name="Comma 12 4 4 4 6" xfId="38919" xr:uid="{00000000-0005-0000-0000-00007D150000}"/>
    <cellStyle name="Comma 12 4 4 5" xfId="5512" xr:uid="{00000000-0005-0000-0000-00007E150000}"/>
    <cellStyle name="Comma 12 4 4 5 2" xfId="14757" xr:uid="{00000000-0005-0000-0000-00007F150000}"/>
    <cellStyle name="Comma 12 4 4 5 3" xfId="24007" xr:uid="{00000000-0005-0000-0000-000080150000}"/>
    <cellStyle name="Comma 12 4 4 5 4" xfId="33252" xr:uid="{00000000-0005-0000-0000-000081150000}"/>
    <cellStyle name="Comma 12 4 4 5 5" xfId="42497" xr:uid="{00000000-0005-0000-0000-000082150000}"/>
    <cellStyle name="Comma 12 4 4 6" xfId="4793" xr:uid="{00000000-0005-0000-0000-000083150000}"/>
    <cellStyle name="Comma 12 4 4 6 2" xfId="14038" xr:uid="{00000000-0005-0000-0000-000084150000}"/>
    <cellStyle name="Comma 12 4 4 6 3" xfId="23288" xr:uid="{00000000-0005-0000-0000-000085150000}"/>
    <cellStyle name="Comma 12 4 4 6 4" xfId="32533" xr:uid="{00000000-0005-0000-0000-000086150000}"/>
    <cellStyle name="Comma 12 4 4 6 5" xfId="41778" xr:uid="{00000000-0005-0000-0000-000087150000}"/>
    <cellStyle name="Comma 12 4 4 7" xfId="9775" xr:uid="{00000000-0005-0000-0000-000088150000}"/>
    <cellStyle name="Comma 12 4 4 8" xfId="19025" xr:uid="{00000000-0005-0000-0000-000089150000}"/>
    <cellStyle name="Comma 12 4 4 9" xfId="28270" xr:uid="{00000000-0005-0000-0000-00008A150000}"/>
    <cellStyle name="Comma 12 4 5" xfId="881" xr:uid="{00000000-0005-0000-0000-00008B150000}"/>
    <cellStyle name="Comma 12 4 5 2" xfId="3723" xr:uid="{00000000-0005-0000-0000-00008C150000}"/>
    <cellStyle name="Comma 12 4 5 2 2" xfId="8705" xr:uid="{00000000-0005-0000-0000-00008D150000}"/>
    <cellStyle name="Comma 12 4 5 2 2 2" xfId="17950" xr:uid="{00000000-0005-0000-0000-00008E150000}"/>
    <cellStyle name="Comma 12 4 5 2 2 3" xfId="27200" xr:uid="{00000000-0005-0000-0000-00008F150000}"/>
    <cellStyle name="Comma 12 4 5 2 2 4" xfId="36445" xr:uid="{00000000-0005-0000-0000-000090150000}"/>
    <cellStyle name="Comma 12 4 5 2 2 5" xfId="45690" xr:uid="{00000000-0005-0000-0000-000091150000}"/>
    <cellStyle name="Comma 12 4 5 2 3" xfId="12968" xr:uid="{00000000-0005-0000-0000-000092150000}"/>
    <cellStyle name="Comma 12 4 5 2 4" xfId="22218" xr:uid="{00000000-0005-0000-0000-000093150000}"/>
    <cellStyle name="Comma 12 4 5 2 5" xfId="31463" xr:uid="{00000000-0005-0000-0000-000094150000}"/>
    <cellStyle name="Comma 12 4 5 2 6" xfId="40708" xr:uid="{00000000-0005-0000-0000-000095150000}"/>
    <cellStyle name="Comma 12 4 5 3" xfId="2285" xr:uid="{00000000-0005-0000-0000-000096150000}"/>
    <cellStyle name="Comma 12 4 5 3 2" xfId="7267" xr:uid="{00000000-0005-0000-0000-000097150000}"/>
    <cellStyle name="Comma 12 4 5 3 2 2" xfId="16512" xr:uid="{00000000-0005-0000-0000-000098150000}"/>
    <cellStyle name="Comma 12 4 5 3 2 3" xfId="25762" xr:uid="{00000000-0005-0000-0000-000099150000}"/>
    <cellStyle name="Comma 12 4 5 3 2 4" xfId="35007" xr:uid="{00000000-0005-0000-0000-00009A150000}"/>
    <cellStyle name="Comma 12 4 5 3 2 5" xfId="44252" xr:uid="{00000000-0005-0000-0000-00009B150000}"/>
    <cellStyle name="Comma 12 4 5 3 3" xfId="11530" xr:uid="{00000000-0005-0000-0000-00009C150000}"/>
    <cellStyle name="Comma 12 4 5 3 4" xfId="20780" xr:uid="{00000000-0005-0000-0000-00009D150000}"/>
    <cellStyle name="Comma 12 4 5 3 5" xfId="30025" xr:uid="{00000000-0005-0000-0000-00009E150000}"/>
    <cellStyle name="Comma 12 4 5 3 6" xfId="39270" xr:uid="{00000000-0005-0000-0000-00009F150000}"/>
    <cellStyle name="Comma 12 4 5 4" xfId="5863" xr:uid="{00000000-0005-0000-0000-0000A0150000}"/>
    <cellStyle name="Comma 12 4 5 4 2" xfId="15108" xr:uid="{00000000-0005-0000-0000-0000A1150000}"/>
    <cellStyle name="Comma 12 4 5 4 3" xfId="24358" xr:uid="{00000000-0005-0000-0000-0000A2150000}"/>
    <cellStyle name="Comma 12 4 5 4 4" xfId="33603" xr:uid="{00000000-0005-0000-0000-0000A3150000}"/>
    <cellStyle name="Comma 12 4 5 4 5" xfId="42848" xr:uid="{00000000-0005-0000-0000-0000A4150000}"/>
    <cellStyle name="Comma 12 4 5 5" xfId="10126" xr:uid="{00000000-0005-0000-0000-0000A5150000}"/>
    <cellStyle name="Comma 12 4 5 6" xfId="19376" xr:uid="{00000000-0005-0000-0000-0000A6150000}"/>
    <cellStyle name="Comma 12 4 5 7" xfId="28621" xr:uid="{00000000-0005-0000-0000-0000A7150000}"/>
    <cellStyle name="Comma 12 4 5 8" xfId="37866" xr:uid="{00000000-0005-0000-0000-0000A8150000}"/>
    <cellStyle name="Comma 12 4 6" xfId="3004" xr:uid="{00000000-0005-0000-0000-0000A9150000}"/>
    <cellStyle name="Comma 12 4 6 2" xfId="7986" xr:uid="{00000000-0005-0000-0000-0000AA150000}"/>
    <cellStyle name="Comma 12 4 6 2 2" xfId="17231" xr:uid="{00000000-0005-0000-0000-0000AB150000}"/>
    <cellStyle name="Comma 12 4 6 2 3" xfId="26481" xr:uid="{00000000-0005-0000-0000-0000AC150000}"/>
    <cellStyle name="Comma 12 4 6 2 4" xfId="35726" xr:uid="{00000000-0005-0000-0000-0000AD150000}"/>
    <cellStyle name="Comma 12 4 6 2 5" xfId="44971" xr:uid="{00000000-0005-0000-0000-0000AE150000}"/>
    <cellStyle name="Comma 12 4 6 3" xfId="12249" xr:uid="{00000000-0005-0000-0000-0000AF150000}"/>
    <cellStyle name="Comma 12 4 6 4" xfId="21499" xr:uid="{00000000-0005-0000-0000-0000B0150000}"/>
    <cellStyle name="Comma 12 4 6 5" xfId="30744" xr:uid="{00000000-0005-0000-0000-0000B1150000}"/>
    <cellStyle name="Comma 12 4 6 6" xfId="39989" xr:uid="{00000000-0005-0000-0000-0000B2150000}"/>
    <cellStyle name="Comma 12 4 7" xfId="1622" xr:uid="{00000000-0005-0000-0000-0000B3150000}"/>
    <cellStyle name="Comma 12 4 7 2" xfId="6604" xr:uid="{00000000-0005-0000-0000-0000B4150000}"/>
    <cellStyle name="Comma 12 4 7 2 2" xfId="15849" xr:uid="{00000000-0005-0000-0000-0000B5150000}"/>
    <cellStyle name="Comma 12 4 7 2 3" xfId="25099" xr:uid="{00000000-0005-0000-0000-0000B6150000}"/>
    <cellStyle name="Comma 12 4 7 2 4" xfId="34344" xr:uid="{00000000-0005-0000-0000-0000B7150000}"/>
    <cellStyle name="Comma 12 4 7 2 5" xfId="43589" xr:uid="{00000000-0005-0000-0000-0000B8150000}"/>
    <cellStyle name="Comma 12 4 7 3" xfId="10867" xr:uid="{00000000-0005-0000-0000-0000B9150000}"/>
    <cellStyle name="Comma 12 4 7 4" xfId="20117" xr:uid="{00000000-0005-0000-0000-0000BA150000}"/>
    <cellStyle name="Comma 12 4 7 5" xfId="29362" xr:uid="{00000000-0005-0000-0000-0000BB150000}"/>
    <cellStyle name="Comma 12 4 7 6" xfId="38607" xr:uid="{00000000-0005-0000-0000-0000BC150000}"/>
    <cellStyle name="Comma 12 4 8" xfId="5144" xr:uid="{00000000-0005-0000-0000-0000BD150000}"/>
    <cellStyle name="Comma 12 4 8 2" xfId="14389" xr:uid="{00000000-0005-0000-0000-0000BE150000}"/>
    <cellStyle name="Comma 12 4 8 3" xfId="23639" xr:uid="{00000000-0005-0000-0000-0000BF150000}"/>
    <cellStyle name="Comma 12 4 8 4" xfId="32884" xr:uid="{00000000-0005-0000-0000-0000C0150000}"/>
    <cellStyle name="Comma 12 4 8 5" xfId="42129" xr:uid="{00000000-0005-0000-0000-0000C1150000}"/>
    <cellStyle name="Comma 12 4 9" xfId="4442" xr:uid="{00000000-0005-0000-0000-0000C2150000}"/>
    <cellStyle name="Comma 12 4 9 2" xfId="13687" xr:uid="{00000000-0005-0000-0000-0000C3150000}"/>
    <cellStyle name="Comma 12 4 9 3" xfId="22937" xr:uid="{00000000-0005-0000-0000-0000C4150000}"/>
    <cellStyle name="Comma 12 4 9 4" xfId="32182" xr:uid="{00000000-0005-0000-0000-0000C5150000}"/>
    <cellStyle name="Comma 12 4 9 5" xfId="41427" xr:uid="{00000000-0005-0000-0000-0000C6150000}"/>
    <cellStyle name="Comma 12 5" xfId="239" xr:uid="{00000000-0005-0000-0000-0000C7150000}"/>
    <cellStyle name="Comma 12 5 10" xfId="27980" xr:uid="{00000000-0005-0000-0000-0000C8150000}"/>
    <cellStyle name="Comma 12 5 11" xfId="37225" xr:uid="{00000000-0005-0000-0000-0000C9150000}"/>
    <cellStyle name="Comma 12 5 2" xfId="608" xr:uid="{00000000-0005-0000-0000-0000CA150000}"/>
    <cellStyle name="Comma 12 5 2 10" xfId="37593" xr:uid="{00000000-0005-0000-0000-0000CB150000}"/>
    <cellStyle name="Comma 12 5 2 2" xfId="1310" xr:uid="{00000000-0005-0000-0000-0000CC150000}"/>
    <cellStyle name="Comma 12 5 2 2 2" xfId="4152" xr:uid="{00000000-0005-0000-0000-0000CD150000}"/>
    <cellStyle name="Comma 12 5 2 2 2 2" xfId="9134" xr:uid="{00000000-0005-0000-0000-0000CE150000}"/>
    <cellStyle name="Comma 12 5 2 2 2 2 2" xfId="18379" xr:uid="{00000000-0005-0000-0000-0000CF150000}"/>
    <cellStyle name="Comma 12 5 2 2 2 2 3" xfId="27629" xr:uid="{00000000-0005-0000-0000-0000D0150000}"/>
    <cellStyle name="Comma 12 5 2 2 2 2 4" xfId="36874" xr:uid="{00000000-0005-0000-0000-0000D1150000}"/>
    <cellStyle name="Comma 12 5 2 2 2 2 5" xfId="46119" xr:uid="{00000000-0005-0000-0000-0000D2150000}"/>
    <cellStyle name="Comma 12 5 2 2 2 3" xfId="13397" xr:uid="{00000000-0005-0000-0000-0000D3150000}"/>
    <cellStyle name="Comma 12 5 2 2 2 4" xfId="22647" xr:uid="{00000000-0005-0000-0000-0000D4150000}"/>
    <cellStyle name="Comma 12 5 2 2 2 5" xfId="31892" xr:uid="{00000000-0005-0000-0000-0000D5150000}"/>
    <cellStyle name="Comma 12 5 2 2 2 6" xfId="41137" xr:uid="{00000000-0005-0000-0000-0000D6150000}"/>
    <cellStyle name="Comma 12 5 2 2 3" xfId="2731" xr:uid="{00000000-0005-0000-0000-0000D7150000}"/>
    <cellStyle name="Comma 12 5 2 2 3 2" xfId="7713" xr:uid="{00000000-0005-0000-0000-0000D8150000}"/>
    <cellStyle name="Comma 12 5 2 2 3 2 2" xfId="16958" xr:uid="{00000000-0005-0000-0000-0000D9150000}"/>
    <cellStyle name="Comma 12 5 2 2 3 2 3" xfId="26208" xr:uid="{00000000-0005-0000-0000-0000DA150000}"/>
    <cellStyle name="Comma 12 5 2 2 3 2 4" xfId="35453" xr:uid="{00000000-0005-0000-0000-0000DB150000}"/>
    <cellStyle name="Comma 12 5 2 2 3 2 5" xfId="44698" xr:uid="{00000000-0005-0000-0000-0000DC150000}"/>
    <cellStyle name="Comma 12 5 2 2 3 3" xfId="11976" xr:uid="{00000000-0005-0000-0000-0000DD150000}"/>
    <cellStyle name="Comma 12 5 2 2 3 4" xfId="21226" xr:uid="{00000000-0005-0000-0000-0000DE150000}"/>
    <cellStyle name="Comma 12 5 2 2 3 5" xfId="30471" xr:uid="{00000000-0005-0000-0000-0000DF150000}"/>
    <cellStyle name="Comma 12 5 2 2 3 6" xfId="39716" xr:uid="{00000000-0005-0000-0000-0000E0150000}"/>
    <cellStyle name="Comma 12 5 2 2 4" xfId="6292" xr:uid="{00000000-0005-0000-0000-0000E1150000}"/>
    <cellStyle name="Comma 12 5 2 2 4 2" xfId="15537" xr:uid="{00000000-0005-0000-0000-0000E2150000}"/>
    <cellStyle name="Comma 12 5 2 2 4 3" xfId="24787" xr:uid="{00000000-0005-0000-0000-0000E3150000}"/>
    <cellStyle name="Comma 12 5 2 2 4 4" xfId="34032" xr:uid="{00000000-0005-0000-0000-0000E4150000}"/>
    <cellStyle name="Comma 12 5 2 2 4 5" xfId="43277" xr:uid="{00000000-0005-0000-0000-0000E5150000}"/>
    <cellStyle name="Comma 12 5 2 2 5" xfId="10555" xr:uid="{00000000-0005-0000-0000-0000E6150000}"/>
    <cellStyle name="Comma 12 5 2 2 6" xfId="19805" xr:uid="{00000000-0005-0000-0000-0000E7150000}"/>
    <cellStyle name="Comma 12 5 2 2 7" xfId="29050" xr:uid="{00000000-0005-0000-0000-0000E8150000}"/>
    <cellStyle name="Comma 12 5 2 2 8" xfId="38295" xr:uid="{00000000-0005-0000-0000-0000E9150000}"/>
    <cellStyle name="Comma 12 5 2 3" xfId="3450" xr:uid="{00000000-0005-0000-0000-0000EA150000}"/>
    <cellStyle name="Comma 12 5 2 3 2" xfId="8432" xr:uid="{00000000-0005-0000-0000-0000EB150000}"/>
    <cellStyle name="Comma 12 5 2 3 2 2" xfId="17677" xr:uid="{00000000-0005-0000-0000-0000EC150000}"/>
    <cellStyle name="Comma 12 5 2 3 2 3" xfId="26927" xr:uid="{00000000-0005-0000-0000-0000ED150000}"/>
    <cellStyle name="Comma 12 5 2 3 2 4" xfId="36172" xr:uid="{00000000-0005-0000-0000-0000EE150000}"/>
    <cellStyle name="Comma 12 5 2 3 2 5" xfId="45417" xr:uid="{00000000-0005-0000-0000-0000EF150000}"/>
    <cellStyle name="Comma 12 5 2 3 3" xfId="12695" xr:uid="{00000000-0005-0000-0000-0000F0150000}"/>
    <cellStyle name="Comma 12 5 2 3 4" xfId="21945" xr:uid="{00000000-0005-0000-0000-0000F1150000}"/>
    <cellStyle name="Comma 12 5 2 3 5" xfId="31190" xr:uid="{00000000-0005-0000-0000-0000F2150000}"/>
    <cellStyle name="Comma 12 5 2 3 6" xfId="40435" xr:uid="{00000000-0005-0000-0000-0000F3150000}"/>
    <cellStyle name="Comma 12 5 2 4" xfId="2012" xr:uid="{00000000-0005-0000-0000-0000F4150000}"/>
    <cellStyle name="Comma 12 5 2 4 2" xfId="6994" xr:uid="{00000000-0005-0000-0000-0000F5150000}"/>
    <cellStyle name="Comma 12 5 2 4 2 2" xfId="16239" xr:uid="{00000000-0005-0000-0000-0000F6150000}"/>
    <cellStyle name="Comma 12 5 2 4 2 3" xfId="25489" xr:uid="{00000000-0005-0000-0000-0000F7150000}"/>
    <cellStyle name="Comma 12 5 2 4 2 4" xfId="34734" xr:uid="{00000000-0005-0000-0000-0000F8150000}"/>
    <cellStyle name="Comma 12 5 2 4 2 5" xfId="43979" xr:uid="{00000000-0005-0000-0000-0000F9150000}"/>
    <cellStyle name="Comma 12 5 2 4 3" xfId="11257" xr:uid="{00000000-0005-0000-0000-0000FA150000}"/>
    <cellStyle name="Comma 12 5 2 4 4" xfId="20507" xr:uid="{00000000-0005-0000-0000-0000FB150000}"/>
    <cellStyle name="Comma 12 5 2 4 5" xfId="29752" xr:uid="{00000000-0005-0000-0000-0000FC150000}"/>
    <cellStyle name="Comma 12 5 2 4 6" xfId="38997" xr:uid="{00000000-0005-0000-0000-0000FD150000}"/>
    <cellStyle name="Comma 12 5 2 5" xfId="5590" xr:uid="{00000000-0005-0000-0000-0000FE150000}"/>
    <cellStyle name="Comma 12 5 2 5 2" xfId="14835" xr:uid="{00000000-0005-0000-0000-0000FF150000}"/>
    <cellStyle name="Comma 12 5 2 5 3" xfId="24085" xr:uid="{00000000-0005-0000-0000-000000160000}"/>
    <cellStyle name="Comma 12 5 2 5 4" xfId="33330" xr:uid="{00000000-0005-0000-0000-000001160000}"/>
    <cellStyle name="Comma 12 5 2 5 5" xfId="42575" xr:uid="{00000000-0005-0000-0000-000002160000}"/>
    <cellStyle name="Comma 12 5 2 6" xfId="4871" xr:uid="{00000000-0005-0000-0000-000003160000}"/>
    <cellStyle name="Comma 12 5 2 6 2" xfId="14116" xr:uid="{00000000-0005-0000-0000-000004160000}"/>
    <cellStyle name="Comma 12 5 2 6 3" xfId="23366" xr:uid="{00000000-0005-0000-0000-000005160000}"/>
    <cellStyle name="Comma 12 5 2 6 4" xfId="32611" xr:uid="{00000000-0005-0000-0000-000006160000}"/>
    <cellStyle name="Comma 12 5 2 6 5" xfId="41856" xr:uid="{00000000-0005-0000-0000-000007160000}"/>
    <cellStyle name="Comma 12 5 2 7" xfId="9853" xr:uid="{00000000-0005-0000-0000-000008160000}"/>
    <cellStyle name="Comma 12 5 2 8" xfId="19103" xr:uid="{00000000-0005-0000-0000-000009160000}"/>
    <cellStyle name="Comma 12 5 2 9" xfId="28348" xr:uid="{00000000-0005-0000-0000-00000A160000}"/>
    <cellStyle name="Comma 12 5 3" xfId="959" xr:uid="{00000000-0005-0000-0000-00000B160000}"/>
    <cellStyle name="Comma 12 5 3 2" xfId="3801" xr:uid="{00000000-0005-0000-0000-00000C160000}"/>
    <cellStyle name="Comma 12 5 3 2 2" xfId="8783" xr:uid="{00000000-0005-0000-0000-00000D160000}"/>
    <cellStyle name="Comma 12 5 3 2 2 2" xfId="18028" xr:uid="{00000000-0005-0000-0000-00000E160000}"/>
    <cellStyle name="Comma 12 5 3 2 2 3" xfId="27278" xr:uid="{00000000-0005-0000-0000-00000F160000}"/>
    <cellStyle name="Comma 12 5 3 2 2 4" xfId="36523" xr:uid="{00000000-0005-0000-0000-000010160000}"/>
    <cellStyle name="Comma 12 5 3 2 2 5" xfId="45768" xr:uid="{00000000-0005-0000-0000-000011160000}"/>
    <cellStyle name="Comma 12 5 3 2 3" xfId="13046" xr:uid="{00000000-0005-0000-0000-000012160000}"/>
    <cellStyle name="Comma 12 5 3 2 4" xfId="22296" xr:uid="{00000000-0005-0000-0000-000013160000}"/>
    <cellStyle name="Comma 12 5 3 2 5" xfId="31541" xr:uid="{00000000-0005-0000-0000-000014160000}"/>
    <cellStyle name="Comma 12 5 3 2 6" xfId="40786" xr:uid="{00000000-0005-0000-0000-000015160000}"/>
    <cellStyle name="Comma 12 5 3 3" xfId="2363" xr:uid="{00000000-0005-0000-0000-000016160000}"/>
    <cellStyle name="Comma 12 5 3 3 2" xfId="7345" xr:uid="{00000000-0005-0000-0000-000017160000}"/>
    <cellStyle name="Comma 12 5 3 3 2 2" xfId="16590" xr:uid="{00000000-0005-0000-0000-000018160000}"/>
    <cellStyle name="Comma 12 5 3 3 2 3" xfId="25840" xr:uid="{00000000-0005-0000-0000-000019160000}"/>
    <cellStyle name="Comma 12 5 3 3 2 4" xfId="35085" xr:uid="{00000000-0005-0000-0000-00001A160000}"/>
    <cellStyle name="Comma 12 5 3 3 2 5" xfId="44330" xr:uid="{00000000-0005-0000-0000-00001B160000}"/>
    <cellStyle name="Comma 12 5 3 3 3" xfId="11608" xr:uid="{00000000-0005-0000-0000-00001C160000}"/>
    <cellStyle name="Comma 12 5 3 3 4" xfId="20858" xr:uid="{00000000-0005-0000-0000-00001D160000}"/>
    <cellStyle name="Comma 12 5 3 3 5" xfId="30103" xr:uid="{00000000-0005-0000-0000-00001E160000}"/>
    <cellStyle name="Comma 12 5 3 3 6" xfId="39348" xr:uid="{00000000-0005-0000-0000-00001F160000}"/>
    <cellStyle name="Comma 12 5 3 4" xfId="5941" xr:uid="{00000000-0005-0000-0000-000020160000}"/>
    <cellStyle name="Comma 12 5 3 4 2" xfId="15186" xr:uid="{00000000-0005-0000-0000-000021160000}"/>
    <cellStyle name="Comma 12 5 3 4 3" xfId="24436" xr:uid="{00000000-0005-0000-0000-000022160000}"/>
    <cellStyle name="Comma 12 5 3 4 4" xfId="33681" xr:uid="{00000000-0005-0000-0000-000023160000}"/>
    <cellStyle name="Comma 12 5 3 4 5" xfId="42926" xr:uid="{00000000-0005-0000-0000-000024160000}"/>
    <cellStyle name="Comma 12 5 3 5" xfId="10204" xr:uid="{00000000-0005-0000-0000-000025160000}"/>
    <cellStyle name="Comma 12 5 3 6" xfId="19454" xr:uid="{00000000-0005-0000-0000-000026160000}"/>
    <cellStyle name="Comma 12 5 3 7" xfId="28699" xr:uid="{00000000-0005-0000-0000-000027160000}"/>
    <cellStyle name="Comma 12 5 3 8" xfId="37944" xr:uid="{00000000-0005-0000-0000-000028160000}"/>
    <cellStyle name="Comma 12 5 4" xfId="3082" xr:uid="{00000000-0005-0000-0000-000029160000}"/>
    <cellStyle name="Comma 12 5 4 2" xfId="8064" xr:uid="{00000000-0005-0000-0000-00002A160000}"/>
    <cellStyle name="Comma 12 5 4 2 2" xfId="17309" xr:uid="{00000000-0005-0000-0000-00002B160000}"/>
    <cellStyle name="Comma 12 5 4 2 3" xfId="26559" xr:uid="{00000000-0005-0000-0000-00002C160000}"/>
    <cellStyle name="Comma 12 5 4 2 4" xfId="35804" xr:uid="{00000000-0005-0000-0000-00002D160000}"/>
    <cellStyle name="Comma 12 5 4 2 5" xfId="45049" xr:uid="{00000000-0005-0000-0000-00002E160000}"/>
    <cellStyle name="Comma 12 5 4 3" xfId="12327" xr:uid="{00000000-0005-0000-0000-00002F160000}"/>
    <cellStyle name="Comma 12 5 4 4" xfId="21577" xr:uid="{00000000-0005-0000-0000-000030160000}"/>
    <cellStyle name="Comma 12 5 4 5" xfId="30822" xr:uid="{00000000-0005-0000-0000-000031160000}"/>
    <cellStyle name="Comma 12 5 4 6" xfId="40067" xr:uid="{00000000-0005-0000-0000-000032160000}"/>
    <cellStyle name="Comma 12 5 5" xfId="1778" xr:uid="{00000000-0005-0000-0000-000033160000}"/>
    <cellStyle name="Comma 12 5 5 2" xfId="6760" xr:uid="{00000000-0005-0000-0000-000034160000}"/>
    <cellStyle name="Comma 12 5 5 2 2" xfId="16005" xr:uid="{00000000-0005-0000-0000-000035160000}"/>
    <cellStyle name="Comma 12 5 5 2 3" xfId="25255" xr:uid="{00000000-0005-0000-0000-000036160000}"/>
    <cellStyle name="Comma 12 5 5 2 4" xfId="34500" xr:uid="{00000000-0005-0000-0000-000037160000}"/>
    <cellStyle name="Comma 12 5 5 2 5" xfId="43745" xr:uid="{00000000-0005-0000-0000-000038160000}"/>
    <cellStyle name="Comma 12 5 5 3" xfId="11023" xr:uid="{00000000-0005-0000-0000-000039160000}"/>
    <cellStyle name="Comma 12 5 5 4" xfId="20273" xr:uid="{00000000-0005-0000-0000-00003A160000}"/>
    <cellStyle name="Comma 12 5 5 5" xfId="29518" xr:uid="{00000000-0005-0000-0000-00003B160000}"/>
    <cellStyle name="Comma 12 5 5 6" xfId="38763" xr:uid="{00000000-0005-0000-0000-00003C160000}"/>
    <cellStyle name="Comma 12 5 6" xfId="5222" xr:uid="{00000000-0005-0000-0000-00003D160000}"/>
    <cellStyle name="Comma 12 5 6 2" xfId="14467" xr:uid="{00000000-0005-0000-0000-00003E160000}"/>
    <cellStyle name="Comma 12 5 6 3" xfId="23717" xr:uid="{00000000-0005-0000-0000-00003F160000}"/>
    <cellStyle name="Comma 12 5 6 4" xfId="32962" xr:uid="{00000000-0005-0000-0000-000040160000}"/>
    <cellStyle name="Comma 12 5 6 5" xfId="42207" xr:uid="{00000000-0005-0000-0000-000041160000}"/>
    <cellStyle name="Comma 12 5 7" xfId="4520" xr:uid="{00000000-0005-0000-0000-000042160000}"/>
    <cellStyle name="Comma 12 5 7 2" xfId="13765" xr:uid="{00000000-0005-0000-0000-000043160000}"/>
    <cellStyle name="Comma 12 5 7 3" xfId="23015" xr:uid="{00000000-0005-0000-0000-000044160000}"/>
    <cellStyle name="Comma 12 5 7 4" xfId="32260" xr:uid="{00000000-0005-0000-0000-000045160000}"/>
    <cellStyle name="Comma 12 5 7 5" xfId="41505" xr:uid="{00000000-0005-0000-0000-000046160000}"/>
    <cellStyle name="Comma 12 5 8" xfId="9485" xr:uid="{00000000-0005-0000-0000-000047160000}"/>
    <cellStyle name="Comma 12 5 9" xfId="18735" xr:uid="{00000000-0005-0000-0000-000048160000}"/>
    <cellStyle name="Comma 12 6" xfId="356" xr:uid="{00000000-0005-0000-0000-000049160000}"/>
    <cellStyle name="Comma 12 6 10" xfId="28097" xr:uid="{00000000-0005-0000-0000-00004A160000}"/>
    <cellStyle name="Comma 12 6 11" xfId="37342" xr:uid="{00000000-0005-0000-0000-00004B160000}"/>
    <cellStyle name="Comma 12 6 2" xfId="725" xr:uid="{00000000-0005-0000-0000-00004C160000}"/>
    <cellStyle name="Comma 12 6 2 10" xfId="37710" xr:uid="{00000000-0005-0000-0000-00004D160000}"/>
    <cellStyle name="Comma 12 6 2 2" xfId="1427" xr:uid="{00000000-0005-0000-0000-00004E160000}"/>
    <cellStyle name="Comma 12 6 2 2 2" xfId="4269" xr:uid="{00000000-0005-0000-0000-00004F160000}"/>
    <cellStyle name="Comma 12 6 2 2 2 2" xfId="9251" xr:uid="{00000000-0005-0000-0000-000050160000}"/>
    <cellStyle name="Comma 12 6 2 2 2 2 2" xfId="18496" xr:uid="{00000000-0005-0000-0000-000051160000}"/>
    <cellStyle name="Comma 12 6 2 2 2 2 3" xfId="27746" xr:uid="{00000000-0005-0000-0000-000052160000}"/>
    <cellStyle name="Comma 12 6 2 2 2 2 4" xfId="36991" xr:uid="{00000000-0005-0000-0000-000053160000}"/>
    <cellStyle name="Comma 12 6 2 2 2 2 5" xfId="46236" xr:uid="{00000000-0005-0000-0000-000054160000}"/>
    <cellStyle name="Comma 12 6 2 2 2 3" xfId="13514" xr:uid="{00000000-0005-0000-0000-000055160000}"/>
    <cellStyle name="Comma 12 6 2 2 2 4" xfId="22764" xr:uid="{00000000-0005-0000-0000-000056160000}"/>
    <cellStyle name="Comma 12 6 2 2 2 5" xfId="32009" xr:uid="{00000000-0005-0000-0000-000057160000}"/>
    <cellStyle name="Comma 12 6 2 2 2 6" xfId="41254" xr:uid="{00000000-0005-0000-0000-000058160000}"/>
    <cellStyle name="Comma 12 6 2 2 3" xfId="2848" xr:uid="{00000000-0005-0000-0000-000059160000}"/>
    <cellStyle name="Comma 12 6 2 2 3 2" xfId="7830" xr:uid="{00000000-0005-0000-0000-00005A160000}"/>
    <cellStyle name="Comma 12 6 2 2 3 2 2" xfId="17075" xr:uid="{00000000-0005-0000-0000-00005B160000}"/>
    <cellStyle name="Comma 12 6 2 2 3 2 3" xfId="26325" xr:uid="{00000000-0005-0000-0000-00005C160000}"/>
    <cellStyle name="Comma 12 6 2 2 3 2 4" xfId="35570" xr:uid="{00000000-0005-0000-0000-00005D160000}"/>
    <cellStyle name="Comma 12 6 2 2 3 2 5" xfId="44815" xr:uid="{00000000-0005-0000-0000-00005E160000}"/>
    <cellStyle name="Comma 12 6 2 2 3 3" xfId="12093" xr:uid="{00000000-0005-0000-0000-00005F160000}"/>
    <cellStyle name="Comma 12 6 2 2 3 4" xfId="21343" xr:uid="{00000000-0005-0000-0000-000060160000}"/>
    <cellStyle name="Comma 12 6 2 2 3 5" xfId="30588" xr:uid="{00000000-0005-0000-0000-000061160000}"/>
    <cellStyle name="Comma 12 6 2 2 3 6" xfId="39833" xr:uid="{00000000-0005-0000-0000-000062160000}"/>
    <cellStyle name="Comma 12 6 2 2 4" xfId="6409" xr:uid="{00000000-0005-0000-0000-000063160000}"/>
    <cellStyle name="Comma 12 6 2 2 4 2" xfId="15654" xr:uid="{00000000-0005-0000-0000-000064160000}"/>
    <cellStyle name="Comma 12 6 2 2 4 3" xfId="24904" xr:uid="{00000000-0005-0000-0000-000065160000}"/>
    <cellStyle name="Comma 12 6 2 2 4 4" xfId="34149" xr:uid="{00000000-0005-0000-0000-000066160000}"/>
    <cellStyle name="Comma 12 6 2 2 4 5" xfId="43394" xr:uid="{00000000-0005-0000-0000-000067160000}"/>
    <cellStyle name="Comma 12 6 2 2 5" xfId="10672" xr:uid="{00000000-0005-0000-0000-000068160000}"/>
    <cellStyle name="Comma 12 6 2 2 6" xfId="19922" xr:uid="{00000000-0005-0000-0000-000069160000}"/>
    <cellStyle name="Comma 12 6 2 2 7" xfId="29167" xr:uid="{00000000-0005-0000-0000-00006A160000}"/>
    <cellStyle name="Comma 12 6 2 2 8" xfId="38412" xr:uid="{00000000-0005-0000-0000-00006B160000}"/>
    <cellStyle name="Comma 12 6 2 3" xfId="3567" xr:uid="{00000000-0005-0000-0000-00006C160000}"/>
    <cellStyle name="Comma 12 6 2 3 2" xfId="8549" xr:uid="{00000000-0005-0000-0000-00006D160000}"/>
    <cellStyle name="Comma 12 6 2 3 2 2" xfId="17794" xr:uid="{00000000-0005-0000-0000-00006E160000}"/>
    <cellStyle name="Comma 12 6 2 3 2 3" xfId="27044" xr:uid="{00000000-0005-0000-0000-00006F160000}"/>
    <cellStyle name="Comma 12 6 2 3 2 4" xfId="36289" xr:uid="{00000000-0005-0000-0000-000070160000}"/>
    <cellStyle name="Comma 12 6 2 3 2 5" xfId="45534" xr:uid="{00000000-0005-0000-0000-000071160000}"/>
    <cellStyle name="Comma 12 6 2 3 3" xfId="12812" xr:uid="{00000000-0005-0000-0000-000072160000}"/>
    <cellStyle name="Comma 12 6 2 3 4" xfId="22062" xr:uid="{00000000-0005-0000-0000-000073160000}"/>
    <cellStyle name="Comma 12 6 2 3 5" xfId="31307" xr:uid="{00000000-0005-0000-0000-000074160000}"/>
    <cellStyle name="Comma 12 6 2 3 6" xfId="40552" xr:uid="{00000000-0005-0000-0000-000075160000}"/>
    <cellStyle name="Comma 12 6 2 4" xfId="2129" xr:uid="{00000000-0005-0000-0000-000076160000}"/>
    <cellStyle name="Comma 12 6 2 4 2" xfId="7111" xr:uid="{00000000-0005-0000-0000-000077160000}"/>
    <cellStyle name="Comma 12 6 2 4 2 2" xfId="16356" xr:uid="{00000000-0005-0000-0000-000078160000}"/>
    <cellStyle name="Comma 12 6 2 4 2 3" xfId="25606" xr:uid="{00000000-0005-0000-0000-000079160000}"/>
    <cellStyle name="Comma 12 6 2 4 2 4" xfId="34851" xr:uid="{00000000-0005-0000-0000-00007A160000}"/>
    <cellStyle name="Comma 12 6 2 4 2 5" xfId="44096" xr:uid="{00000000-0005-0000-0000-00007B160000}"/>
    <cellStyle name="Comma 12 6 2 4 3" xfId="11374" xr:uid="{00000000-0005-0000-0000-00007C160000}"/>
    <cellStyle name="Comma 12 6 2 4 4" xfId="20624" xr:uid="{00000000-0005-0000-0000-00007D160000}"/>
    <cellStyle name="Comma 12 6 2 4 5" xfId="29869" xr:uid="{00000000-0005-0000-0000-00007E160000}"/>
    <cellStyle name="Comma 12 6 2 4 6" xfId="39114" xr:uid="{00000000-0005-0000-0000-00007F160000}"/>
    <cellStyle name="Comma 12 6 2 5" xfId="5707" xr:uid="{00000000-0005-0000-0000-000080160000}"/>
    <cellStyle name="Comma 12 6 2 5 2" xfId="14952" xr:uid="{00000000-0005-0000-0000-000081160000}"/>
    <cellStyle name="Comma 12 6 2 5 3" xfId="24202" xr:uid="{00000000-0005-0000-0000-000082160000}"/>
    <cellStyle name="Comma 12 6 2 5 4" xfId="33447" xr:uid="{00000000-0005-0000-0000-000083160000}"/>
    <cellStyle name="Comma 12 6 2 5 5" xfId="42692" xr:uid="{00000000-0005-0000-0000-000084160000}"/>
    <cellStyle name="Comma 12 6 2 6" xfId="4988" xr:uid="{00000000-0005-0000-0000-000085160000}"/>
    <cellStyle name="Comma 12 6 2 6 2" xfId="14233" xr:uid="{00000000-0005-0000-0000-000086160000}"/>
    <cellStyle name="Comma 12 6 2 6 3" xfId="23483" xr:uid="{00000000-0005-0000-0000-000087160000}"/>
    <cellStyle name="Comma 12 6 2 6 4" xfId="32728" xr:uid="{00000000-0005-0000-0000-000088160000}"/>
    <cellStyle name="Comma 12 6 2 6 5" xfId="41973" xr:uid="{00000000-0005-0000-0000-000089160000}"/>
    <cellStyle name="Comma 12 6 2 7" xfId="9970" xr:uid="{00000000-0005-0000-0000-00008A160000}"/>
    <cellStyle name="Comma 12 6 2 8" xfId="19220" xr:uid="{00000000-0005-0000-0000-00008B160000}"/>
    <cellStyle name="Comma 12 6 2 9" xfId="28465" xr:uid="{00000000-0005-0000-0000-00008C160000}"/>
    <cellStyle name="Comma 12 6 3" xfId="1076" xr:uid="{00000000-0005-0000-0000-00008D160000}"/>
    <cellStyle name="Comma 12 6 3 2" xfId="3918" xr:uid="{00000000-0005-0000-0000-00008E160000}"/>
    <cellStyle name="Comma 12 6 3 2 2" xfId="8900" xr:uid="{00000000-0005-0000-0000-00008F160000}"/>
    <cellStyle name="Comma 12 6 3 2 2 2" xfId="18145" xr:uid="{00000000-0005-0000-0000-000090160000}"/>
    <cellStyle name="Comma 12 6 3 2 2 3" xfId="27395" xr:uid="{00000000-0005-0000-0000-000091160000}"/>
    <cellStyle name="Comma 12 6 3 2 2 4" xfId="36640" xr:uid="{00000000-0005-0000-0000-000092160000}"/>
    <cellStyle name="Comma 12 6 3 2 2 5" xfId="45885" xr:uid="{00000000-0005-0000-0000-000093160000}"/>
    <cellStyle name="Comma 12 6 3 2 3" xfId="13163" xr:uid="{00000000-0005-0000-0000-000094160000}"/>
    <cellStyle name="Comma 12 6 3 2 4" xfId="22413" xr:uid="{00000000-0005-0000-0000-000095160000}"/>
    <cellStyle name="Comma 12 6 3 2 5" xfId="31658" xr:uid="{00000000-0005-0000-0000-000096160000}"/>
    <cellStyle name="Comma 12 6 3 2 6" xfId="40903" xr:uid="{00000000-0005-0000-0000-000097160000}"/>
    <cellStyle name="Comma 12 6 3 3" xfId="2480" xr:uid="{00000000-0005-0000-0000-000098160000}"/>
    <cellStyle name="Comma 12 6 3 3 2" xfId="7462" xr:uid="{00000000-0005-0000-0000-000099160000}"/>
    <cellStyle name="Comma 12 6 3 3 2 2" xfId="16707" xr:uid="{00000000-0005-0000-0000-00009A160000}"/>
    <cellStyle name="Comma 12 6 3 3 2 3" xfId="25957" xr:uid="{00000000-0005-0000-0000-00009B160000}"/>
    <cellStyle name="Comma 12 6 3 3 2 4" xfId="35202" xr:uid="{00000000-0005-0000-0000-00009C160000}"/>
    <cellStyle name="Comma 12 6 3 3 2 5" xfId="44447" xr:uid="{00000000-0005-0000-0000-00009D160000}"/>
    <cellStyle name="Comma 12 6 3 3 3" xfId="11725" xr:uid="{00000000-0005-0000-0000-00009E160000}"/>
    <cellStyle name="Comma 12 6 3 3 4" xfId="20975" xr:uid="{00000000-0005-0000-0000-00009F160000}"/>
    <cellStyle name="Comma 12 6 3 3 5" xfId="30220" xr:uid="{00000000-0005-0000-0000-0000A0160000}"/>
    <cellStyle name="Comma 12 6 3 3 6" xfId="39465" xr:uid="{00000000-0005-0000-0000-0000A1160000}"/>
    <cellStyle name="Comma 12 6 3 4" xfId="6058" xr:uid="{00000000-0005-0000-0000-0000A2160000}"/>
    <cellStyle name="Comma 12 6 3 4 2" xfId="15303" xr:uid="{00000000-0005-0000-0000-0000A3160000}"/>
    <cellStyle name="Comma 12 6 3 4 3" xfId="24553" xr:uid="{00000000-0005-0000-0000-0000A4160000}"/>
    <cellStyle name="Comma 12 6 3 4 4" xfId="33798" xr:uid="{00000000-0005-0000-0000-0000A5160000}"/>
    <cellStyle name="Comma 12 6 3 4 5" xfId="43043" xr:uid="{00000000-0005-0000-0000-0000A6160000}"/>
    <cellStyle name="Comma 12 6 3 5" xfId="10321" xr:uid="{00000000-0005-0000-0000-0000A7160000}"/>
    <cellStyle name="Comma 12 6 3 6" xfId="19571" xr:uid="{00000000-0005-0000-0000-0000A8160000}"/>
    <cellStyle name="Comma 12 6 3 7" xfId="28816" xr:uid="{00000000-0005-0000-0000-0000A9160000}"/>
    <cellStyle name="Comma 12 6 3 8" xfId="38061" xr:uid="{00000000-0005-0000-0000-0000AA160000}"/>
    <cellStyle name="Comma 12 6 4" xfId="3199" xr:uid="{00000000-0005-0000-0000-0000AB160000}"/>
    <cellStyle name="Comma 12 6 4 2" xfId="8181" xr:uid="{00000000-0005-0000-0000-0000AC160000}"/>
    <cellStyle name="Comma 12 6 4 2 2" xfId="17426" xr:uid="{00000000-0005-0000-0000-0000AD160000}"/>
    <cellStyle name="Comma 12 6 4 2 3" xfId="26676" xr:uid="{00000000-0005-0000-0000-0000AE160000}"/>
    <cellStyle name="Comma 12 6 4 2 4" xfId="35921" xr:uid="{00000000-0005-0000-0000-0000AF160000}"/>
    <cellStyle name="Comma 12 6 4 2 5" xfId="45166" xr:uid="{00000000-0005-0000-0000-0000B0160000}"/>
    <cellStyle name="Comma 12 6 4 3" xfId="12444" xr:uid="{00000000-0005-0000-0000-0000B1160000}"/>
    <cellStyle name="Comma 12 6 4 4" xfId="21694" xr:uid="{00000000-0005-0000-0000-0000B2160000}"/>
    <cellStyle name="Comma 12 6 4 5" xfId="30939" xr:uid="{00000000-0005-0000-0000-0000B3160000}"/>
    <cellStyle name="Comma 12 6 4 6" xfId="40184" xr:uid="{00000000-0005-0000-0000-0000B4160000}"/>
    <cellStyle name="Comma 12 6 5" xfId="1661" xr:uid="{00000000-0005-0000-0000-0000B5160000}"/>
    <cellStyle name="Comma 12 6 5 2" xfId="6643" xr:uid="{00000000-0005-0000-0000-0000B6160000}"/>
    <cellStyle name="Comma 12 6 5 2 2" xfId="15888" xr:uid="{00000000-0005-0000-0000-0000B7160000}"/>
    <cellStyle name="Comma 12 6 5 2 3" xfId="25138" xr:uid="{00000000-0005-0000-0000-0000B8160000}"/>
    <cellStyle name="Comma 12 6 5 2 4" xfId="34383" xr:uid="{00000000-0005-0000-0000-0000B9160000}"/>
    <cellStyle name="Comma 12 6 5 2 5" xfId="43628" xr:uid="{00000000-0005-0000-0000-0000BA160000}"/>
    <cellStyle name="Comma 12 6 5 3" xfId="10906" xr:uid="{00000000-0005-0000-0000-0000BB160000}"/>
    <cellStyle name="Comma 12 6 5 4" xfId="20156" xr:uid="{00000000-0005-0000-0000-0000BC160000}"/>
    <cellStyle name="Comma 12 6 5 5" xfId="29401" xr:uid="{00000000-0005-0000-0000-0000BD160000}"/>
    <cellStyle name="Comma 12 6 5 6" xfId="38646" xr:uid="{00000000-0005-0000-0000-0000BE160000}"/>
    <cellStyle name="Comma 12 6 6" xfId="5339" xr:uid="{00000000-0005-0000-0000-0000BF160000}"/>
    <cellStyle name="Comma 12 6 6 2" xfId="14584" xr:uid="{00000000-0005-0000-0000-0000C0160000}"/>
    <cellStyle name="Comma 12 6 6 3" xfId="23834" xr:uid="{00000000-0005-0000-0000-0000C1160000}"/>
    <cellStyle name="Comma 12 6 6 4" xfId="33079" xr:uid="{00000000-0005-0000-0000-0000C2160000}"/>
    <cellStyle name="Comma 12 6 6 5" xfId="42324" xr:uid="{00000000-0005-0000-0000-0000C3160000}"/>
    <cellStyle name="Comma 12 6 7" xfId="4637" xr:uid="{00000000-0005-0000-0000-0000C4160000}"/>
    <cellStyle name="Comma 12 6 7 2" xfId="13882" xr:uid="{00000000-0005-0000-0000-0000C5160000}"/>
    <cellStyle name="Comma 12 6 7 3" xfId="23132" xr:uid="{00000000-0005-0000-0000-0000C6160000}"/>
    <cellStyle name="Comma 12 6 7 4" xfId="32377" xr:uid="{00000000-0005-0000-0000-0000C7160000}"/>
    <cellStyle name="Comma 12 6 7 5" xfId="41622" xr:uid="{00000000-0005-0000-0000-0000C8160000}"/>
    <cellStyle name="Comma 12 6 8" xfId="9602" xr:uid="{00000000-0005-0000-0000-0000C9160000}"/>
    <cellStyle name="Comma 12 6 9" xfId="18852" xr:uid="{00000000-0005-0000-0000-0000CA160000}"/>
    <cellStyle name="Comma 12 7" xfId="490" xr:uid="{00000000-0005-0000-0000-0000CB160000}"/>
    <cellStyle name="Comma 12 7 10" xfId="37476" xr:uid="{00000000-0005-0000-0000-0000CC160000}"/>
    <cellStyle name="Comma 12 7 2" xfId="1193" xr:uid="{00000000-0005-0000-0000-0000CD160000}"/>
    <cellStyle name="Comma 12 7 2 2" xfId="4035" xr:uid="{00000000-0005-0000-0000-0000CE160000}"/>
    <cellStyle name="Comma 12 7 2 2 2" xfId="9017" xr:uid="{00000000-0005-0000-0000-0000CF160000}"/>
    <cellStyle name="Comma 12 7 2 2 2 2" xfId="18262" xr:uid="{00000000-0005-0000-0000-0000D0160000}"/>
    <cellStyle name="Comma 12 7 2 2 2 3" xfId="27512" xr:uid="{00000000-0005-0000-0000-0000D1160000}"/>
    <cellStyle name="Comma 12 7 2 2 2 4" xfId="36757" xr:uid="{00000000-0005-0000-0000-0000D2160000}"/>
    <cellStyle name="Comma 12 7 2 2 2 5" xfId="46002" xr:uid="{00000000-0005-0000-0000-0000D3160000}"/>
    <cellStyle name="Comma 12 7 2 2 3" xfId="13280" xr:uid="{00000000-0005-0000-0000-0000D4160000}"/>
    <cellStyle name="Comma 12 7 2 2 4" xfId="22530" xr:uid="{00000000-0005-0000-0000-0000D5160000}"/>
    <cellStyle name="Comma 12 7 2 2 5" xfId="31775" xr:uid="{00000000-0005-0000-0000-0000D6160000}"/>
    <cellStyle name="Comma 12 7 2 2 6" xfId="41020" xr:uid="{00000000-0005-0000-0000-0000D7160000}"/>
    <cellStyle name="Comma 12 7 2 3" xfId="2614" xr:uid="{00000000-0005-0000-0000-0000D8160000}"/>
    <cellStyle name="Comma 12 7 2 3 2" xfId="7596" xr:uid="{00000000-0005-0000-0000-0000D9160000}"/>
    <cellStyle name="Comma 12 7 2 3 2 2" xfId="16841" xr:uid="{00000000-0005-0000-0000-0000DA160000}"/>
    <cellStyle name="Comma 12 7 2 3 2 3" xfId="26091" xr:uid="{00000000-0005-0000-0000-0000DB160000}"/>
    <cellStyle name="Comma 12 7 2 3 2 4" xfId="35336" xr:uid="{00000000-0005-0000-0000-0000DC160000}"/>
    <cellStyle name="Comma 12 7 2 3 2 5" xfId="44581" xr:uid="{00000000-0005-0000-0000-0000DD160000}"/>
    <cellStyle name="Comma 12 7 2 3 3" xfId="11859" xr:uid="{00000000-0005-0000-0000-0000DE160000}"/>
    <cellStyle name="Comma 12 7 2 3 4" xfId="21109" xr:uid="{00000000-0005-0000-0000-0000DF160000}"/>
    <cellStyle name="Comma 12 7 2 3 5" xfId="30354" xr:uid="{00000000-0005-0000-0000-0000E0160000}"/>
    <cellStyle name="Comma 12 7 2 3 6" xfId="39599" xr:uid="{00000000-0005-0000-0000-0000E1160000}"/>
    <cellStyle name="Comma 12 7 2 4" xfId="6175" xr:uid="{00000000-0005-0000-0000-0000E2160000}"/>
    <cellStyle name="Comma 12 7 2 4 2" xfId="15420" xr:uid="{00000000-0005-0000-0000-0000E3160000}"/>
    <cellStyle name="Comma 12 7 2 4 3" xfId="24670" xr:uid="{00000000-0005-0000-0000-0000E4160000}"/>
    <cellStyle name="Comma 12 7 2 4 4" xfId="33915" xr:uid="{00000000-0005-0000-0000-0000E5160000}"/>
    <cellStyle name="Comma 12 7 2 4 5" xfId="43160" xr:uid="{00000000-0005-0000-0000-0000E6160000}"/>
    <cellStyle name="Comma 12 7 2 5" xfId="10438" xr:uid="{00000000-0005-0000-0000-0000E7160000}"/>
    <cellStyle name="Comma 12 7 2 6" xfId="19688" xr:uid="{00000000-0005-0000-0000-0000E8160000}"/>
    <cellStyle name="Comma 12 7 2 7" xfId="28933" xr:uid="{00000000-0005-0000-0000-0000E9160000}"/>
    <cellStyle name="Comma 12 7 2 8" xfId="38178" xr:uid="{00000000-0005-0000-0000-0000EA160000}"/>
    <cellStyle name="Comma 12 7 3" xfId="3333" xr:uid="{00000000-0005-0000-0000-0000EB160000}"/>
    <cellStyle name="Comma 12 7 3 2" xfId="8315" xr:uid="{00000000-0005-0000-0000-0000EC160000}"/>
    <cellStyle name="Comma 12 7 3 2 2" xfId="17560" xr:uid="{00000000-0005-0000-0000-0000ED160000}"/>
    <cellStyle name="Comma 12 7 3 2 3" xfId="26810" xr:uid="{00000000-0005-0000-0000-0000EE160000}"/>
    <cellStyle name="Comma 12 7 3 2 4" xfId="36055" xr:uid="{00000000-0005-0000-0000-0000EF160000}"/>
    <cellStyle name="Comma 12 7 3 2 5" xfId="45300" xr:uid="{00000000-0005-0000-0000-0000F0160000}"/>
    <cellStyle name="Comma 12 7 3 3" xfId="12578" xr:uid="{00000000-0005-0000-0000-0000F1160000}"/>
    <cellStyle name="Comma 12 7 3 4" xfId="21828" xr:uid="{00000000-0005-0000-0000-0000F2160000}"/>
    <cellStyle name="Comma 12 7 3 5" xfId="31073" xr:uid="{00000000-0005-0000-0000-0000F3160000}"/>
    <cellStyle name="Comma 12 7 3 6" xfId="40318" xr:uid="{00000000-0005-0000-0000-0000F4160000}"/>
    <cellStyle name="Comma 12 7 4" xfId="1895" xr:uid="{00000000-0005-0000-0000-0000F5160000}"/>
    <cellStyle name="Comma 12 7 4 2" xfId="6877" xr:uid="{00000000-0005-0000-0000-0000F6160000}"/>
    <cellStyle name="Comma 12 7 4 2 2" xfId="16122" xr:uid="{00000000-0005-0000-0000-0000F7160000}"/>
    <cellStyle name="Comma 12 7 4 2 3" xfId="25372" xr:uid="{00000000-0005-0000-0000-0000F8160000}"/>
    <cellStyle name="Comma 12 7 4 2 4" xfId="34617" xr:uid="{00000000-0005-0000-0000-0000F9160000}"/>
    <cellStyle name="Comma 12 7 4 2 5" xfId="43862" xr:uid="{00000000-0005-0000-0000-0000FA160000}"/>
    <cellStyle name="Comma 12 7 4 3" xfId="11140" xr:uid="{00000000-0005-0000-0000-0000FB160000}"/>
    <cellStyle name="Comma 12 7 4 4" xfId="20390" xr:uid="{00000000-0005-0000-0000-0000FC160000}"/>
    <cellStyle name="Comma 12 7 4 5" xfId="29635" xr:uid="{00000000-0005-0000-0000-0000FD160000}"/>
    <cellStyle name="Comma 12 7 4 6" xfId="38880" xr:uid="{00000000-0005-0000-0000-0000FE160000}"/>
    <cellStyle name="Comma 12 7 5" xfId="5473" xr:uid="{00000000-0005-0000-0000-0000FF160000}"/>
    <cellStyle name="Comma 12 7 5 2" xfId="14718" xr:uid="{00000000-0005-0000-0000-000000170000}"/>
    <cellStyle name="Comma 12 7 5 3" xfId="23968" xr:uid="{00000000-0005-0000-0000-000001170000}"/>
    <cellStyle name="Comma 12 7 5 4" xfId="33213" xr:uid="{00000000-0005-0000-0000-000002170000}"/>
    <cellStyle name="Comma 12 7 5 5" xfId="42458" xr:uid="{00000000-0005-0000-0000-000003170000}"/>
    <cellStyle name="Comma 12 7 6" xfId="4403" xr:uid="{00000000-0005-0000-0000-000004170000}"/>
    <cellStyle name="Comma 12 7 6 2" xfId="13648" xr:uid="{00000000-0005-0000-0000-000005170000}"/>
    <cellStyle name="Comma 12 7 6 3" xfId="22898" xr:uid="{00000000-0005-0000-0000-000006170000}"/>
    <cellStyle name="Comma 12 7 6 4" xfId="32143" xr:uid="{00000000-0005-0000-0000-000007170000}"/>
    <cellStyle name="Comma 12 7 6 5" xfId="41388" xr:uid="{00000000-0005-0000-0000-000008170000}"/>
    <cellStyle name="Comma 12 7 7" xfId="9736" xr:uid="{00000000-0005-0000-0000-000009170000}"/>
    <cellStyle name="Comma 12 7 8" xfId="18986" xr:uid="{00000000-0005-0000-0000-00000A170000}"/>
    <cellStyle name="Comma 12 7 9" xfId="28231" xr:uid="{00000000-0005-0000-0000-00000B170000}"/>
    <cellStyle name="Comma 12 8" xfId="457" xr:uid="{00000000-0005-0000-0000-00000C170000}"/>
    <cellStyle name="Comma 12 8 2" xfId="3300" xr:uid="{00000000-0005-0000-0000-00000D170000}"/>
    <cellStyle name="Comma 12 8 2 2" xfId="8282" xr:uid="{00000000-0005-0000-0000-00000E170000}"/>
    <cellStyle name="Comma 12 8 2 2 2" xfId="17527" xr:uid="{00000000-0005-0000-0000-00000F170000}"/>
    <cellStyle name="Comma 12 8 2 2 3" xfId="26777" xr:uid="{00000000-0005-0000-0000-000010170000}"/>
    <cellStyle name="Comma 12 8 2 2 4" xfId="36022" xr:uid="{00000000-0005-0000-0000-000011170000}"/>
    <cellStyle name="Comma 12 8 2 2 5" xfId="45267" xr:uid="{00000000-0005-0000-0000-000012170000}"/>
    <cellStyle name="Comma 12 8 2 3" xfId="12545" xr:uid="{00000000-0005-0000-0000-000013170000}"/>
    <cellStyle name="Comma 12 8 2 4" xfId="21795" xr:uid="{00000000-0005-0000-0000-000014170000}"/>
    <cellStyle name="Comma 12 8 2 5" xfId="31040" xr:uid="{00000000-0005-0000-0000-000015170000}"/>
    <cellStyle name="Comma 12 8 2 6" xfId="40285" xr:uid="{00000000-0005-0000-0000-000016170000}"/>
    <cellStyle name="Comma 12 8 3" xfId="2581" xr:uid="{00000000-0005-0000-0000-000017170000}"/>
    <cellStyle name="Comma 12 8 3 2" xfId="7563" xr:uid="{00000000-0005-0000-0000-000018170000}"/>
    <cellStyle name="Comma 12 8 3 2 2" xfId="16808" xr:uid="{00000000-0005-0000-0000-000019170000}"/>
    <cellStyle name="Comma 12 8 3 2 3" xfId="26058" xr:uid="{00000000-0005-0000-0000-00001A170000}"/>
    <cellStyle name="Comma 12 8 3 2 4" xfId="35303" xr:uid="{00000000-0005-0000-0000-00001B170000}"/>
    <cellStyle name="Comma 12 8 3 2 5" xfId="44548" xr:uid="{00000000-0005-0000-0000-00001C170000}"/>
    <cellStyle name="Comma 12 8 3 3" xfId="11826" xr:uid="{00000000-0005-0000-0000-00001D170000}"/>
    <cellStyle name="Comma 12 8 3 4" xfId="21076" xr:uid="{00000000-0005-0000-0000-00001E170000}"/>
    <cellStyle name="Comma 12 8 3 5" xfId="30321" xr:uid="{00000000-0005-0000-0000-00001F170000}"/>
    <cellStyle name="Comma 12 8 3 6" xfId="39566" xr:uid="{00000000-0005-0000-0000-000020170000}"/>
    <cellStyle name="Comma 12 8 4" xfId="5440" xr:uid="{00000000-0005-0000-0000-000021170000}"/>
    <cellStyle name="Comma 12 8 4 2" xfId="14685" xr:uid="{00000000-0005-0000-0000-000022170000}"/>
    <cellStyle name="Comma 12 8 4 3" xfId="23935" xr:uid="{00000000-0005-0000-0000-000023170000}"/>
    <cellStyle name="Comma 12 8 4 4" xfId="33180" xr:uid="{00000000-0005-0000-0000-000024170000}"/>
    <cellStyle name="Comma 12 8 4 5" xfId="42425" xr:uid="{00000000-0005-0000-0000-000025170000}"/>
    <cellStyle name="Comma 12 8 5" xfId="4738" xr:uid="{00000000-0005-0000-0000-000026170000}"/>
    <cellStyle name="Comma 12 8 5 2" xfId="13983" xr:uid="{00000000-0005-0000-0000-000027170000}"/>
    <cellStyle name="Comma 12 8 5 3" xfId="23233" xr:uid="{00000000-0005-0000-0000-000028170000}"/>
    <cellStyle name="Comma 12 8 5 4" xfId="32478" xr:uid="{00000000-0005-0000-0000-000029170000}"/>
    <cellStyle name="Comma 12 8 5 5" xfId="41723" xr:uid="{00000000-0005-0000-0000-00002A170000}"/>
    <cellStyle name="Comma 12 8 6" xfId="9703" xr:uid="{00000000-0005-0000-0000-00002B170000}"/>
    <cellStyle name="Comma 12 8 7" xfId="18953" xr:uid="{00000000-0005-0000-0000-00002C170000}"/>
    <cellStyle name="Comma 12 8 8" xfId="28198" xr:uid="{00000000-0005-0000-0000-00002D170000}"/>
    <cellStyle name="Comma 12 8 9" xfId="37443" xr:uid="{00000000-0005-0000-0000-00002E170000}"/>
    <cellStyle name="Comma 12 9" xfId="842" xr:uid="{00000000-0005-0000-0000-00002F170000}"/>
    <cellStyle name="Comma 12 9 2" xfId="3684" xr:uid="{00000000-0005-0000-0000-000030170000}"/>
    <cellStyle name="Comma 12 9 2 2" xfId="8666" xr:uid="{00000000-0005-0000-0000-000031170000}"/>
    <cellStyle name="Comma 12 9 2 2 2" xfId="17911" xr:uid="{00000000-0005-0000-0000-000032170000}"/>
    <cellStyle name="Comma 12 9 2 2 3" xfId="27161" xr:uid="{00000000-0005-0000-0000-000033170000}"/>
    <cellStyle name="Comma 12 9 2 2 4" xfId="36406" xr:uid="{00000000-0005-0000-0000-000034170000}"/>
    <cellStyle name="Comma 12 9 2 2 5" xfId="45651" xr:uid="{00000000-0005-0000-0000-000035170000}"/>
    <cellStyle name="Comma 12 9 2 3" xfId="12929" xr:uid="{00000000-0005-0000-0000-000036170000}"/>
    <cellStyle name="Comma 12 9 2 4" xfId="22179" xr:uid="{00000000-0005-0000-0000-000037170000}"/>
    <cellStyle name="Comma 12 9 2 5" xfId="31424" xr:uid="{00000000-0005-0000-0000-000038170000}"/>
    <cellStyle name="Comma 12 9 2 6" xfId="40669" xr:uid="{00000000-0005-0000-0000-000039170000}"/>
    <cellStyle name="Comma 12 9 3" xfId="2246" xr:uid="{00000000-0005-0000-0000-00003A170000}"/>
    <cellStyle name="Comma 12 9 3 2" xfId="7228" xr:uid="{00000000-0005-0000-0000-00003B170000}"/>
    <cellStyle name="Comma 12 9 3 2 2" xfId="16473" xr:uid="{00000000-0005-0000-0000-00003C170000}"/>
    <cellStyle name="Comma 12 9 3 2 3" xfId="25723" xr:uid="{00000000-0005-0000-0000-00003D170000}"/>
    <cellStyle name="Comma 12 9 3 2 4" xfId="34968" xr:uid="{00000000-0005-0000-0000-00003E170000}"/>
    <cellStyle name="Comma 12 9 3 2 5" xfId="44213" xr:uid="{00000000-0005-0000-0000-00003F170000}"/>
    <cellStyle name="Comma 12 9 3 3" xfId="11491" xr:uid="{00000000-0005-0000-0000-000040170000}"/>
    <cellStyle name="Comma 12 9 3 4" xfId="20741" xr:uid="{00000000-0005-0000-0000-000041170000}"/>
    <cellStyle name="Comma 12 9 3 5" xfId="29986" xr:uid="{00000000-0005-0000-0000-000042170000}"/>
    <cellStyle name="Comma 12 9 3 6" xfId="39231" xr:uid="{00000000-0005-0000-0000-000043170000}"/>
    <cellStyle name="Comma 12 9 4" xfId="5824" xr:uid="{00000000-0005-0000-0000-000044170000}"/>
    <cellStyle name="Comma 12 9 4 2" xfId="15069" xr:uid="{00000000-0005-0000-0000-000045170000}"/>
    <cellStyle name="Comma 12 9 4 3" xfId="24319" xr:uid="{00000000-0005-0000-0000-000046170000}"/>
    <cellStyle name="Comma 12 9 4 4" xfId="33564" xr:uid="{00000000-0005-0000-0000-000047170000}"/>
    <cellStyle name="Comma 12 9 4 5" xfId="42809" xr:uid="{00000000-0005-0000-0000-000048170000}"/>
    <cellStyle name="Comma 12 9 5" xfId="10087" xr:uid="{00000000-0005-0000-0000-000049170000}"/>
    <cellStyle name="Comma 12 9 6" xfId="19337" xr:uid="{00000000-0005-0000-0000-00004A170000}"/>
    <cellStyle name="Comma 12 9 7" xfId="28582" xr:uid="{00000000-0005-0000-0000-00004B170000}"/>
    <cellStyle name="Comma 12 9 8" xfId="37827" xr:uid="{00000000-0005-0000-0000-00004C170000}"/>
    <cellStyle name="Comma 13" xfId="108" xr:uid="{00000000-0005-0000-0000-00004D170000}"/>
    <cellStyle name="Comma 13 10" xfId="1536" xr:uid="{00000000-0005-0000-0000-00004E170000}"/>
    <cellStyle name="Comma 13 10 2" xfId="6518" xr:uid="{00000000-0005-0000-0000-00004F170000}"/>
    <cellStyle name="Comma 13 10 2 2" xfId="15763" xr:uid="{00000000-0005-0000-0000-000050170000}"/>
    <cellStyle name="Comma 13 10 2 3" xfId="25013" xr:uid="{00000000-0005-0000-0000-000051170000}"/>
    <cellStyle name="Comma 13 10 2 4" xfId="34258" xr:uid="{00000000-0005-0000-0000-000052170000}"/>
    <cellStyle name="Comma 13 10 2 5" xfId="43503" xr:uid="{00000000-0005-0000-0000-000053170000}"/>
    <cellStyle name="Comma 13 10 3" xfId="10781" xr:uid="{00000000-0005-0000-0000-000054170000}"/>
    <cellStyle name="Comma 13 10 4" xfId="20031" xr:uid="{00000000-0005-0000-0000-000055170000}"/>
    <cellStyle name="Comma 13 10 5" xfId="29276" xr:uid="{00000000-0005-0000-0000-000056170000}"/>
    <cellStyle name="Comma 13 10 6" xfId="38521" xr:uid="{00000000-0005-0000-0000-000057170000}"/>
    <cellStyle name="Comma 13 11" xfId="5097" xr:uid="{00000000-0005-0000-0000-000058170000}"/>
    <cellStyle name="Comma 13 11 2" xfId="14342" xr:uid="{00000000-0005-0000-0000-000059170000}"/>
    <cellStyle name="Comma 13 11 3" xfId="23592" xr:uid="{00000000-0005-0000-0000-00005A170000}"/>
    <cellStyle name="Comma 13 11 4" xfId="32837" xr:uid="{00000000-0005-0000-0000-00005B170000}"/>
    <cellStyle name="Comma 13 11 5" xfId="42082" xr:uid="{00000000-0005-0000-0000-00005C170000}"/>
    <cellStyle name="Comma 13 12" xfId="4395" xr:uid="{00000000-0005-0000-0000-00005D170000}"/>
    <cellStyle name="Comma 13 12 2" xfId="13640" xr:uid="{00000000-0005-0000-0000-00005E170000}"/>
    <cellStyle name="Comma 13 12 3" xfId="22890" xr:uid="{00000000-0005-0000-0000-00005F170000}"/>
    <cellStyle name="Comma 13 12 4" xfId="32135" xr:uid="{00000000-0005-0000-0000-000060170000}"/>
    <cellStyle name="Comma 13 12 5" xfId="41380" xr:uid="{00000000-0005-0000-0000-000061170000}"/>
    <cellStyle name="Comma 13 13" xfId="9360" xr:uid="{00000000-0005-0000-0000-000062170000}"/>
    <cellStyle name="Comma 13 14" xfId="18610" xr:uid="{00000000-0005-0000-0000-000063170000}"/>
    <cellStyle name="Comma 13 15" xfId="27855" xr:uid="{00000000-0005-0000-0000-000064170000}"/>
    <cellStyle name="Comma 13 16" xfId="37100" xr:uid="{00000000-0005-0000-0000-000065170000}"/>
    <cellStyle name="Comma 13 2" xfId="124" xr:uid="{00000000-0005-0000-0000-000066170000}"/>
    <cellStyle name="Comma 13 2 10" xfId="5110" xr:uid="{00000000-0005-0000-0000-000067170000}"/>
    <cellStyle name="Comma 13 2 10 2" xfId="14355" xr:uid="{00000000-0005-0000-0000-000068170000}"/>
    <cellStyle name="Comma 13 2 10 3" xfId="23605" xr:uid="{00000000-0005-0000-0000-000069170000}"/>
    <cellStyle name="Comma 13 2 10 4" xfId="32850" xr:uid="{00000000-0005-0000-0000-00006A170000}"/>
    <cellStyle name="Comma 13 2 10 5" xfId="42095" xr:uid="{00000000-0005-0000-0000-00006B170000}"/>
    <cellStyle name="Comma 13 2 11" xfId="4408" xr:uid="{00000000-0005-0000-0000-00006C170000}"/>
    <cellStyle name="Comma 13 2 11 2" xfId="13653" xr:uid="{00000000-0005-0000-0000-00006D170000}"/>
    <cellStyle name="Comma 13 2 11 3" xfId="22903" xr:uid="{00000000-0005-0000-0000-00006E170000}"/>
    <cellStyle name="Comma 13 2 11 4" xfId="32148" xr:uid="{00000000-0005-0000-0000-00006F170000}"/>
    <cellStyle name="Comma 13 2 11 5" xfId="41393" xr:uid="{00000000-0005-0000-0000-000070170000}"/>
    <cellStyle name="Comma 13 2 12" xfId="9373" xr:uid="{00000000-0005-0000-0000-000071170000}"/>
    <cellStyle name="Comma 13 2 13" xfId="18623" xr:uid="{00000000-0005-0000-0000-000072170000}"/>
    <cellStyle name="Comma 13 2 14" xfId="27868" xr:uid="{00000000-0005-0000-0000-000073170000}"/>
    <cellStyle name="Comma 13 2 15" xfId="37113" xr:uid="{00000000-0005-0000-0000-000074170000}"/>
    <cellStyle name="Comma 13 2 2" xfId="204" xr:uid="{00000000-0005-0000-0000-000075170000}"/>
    <cellStyle name="Comma 13 2 2 10" xfId="9451" xr:uid="{00000000-0005-0000-0000-000076170000}"/>
    <cellStyle name="Comma 13 2 2 11" xfId="18701" xr:uid="{00000000-0005-0000-0000-000077170000}"/>
    <cellStyle name="Comma 13 2 2 12" xfId="27946" xr:uid="{00000000-0005-0000-0000-000078170000}"/>
    <cellStyle name="Comma 13 2 2 13" xfId="37191" xr:uid="{00000000-0005-0000-0000-000079170000}"/>
    <cellStyle name="Comma 13 2 2 2" xfId="283" xr:uid="{00000000-0005-0000-0000-00007A170000}"/>
    <cellStyle name="Comma 13 2 2 2 10" xfId="28024" xr:uid="{00000000-0005-0000-0000-00007B170000}"/>
    <cellStyle name="Comma 13 2 2 2 11" xfId="37269" xr:uid="{00000000-0005-0000-0000-00007C170000}"/>
    <cellStyle name="Comma 13 2 2 2 2" xfId="652" xr:uid="{00000000-0005-0000-0000-00007D170000}"/>
    <cellStyle name="Comma 13 2 2 2 2 10" xfId="37637" xr:uid="{00000000-0005-0000-0000-00007E170000}"/>
    <cellStyle name="Comma 13 2 2 2 2 2" xfId="1354" xr:uid="{00000000-0005-0000-0000-00007F170000}"/>
    <cellStyle name="Comma 13 2 2 2 2 2 2" xfId="4196" xr:uid="{00000000-0005-0000-0000-000080170000}"/>
    <cellStyle name="Comma 13 2 2 2 2 2 2 2" xfId="9178" xr:uid="{00000000-0005-0000-0000-000081170000}"/>
    <cellStyle name="Comma 13 2 2 2 2 2 2 2 2" xfId="18423" xr:uid="{00000000-0005-0000-0000-000082170000}"/>
    <cellStyle name="Comma 13 2 2 2 2 2 2 2 3" xfId="27673" xr:uid="{00000000-0005-0000-0000-000083170000}"/>
    <cellStyle name="Comma 13 2 2 2 2 2 2 2 4" xfId="36918" xr:uid="{00000000-0005-0000-0000-000084170000}"/>
    <cellStyle name="Comma 13 2 2 2 2 2 2 2 5" xfId="46163" xr:uid="{00000000-0005-0000-0000-000085170000}"/>
    <cellStyle name="Comma 13 2 2 2 2 2 2 3" xfId="13441" xr:uid="{00000000-0005-0000-0000-000086170000}"/>
    <cellStyle name="Comma 13 2 2 2 2 2 2 4" xfId="22691" xr:uid="{00000000-0005-0000-0000-000087170000}"/>
    <cellStyle name="Comma 13 2 2 2 2 2 2 5" xfId="31936" xr:uid="{00000000-0005-0000-0000-000088170000}"/>
    <cellStyle name="Comma 13 2 2 2 2 2 2 6" xfId="41181" xr:uid="{00000000-0005-0000-0000-000089170000}"/>
    <cellStyle name="Comma 13 2 2 2 2 2 3" xfId="2775" xr:uid="{00000000-0005-0000-0000-00008A170000}"/>
    <cellStyle name="Comma 13 2 2 2 2 2 3 2" xfId="7757" xr:uid="{00000000-0005-0000-0000-00008B170000}"/>
    <cellStyle name="Comma 13 2 2 2 2 2 3 2 2" xfId="17002" xr:uid="{00000000-0005-0000-0000-00008C170000}"/>
    <cellStyle name="Comma 13 2 2 2 2 2 3 2 3" xfId="26252" xr:uid="{00000000-0005-0000-0000-00008D170000}"/>
    <cellStyle name="Comma 13 2 2 2 2 2 3 2 4" xfId="35497" xr:uid="{00000000-0005-0000-0000-00008E170000}"/>
    <cellStyle name="Comma 13 2 2 2 2 2 3 2 5" xfId="44742" xr:uid="{00000000-0005-0000-0000-00008F170000}"/>
    <cellStyle name="Comma 13 2 2 2 2 2 3 3" xfId="12020" xr:uid="{00000000-0005-0000-0000-000090170000}"/>
    <cellStyle name="Comma 13 2 2 2 2 2 3 4" xfId="21270" xr:uid="{00000000-0005-0000-0000-000091170000}"/>
    <cellStyle name="Comma 13 2 2 2 2 2 3 5" xfId="30515" xr:uid="{00000000-0005-0000-0000-000092170000}"/>
    <cellStyle name="Comma 13 2 2 2 2 2 3 6" xfId="39760" xr:uid="{00000000-0005-0000-0000-000093170000}"/>
    <cellStyle name="Comma 13 2 2 2 2 2 4" xfId="6336" xr:uid="{00000000-0005-0000-0000-000094170000}"/>
    <cellStyle name="Comma 13 2 2 2 2 2 4 2" xfId="15581" xr:uid="{00000000-0005-0000-0000-000095170000}"/>
    <cellStyle name="Comma 13 2 2 2 2 2 4 3" xfId="24831" xr:uid="{00000000-0005-0000-0000-000096170000}"/>
    <cellStyle name="Comma 13 2 2 2 2 2 4 4" xfId="34076" xr:uid="{00000000-0005-0000-0000-000097170000}"/>
    <cellStyle name="Comma 13 2 2 2 2 2 4 5" xfId="43321" xr:uid="{00000000-0005-0000-0000-000098170000}"/>
    <cellStyle name="Comma 13 2 2 2 2 2 5" xfId="10599" xr:uid="{00000000-0005-0000-0000-000099170000}"/>
    <cellStyle name="Comma 13 2 2 2 2 2 6" xfId="19849" xr:uid="{00000000-0005-0000-0000-00009A170000}"/>
    <cellStyle name="Comma 13 2 2 2 2 2 7" xfId="29094" xr:uid="{00000000-0005-0000-0000-00009B170000}"/>
    <cellStyle name="Comma 13 2 2 2 2 2 8" xfId="38339" xr:uid="{00000000-0005-0000-0000-00009C170000}"/>
    <cellStyle name="Comma 13 2 2 2 2 3" xfId="3494" xr:uid="{00000000-0005-0000-0000-00009D170000}"/>
    <cellStyle name="Comma 13 2 2 2 2 3 2" xfId="8476" xr:uid="{00000000-0005-0000-0000-00009E170000}"/>
    <cellStyle name="Comma 13 2 2 2 2 3 2 2" xfId="17721" xr:uid="{00000000-0005-0000-0000-00009F170000}"/>
    <cellStyle name="Comma 13 2 2 2 2 3 2 3" xfId="26971" xr:uid="{00000000-0005-0000-0000-0000A0170000}"/>
    <cellStyle name="Comma 13 2 2 2 2 3 2 4" xfId="36216" xr:uid="{00000000-0005-0000-0000-0000A1170000}"/>
    <cellStyle name="Comma 13 2 2 2 2 3 2 5" xfId="45461" xr:uid="{00000000-0005-0000-0000-0000A2170000}"/>
    <cellStyle name="Comma 13 2 2 2 2 3 3" xfId="12739" xr:uid="{00000000-0005-0000-0000-0000A3170000}"/>
    <cellStyle name="Comma 13 2 2 2 2 3 4" xfId="21989" xr:uid="{00000000-0005-0000-0000-0000A4170000}"/>
    <cellStyle name="Comma 13 2 2 2 2 3 5" xfId="31234" xr:uid="{00000000-0005-0000-0000-0000A5170000}"/>
    <cellStyle name="Comma 13 2 2 2 2 3 6" xfId="40479" xr:uid="{00000000-0005-0000-0000-0000A6170000}"/>
    <cellStyle name="Comma 13 2 2 2 2 4" xfId="2056" xr:uid="{00000000-0005-0000-0000-0000A7170000}"/>
    <cellStyle name="Comma 13 2 2 2 2 4 2" xfId="7038" xr:uid="{00000000-0005-0000-0000-0000A8170000}"/>
    <cellStyle name="Comma 13 2 2 2 2 4 2 2" xfId="16283" xr:uid="{00000000-0005-0000-0000-0000A9170000}"/>
    <cellStyle name="Comma 13 2 2 2 2 4 2 3" xfId="25533" xr:uid="{00000000-0005-0000-0000-0000AA170000}"/>
    <cellStyle name="Comma 13 2 2 2 2 4 2 4" xfId="34778" xr:uid="{00000000-0005-0000-0000-0000AB170000}"/>
    <cellStyle name="Comma 13 2 2 2 2 4 2 5" xfId="44023" xr:uid="{00000000-0005-0000-0000-0000AC170000}"/>
    <cellStyle name="Comma 13 2 2 2 2 4 3" xfId="11301" xr:uid="{00000000-0005-0000-0000-0000AD170000}"/>
    <cellStyle name="Comma 13 2 2 2 2 4 4" xfId="20551" xr:uid="{00000000-0005-0000-0000-0000AE170000}"/>
    <cellStyle name="Comma 13 2 2 2 2 4 5" xfId="29796" xr:uid="{00000000-0005-0000-0000-0000AF170000}"/>
    <cellStyle name="Comma 13 2 2 2 2 4 6" xfId="39041" xr:uid="{00000000-0005-0000-0000-0000B0170000}"/>
    <cellStyle name="Comma 13 2 2 2 2 5" xfId="5634" xr:uid="{00000000-0005-0000-0000-0000B1170000}"/>
    <cellStyle name="Comma 13 2 2 2 2 5 2" xfId="14879" xr:uid="{00000000-0005-0000-0000-0000B2170000}"/>
    <cellStyle name="Comma 13 2 2 2 2 5 3" xfId="24129" xr:uid="{00000000-0005-0000-0000-0000B3170000}"/>
    <cellStyle name="Comma 13 2 2 2 2 5 4" xfId="33374" xr:uid="{00000000-0005-0000-0000-0000B4170000}"/>
    <cellStyle name="Comma 13 2 2 2 2 5 5" xfId="42619" xr:uid="{00000000-0005-0000-0000-0000B5170000}"/>
    <cellStyle name="Comma 13 2 2 2 2 6" xfId="4915" xr:uid="{00000000-0005-0000-0000-0000B6170000}"/>
    <cellStyle name="Comma 13 2 2 2 2 6 2" xfId="14160" xr:uid="{00000000-0005-0000-0000-0000B7170000}"/>
    <cellStyle name="Comma 13 2 2 2 2 6 3" xfId="23410" xr:uid="{00000000-0005-0000-0000-0000B8170000}"/>
    <cellStyle name="Comma 13 2 2 2 2 6 4" xfId="32655" xr:uid="{00000000-0005-0000-0000-0000B9170000}"/>
    <cellStyle name="Comma 13 2 2 2 2 6 5" xfId="41900" xr:uid="{00000000-0005-0000-0000-0000BA170000}"/>
    <cellStyle name="Comma 13 2 2 2 2 7" xfId="9897" xr:uid="{00000000-0005-0000-0000-0000BB170000}"/>
    <cellStyle name="Comma 13 2 2 2 2 8" xfId="19147" xr:uid="{00000000-0005-0000-0000-0000BC170000}"/>
    <cellStyle name="Comma 13 2 2 2 2 9" xfId="28392" xr:uid="{00000000-0005-0000-0000-0000BD170000}"/>
    <cellStyle name="Comma 13 2 2 2 3" xfId="1003" xr:uid="{00000000-0005-0000-0000-0000BE170000}"/>
    <cellStyle name="Comma 13 2 2 2 3 2" xfId="3845" xr:uid="{00000000-0005-0000-0000-0000BF170000}"/>
    <cellStyle name="Comma 13 2 2 2 3 2 2" xfId="8827" xr:uid="{00000000-0005-0000-0000-0000C0170000}"/>
    <cellStyle name="Comma 13 2 2 2 3 2 2 2" xfId="18072" xr:uid="{00000000-0005-0000-0000-0000C1170000}"/>
    <cellStyle name="Comma 13 2 2 2 3 2 2 3" xfId="27322" xr:uid="{00000000-0005-0000-0000-0000C2170000}"/>
    <cellStyle name="Comma 13 2 2 2 3 2 2 4" xfId="36567" xr:uid="{00000000-0005-0000-0000-0000C3170000}"/>
    <cellStyle name="Comma 13 2 2 2 3 2 2 5" xfId="45812" xr:uid="{00000000-0005-0000-0000-0000C4170000}"/>
    <cellStyle name="Comma 13 2 2 2 3 2 3" xfId="13090" xr:uid="{00000000-0005-0000-0000-0000C5170000}"/>
    <cellStyle name="Comma 13 2 2 2 3 2 4" xfId="22340" xr:uid="{00000000-0005-0000-0000-0000C6170000}"/>
    <cellStyle name="Comma 13 2 2 2 3 2 5" xfId="31585" xr:uid="{00000000-0005-0000-0000-0000C7170000}"/>
    <cellStyle name="Comma 13 2 2 2 3 2 6" xfId="40830" xr:uid="{00000000-0005-0000-0000-0000C8170000}"/>
    <cellStyle name="Comma 13 2 2 2 3 3" xfId="2407" xr:uid="{00000000-0005-0000-0000-0000C9170000}"/>
    <cellStyle name="Comma 13 2 2 2 3 3 2" xfId="7389" xr:uid="{00000000-0005-0000-0000-0000CA170000}"/>
    <cellStyle name="Comma 13 2 2 2 3 3 2 2" xfId="16634" xr:uid="{00000000-0005-0000-0000-0000CB170000}"/>
    <cellStyle name="Comma 13 2 2 2 3 3 2 3" xfId="25884" xr:uid="{00000000-0005-0000-0000-0000CC170000}"/>
    <cellStyle name="Comma 13 2 2 2 3 3 2 4" xfId="35129" xr:uid="{00000000-0005-0000-0000-0000CD170000}"/>
    <cellStyle name="Comma 13 2 2 2 3 3 2 5" xfId="44374" xr:uid="{00000000-0005-0000-0000-0000CE170000}"/>
    <cellStyle name="Comma 13 2 2 2 3 3 3" xfId="11652" xr:uid="{00000000-0005-0000-0000-0000CF170000}"/>
    <cellStyle name="Comma 13 2 2 2 3 3 4" xfId="20902" xr:uid="{00000000-0005-0000-0000-0000D0170000}"/>
    <cellStyle name="Comma 13 2 2 2 3 3 5" xfId="30147" xr:uid="{00000000-0005-0000-0000-0000D1170000}"/>
    <cellStyle name="Comma 13 2 2 2 3 3 6" xfId="39392" xr:uid="{00000000-0005-0000-0000-0000D2170000}"/>
    <cellStyle name="Comma 13 2 2 2 3 4" xfId="5985" xr:uid="{00000000-0005-0000-0000-0000D3170000}"/>
    <cellStyle name="Comma 13 2 2 2 3 4 2" xfId="15230" xr:uid="{00000000-0005-0000-0000-0000D4170000}"/>
    <cellStyle name="Comma 13 2 2 2 3 4 3" xfId="24480" xr:uid="{00000000-0005-0000-0000-0000D5170000}"/>
    <cellStyle name="Comma 13 2 2 2 3 4 4" xfId="33725" xr:uid="{00000000-0005-0000-0000-0000D6170000}"/>
    <cellStyle name="Comma 13 2 2 2 3 4 5" xfId="42970" xr:uid="{00000000-0005-0000-0000-0000D7170000}"/>
    <cellStyle name="Comma 13 2 2 2 3 5" xfId="10248" xr:uid="{00000000-0005-0000-0000-0000D8170000}"/>
    <cellStyle name="Comma 13 2 2 2 3 6" xfId="19498" xr:uid="{00000000-0005-0000-0000-0000D9170000}"/>
    <cellStyle name="Comma 13 2 2 2 3 7" xfId="28743" xr:uid="{00000000-0005-0000-0000-0000DA170000}"/>
    <cellStyle name="Comma 13 2 2 2 3 8" xfId="37988" xr:uid="{00000000-0005-0000-0000-0000DB170000}"/>
    <cellStyle name="Comma 13 2 2 2 4" xfId="3126" xr:uid="{00000000-0005-0000-0000-0000DC170000}"/>
    <cellStyle name="Comma 13 2 2 2 4 2" xfId="8108" xr:uid="{00000000-0005-0000-0000-0000DD170000}"/>
    <cellStyle name="Comma 13 2 2 2 4 2 2" xfId="17353" xr:uid="{00000000-0005-0000-0000-0000DE170000}"/>
    <cellStyle name="Comma 13 2 2 2 4 2 3" xfId="26603" xr:uid="{00000000-0005-0000-0000-0000DF170000}"/>
    <cellStyle name="Comma 13 2 2 2 4 2 4" xfId="35848" xr:uid="{00000000-0005-0000-0000-0000E0170000}"/>
    <cellStyle name="Comma 13 2 2 2 4 2 5" xfId="45093" xr:uid="{00000000-0005-0000-0000-0000E1170000}"/>
    <cellStyle name="Comma 13 2 2 2 4 3" xfId="12371" xr:uid="{00000000-0005-0000-0000-0000E2170000}"/>
    <cellStyle name="Comma 13 2 2 2 4 4" xfId="21621" xr:uid="{00000000-0005-0000-0000-0000E3170000}"/>
    <cellStyle name="Comma 13 2 2 2 4 5" xfId="30866" xr:uid="{00000000-0005-0000-0000-0000E4170000}"/>
    <cellStyle name="Comma 13 2 2 2 4 6" xfId="40111" xr:uid="{00000000-0005-0000-0000-0000E5170000}"/>
    <cellStyle name="Comma 13 2 2 2 5" xfId="1822" xr:uid="{00000000-0005-0000-0000-0000E6170000}"/>
    <cellStyle name="Comma 13 2 2 2 5 2" xfId="6804" xr:uid="{00000000-0005-0000-0000-0000E7170000}"/>
    <cellStyle name="Comma 13 2 2 2 5 2 2" xfId="16049" xr:uid="{00000000-0005-0000-0000-0000E8170000}"/>
    <cellStyle name="Comma 13 2 2 2 5 2 3" xfId="25299" xr:uid="{00000000-0005-0000-0000-0000E9170000}"/>
    <cellStyle name="Comma 13 2 2 2 5 2 4" xfId="34544" xr:uid="{00000000-0005-0000-0000-0000EA170000}"/>
    <cellStyle name="Comma 13 2 2 2 5 2 5" xfId="43789" xr:uid="{00000000-0005-0000-0000-0000EB170000}"/>
    <cellStyle name="Comma 13 2 2 2 5 3" xfId="11067" xr:uid="{00000000-0005-0000-0000-0000EC170000}"/>
    <cellStyle name="Comma 13 2 2 2 5 4" xfId="20317" xr:uid="{00000000-0005-0000-0000-0000ED170000}"/>
    <cellStyle name="Comma 13 2 2 2 5 5" xfId="29562" xr:uid="{00000000-0005-0000-0000-0000EE170000}"/>
    <cellStyle name="Comma 13 2 2 2 5 6" xfId="38807" xr:uid="{00000000-0005-0000-0000-0000EF170000}"/>
    <cellStyle name="Comma 13 2 2 2 6" xfId="5266" xr:uid="{00000000-0005-0000-0000-0000F0170000}"/>
    <cellStyle name="Comma 13 2 2 2 6 2" xfId="14511" xr:uid="{00000000-0005-0000-0000-0000F1170000}"/>
    <cellStyle name="Comma 13 2 2 2 6 3" xfId="23761" xr:uid="{00000000-0005-0000-0000-0000F2170000}"/>
    <cellStyle name="Comma 13 2 2 2 6 4" xfId="33006" xr:uid="{00000000-0005-0000-0000-0000F3170000}"/>
    <cellStyle name="Comma 13 2 2 2 6 5" xfId="42251" xr:uid="{00000000-0005-0000-0000-0000F4170000}"/>
    <cellStyle name="Comma 13 2 2 2 7" xfId="4564" xr:uid="{00000000-0005-0000-0000-0000F5170000}"/>
    <cellStyle name="Comma 13 2 2 2 7 2" xfId="13809" xr:uid="{00000000-0005-0000-0000-0000F6170000}"/>
    <cellStyle name="Comma 13 2 2 2 7 3" xfId="23059" xr:uid="{00000000-0005-0000-0000-0000F7170000}"/>
    <cellStyle name="Comma 13 2 2 2 7 4" xfId="32304" xr:uid="{00000000-0005-0000-0000-0000F8170000}"/>
    <cellStyle name="Comma 13 2 2 2 7 5" xfId="41549" xr:uid="{00000000-0005-0000-0000-0000F9170000}"/>
    <cellStyle name="Comma 13 2 2 2 8" xfId="9529" xr:uid="{00000000-0005-0000-0000-0000FA170000}"/>
    <cellStyle name="Comma 13 2 2 2 9" xfId="18779" xr:uid="{00000000-0005-0000-0000-0000FB170000}"/>
    <cellStyle name="Comma 13 2 2 3" xfId="439" xr:uid="{00000000-0005-0000-0000-0000FC170000}"/>
    <cellStyle name="Comma 13 2 2 3 10" xfId="28180" xr:uid="{00000000-0005-0000-0000-0000FD170000}"/>
    <cellStyle name="Comma 13 2 2 3 11" xfId="37425" xr:uid="{00000000-0005-0000-0000-0000FE170000}"/>
    <cellStyle name="Comma 13 2 2 3 2" xfId="808" xr:uid="{00000000-0005-0000-0000-0000FF170000}"/>
    <cellStyle name="Comma 13 2 2 3 2 10" xfId="37793" xr:uid="{00000000-0005-0000-0000-000000180000}"/>
    <cellStyle name="Comma 13 2 2 3 2 2" xfId="1510" xr:uid="{00000000-0005-0000-0000-000001180000}"/>
    <cellStyle name="Comma 13 2 2 3 2 2 2" xfId="4352" xr:uid="{00000000-0005-0000-0000-000002180000}"/>
    <cellStyle name="Comma 13 2 2 3 2 2 2 2" xfId="9334" xr:uid="{00000000-0005-0000-0000-000003180000}"/>
    <cellStyle name="Comma 13 2 2 3 2 2 2 2 2" xfId="18579" xr:uid="{00000000-0005-0000-0000-000004180000}"/>
    <cellStyle name="Comma 13 2 2 3 2 2 2 2 3" xfId="27829" xr:uid="{00000000-0005-0000-0000-000005180000}"/>
    <cellStyle name="Comma 13 2 2 3 2 2 2 2 4" xfId="37074" xr:uid="{00000000-0005-0000-0000-000006180000}"/>
    <cellStyle name="Comma 13 2 2 3 2 2 2 2 5" xfId="46319" xr:uid="{00000000-0005-0000-0000-000007180000}"/>
    <cellStyle name="Comma 13 2 2 3 2 2 2 3" xfId="13597" xr:uid="{00000000-0005-0000-0000-000008180000}"/>
    <cellStyle name="Comma 13 2 2 3 2 2 2 4" xfId="22847" xr:uid="{00000000-0005-0000-0000-000009180000}"/>
    <cellStyle name="Comma 13 2 2 3 2 2 2 5" xfId="32092" xr:uid="{00000000-0005-0000-0000-00000A180000}"/>
    <cellStyle name="Comma 13 2 2 3 2 2 2 6" xfId="41337" xr:uid="{00000000-0005-0000-0000-00000B180000}"/>
    <cellStyle name="Comma 13 2 2 3 2 2 3" xfId="2931" xr:uid="{00000000-0005-0000-0000-00000C180000}"/>
    <cellStyle name="Comma 13 2 2 3 2 2 3 2" xfId="7913" xr:uid="{00000000-0005-0000-0000-00000D180000}"/>
    <cellStyle name="Comma 13 2 2 3 2 2 3 2 2" xfId="17158" xr:uid="{00000000-0005-0000-0000-00000E180000}"/>
    <cellStyle name="Comma 13 2 2 3 2 2 3 2 3" xfId="26408" xr:uid="{00000000-0005-0000-0000-00000F180000}"/>
    <cellStyle name="Comma 13 2 2 3 2 2 3 2 4" xfId="35653" xr:uid="{00000000-0005-0000-0000-000010180000}"/>
    <cellStyle name="Comma 13 2 2 3 2 2 3 2 5" xfId="44898" xr:uid="{00000000-0005-0000-0000-000011180000}"/>
    <cellStyle name="Comma 13 2 2 3 2 2 3 3" xfId="12176" xr:uid="{00000000-0005-0000-0000-000012180000}"/>
    <cellStyle name="Comma 13 2 2 3 2 2 3 4" xfId="21426" xr:uid="{00000000-0005-0000-0000-000013180000}"/>
    <cellStyle name="Comma 13 2 2 3 2 2 3 5" xfId="30671" xr:uid="{00000000-0005-0000-0000-000014180000}"/>
    <cellStyle name="Comma 13 2 2 3 2 2 3 6" xfId="39916" xr:uid="{00000000-0005-0000-0000-000015180000}"/>
    <cellStyle name="Comma 13 2 2 3 2 2 4" xfId="6492" xr:uid="{00000000-0005-0000-0000-000016180000}"/>
    <cellStyle name="Comma 13 2 2 3 2 2 4 2" xfId="15737" xr:uid="{00000000-0005-0000-0000-000017180000}"/>
    <cellStyle name="Comma 13 2 2 3 2 2 4 3" xfId="24987" xr:uid="{00000000-0005-0000-0000-000018180000}"/>
    <cellStyle name="Comma 13 2 2 3 2 2 4 4" xfId="34232" xr:uid="{00000000-0005-0000-0000-000019180000}"/>
    <cellStyle name="Comma 13 2 2 3 2 2 4 5" xfId="43477" xr:uid="{00000000-0005-0000-0000-00001A180000}"/>
    <cellStyle name="Comma 13 2 2 3 2 2 5" xfId="10755" xr:uid="{00000000-0005-0000-0000-00001B180000}"/>
    <cellStyle name="Comma 13 2 2 3 2 2 6" xfId="20005" xr:uid="{00000000-0005-0000-0000-00001C180000}"/>
    <cellStyle name="Comma 13 2 2 3 2 2 7" xfId="29250" xr:uid="{00000000-0005-0000-0000-00001D180000}"/>
    <cellStyle name="Comma 13 2 2 3 2 2 8" xfId="38495" xr:uid="{00000000-0005-0000-0000-00001E180000}"/>
    <cellStyle name="Comma 13 2 2 3 2 3" xfId="3650" xr:uid="{00000000-0005-0000-0000-00001F180000}"/>
    <cellStyle name="Comma 13 2 2 3 2 3 2" xfId="8632" xr:uid="{00000000-0005-0000-0000-000020180000}"/>
    <cellStyle name="Comma 13 2 2 3 2 3 2 2" xfId="17877" xr:uid="{00000000-0005-0000-0000-000021180000}"/>
    <cellStyle name="Comma 13 2 2 3 2 3 2 3" xfId="27127" xr:uid="{00000000-0005-0000-0000-000022180000}"/>
    <cellStyle name="Comma 13 2 2 3 2 3 2 4" xfId="36372" xr:uid="{00000000-0005-0000-0000-000023180000}"/>
    <cellStyle name="Comma 13 2 2 3 2 3 2 5" xfId="45617" xr:uid="{00000000-0005-0000-0000-000024180000}"/>
    <cellStyle name="Comma 13 2 2 3 2 3 3" xfId="12895" xr:uid="{00000000-0005-0000-0000-000025180000}"/>
    <cellStyle name="Comma 13 2 2 3 2 3 4" xfId="22145" xr:uid="{00000000-0005-0000-0000-000026180000}"/>
    <cellStyle name="Comma 13 2 2 3 2 3 5" xfId="31390" xr:uid="{00000000-0005-0000-0000-000027180000}"/>
    <cellStyle name="Comma 13 2 2 3 2 3 6" xfId="40635" xr:uid="{00000000-0005-0000-0000-000028180000}"/>
    <cellStyle name="Comma 13 2 2 3 2 4" xfId="2212" xr:uid="{00000000-0005-0000-0000-000029180000}"/>
    <cellStyle name="Comma 13 2 2 3 2 4 2" xfId="7194" xr:uid="{00000000-0005-0000-0000-00002A180000}"/>
    <cellStyle name="Comma 13 2 2 3 2 4 2 2" xfId="16439" xr:uid="{00000000-0005-0000-0000-00002B180000}"/>
    <cellStyle name="Comma 13 2 2 3 2 4 2 3" xfId="25689" xr:uid="{00000000-0005-0000-0000-00002C180000}"/>
    <cellStyle name="Comma 13 2 2 3 2 4 2 4" xfId="34934" xr:uid="{00000000-0005-0000-0000-00002D180000}"/>
    <cellStyle name="Comma 13 2 2 3 2 4 2 5" xfId="44179" xr:uid="{00000000-0005-0000-0000-00002E180000}"/>
    <cellStyle name="Comma 13 2 2 3 2 4 3" xfId="11457" xr:uid="{00000000-0005-0000-0000-00002F180000}"/>
    <cellStyle name="Comma 13 2 2 3 2 4 4" xfId="20707" xr:uid="{00000000-0005-0000-0000-000030180000}"/>
    <cellStyle name="Comma 13 2 2 3 2 4 5" xfId="29952" xr:uid="{00000000-0005-0000-0000-000031180000}"/>
    <cellStyle name="Comma 13 2 2 3 2 4 6" xfId="39197" xr:uid="{00000000-0005-0000-0000-000032180000}"/>
    <cellStyle name="Comma 13 2 2 3 2 5" xfId="5790" xr:uid="{00000000-0005-0000-0000-000033180000}"/>
    <cellStyle name="Comma 13 2 2 3 2 5 2" xfId="15035" xr:uid="{00000000-0005-0000-0000-000034180000}"/>
    <cellStyle name="Comma 13 2 2 3 2 5 3" xfId="24285" xr:uid="{00000000-0005-0000-0000-000035180000}"/>
    <cellStyle name="Comma 13 2 2 3 2 5 4" xfId="33530" xr:uid="{00000000-0005-0000-0000-000036180000}"/>
    <cellStyle name="Comma 13 2 2 3 2 5 5" xfId="42775" xr:uid="{00000000-0005-0000-0000-000037180000}"/>
    <cellStyle name="Comma 13 2 2 3 2 6" xfId="5071" xr:uid="{00000000-0005-0000-0000-000038180000}"/>
    <cellStyle name="Comma 13 2 2 3 2 6 2" xfId="14316" xr:uid="{00000000-0005-0000-0000-000039180000}"/>
    <cellStyle name="Comma 13 2 2 3 2 6 3" xfId="23566" xr:uid="{00000000-0005-0000-0000-00003A180000}"/>
    <cellStyle name="Comma 13 2 2 3 2 6 4" xfId="32811" xr:uid="{00000000-0005-0000-0000-00003B180000}"/>
    <cellStyle name="Comma 13 2 2 3 2 6 5" xfId="42056" xr:uid="{00000000-0005-0000-0000-00003C180000}"/>
    <cellStyle name="Comma 13 2 2 3 2 7" xfId="10053" xr:uid="{00000000-0005-0000-0000-00003D180000}"/>
    <cellStyle name="Comma 13 2 2 3 2 8" xfId="19303" xr:uid="{00000000-0005-0000-0000-00003E180000}"/>
    <cellStyle name="Comma 13 2 2 3 2 9" xfId="28548" xr:uid="{00000000-0005-0000-0000-00003F180000}"/>
    <cellStyle name="Comma 13 2 2 3 3" xfId="1159" xr:uid="{00000000-0005-0000-0000-000040180000}"/>
    <cellStyle name="Comma 13 2 2 3 3 2" xfId="4001" xr:uid="{00000000-0005-0000-0000-000041180000}"/>
    <cellStyle name="Comma 13 2 2 3 3 2 2" xfId="8983" xr:uid="{00000000-0005-0000-0000-000042180000}"/>
    <cellStyle name="Comma 13 2 2 3 3 2 2 2" xfId="18228" xr:uid="{00000000-0005-0000-0000-000043180000}"/>
    <cellStyle name="Comma 13 2 2 3 3 2 2 3" xfId="27478" xr:uid="{00000000-0005-0000-0000-000044180000}"/>
    <cellStyle name="Comma 13 2 2 3 3 2 2 4" xfId="36723" xr:uid="{00000000-0005-0000-0000-000045180000}"/>
    <cellStyle name="Comma 13 2 2 3 3 2 2 5" xfId="45968" xr:uid="{00000000-0005-0000-0000-000046180000}"/>
    <cellStyle name="Comma 13 2 2 3 3 2 3" xfId="13246" xr:uid="{00000000-0005-0000-0000-000047180000}"/>
    <cellStyle name="Comma 13 2 2 3 3 2 4" xfId="22496" xr:uid="{00000000-0005-0000-0000-000048180000}"/>
    <cellStyle name="Comma 13 2 2 3 3 2 5" xfId="31741" xr:uid="{00000000-0005-0000-0000-000049180000}"/>
    <cellStyle name="Comma 13 2 2 3 3 2 6" xfId="40986" xr:uid="{00000000-0005-0000-0000-00004A180000}"/>
    <cellStyle name="Comma 13 2 2 3 3 3" xfId="2563" xr:uid="{00000000-0005-0000-0000-00004B180000}"/>
    <cellStyle name="Comma 13 2 2 3 3 3 2" xfId="7545" xr:uid="{00000000-0005-0000-0000-00004C180000}"/>
    <cellStyle name="Comma 13 2 2 3 3 3 2 2" xfId="16790" xr:uid="{00000000-0005-0000-0000-00004D180000}"/>
    <cellStyle name="Comma 13 2 2 3 3 3 2 3" xfId="26040" xr:uid="{00000000-0005-0000-0000-00004E180000}"/>
    <cellStyle name="Comma 13 2 2 3 3 3 2 4" xfId="35285" xr:uid="{00000000-0005-0000-0000-00004F180000}"/>
    <cellStyle name="Comma 13 2 2 3 3 3 2 5" xfId="44530" xr:uid="{00000000-0005-0000-0000-000050180000}"/>
    <cellStyle name="Comma 13 2 2 3 3 3 3" xfId="11808" xr:uid="{00000000-0005-0000-0000-000051180000}"/>
    <cellStyle name="Comma 13 2 2 3 3 3 4" xfId="21058" xr:uid="{00000000-0005-0000-0000-000052180000}"/>
    <cellStyle name="Comma 13 2 2 3 3 3 5" xfId="30303" xr:uid="{00000000-0005-0000-0000-000053180000}"/>
    <cellStyle name="Comma 13 2 2 3 3 3 6" xfId="39548" xr:uid="{00000000-0005-0000-0000-000054180000}"/>
    <cellStyle name="Comma 13 2 2 3 3 4" xfId="6141" xr:uid="{00000000-0005-0000-0000-000055180000}"/>
    <cellStyle name="Comma 13 2 2 3 3 4 2" xfId="15386" xr:uid="{00000000-0005-0000-0000-000056180000}"/>
    <cellStyle name="Comma 13 2 2 3 3 4 3" xfId="24636" xr:uid="{00000000-0005-0000-0000-000057180000}"/>
    <cellStyle name="Comma 13 2 2 3 3 4 4" xfId="33881" xr:uid="{00000000-0005-0000-0000-000058180000}"/>
    <cellStyle name="Comma 13 2 2 3 3 4 5" xfId="43126" xr:uid="{00000000-0005-0000-0000-000059180000}"/>
    <cellStyle name="Comma 13 2 2 3 3 5" xfId="10404" xr:uid="{00000000-0005-0000-0000-00005A180000}"/>
    <cellStyle name="Comma 13 2 2 3 3 6" xfId="19654" xr:uid="{00000000-0005-0000-0000-00005B180000}"/>
    <cellStyle name="Comma 13 2 2 3 3 7" xfId="28899" xr:uid="{00000000-0005-0000-0000-00005C180000}"/>
    <cellStyle name="Comma 13 2 2 3 3 8" xfId="38144" xr:uid="{00000000-0005-0000-0000-00005D180000}"/>
    <cellStyle name="Comma 13 2 2 3 4" xfId="3282" xr:uid="{00000000-0005-0000-0000-00005E180000}"/>
    <cellStyle name="Comma 13 2 2 3 4 2" xfId="8264" xr:uid="{00000000-0005-0000-0000-00005F180000}"/>
    <cellStyle name="Comma 13 2 2 3 4 2 2" xfId="17509" xr:uid="{00000000-0005-0000-0000-000060180000}"/>
    <cellStyle name="Comma 13 2 2 3 4 2 3" xfId="26759" xr:uid="{00000000-0005-0000-0000-000061180000}"/>
    <cellStyle name="Comma 13 2 2 3 4 2 4" xfId="36004" xr:uid="{00000000-0005-0000-0000-000062180000}"/>
    <cellStyle name="Comma 13 2 2 3 4 2 5" xfId="45249" xr:uid="{00000000-0005-0000-0000-000063180000}"/>
    <cellStyle name="Comma 13 2 2 3 4 3" xfId="12527" xr:uid="{00000000-0005-0000-0000-000064180000}"/>
    <cellStyle name="Comma 13 2 2 3 4 4" xfId="21777" xr:uid="{00000000-0005-0000-0000-000065180000}"/>
    <cellStyle name="Comma 13 2 2 3 4 5" xfId="31022" xr:uid="{00000000-0005-0000-0000-000066180000}"/>
    <cellStyle name="Comma 13 2 2 3 4 6" xfId="40267" xr:uid="{00000000-0005-0000-0000-000067180000}"/>
    <cellStyle name="Comma 13 2 2 3 5" xfId="1744" xr:uid="{00000000-0005-0000-0000-000068180000}"/>
    <cellStyle name="Comma 13 2 2 3 5 2" xfId="6726" xr:uid="{00000000-0005-0000-0000-000069180000}"/>
    <cellStyle name="Comma 13 2 2 3 5 2 2" xfId="15971" xr:uid="{00000000-0005-0000-0000-00006A180000}"/>
    <cellStyle name="Comma 13 2 2 3 5 2 3" xfId="25221" xr:uid="{00000000-0005-0000-0000-00006B180000}"/>
    <cellStyle name="Comma 13 2 2 3 5 2 4" xfId="34466" xr:uid="{00000000-0005-0000-0000-00006C180000}"/>
    <cellStyle name="Comma 13 2 2 3 5 2 5" xfId="43711" xr:uid="{00000000-0005-0000-0000-00006D180000}"/>
    <cellStyle name="Comma 13 2 2 3 5 3" xfId="10989" xr:uid="{00000000-0005-0000-0000-00006E180000}"/>
    <cellStyle name="Comma 13 2 2 3 5 4" xfId="20239" xr:uid="{00000000-0005-0000-0000-00006F180000}"/>
    <cellStyle name="Comma 13 2 2 3 5 5" xfId="29484" xr:uid="{00000000-0005-0000-0000-000070180000}"/>
    <cellStyle name="Comma 13 2 2 3 5 6" xfId="38729" xr:uid="{00000000-0005-0000-0000-000071180000}"/>
    <cellStyle name="Comma 13 2 2 3 6" xfId="5422" xr:uid="{00000000-0005-0000-0000-000072180000}"/>
    <cellStyle name="Comma 13 2 2 3 6 2" xfId="14667" xr:uid="{00000000-0005-0000-0000-000073180000}"/>
    <cellStyle name="Comma 13 2 2 3 6 3" xfId="23917" xr:uid="{00000000-0005-0000-0000-000074180000}"/>
    <cellStyle name="Comma 13 2 2 3 6 4" xfId="33162" xr:uid="{00000000-0005-0000-0000-000075180000}"/>
    <cellStyle name="Comma 13 2 2 3 6 5" xfId="42407" xr:uid="{00000000-0005-0000-0000-000076180000}"/>
    <cellStyle name="Comma 13 2 2 3 7" xfId="4720" xr:uid="{00000000-0005-0000-0000-000077180000}"/>
    <cellStyle name="Comma 13 2 2 3 7 2" xfId="13965" xr:uid="{00000000-0005-0000-0000-000078180000}"/>
    <cellStyle name="Comma 13 2 2 3 7 3" xfId="23215" xr:uid="{00000000-0005-0000-0000-000079180000}"/>
    <cellStyle name="Comma 13 2 2 3 7 4" xfId="32460" xr:uid="{00000000-0005-0000-0000-00007A180000}"/>
    <cellStyle name="Comma 13 2 2 3 7 5" xfId="41705" xr:uid="{00000000-0005-0000-0000-00007B180000}"/>
    <cellStyle name="Comma 13 2 2 3 8" xfId="9685" xr:uid="{00000000-0005-0000-0000-00007C180000}"/>
    <cellStyle name="Comma 13 2 2 3 9" xfId="18935" xr:uid="{00000000-0005-0000-0000-00007D180000}"/>
    <cellStyle name="Comma 13 2 2 4" xfId="574" xr:uid="{00000000-0005-0000-0000-00007E180000}"/>
    <cellStyle name="Comma 13 2 2 4 10" xfId="37559" xr:uid="{00000000-0005-0000-0000-00007F180000}"/>
    <cellStyle name="Comma 13 2 2 4 2" xfId="1276" xr:uid="{00000000-0005-0000-0000-000080180000}"/>
    <cellStyle name="Comma 13 2 2 4 2 2" xfId="4118" xr:uid="{00000000-0005-0000-0000-000081180000}"/>
    <cellStyle name="Comma 13 2 2 4 2 2 2" xfId="9100" xr:uid="{00000000-0005-0000-0000-000082180000}"/>
    <cellStyle name="Comma 13 2 2 4 2 2 2 2" xfId="18345" xr:uid="{00000000-0005-0000-0000-000083180000}"/>
    <cellStyle name="Comma 13 2 2 4 2 2 2 3" xfId="27595" xr:uid="{00000000-0005-0000-0000-000084180000}"/>
    <cellStyle name="Comma 13 2 2 4 2 2 2 4" xfId="36840" xr:uid="{00000000-0005-0000-0000-000085180000}"/>
    <cellStyle name="Comma 13 2 2 4 2 2 2 5" xfId="46085" xr:uid="{00000000-0005-0000-0000-000086180000}"/>
    <cellStyle name="Comma 13 2 2 4 2 2 3" xfId="13363" xr:uid="{00000000-0005-0000-0000-000087180000}"/>
    <cellStyle name="Comma 13 2 2 4 2 2 4" xfId="22613" xr:uid="{00000000-0005-0000-0000-000088180000}"/>
    <cellStyle name="Comma 13 2 2 4 2 2 5" xfId="31858" xr:uid="{00000000-0005-0000-0000-000089180000}"/>
    <cellStyle name="Comma 13 2 2 4 2 2 6" xfId="41103" xr:uid="{00000000-0005-0000-0000-00008A180000}"/>
    <cellStyle name="Comma 13 2 2 4 2 3" xfId="2697" xr:uid="{00000000-0005-0000-0000-00008B180000}"/>
    <cellStyle name="Comma 13 2 2 4 2 3 2" xfId="7679" xr:uid="{00000000-0005-0000-0000-00008C180000}"/>
    <cellStyle name="Comma 13 2 2 4 2 3 2 2" xfId="16924" xr:uid="{00000000-0005-0000-0000-00008D180000}"/>
    <cellStyle name="Comma 13 2 2 4 2 3 2 3" xfId="26174" xr:uid="{00000000-0005-0000-0000-00008E180000}"/>
    <cellStyle name="Comma 13 2 2 4 2 3 2 4" xfId="35419" xr:uid="{00000000-0005-0000-0000-00008F180000}"/>
    <cellStyle name="Comma 13 2 2 4 2 3 2 5" xfId="44664" xr:uid="{00000000-0005-0000-0000-000090180000}"/>
    <cellStyle name="Comma 13 2 2 4 2 3 3" xfId="11942" xr:uid="{00000000-0005-0000-0000-000091180000}"/>
    <cellStyle name="Comma 13 2 2 4 2 3 4" xfId="21192" xr:uid="{00000000-0005-0000-0000-000092180000}"/>
    <cellStyle name="Comma 13 2 2 4 2 3 5" xfId="30437" xr:uid="{00000000-0005-0000-0000-000093180000}"/>
    <cellStyle name="Comma 13 2 2 4 2 3 6" xfId="39682" xr:uid="{00000000-0005-0000-0000-000094180000}"/>
    <cellStyle name="Comma 13 2 2 4 2 4" xfId="6258" xr:uid="{00000000-0005-0000-0000-000095180000}"/>
    <cellStyle name="Comma 13 2 2 4 2 4 2" xfId="15503" xr:uid="{00000000-0005-0000-0000-000096180000}"/>
    <cellStyle name="Comma 13 2 2 4 2 4 3" xfId="24753" xr:uid="{00000000-0005-0000-0000-000097180000}"/>
    <cellStyle name="Comma 13 2 2 4 2 4 4" xfId="33998" xr:uid="{00000000-0005-0000-0000-000098180000}"/>
    <cellStyle name="Comma 13 2 2 4 2 4 5" xfId="43243" xr:uid="{00000000-0005-0000-0000-000099180000}"/>
    <cellStyle name="Comma 13 2 2 4 2 5" xfId="10521" xr:uid="{00000000-0005-0000-0000-00009A180000}"/>
    <cellStyle name="Comma 13 2 2 4 2 6" xfId="19771" xr:uid="{00000000-0005-0000-0000-00009B180000}"/>
    <cellStyle name="Comma 13 2 2 4 2 7" xfId="29016" xr:uid="{00000000-0005-0000-0000-00009C180000}"/>
    <cellStyle name="Comma 13 2 2 4 2 8" xfId="38261" xr:uid="{00000000-0005-0000-0000-00009D180000}"/>
    <cellStyle name="Comma 13 2 2 4 3" xfId="3416" xr:uid="{00000000-0005-0000-0000-00009E180000}"/>
    <cellStyle name="Comma 13 2 2 4 3 2" xfId="8398" xr:uid="{00000000-0005-0000-0000-00009F180000}"/>
    <cellStyle name="Comma 13 2 2 4 3 2 2" xfId="17643" xr:uid="{00000000-0005-0000-0000-0000A0180000}"/>
    <cellStyle name="Comma 13 2 2 4 3 2 3" xfId="26893" xr:uid="{00000000-0005-0000-0000-0000A1180000}"/>
    <cellStyle name="Comma 13 2 2 4 3 2 4" xfId="36138" xr:uid="{00000000-0005-0000-0000-0000A2180000}"/>
    <cellStyle name="Comma 13 2 2 4 3 2 5" xfId="45383" xr:uid="{00000000-0005-0000-0000-0000A3180000}"/>
    <cellStyle name="Comma 13 2 2 4 3 3" xfId="12661" xr:uid="{00000000-0005-0000-0000-0000A4180000}"/>
    <cellStyle name="Comma 13 2 2 4 3 4" xfId="21911" xr:uid="{00000000-0005-0000-0000-0000A5180000}"/>
    <cellStyle name="Comma 13 2 2 4 3 5" xfId="31156" xr:uid="{00000000-0005-0000-0000-0000A6180000}"/>
    <cellStyle name="Comma 13 2 2 4 3 6" xfId="40401" xr:uid="{00000000-0005-0000-0000-0000A7180000}"/>
    <cellStyle name="Comma 13 2 2 4 4" xfId="1978" xr:uid="{00000000-0005-0000-0000-0000A8180000}"/>
    <cellStyle name="Comma 13 2 2 4 4 2" xfId="6960" xr:uid="{00000000-0005-0000-0000-0000A9180000}"/>
    <cellStyle name="Comma 13 2 2 4 4 2 2" xfId="16205" xr:uid="{00000000-0005-0000-0000-0000AA180000}"/>
    <cellStyle name="Comma 13 2 2 4 4 2 3" xfId="25455" xr:uid="{00000000-0005-0000-0000-0000AB180000}"/>
    <cellStyle name="Comma 13 2 2 4 4 2 4" xfId="34700" xr:uid="{00000000-0005-0000-0000-0000AC180000}"/>
    <cellStyle name="Comma 13 2 2 4 4 2 5" xfId="43945" xr:uid="{00000000-0005-0000-0000-0000AD180000}"/>
    <cellStyle name="Comma 13 2 2 4 4 3" xfId="11223" xr:uid="{00000000-0005-0000-0000-0000AE180000}"/>
    <cellStyle name="Comma 13 2 2 4 4 4" xfId="20473" xr:uid="{00000000-0005-0000-0000-0000AF180000}"/>
    <cellStyle name="Comma 13 2 2 4 4 5" xfId="29718" xr:uid="{00000000-0005-0000-0000-0000B0180000}"/>
    <cellStyle name="Comma 13 2 2 4 4 6" xfId="38963" xr:uid="{00000000-0005-0000-0000-0000B1180000}"/>
    <cellStyle name="Comma 13 2 2 4 5" xfId="5556" xr:uid="{00000000-0005-0000-0000-0000B2180000}"/>
    <cellStyle name="Comma 13 2 2 4 5 2" xfId="14801" xr:uid="{00000000-0005-0000-0000-0000B3180000}"/>
    <cellStyle name="Comma 13 2 2 4 5 3" xfId="24051" xr:uid="{00000000-0005-0000-0000-0000B4180000}"/>
    <cellStyle name="Comma 13 2 2 4 5 4" xfId="33296" xr:uid="{00000000-0005-0000-0000-0000B5180000}"/>
    <cellStyle name="Comma 13 2 2 4 5 5" xfId="42541" xr:uid="{00000000-0005-0000-0000-0000B6180000}"/>
    <cellStyle name="Comma 13 2 2 4 6" xfId="4837" xr:uid="{00000000-0005-0000-0000-0000B7180000}"/>
    <cellStyle name="Comma 13 2 2 4 6 2" xfId="14082" xr:uid="{00000000-0005-0000-0000-0000B8180000}"/>
    <cellStyle name="Comma 13 2 2 4 6 3" xfId="23332" xr:uid="{00000000-0005-0000-0000-0000B9180000}"/>
    <cellStyle name="Comma 13 2 2 4 6 4" xfId="32577" xr:uid="{00000000-0005-0000-0000-0000BA180000}"/>
    <cellStyle name="Comma 13 2 2 4 6 5" xfId="41822" xr:uid="{00000000-0005-0000-0000-0000BB180000}"/>
    <cellStyle name="Comma 13 2 2 4 7" xfId="9819" xr:uid="{00000000-0005-0000-0000-0000BC180000}"/>
    <cellStyle name="Comma 13 2 2 4 8" xfId="19069" xr:uid="{00000000-0005-0000-0000-0000BD180000}"/>
    <cellStyle name="Comma 13 2 2 4 9" xfId="28314" xr:uid="{00000000-0005-0000-0000-0000BE180000}"/>
    <cellStyle name="Comma 13 2 2 5" xfId="925" xr:uid="{00000000-0005-0000-0000-0000BF180000}"/>
    <cellStyle name="Comma 13 2 2 5 2" xfId="3767" xr:uid="{00000000-0005-0000-0000-0000C0180000}"/>
    <cellStyle name="Comma 13 2 2 5 2 2" xfId="8749" xr:uid="{00000000-0005-0000-0000-0000C1180000}"/>
    <cellStyle name="Comma 13 2 2 5 2 2 2" xfId="17994" xr:uid="{00000000-0005-0000-0000-0000C2180000}"/>
    <cellStyle name="Comma 13 2 2 5 2 2 3" xfId="27244" xr:uid="{00000000-0005-0000-0000-0000C3180000}"/>
    <cellStyle name="Comma 13 2 2 5 2 2 4" xfId="36489" xr:uid="{00000000-0005-0000-0000-0000C4180000}"/>
    <cellStyle name="Comma 13 2 2 5 2 2 5" xfId="45734" xr:uid="{00000000-0005-0000-0000-0000C5180000}"/>
    <cellStyle name="Comma 13 2 2 5 2 3" xfId="13012" xr:uid="{00000000-0005-0000-0000-0000C6180000}"/>
    <cellStyle name="Comma 13 2 2 5 2 4" xfId="22262" xr:uid="{00000000-0005-0000-0000-0000C7180000}"/>
    <cellStyle name="Comma 13 2 2 5 2 5" xfId="31507" xr:uid="{00000000-0005-0000-0000-0000C8180000}"/>
    <cellStyle name="Comma 13 2 2 5 2 6" xfId="40752" xr:uid="{00000000-0005-0000-0000-0000C9180000}"/>
    <cellStyle name="Comma 13 2 2 5 3" xfId="2329" xr:uid="{00000000-0005-0000-0000-0000CA180000}"/>
    <cellStyle name="Comma 13 2 2 5 3 2" xfId="7311" xr:uid="{00000000-0005-0000-0000-0000CB180000}"/>
    <cellStyle name="Comma 13 2 2 5 3 2 2" xfId="16556" xr:uid="{00000000-0005-0000-0000-0000CC180000}"/>
    <cellStyle name="Comma 13 2 2 5 3 2 3" xfId="25806" xr:uid="{00000000-0005-0000-0000-0000CD180000}"/>
    <cellStyle name="Comma 13 2 2 5 3 2 4" xfId="35051" xr:uid="{00000000-0005-0000-0000-0000CE180000}"/>
    <cellStyle name="Comma 13 2 2 5 3 2 5" xfId="44296" xr:uid="{00000000-0005-0000-0000-0000CF180000}"/>
    <cellStyle name="Comma 13 2 2 5 3 3" xfId="11574" xr:uid="{00000000-0005-0000-0000-0000D0180000}"/>
    <cellStyle name="Comma 13 2 2 5 3 4" xfId="20824" xr:uid="{00000000-0005-0000-0000-0000D1180000}"/>
    <cellStyle name="Comma 13 2 2 5 3 5" xfId="30069" xr:uid="{00000000-0005-0000-0000-0000D2180000}"/>
    <cellStyle name="Comma 13 2 2 5 3 6" xfId="39314" xr:uid="{00000000-0005-0000-0000-0000D3180000}"/>
    <cellStyle name="Comma 13 2 2 5 4" xfId="5907" xr:uid="{00000000-0005-0000-0000-0000D4180000}"/>
    <cellStyle name="Comma 13 2 2 5 4 2" xfId="15152" xr:uid="{00000000-0005-0000-0000-0000D5180000}"/>
    <cellStyle name="Comma 13 2 2 5 4 3" xfId="24402" xr:uid="{00000000-0005-0000-0000-0000D6180000}"/>
    <cellStyle name="Comma 13 2 2 5 4 4" xfId="33647" xr:uid="{00000000-0005-0000-0000-0000D7180000}"/>
    <cellStyle name="Comma 13 2 2 5 4 5" xfId="42892" xr:uid="{00000000-0005-0000-0000-0000D8180000}"/>
    <cellStyle name="Comma 13 2 2 5 5" xfId="10170" xr:uid="{00000000-0005-0000-0000-0000D9180000}"/>
    <cellStyle name="Comma 13 2 2 5 6" xfId="19420" xr:uid="{00000000-0005-0000-0000-0000DA180000}"/>
    <cellStyle name="Comma 13 2 2 5 7" xfId="28665" xr:uid="{00000000-0005-0000-0000-0000DB180000}"/>
    <cellStyle name="Comma 13 2 2 5 8" xfId="37910" xr:uid="{00000000-0005-0000-0000-0000DC180000}"/>
    <cellStyle name="Comma 13 2 2 6" xfId="3048" xr:uid="{00000000-0005-0000-0000-0000DD180000}"/>
    <cellStyle name="Comma 13 2 2 6 2" xfId="8030" xr:uid="{00000000-0005-0000-0000-0000DE180000}"/>
    <cellStyle name="Comma 13 2 2 6 2 2" xfId="17275" xr:uid="{00000000-0005-0000-0000-0000DF180000}"/>
    <cellStyle name="Comma 13 2 2 6 2 3" xfId="26525" xr:uid="{00000000-0005-0000-0000-0000E0180000}"/>
    <cellStyle name="Comma 13 2 2 6 2 4" xfId="35770" xr:uid="{00000000-0005-0000-0000-0000E1180000}"/>
    <cellStyle name="Comma 13 2 2 6 2 5" xfId="45015" xr:uid="{00000000-0005-0000-0000-0000E2180000}"/>
    <cellStyle name="Comma 13 2 2 6 3" xfId="12293" xr:uid="{00000000-0005-0000-0000-0000E3180000}"/>
    <cellStyle name="Comma 13 2 2 6 4" xfId="21543" xr:uid="{00000000-0005-0000-0000-0000E4180000}"/>
    <cellStyle name="Comma 13 2 2 6 5" xfId="30788" xr:uid="{00000000-0005-0000-0000-0000E5180000}"/>
    <cellStyle name="Comma 13 2 2 6 6" xfId="40033" xr:uid="{00000000-0005-0000-0000-0000E6180000}"/>
    <cellStyle name="Comma 13 2 2 7" xfId="1588" xr:uid="{00000000-0005-0000-0000-0000E7180000}"/>
    <cellStyle name="Comma 13 2 2 7 2" xfId="6570" xr:uid="{00000000-0005-0000-0000-0000E8180000}"/>
    <cellStyle name="Comma 13 2 2 7 2 2" xfId="15815" xr:uid="{00000000-0005-0000-0000-0000E9180000}"/>
    <cellStyle name="Comma 13 2 2 7 2 3" xfId="25065" xr:uid="{00000000-0005-0000-0000-0000EA180000}"/>
    <cellStyle name="Comma 13 2 2 7 2 4" xfId="34310" xr:uid="{00000000-0005-0000-0000-0000EB180000}"/>
    <cellStyle name="Comma 13 2 2 7 2 5" xfId="43555" xr:uid="{00000000-0005-0000-0000-0000EC180000}"/>
    <cellStyle name="Comma 13 2 2 7 3" xfId="10833" xr:uid="{00000000-0005-0000-0000-0000ED180000}"/>
    <cellStyle name="Comma 13 2 2 7 4" xfId="20083" xr:uid="{00000000-0005-0000-0000-0000EE180000}"/>
    <cellStyle name="Comma 13 2 2 7 5" xfId="29328" xr:uid="{00000000-0005-0000-0000-0000EF180000}"/>
    <cellStyle name="Comma 13 2 2 7 6" xfId="38573" xr:uid="{00000000-0005-0000-0000-0000F0180000}"/>
    <cellStyle name="Comma 13 2 2 8" xfId="5188" xr:uid="{00000000-0005-0000-0000-0000F1180000}"/>
    <cellStyle name="Comma 13 2 2 8 2" xfId="14433" xr:uid="{00000000-0005-0000-0000-0000F2180000}"/>
    <cellStyle name="Comma 13 2 2 8 3" xfId="23683" xr:uid="{00000000-0005-0000-0000-0000F3180000}"/>
    <cellStyle name="Comma 13 2 2 8 4" xfId="32928" xr:uid="{00000000-0005-0000-0000-0000F4180000}"/>
    <cellStyle name="Comma 13 2 2 8 5" xfId="42173" xr:uid="{00000000-0005-0000-0000-0000F5180000}"/>
    <cellStyle name="Comma 13 2 2 9" xfId="4486" xr:uid="{00000000-0005-0000-0000-0000F6180000}"/>
    <cellStyle name="Comma 13 2 2 9 2" xfId="13731" xr:uid="{00000000-0005-0000-0000-0000F7180000}"/>
    <cellStyle name="Comma 13 2 2 9 3" xfId="22981" xr:uid="{00000000-0005-0000-0000-0000F8180000}"/>
    <cellStyle name="Comma 13 2 2 9 4" xfId="32226" xr:uid="{00000000-0005-0000-0000-0000F9180000}"/>
    <cellStyle name="Comma 13 2 2 9 5" xfId="41471" xr:uid="{00000000-0005-0000-0000-0000FA180000}"/>
    <cellStyle name="Comma 13 2 3" xfId="165" xr:uid="{00000000-0005-0000-0000-0000FB180000}"/>
    <cellStyle name="Comma 13 2 3 10" xfId="9412" xr:uid="{00000000-0005-0000-0000-0000FC180000}"/>
    <cellStyle name="Comma 13 2 3 11" xfId="18662" xr:uid="{00000000-0005-0000-0000-0000FD180000}"/>
    <cellStyle name="Comma 13 2 3 12" xfId="27907" xr:uid="{00000000-0005-0000-0000-0000FE180000}"/>
    <cellStyle name="Comma 13 2 3 13" xfId="37152" xr:uid="{00000000-0005-0000-0000-0000FF180000}"/>
    <cellStyle name="Comma 13 2 3 2" xfId="322" xr:uid="{00000000-0005-0000-0000-000000190000}"/>
    <cellStyle name="Comma 13 2 3 2 10" xfId="28063" xr:uid="{00000000-0005-0000-0000-000001190000}"/>
    <cellStyle name="Comma 13 2 3 2 11" xfId="37308" xr:uid="{00000000-0005-0000-0000-000002190000}"/>
    <cellStyle name="Comma 13 2 3 2 2" xfId="691" xr:uid="{00000000-0005-0000-0000-000003190000}"/>
    <cellStyle name="Comma 13 2 3 2 2 10" xfId="37676" xr:uid="{00000000-0005-0000-0000-000004190000}"/>
    <cellStyle name="Comma 13 2 3 2 2 2" xfId="1393" xr:uid="{00000000-0005-0000-0000-000005190000}"/>
    <cellStyle name="Comma 13 2 3 2 2 2 2" xfId="4235" xr:uid="{00000000-0005-0000-0000-000006190000}"/>
    <cellStyle name="Comma 13 2 3 2 2 2 2 2" xfId="9217" xr:uid="{00000000-0005-0000-0000-000007190000}"/>
    <cellStyle name="Comma 13 2 3 2 2 2 2 2 2" xfId="18462" xr:uid="{00000000-0005-0000-0000-000008190000}"/>
    <cellStyle name="Comma 13 2 3 2 2 2 2 2 3" xfId="27712" xr:uid="{00000000-0005-0000-0000-000009190000}"/>
    <cellStyle name="Comma 13 2 3 2 2 2 2 2 4" xfId="36957" xr:uid="{00000000-0005-0000-0000-00000A190000}"/>
    <cellStyle name="Comma 13 2 3 2 2 2 2 2 5" xfId="46202" xr:uid="{00000000-0005-0000-0000-00000B190000}"/>
    <cellStyle name="Comma 13 2 3 2 2 2 2 3" xfId="13480" xr:uid="{00000000-0005-0000-0000-00000C190000}"/>
    <cellStyle name="Comma 13 2 3 2 2 2 2 4" xfId="22730" xr:uid="{00000000-0005-0000-0000-00000D190000}"/>
    <cellStyle name="Comma 13 2 3 2 2 2 2 5" xfId="31975" xr:uid="{00000000-0005-0000-0000-00000E190000}"/>
    <cellStyle name="Comma 13 2 3 2 2 2 2 6" xfId="41220" xr:uid="{00000000-0005-0000-0000-00000F190000}"/>
    <cellStyle name="Comma 13 2 3 2 2 2 3" xfId="2814" xr:uid="{00000000-0005-0000-0000-000010190000}"/>
    <cellStyle name="Comma 13 2 3 2 2 2 3 2" xfId="7796" xr:uid="{00000000-0005-0000-0000-000011190000}"/>
    <cellStyle name="Comma 13 2 3 2 2 2 3 2 2" xfId="17041" xr:uid="{00000000-0005-0000-0000-000012190000}"/>
    <cellStyle name="Comma 13 2 3 2 2 2 3 2 3" xfId="26291" xr:uid="{00000000-0005-0000-0000-000013190000}"/>
    <cellStyle name="Comma 13 2 3 2 2 2 3 2 4" xfId="35536" xr:uid="{00000000-0005-0000-0000-000014190000}"/>
    <cellStyle name="Comma 13 2 3 2 2 2 3 2 5" xfId="44781" xr:uid="{00000000-0005-0000-0000-000015190000}"/>
    <cellStyle name="Comma 13 2 3 2 2 2 3 3" xfId="12059" xr:uid="{00000000-0005-0000-0000-000016190000}"/>
    <cellStyle name="Comma 13 2 3 2 2 2 3 4" xfId="21309" xr:uid="{00000000-0005-0000-0000-000017190000}"/>
    <cellStyle name="Comma 13 2 3 2 2 2 3 5" xfId="30554" xr:uid="{00000000-0005-0000-0000-000018190000}"/>
    <cellStyle name="Comma 13 2 3 2 2 2 3 6" xfId="39799" xr:uid="{00000000-0005-0000-0000-000019190000}"/>
    <cellStyle name="Comma 13 2 3 2 2 2 4" xfId="6375" xr:uid="{00000000-0005-0000-0000-00001A190000}"/>
    <cellStyle name="Comma 13 2 3 2 2 2 4 2" xfId="15620" xr:uid="{00000000-0005-0000-0000-00001B190000}"/>
    <cellStyle name="Comma 13 2 3 2 2 2 4 3" xfId="24870" xr:uid="{00000000-0005-0000-0000-00001C190000}"/>
    <cellStyle name="Comma 13 2 3 2 2 2 4 4" xfId="34115" xr:uid="{00000000-0005-0000-0000-00001D190000}"/>
    <cellStyle name="Comma 13 2 3 2 2 2 4 5" xfId="43360" xr:uid="{00000000-0005-0000-0000-00001E190000}"/>
    <cellStyle name="Comma 13 2 3 2 2 2 5" xfId="10638" xr:uid="{00000000-0005-0000-0000-00001F190000}"/>
    <cellStyle name="Comma 13 2 3 2 2 2 6" xfId="19888" xr:uid="{00000000-0005-0000-0000-000020190000}"/>
    <cellStyle name="Comma 13 2 3 2 2 2 7" xfId="29133" xr:uid="{00000000-0005-0000-0000-000021190000}"/>
    <cellStyle name="Comma 13 2 3 2 2 2 8" xfId="38378" xr:uid="{00000000-0005-0000-0000-000022190000}"/>
    <cellStyle name="Comma 13 2 3 2 2 3" xfId="3533" xr:uid="{00000000-0005-0000-0000-000023190000}"/>
    <cellStyle name="Comma 13 2 3 2 2 3 2" xfId="8515" xr:uid="{00000000-0005-0000-0000-000024190000}"/>
    <cellStyle name="Comma 13 2 3 2 2 3 2 2" xfId="17760" xr:uid="{00000000-0005-0000-0000-000025190000}"/>
    <cellStyle name="Comma 13 2 3 2 2 3 2 3" xfId="27010" xr:uid="{00000000-0005-0000-0000-000026190000}"/>
    <cellStyle name="Comma 13 2 3 2 2 3 2 4" xfId="36255" xr:uid="{00000000-0005-0000-0000-000027190000}"/>
    <cellStyle name="Comma 13 2 3 2 2 3 2 5" xfId="45500" xr:uid="{00000000-0005-0000-0000-000028190000}"/>
    <cellStyle name="Comma 13 2 3 2 2 3 3" xfId="12778" xr:uid="{00000000-0005-0000-0000-000029190000}"/>
    <cellStyle name="Comma 13 2 3 2 2 3 4" xfId="22028" xr:uid="{00000000-0005-0000-0000-00002A190000}"/>
    <cellStyle name="Comma 13 2 3 2 2 3 5" xfId="31273" xr:uid="{00000000-0005-0000-0000-00002B190000}"/>
    <cellStyle name="Comma 13 2 3 2 2 3 6" xfId="40518" xr:uid="{00000000-0005-0000-0000-00002C190000}"/>
    <cellStyle name="Comma 13 2 3 2 2 4" xfId="2095" xr:uid="{00000000-0005-0000-0000-00002D190000}"/>
    <cellStyle name="Comma 13 2 3 2 2 4 2" xfId="7077" xr:uid="{00000000-0005-0000-0000-00002E190000}"/>
    <cellStyle name="Comma 13 2 3 2 2 4 2 2" xfId="16322" xr:uid="{00000000-0005-0000-0000-00002F190000}"/>
    <cellStyle name="Comma 13 2 3 2 2 4 2 3" xfId="25572" xr:uid="{00000000-0005-0000-0000-000030190000}"/>
    <cellStyle name="Comma 13 2 3 2 2 4 2 4" xfId="34817" xr:uid="{00000000-0005-0000-0000-000031190000}"/>
    <cellStyle name="Comma 13 2 3 2 2 4 2 5" xfId="44062" xr:uid="{00000000-0005-0000-0000-000032190000}"/>
    <cellStyle name="Comma 13 2 3 2 2 4 3" xfId="11340" xr:uid="{00000000-0005-0000-0000-000033190000}"/>
    <cellStyle name="Comma 13 2 3 2 2 4 4" xfId="20590" xr:uid="{00000000-0005-0000-0000-000034190000}"/>
    <cellStyle name="Comma 13 2 3 2 2 4 5" xfId="29835" xr:uid="{00000000-0005-0000-0000-000035190000}"/>
    <cellStyle name="Comma 13 2 3 2 2 4 6" xfId="39080" xr:uid="{00000000-0005-0000-0000-000036190000}"/>
    <cellStyle name="Comma 13 2 3 2 2 5" xfId="5673" xr:uid="{00000000-0005-0000-0000-000037190000}"/>
    <cellStyle name="Comma 13 2 3 2 2 5 2" xfId="14918" xr:uid="{00000000-0005-0000-0000-000038190000}"/>
    <cellStyle name="Comma 13 2 3 2 2 5 3" xfId="24168" xr:uid="{00000000-0005-0000-0000-000039190000}"/>
    <cellStyle name="Comma 13 2 3 2 2 5 4" xfId="33413" xr:uid="{00000000-0005-0000-0000-00003A190000}"/>
    <cellStyle name="Comma 13 2 3 2 2 5 5" xfId="42658" xr:uid="{00000000-0005-0000-0000-00003B190000}"/>
    <cellStyle name="Comma 13 2 3 2 2 6" xfId="4954" xr:uid="{00000000-0005-0000-0000-00003C190000}"/>
    <cellStyle name="Comma 13 2 3 2 2 6 2" xfId="14199" xr:uid="{00000000-0005-0000-0000-00003D190000}"/>
    <cellStyle name="Comma 13 2 3 2 2 6 3" xfId="23449" xr:uid="{00000000-0005-0000-0000-00003E190000}"/>
    <cellStyle name="Comma 13 2 3 2 2 6 4" xfId="32694" xr:uid="{00000000-0005-0000-0000-00003F190000}"/>
    <cellStyle name="Comma 13 2 3 2 2 6 5" xfId="41939" xr:uid="{00000000-0005-0000-0000-000040190000}"/>
    <cellStyle name="Comma 13 2 3 2 2 7" xfId="9936" xr:uid="{00000000-0005-0000-0000-000041190000}"/>
    <cellStyle name="Comma 13 2 3 2 2 8" xfId="19186" xr:uid="{00000000-0005-0000-0000-000042190000}"/>
    <cellStyle name="Comma 13 2 3 2 2 9" xfId="28431" xr:uid="{00000000-0005-0000-0000-000043190000}"/>
    <cellStyle name="Comma 13 2 3 2 3" xfId="1042" xr:uid="{00000000-0005-0000-0000-000044190000}"/>
    <cellStyle name="Comma 13 2 3 2 3 2" xfId="3884" xr:uid="{00000000-0005-0000-0000-000045190000}"/>
    <cellStyle name="Comma 13 2 3 2 3 2 2" xfId="8866" xr:uid="{00000000-0005-0000-0000-000046190000}"/>
    <cellStyle name="Comma 13 2 3 2 3 2 2 2" xfId="18111" xr:uid="{00000000-0005-0000-0000-000047190000}"/>
    <cellStyle name="Comma 13 2 3 2 3 2 2 3" xfId="27361" xr:uid="{00000000-0005-0000-0000-000048190000}"/>
    <cellStyle name="Comma 13 2 3 2 3 2 2 4" xfId="36606" xr:uid="{00000000-0005-0000-0000-000049190000}"/>
    <cellStyle name="Comma 13 2 3 2 3 2 2 5" xfId="45851" xr:uid="{00000000-0005-0000-0000-00004A190000}"/>
    <cellStyle name="Comma 13 2 3 2 3 2 3" xfId="13129" xr:uid="{00000000-0005-0000-0000-00004B190000}"/>
    <cellStyle name="Comma 13 2 3 2 3 2 4" xfId="22379" xr:uid="{00000000-0005-0000-0000-00004C190000}"/>
    <cellStyle name="Comma 13 2 3 2 3 2 5" xfId="31624" xr:uid="{00000000-0005-0000-0000-00004D190000}"/>
    <cellStyle name="Comma 13 2 3 2 3 2 6" xfId="40869" xr:uid="{00000000-0005-0000-0000-00004E190000}"/>
    <cellStyle name="Comma 13 2 3 2 3 3" xfId="2446" xr:uid="{00000000-0005-0000-0000-00004F190000}"/>
    <cellStyle name="Comma 13 2 3 2 3 3 2" xfId="7428" xr:uid="{00000000-0005-0000-0000-000050190000}"/>
    <cellStyle name="Comma 13 2 3 2 3 3 2 2" xfId="16673" xr:uid="{00000000-0005-0000-0000-000051190000}"/>
    <cellStyle name="Comma 13 2 3 2 3 3 2 3" xfId="25923" xr:uid="{00000000-0005-0000-0000-000052190000}"/>
    <cellStyle name="Comma 13 2 3 2 3 3 2 4" xfId="35168" xr:uid="{00000000-0005-0000-0000-000053190000}"/>
    <cellStyle name="Comma 13 2 3 2 3 3 2 5" xfId="44413" xr:uid="{00000000-0005-0000-0000-000054190000}"/>
    <cellStyle name="Comma 13 2 3 2 3 3 3" xfId="11691" xr:uid="{00000000-0005-0000-0000-000055190000}"/>
    <cellStyle name="Comma 13 2 3 2 3 3 4" xfId="20941" xr:uid="{00000000-0005-0000-0000-000056190000}"/>
    <cellStyle name="Comma 13 2 3 2 3 3 5" xfId="30186" xr:uid="{00000000-0005-0000-0000-000057190000}"/>
    <cellStyle name="Comma 13 2 3 2 3 3 6" xfId="39431" xr:uid="{00000000-0005-0000-0000-000058190000}"/>
    <cellStyle name="Comma 13 2 3 2 3 4" xfId="6024" xr:uid="{00000000-0005-0000-0000-000059190000}"/>
    <cellStyle name="Comma 13 2 3 2 3 4 2" xfId="15269" xr:uid="{00000000-0005-0000-0000-00005A190000}"/>
    <cellStyle name="Comma 13 2 3 2 3 4 3" xfId="24519" xr:uid="{00000000-0005-0000-0000-00005B190000}"/>
    <cellStyle name="Comma 13 2 3 2 3 4 4" xfId="33764" xr:uid="{00000000-0005-0000-0000-00005C190000}"/>
    <cellStyle name="Comma 13 2 3 2 3 4 5" xfId="43009" xr:uid="{00000000-0005-0000-0000-00005D190000}"/>
    <cellStyle name="Comma 13 2 3 2 3 5" xfId="10287" xr:uid="{00000000-0005-0000-0000-00005E190000}"/>
    <cellStyle name="Comma 13 2 3 2 3 6" xfId="19537" xr:uid="{00000000-0005-0000-0000-00005F190000}"/>
    <cellStyle name="Comma 13 2 3 2 3 7" xfId="28782" xr:uid="{00000000-0005-0000-0000-000060190000}"/>
    <cellStyle name="Comma 13 2 3 2 3 8" xfId="38027" xr:uid="{00000000-0005-0000-0000-000061190000}"/>
    <cellStyle name="Comma 13 2 3 2 4" xfId="3165" xr:uid="{00000000-0005-0000-0000-000062190000}"/>
    <cellStyle name="Comma 13 2 3 2 4 2" xfId="8147" xr:uid="{00000000-0005-0000-0000-000063190000}"/>
    <cellStyle name="Comma 13 2 3 2 4 2 2" xfId="17392" xr:uid="{00000000-0005-0000-0000-000064190000}"/>
    <cellStyle name="Comma 13 2 3 2 4 2 3" xfId="26642" xr:uid="{00000000-0005-0000-0000-000065190000}"/>
    <cellStyle name="Comma 13 2 3 2 4 2 4" xfId="35887" xr:uid="{00000000-0005-0000-0000-000066190000}"/>
    <cellStyle name="Comma 13 2 3 2 4 2 5" xfId="45132" xr:uid="{00000000-0005-0000-0000-000067190000}"/>
    <cellStyle name="Comma 13 2 3 2 4 3" xfId="12410" xr:uid="{00000000-0005-0000-0000-000068190000}"/>
    <cellStyle name="Comma 13 2 3 2 4 4" xfId="21660" xr:uid="{00000000-0005-0000-0000-000069190000}"/>
    <cellStyle name="Comma 13 2 3 2 4 5" xfId="30905" xr:uid="{00000000-0005-0000-0000-00006A190000}"/>
    <cellStyle name="Comma 13 2 3 2 4 6" xfId="40150" xr:uid="{00000000-0005-0000-0000-00006B190000}"/>
    <cellStyle name="Comma 13 2 3 2 5" xfId="1861" xr:uid="{00000000-0005-0000-0000-00006C190000}"/>
    <cellStyle name="Comma 13 2 3 2 5 2" xfId="6843" xr:uid="{00000000-0005-0000-0000-00006D190000}"/>
    <cellStyle name="Comma 13 2 3 2 5 2 2" xfId="16088" xr:uid="{00000000-0005-0000-0000-00006E190000}"/>
    <cellStyle name="Comma 13 2 3 2 5 2 3" xfId="25338" xr:uid="{00000000-0005-0000-0000-00006F190000}"/>
    <cellStyle name="Comma 13 2 3 2 5 2 4" xfId="34583" xr:uid="{00000000-0005-0000-0000-000070190000}"/>
    <cellStyle name="Comma 13 2 3 2 5 2 5" xfId="43828" xr:uid="{00000000-0005-0000-0000-000071190000}"/>
    <cellStyle name="Comma 13 2 3 2 5 3" xfId="11106" xr:uid="{00000000-0005-0000-0000-000072190000}"/>
    <cellStyle name="Comma 13 2 3 2 5 4" xfId="20356" xr:uid="{00000000-0005-0000-0000-000073190000}"/>
    <cellStyle name="Comma 13 2 3 2 5 5" xfId="29601" xr:uid="{00000000-0005-0000-0000-000074190000}"/>
    <cellStyle name="Comma 13 2 3 2 5 6" xfId="38846" xr:uid="{00000000-0005-0000-0000-000075190000}"/>
    <cellStyle name="Comma 13 2 3 2 6" xfId="5305" xr:uid="{00000000-0005-0000-0000-000076190000}"/>
    <cellStyle name="Comma 13 2 3 2 6 2" xfId="14550" xr:uid="{00000000-0005-0000-0000-000077190000}"/>
    <cellStyle name="Comma 13 2 3 2 6 3" xfId="23800" xr:uid="{00000000-0005-0000-0000-000078190000}"/>
    <cellStyle name="Comma 13 2 3 2 6 4" xfId="33045" xr:uid="{00000000-0005-0000-0000-000079190000}"/>
    <cellStyle name="Comma 13 2 3 2 6 5" xfId="42290" xr:uid="{00000000-0005-0000-0000-00007A190000}"/>
    <cellStyle name="Comma 13 2 3 2 7" xfId="4603" xr:uid="{00000000-0005-0000-0000-00007B190000}"/>
    <cellStyle name="Comma 13 2 3 2 7 2" xfId="13848" xr:uid="{00000000-0005-0000-0000-00007C190000}"/>
    <cellStyle name="Comma 13 2 3 2 7 3" xfId="23098" xr:uid="{00000000-0005-0000-0000-00007D190000}"/>
    <cellStyle name="Comma 13 2 3 2 7 4" xfId="32343" xr:uid="{00000000-0005-0000-0000-00007E190000}"/>
    <cellStyle name="Comma 13 2 3 2 7 5" xfId="41588" xr:uid="{00000000-0005-0000-0000-00007F190000}"/>
    <cellStyle name="Comma 13 2 3 2 8" xfId="9568" xr:uid="{00000000-0005-0000-0000-000080190000}"/>
    <cellStyle name="Comma 13 2 3 2 9" xfId="18818" xr:uid="{00000000-0005-0000-0000-000081190000}"/>
    <cellStyle name="Comma 13 2 3 3" xfId="400" xr:uid="{00000000-0005-0000-0000-000082190000}"/>
    <cellStyle name="Comma 13 2 3 3 10" xfId="28141" xr:uid="{00000000-0005-0000-0000-000083190000}"/>
    <cellStyle name="Comma 13 2 3 3 11" xfId="37386" xr:uid="{00000000-0005-0000-0000-000084190000}"/>
    <cellStyle name="Comma 13 2 3 3 2" xfId="769" xr:uid="{00000000-0005-0000-0000-000085190000}"/>
    <cellStyle name="Comma 13 2 3 3 2 10" xfId="37754" xr:uid="{00000000-0005-0000-0000-000086190000}"/>
    <cellStyle name="Comma 13 2 3 3 2 2" xfId="1471" xr:uid="{00000000-0005-0000-0000-000087190000}"/>
    <cellStyle name="Comma 13 2 3 3 2 2 2" xfId="4313" xr:uid="{00000000-0005-0000-0000-000088190000}"/>
    <cellStyle name="Comma 13 2 3 3 2 2 2 2" xfId="9295" xr:uid="{00000000-0005-0000-0000-000089190000}"/>
    <cellStyle name="Comma 13 2 3 3 2 2 2 2 2" xfId="18540" xr:uid="{00000000-0005-0000-0000-00008A190000}"/>
    <cellStyle name="Comma 13 2 3 3 2 2 2 2 3" xfId="27790" xr:uid="{00000000-0005-0000-0000-00008B190000}"/>
    <cellStyle name="Comma 13 2 3 3 2 2 2 2 4" xfId="37035" xr:uid="{00000000-0005-0000-0000-00008C190000}"/>
    <cellStyle name="Comma 13 2 3 3 2 2 2 2 5" xfId="46280" xr:uid="{00000000-0005-0000-0000-00008D190000}"/>
    <cellStyle name="Comma 13 2 3 3 2 2 2 3" xfId="13558" xr:uid="{00000000-0005-0000-0000-00008E190000}"/>
    <cellStyle name="Comma 13 2 3 3 2 2 2 4" xfId="22808" xr:uid="{00000000-0005-0000-0000-00008F190000}"/>
    <cellStyle name="Comma 13 2 3 3 2 2 2 5" xfId="32053" xr:uid="{00000000-0005-0000-0000-000090190000}"/>
    <cellStyle name="Comma 13 2 3 3 2 2 2 6" xfId="41298" xr:uid="{00000000-0005-0000-0000-000091190000}"/>
    <cellStyle name="Comma 13 2 3 3 2 2 3" xfId="2892" xr:uid="{00000000-0005-0000-0000-000092190000}"/>
    <cellStyle name="Comma 13 2 3 3 2 2 3 2" xfId="7874" xr:uid="{00000000-0005-0000-0000-000093190000}"/>
    <cellStyle name="Comma 13 2 3 3 2 2 3 2 2" xfId="17119" xr:uid="{00000000-0005-0000-0000-000094190000}"/>
    <cellStyle name="Comma 13 2 3 3 2 2 3 2 3" xfId="26369" xr:uid="{00000000-0005-0000-0000-000095190000}"/>
    <cellStyle name="Comma 13 2 3 3 2 2 3 2 4" xfId="35614" xr:uid="{00000000-0005-0000-0000-000096190000}"/>
    <cellStyle name="Comma 13 2 3 3 2 2 3 2 5" xfId="44859" xr:uid="{00000000-0005-0000-0000-000097190000}"/>
    <cellStyle name="Comma 13 2 3 3 2 2 3 3" xfId="12137" xr:uid="{00000000-0005-0000-0000-000098190000}"/>
    <cellStyle name="Comma 13 2 3 3 2 2 3 4" xfId="21387" xr:uid="{00000000-0005-0000-0000-000099190000}"/>
    <cellStyle name="Comma 13 2 3 3 2 2 3 5" xfId="30632" xr:uid="{00000000-0005-0000-0000-00009A190000}"/>
    <cellStyle name="Comma 13 2 3 3 2 2 3 6" xfId="39877" xr:uid="{00000000-0005-0000-0000-00009B190000}"/>
    <cellStyle name="Comma 13 2 3 3 2 2 4" xfId="6453" xr:uid="{00000000-0005-0000-0000-00009C190000}"/>
    <cellStyle name="Comma 13 2 3 3 2 2 4 2" xfId="15698" xr:uid="{00000000-0005-0000-0000-00009D190000}"/>
    <cellStyle name="Comma 13 2 3 3 2 2 4 3" xfId="24948" xr:uid="{00000000-0005-0000-0000-00009E190000}"/>
    <cellStyle name="Comma 13 2 3 3 2 2 4 4" xfId="34193" xr:uid="{00000000-0005-0000-0000-00009F190000}"/>
    <cellStyle name="Comma 13 2 3 3 2 2 4 5" xfId="43438" xr:uid="{00000000-0005-0000-0000-0000A0190000}"/>
    <cellStyle name="Comma 13 2 3 3 2 2 5" xfId="10716" xr:uid="{00000000-0005-0000-0000-0000A1190000}"/>
    <cellStyle name="Comma 13 2 3 3 2 2 6" xfId="19966" xr:uid="{00000000-0005-0000-0000-0000A2190000}"/>
    <cellStyle name="Comma 13 2 3 3 2 2 7" xfId="29211" xr:uid="{00000000-0005-0000-0000-0000A3190000}"/>
    <cellStyle name="Comma 13 2 3 3 2 2 8" xfId="38456" xr:uid="{00000000-0005-0000-0000-0000A4190000}"/>
    <cellStyle name="Comma 13 2 3 3 2 3" xfId="3611" xr:uid="{00000000-0005-0000-0000-0000A5190000}"/>
    <cellStyle name="Comma 13 2 3 3 2 3 2" xfId="8593" xr:uid="{00000000-0005-0000-0000-0000A6190000}"/>
    <cellStyle name="Comma 13 2 3 3 2 3 2 2" xfId="17838" xr:uid="{00000000-0005-0000-0000-0000A7190000}"/>
    <cellStyle name="Comma 13 2 3 3 2 3 2 3" xfId="27088" xr:uid="{00000000-0005-0000-0000-0000A8190000}"/>
    <cellStyle name="Comma 13 2 3 3 2 3 2 4" xfId="36333" xr:uid="{00000000-0005-0000-0000-0000A9190000}"/>
    <cellStyle name="Comma 13 2 3 3 2 3 2 5" xfId="45578" xr:uid="{00000000-0005-0000-0000-0000AA190000}"/>
    <cellStyle name="Comma 13 2 3 3 2 3 3" xfId="12856" xr:uid="{00000000-0005-0000-0000-0000AB190000}"/>
    <cellStyle name="Comma 13 2 3 3 2 3 4" xfId="22106" xr:uid="{00000000-0005-0000-0000-0000AC190000}"/>
    <cellStyle name="Comma 13 2 3 3 2 3 5" xfId="31351" xr:uid="{00000000-0005-0000-0000-0000AD190000}"/>
    <cellStyle name="Comma 13 2 3 3 2 3 6" xfId="40596" xr:uid="{00000000-0005-0000-0000-0000AE190000}"/>
    <cellStyle name="Comma 13 2 3 3 2 4" xfId="2173" xr:uid="{00000000-0005-0000-0000-0000AF190000}"/>
    <cellStyle name="Comma 13 2 3 3 2 4 2" xfId="7155" xr:uid="{00000000-0005-0000-0000-0000B0190000}"/>
    <cellStyle name="Comma 13 2 3 3 2 4 2 2" xfId="16400" xr:uid="{00000000-0005-0000-0000-0000B1190000}"/>
    <cellStyle name="Comma 13 2 3 3 2 4 2 3" xfId="25650" xr:uid="{00000000-0005-0000-0000-0000B2190000}"/>
    <cellStyle name="Comma 13 2 3 3 2 4 2 4" xfId="34895" xr:uid="{00000000-0005-0000-0000-0000B3190000}"/>
    <cellStyle name="Comma 13 2 3 3 2 4 2 5" xfId="44140" xr:uid="{00000000-0005-0000-0000-0000B4190000}"/>
    <cellStyle name="Comma 13 2 3 3 2 4 3" xfId="11418" xr:uid="{00000000-0005-0000-0000-0000B5190000}"/>
    <cellStyle name="Comma 13 2 3 3 2 4 4" xfId="20668" xr:uid="{00000000-0005-0000-0000-0000B6190000}"/>
    <cellStyle name="Comma 13 2 3 3 2 4 5" xfId="29913" xr:uid="{00000000-0005-0000-0000-0000B7190000}"/>
    <cellStyle name="Comma 13 2 3 3 2 4 6" xfId="39158" xr:uid="{00000000-0005-0000-0000-0000B8190000}"/>
    <cellStyle name="Comma 13 2 3 3 2 5" xfId="5751" xr:uid="{00000000-0005-0000-0000-0000B9190000}"/>
    <cellStyle name="Comma 13 2 3 3 2 5 2" xfId="14996" xr:uid="{00000000-0005-0000-0000-0000BA190000}"/>
    <cellStyle name="Comma 13 2 3 3 2 5 3" xfId="24246" xr:uid="{00000000-0005-0000-0000-0000BB190000}"/>
    <cellStyle name="Comma 13 2 3 3 2 5 4" xfId="33491" xr:uid="{00000000-0005-0000-0000-0000BC190000}"/>
    <cellStyle name="Comma 13 2 3 3 2 5 5" xfId="42736" xr:uid="{00000000-0005-0000-0000-0000BD190000}"/>
    <cellStyle name="Comma 13 2 3 3 2 6" xfId="5032" xr:uid="{00000000-0005-0000-0000-0000BE190000}"/>
    <cellStyle name="Comma 13 2 3 3 2 6 2" xfId="14277" xr:uid="{00000000-0005-0000-0000-0000BF190000}"/>
    <cellStyle name="Comma 13 2 3 3 2 6 3" xfId="23527" xr:uid="{00000000-0005-0000-0000-0000C0190000}"/>
    <cellStyle name="Comma 13 2 3 3 2 6 4" xfId="32772" xr:uid="{00000000-0005-0000-0000-0000C1190000}"/>
    <cellStyle name="Comma 13 2 3 3 2 6 5" xfId="42017" xr:uid="{00000000-0005-0000-0000-0000C2190000}"/>
    <cellStyle name="Comma 13 2 3 3 2 7" xfId="10014" xr:uid="{00000000-0005-0000-0000-0000C3190000}"/>
    <cellStyle name="Comma 13 2 3 3 2 8" xfId="19264" xr:uid="{00000000-0005-0000-0000-0000C4190000}"/>
    <cellStyle name="Comma 13 2 3 3 2 9" xfId="28509" xr:uid="{00000000-0005-0000-0000-0000C5190000}"/>
    <cellStyle name="Comma 13 2 3 3 3" xfId="1120" xr:uid="{00000000-0005-0000-0000-0000C6190000}"/>
    <cellStyle name="Comma 13 2 3 3 3 2" xfId="3962" xr:uid="{00000000-0005-0000-0000-0000C7190000}"/>
    <cellStyle name="Comma 13 2 3 3 3 2 2" xfId="8944" xr:uid="{00000000-0005-0000-0000-0000C8190000}"/>
    <cellStyle name="Comma 13 2 3 3 3 2 2 2" xfId="18189" xr:uid="{00000000-0005-0000-0000-0000C9190000}"/>
    <cellStyle name="Comma 13 2 3 3 3 2 2 3" xfId="27439" xr:uid="{00000000-0005-0000-0000-0000CA190000}"/>
    <cellStyle name="Comma 13 2 3 3 3 2 2 4" xfId="36684" xr:uid="{00000000-0005-0000-0000-0000CB190000}"/>
    <cellStyle name="Comma 13 2 3 3 3 2 2 5" xfId="45929" xr:uid="{00000000-0005-0000-0000-0000CC190000}"/>
    <cellStyle name="Comma 13 2 3 3 3 2 3" xfId="13207" xr:uid="{00000000-0005-0000-0000-0000CD190000}"/>
    <cellStyle name="Comma 13 2 3 3 3 2 4" xfId="22457" xr:uid="{00000000-0005-0000-0000-0000CE190000}"/>
    <cellStyle name="Comma 13 2 3 3 3 2 5" xfId="31702" xr:uid="{00000000-0005-0000-0000-0000CF190000}"/>
    <cellStyle name="Comma 13 2 3 3 3 2 6" xfId="40947" xr:uid="{00000000-0005-0000-0000-0000D0190000}"/>
    <cellStyle name="Comma 13 2 3 3 3 3" xfId="2524" xr:uid="{00000000-0005-0000-0000-0000D1190000}"/>
    <cellStyle name="Comma 13 2 3 3 3 3 2" xfId="7506" xr:uid="{00000000-0005-0000-0000-0000D2190000}"/>
    <cellStyle name="Comma 13 2 3 3 3 3 2 2" xfId="16751" xr:uid="{00000000-0005-0000-0000-0000D3190000}"/>
    <cellStyle name="Comma 13 2 3 3 3 3 2 3" xfId="26001" xr:uid="{00000000-0005-0000-0000-0000D4190000}"/>
    <cellStyle name="Comma 13 2 3 3 3 3 2 4" xfId="35246" xr:uid="{00000000-0005-0000-0000-0000D5190000}"/>
    <cellStyle name="Comma 13 2 3 3 3 3 2 5" xfId="44491" xr:uid="{00000000-0005-0000-0000-0000D6190000}"/>
    <cellStyle name="Comma 13 2 3 3 3 3 3" xfId="11769" xr:uid="{00000000-0005-0000-0000-0000D7190000}"/>
    <cellStyle name="Comma 13 2 3 3 3 3 4" xfId="21019" xr:uid="{00000000-0005-0000-0000-0000D8190000}"/>
    <cellStyle name="Comma 13 2 3 3 3 3 5" xfId="30264" xr:uid="{00000000-0005-0000-0000-0000D9190000}"/>
    <cellStyle name="Comma 13 2 3 3 3 3 6" xfId="39509" xr:uid="{00000000-0005-0000-0000-0000DA190000}"/>
    <cellStyle name="Comma 13 2 3 3 3 4" xfId="6102" xr:uid="{00000000-0005-0000-0000-0000DB190000}"/>
    <cellStyle name="Comma 13 2 3 3 3 4 2" xfId="15347" xr:uid="{00000000-0005-0000-0000-0000DC190000}"/>
    <cellStyle name="Comma 13 2 3 3 3 4 3" xfId="24597" xr:uid="{00000000-0005-0000-0000-0000DD190000}"/>
    <cellStyle name="Comma 13 2 3 3 3 4 4" xfId="33842" xr:uid="{00000000-0005-0000-0000-0000DE190000}"/>
    <cellStyle name="Comma 13 2 3 3 3 4 5" xfId="43087" xr:uid="{00000000-0005-0000-0000-0000DF190000}"/>
    <cellStyle name="Comma 13 2 3 3 3 5" xfId="10365" xr:uid="{00000000-0005-0000-0000-0000E0190000}"/>
    <cellStyle name="Comma 13 2 3 3 3 6" xfId="19615" xr:uid="{00000000-0005-0000-0000-0000E1190000}"/>
    <cellStyle name="Comma 13 2 3 3 3 7" xfId="28860" xr:uid="{00000000-0005-0000-0000-0000E2190000}"/>
    <cellStyle name="Comma 13 2 3 3 3 8" xfId="38105" xr:uid="{00000000-0005-0000-0000-0000E3190000}"/>
    <cellStyle name="Comma 13 2 3 3 4" xfId="3243" xr:uid="{00000000-0005-0000-0000-0000E4190000}"/>
    <cellStyle name="Comma 13 2 3 3 4 2" xfId="8225" xr:uid="{00000000-0005-0000-0000-0000E5190000}"/>
    <cellStyle name="Comma 13 2 3 3 4 2 2" xfId="17470" xr:uid="{00000000-0005-0000-0000-0000E6190000}"/>
    <cellStyle name="Comma 13 2 3 3 4 2 3" xfId="26720" xr:uid="{00000000-0005-0000-0000-0000E7190000}"/>
    <cellStyle name="Comma 13 2 3 3 4 2 4" xfId="35965" xr:uid="{00000000-0005-0000-0000-0000E8190000}"/>
    <cellStyle name="Comma 13 2 3 3 4 2 5" xfId="45210" xr:uid="{00000000-0005-0000-0000-0000E9190000}"/>
    <cellStyle name="Comma 13 2 3 3 4 3" xfId="12488" xr:uid="{00000000-0005-0000-0000-0000EA190000}"/>
    <cellStyle name="Comma 13 2 3 3 4 4" xfId="21738" xr:uid="{00000000-0005-0000-0000-0000EB190000}"/>
    <cellStyle name="Comma 13 2 3 3 4 5" xfId="30983" xr:uid="{00000000-0005-0000-0000-0000EC190000}"/>
    <cellStyle name="Comma 13 2 3 3 4 6" xfId="40228" xr:uid="{00000000-0005-0000-0000-0000ED190000}"/>
    <cellStyle name="Comma 13 2 3 3 5" xfId="1705" xr:uid="{00000000-0005-0000-0000-0000EE190000}"/>
    <cellStyle name="Comma 13 2 3 3 5 2" xfId="6687" xr:uid="{00000000-0005-0000-0000-0000EF190000}"/>
    <cellStyle name="Comma 13 2 3 3 5 2 2" xfId="15932" xr:uid="{00000000-0005-0000-0000-0000F0190000}"/>
    <cellStyle name="Comma 13 2 3 3 5 2 3" xfId="25182" xr:uid="{00000000-0005-0000-0000-0000F1190000}"/>
    <cellStyle name="Comma 13 2 3 3 5 2 4" xfId="34427" xr:uid="{00000000-0005-0000-0000-0000F2190000}"/>
    <cellStyle name="Comma 13 2 3 3 5 2 5" xfId="43672" xr:uid="{00000000-0005-0000-0000-0000F3190000}"/>
    <cellStyle name="Comma 13 2 3 3 5 3" xfId="10950" xr:uid="{00000000-0005-0000-0000-0000F4190000}"/>
    <cellStyle name="Comma 13 2 3 3 5 4" xfId="20200" xr:uid="{00000000-0005-0000-0000-0000F5190000}"/>
    <cellStyle name="Comma 13 2 3 3 5 5" xfId="29445" xr:uid="{00000000-0005-0000-0000-0000F6190000}"/>
    <cellStyle name="Comma 13 2 3 3 5 6" xfId="38690" xr:uid="{00000000-0005-0000-0000-0000F7190000}"/>
    <cellStyle name="Comma 13 2 3 3 6" xfId="5383" xr:uid="{00000000-0005-0000-0000-0000F8190000}"/>
    <cellStyle name="Comma 13 2 3 3 6 2" xfId="14628" xr:uid="{00000000-0005-0000-0000-0000F9190000}"/>
    <cellStyle name="Comma 13 2 3 3 6 3" xfId="23878" xr:uid="{00000000-0005-0000-0000-0000FA190000}"/>
    <cellStyle name="Comma 13 2 3 3 6 4" xfId="33123" xr:uid="{00000000-0005-0000-0000-0000FB190000}"/>
    <cellStyle name="Comma 13 2 3 3 6 5" xfId="42368" xr:uid="{00000000-0005-0000-0000-0000FC190000}"/>
    <cellStyle name="Comma 13 2 3 3 7" xfId="4681" xr:uid="{00000000-0005-0000-0000-0000FD190000}"/>
    <cellStyle name="Comma 13 2 3 3 7 2" xfId="13926" xr:uid="{00000000-0005-0000-0000-0000FE190000}"/>
    <cellStyle name="Comma 13 2 3 3 7 3" xfId="23176" xr:uid="{00000000-0005-0000-0000-0000FF190000}"/>
    <cellStyle name="Comma 13 2 3 3 7 4" xfId="32421" xr:uid="{00000000-0005-0000-0000-0000001A0000}"/>
    <cellStyle name="Comma 13 2 3 3 7 5" xfId="41666" xr:uid="{00000000-0005-0000-0000-0000011A0000}"/>
    <cellStyle name="Comma 13 2 3 3 8" xfId="9646" xr:uid="{00000000-0005-0000-0000-0000021A0000}"/>
    <cellStyle name="Comma 13 2 3 3 9" xfId="18896" xr:uid="{00000000-0005-0000-0000-0000031A0000}"/>
    <cellStyle name="Comma 13 2 3 4" xfId="535" xr:uid="{00000000-0005-0000-0000-0000041A0000}"/>
    <cellStyle name="Comma 13 2 3 4 10" xfId="37520" xr:uid="{00000000-0005-0000-0000-0000051A0000}"/>
    <cellStyle name="Comma 13 2 3 4 2" xfId="1237" xr:uid="{00000000-0005-0000-0000-0000061A0000}"/>
    <cellStyle name="Comma 13 2 3 4 2 2" xfId="4079" xr:uid="{00000000-0005-0000-0000-0000071A0000}"/>
    <cellStyle name="Comma 13 2 3 4 2 2 2" xfId="9061" xr:uid="{00000000-0005-0000-0000-0000081A0000}"/>
    <cellStyle name="Comma 13 2 3 4 2 2 2 2" xfId="18306" xr:uid="{00000000-0005-0000-0000-0000091A0000}"/>
    <cellStyle name="Comma 13 2 3 4 2 2 2 3" xfId="27556" xr:uid="{00000000-0005-0000-0000-00000A1A0000}"/>
    <cellStyle name="Comma 13 2 3 4 2 2 2 4" xfId="36801" xr:uid="{00000000-0005-0000-0000-00000B1A0000}"/>
    <cellStyle name="Comma 13 2 3 4 2 2 2 5" xfId="46046" xr:uid="{00000000-0005-0000-0000-00000C1A0000}"/>
    <cellStyle name="Comma 13 2 3 4 2 2 3" xfId="13324" xr:uid="{00000000-0005-0000-0000-00000D1A0000}"/>
    <cellStyle name="Comma 13 2 3 4 2 2 4" xfId="22574" xr:uid="{00000000-0005-0000-0000-00000E1A0000}"/>
    <cellStyle name="Comma 13 2 3 4 2 2 5" xfId="31819" xr:uid="{00000000-0005-0000-0000-00000F1A0000}"/>
    <cellStyle name="Comma 13 2 3 4 2 2 6" xfId="41064" xr:uid="{00000000-0005-0000-0000-0000101A0000}"/>
    <cellStyle name="Comma 13 2 3 4 2 3" xfId="2658" xr:uid="{00000000-0005-0000-0000-0000111A0000}"/>
    <cellStyle name="Comma 13 2 3 4 2 3 2" xfId="7640" xr:uid="{00000000-0005-0000-0000-0000121A0000}"/>
    <cellStyle name="Comma 13 2 3 4 2 3 2 2" xfId="16885" xr:uid="{00000000-0005-0000-0000-0000131A0000}"/>
    <cellStyle name="Comma 13 2 3 4 2 3 2 3" xfId="26135" xr:uid="{00000000-0005-0000-0000-0000141A0000}"/>
    <cellStyle name="Comma 13 2 3 4 2 3 2 4" xfId="35380" xr:uid="{00000000-0005-0000-0000-0000151A0000}"/>
    <cellStyle name="Comma 13 2 3 4 2 3 2 5" xfId="44625" xr:uid="{00000000-0005-0000-0000-0000161A0000}"/>
    <cellStyle name="Comma 13 2 3 4 2 3 3" xfId="11903" xr:uid="{00000000-0005-0000-0000-0000171A0000}"/>
    <cellStyle name="Comma 13 2 3 4 2 3 4" xfId="21153" xr:uid="{00000000-0005-0000-0000-0000181A0000}"/>
    <cellStyle name="Comma 13 2 3 4 2 3 5" xfId="30398" xr:uid="{00000000-0005-0000-0000-0000191A0000}"/>
    <cellStyle name="Comma 13 2 3 4 2 3 6" xfId="39643" xr:uid="{00000000-0005-0000-0000-00001A1A0000}"/>
    <cellStyle name="Comma 13 2 3 4 2 4" xfId="6219" xr:uid="{00000000-0005-0000-0000-00001B1A0000}"/>
    <cellStyle name="Comma 13 2 3 4 2 4 2" xfId="15464" xr:uid="{00000000-0005-0000-0000-00001C1A0000}"/>
    <cellStyle name="Comma 13 2 3 4 2 4 3" xfId="24714" xr:uid="{00000000-0005-0000-0000-00001D1A0000}"/>
    <cellStyle name="Comma 13 2 3 4 2 4 4" xfId="33959" xr:uid="{00000000-0005-0000-0000-00001E1A0000}"/>
    <cellStyle name="Comma 13 2 3 4 2 4 5" xfId="43204" xr:uid="{00000000-0005-0000-0000-00001F1A0000}"/>
    <cellStyle name="Comma 13 2 3 4 2 5" xfId="10482" xr:uid="{00000000-0005-0000-0000-0000201A0000}"/>
    <cellStyle name="Comma 13 2 3 4 2 6" xfId="19732" xr:uid="{00000000-0005-0000-0000-0000211A0000}"/>
    <cellStyle name="Comma 13 2 3 4 2 7" xfId="28977" xr:uid="{00000000-0005-0000-0000-0000221A0000}"/>
    <cellStyle name="Comma 13 2 3 4 2 8" xfId="38222" xr:uid="{00000000-0005-0000-0000-0000231A0000}"/>
    <cellStyle name="Comma 13 2 3 4 3" xfId="3377" xr:uid="{00000000-0005-0000-0000-0000241A0000}"/>
    <cellStyle name="Comma 13 2 3 4 3 2" xfId="8359" xr:uid="{00000000-0005-0000-0000-0000251A0000}"/>
    <cellStyle name="Comma 13 2 3 4 3 2 2" xfId="17604" xr:uid="{00000000-0005-0000-0000-0000261A0000}"/>
    <cellStyle name="Comma 13 2 3 4 3 2 3" xfId="26854" xr:uid="{00000000-0005-0000-0000-0000271A0000}"/>
    <cellStyle name="Comma 13 2 3 4 3 2 4" xfId="36099" xr:uid="{00000000-0005-0000-0000-0000281A0000}"/>
    <cellStyle name="Comma 13 2 3 4 3 2 5" xfId="45344" xr:uid="{00000000-0005-0000-0000-0000291A0000}"/>
    <cellStyle name="Comma 13 2 3 4 3 3" xfId="12622" xr:uid="{00000000-0005-0000-0000-00002A1A0000}"/>
    <cellStyle name="Comma 13 2 3 4 3 4" xfId="21872" xr:uid="{00000000-0005-0000-0000-00002B1A0000}"/>
    <cellStyle name="Comma 13 2 3 4 3 5" xfId="31117" xr:uid="{00000000-0005-0000-0000-00002C1A0000}"/>
    <cellStyle name="Comma 13 2 3 4 3 6" xfId="40362" xr:uid="{00000000-0005-0000-0000-00002D1A0000}"/>
    <cellStyle name="Comma 13 2 3 4 4" xfId="1939" xr:uid="{00000000-0005-0000-0000-00002E1A0000}"/>
    <cellStyle name="Comma 13 2 3 4 4 2" xfId="6921" xr:uid="{00000000-0005-0000-0000-00002F1A0000}"/>
    <cellStyle name="Comma 13 2 3 4 4 2 2" xfId="16166" xr:uid="{00000000-0005-0000-0000-0000301A0000}"/>
    <cellStyle name="Comma 13 2 3 4 4 2 3" xfId="25416" xr:uid="{00000000-0005-0000-0000-0000311A0000}"/>
    <cellStyle name="Comma 13 2 3 4 4 2 4" xfId="34661" xr:uid="{00000000-0005-0000-0000-0000321A0000}"/>
    <cellStyle name="Comma 13 2 3 4 4 2 5" xfId="43906" xr:uid="{00000000-0005-0000-0000-0000331A0000}"/>
    <cellStyle name="Comma 13 2 3 4 4 3" xfId="11184" xr:uid="{00000000-0005-0000-0000-0000341A0000}"/>
    <cellStyle name="Comma 13 2 3 4 4 4" xfId="20434" xr:uid="{00000000-0005-0000-0000-0000351A0000}"/>
    <cellStyle name="Comma 13 2 3 4 4 5" xfId="29679" xr:uid="{00000000-0005-0000-0000-0000361A0000}"/>
    <cellStyle name="Comma 13 2 3 4 4 6" xfId="38924" xr:uid="{00000000-0005-0000-0000-0000371A0000}"/>
    <cellStyle name="Comma 13 2 3 4 5" xfId="5517" xr:uid="{00000000-0005-0000-0000-0000381A0000}"/>
    <cellStyle name="Comma 13 2 3 4 5 2" xfId="14762" xr:uid="{00000000-0005-0000-0000-0000391A0000}"/>
    <cellStyle name="Comma 13 2 3 4 5 3" xfId="24012" xr:uid="{00000000-0005-0000-0000-00003A1A0000}"/>
    <cellStyle name="Comma 13 2 3 4 5 4" xfId="33257" xr:uid="{00000000-0005-0000-0000-00003B1A0000}"/>
    <cellStyle name="Comma 13 2 3 4 5 5" xfId="42502" xr:uid="{00000000-0005-0000-0000-00003C1A0000}"/>
    <cellStyle name="Comma 13 2 3 4 6" xfId="4798" xr:uid="{00000000-0005-0000-0000-00003D1A0000}"/>
    <cellStyle name="Comma 13 2 3 4 6 2" xfId="14043" xr:uid="{00000000-0005-0000-0000-00003E1A0000}"/>
    <cellStyle name="Comma 13 2 3 4 6 3" xfId="23293" xr:uid="{00000000-0005-0000-0000-00003F1A0000}"/>
    <cellStyle name="Comma 13 2 3 4 6 4" xfId="32538" xr:uid="{00000000-0005-0000-0000-0000401A0000}"/>
    <cellStyle name="Comma 13 2 3 4 6 5" xfId="41783" xr:uid="{00000000-0005-0000-0000-0000411A0000}"/>
    <cellStyle name="Comma 13 2 3 4 7" xfId="9780" xr:uid="{00000000-0005-0000-0000-0000421A0000}"/>
    <cellStyle name="Comma 13 2 3 4 8" xfId="19030" xr:uid="{00000000-0005-0000-0000-0000431A0000}"/>
    <cellStyle name="Comma 13 2 3 4 9" xfId="28275" xr:uid="{00000000-0005-0000-0000-0000441A0000}"/>
    <cellStyle name="Comma 13 2 3 5" xfId="886" xr:uid="{00000000-0005-0000-0000-0000451A0000}"/>
    <cellStyle name="Comma 13 2 3 5 2" xfId="3728" xr:uid="{00000000-0005-0000-0000-0000461A0000}"/>
    <cellStyle name="Comma 13 2 3 5 2 2" xfId="8710" xr:uid="{00000000-0005-0000-0000-0000471A0000}"/>
    <cellStyle name="Comma 13 2 3 5 2 2 2" xfId="17955" xr:uid="{00000000-0005-0000-0000-0000481A0000}"/>
    <cellStyle name="Comma 13 2 3 5 2 2 3" xfId="27205" xr:uid="{00000000-0005-0000-0000-0000491A0000}"/>
    <cellStyle name="Comma 13 2 3 5 2 2 4" xfId="36450" xr:uid="{00000000-0005-0000-0000-00004A1A0000}"/>
    <cellStyle name="Comma 13 2 3 5 2 2 5" xfId="45695" xr:uid="{00000000-0005-0000-0000-00004B1A0000}"/>
    <cellStyle name="Comma 13 2 3 5 2 3" xfId="12973" xr:uid="{00000000-0005-0000-0000-00004C1A0000}"/>
    <cellStyle name="Comma 13 2 3 5 2 4" xfId="22223" xr:uid="{00000000-0005-0000-0000-00004D1A0000}"/>
    <cellStyle name="Comma 13 2 3 5 2 5" xfId="31468" xr:uid="{00000000-0005-0000-0000-00004E1A0000}"/>
    <cellStyle name="Comma 13 2 3 5 2 6" xfId="40713" xr:uid="{00000000-0005-0000-0000-00004F1A0000}"/>
    <cellStyle name="Comma 13 2 3 5 3" xfId="2290" xr:uid="{00000000-0005-0000-0000-0000501A0000}"/>
    <cellStyle name="Comma 13 2 3 5 3 2" xfId="7272" xr:uid="{00000000-0005-0000-0000-0000511A0000}"/>
    <cellStyle name="Comma 13 2 3 5 3 2 2" xfId="16517" xr:uid="{00000000-0005-0000-0000-0000521A0000}"/>
    <cellStyle name="Comma 13 2 3 5 3 2 3" xfId="25767" xr:uid="{00000000-0005-0000-0000-0000531A0000}"/>
    <cellStyle name="Comma 13 2 3 5 3 2 4" xfId="35012" xr:uid="{00000000-0005-0000-0000-0000541A0000}"/>
    <cellStyle name="Comma 13 2 3 5 3 2 5" xfId="44257" xr:uid="{00000000-0005-0000-0000-0000551A0000}"/>
    <cellStyle name="Comma 13 2 3 5 3 3" xfId="11535" xr:uid="{00000000-0005-0000-0000-0000561A0000}"/>
    <cellStyle name="Comma 13 2 3 5 3 4" xfId="20785" xr:uid="{00000000-0005-0000-0000-0000571A0000}"/>
    <cellStyle name="Comma 13 2 3 5 3 5" xfId="30030" xr:uid="{00000000-0005-0000-0000-0000581A0000}"/>
    <cellStyle name="Comma 13 2 3 5 3 6" xfId="39275" xr:uid="{00000000-0005-0000-0000-0000591A0000}"/>
    <cellStyle name="Comma 13 2 3 5 4" xfId="5868" xr:uid="{00000000-0005-0000-0000-00005A1A0000}"/>
    <cellStyle name="Comma 13 2 3 5 4 2" xfId="15113" xr:uid="{00000000-0005-0000-0000-00005B1A0000}"/>
    <cellStyle name="Comma 13 2 3 5 4 3" xfId="24363" xr:uid="{00000000-0005-0000-0000-00005C1A0000}"/>
    <cellStyle name="Comma 13 2 3 5 4 4" xfId="33608" xr:uid="{00000000-0005-0000-0000-00005D1A0000}"/>
    <cellStyle name="Comma 13 2 3 5 4 5" xfId="42853" xr:uid="{00000000-0005-0000-0000-00005E1A0000}"/>
    <cellStyle name="Comma 13 2 3 5 5" xfId="10131" xr:uid="{00000000-0005-0000-0000-00005F1A0000}"/>
    <cellStyle name="Comma 13 2 3 5 6" xfId="19381" xr:uid="{00000000-0005-0000-0000-0000601A0000}"/>
    <cellStyle name="Comma 13 2 3 5 7" xfId="28626" xr:uid="{00000000-0005-0000-0000-0000611A0000}"/>
    <cellStyle name="Comma 13 2 3 5 8" xfId="37871" xr:uid="{00000000-0005-0000-0000-0000621A0000}"/>
    <cellStyle name="Comma 13 2 3 6" xfId="3009" xr:uid="{00000000-0005-0000-0000-0000631A0000}"/>
    <cellStyle name="Comma 13 2 3 6 2" xfId="7991" xr:uid="{00000000-0005-0000-0000-0000641A0000}"/>
    <cellStyle name="Comma 13 2 3 6 2 2" xfId="17236" xr:uid="{00000000-0005-0000-0000-0000651A0000}"/>
    <cellStyle name="Comma 13 2 3 6 2 3" xfId="26486" xr:uid="{00000000-0005-0000-0000-0000661A0000}"/>
    <cellStyle name="Comma 13 2 3 6 2 4" xfId="35731" xr:uid="{00000000-0005-0000-0000-0000671A0000}"/>
    <cellStyle name="Comma 13 2 3 6 2 5" xfId="44976" xr:uid="{00000000-0005-0000-0000-0000681A0000}"/>
    <cellStyle name="Comma 13 2 3 6 3" xfId="12254" xr:uid="{00000000-0005-0000-0000-0000691A0000}"/>
    <cellStyle name="Comma 13 2 3 6 4" xfId="21504" xr:uid="{00000000-0005-0000-0000-00006A1A0000}"/>
    <cellStyle name="Comma 13 2 3 6 5" xfId="30749" xr:uid="{00000000-0005-0000-0000-00006B1A0000}"/>
    <cellStyle name="Comma 13 2 3 6 6" xfId="39994" xr:uid="{00000000-0005-0000-0000-00006C1A0000}"/>
    <cellStyle name="Comma 13 2 3 7" xfId="1627" xr:uid="{00000000-0005-0000-0000-00006D1A0000}"/>
    <cellStyle name="Comma 13 2 3 7 2" xfId="6609" xr:uid="{00000000-0005-0000-0000-00006E1A0000}"/>
    <cellStyle name="Comma 13 2 3 7 2 2" xfId="15854" xr:uid="{00000000-0005-0000-0000-00006F1A0000}"/>
    <cellStyle name="Comma 13 2 3 7 2 3" xfId="25104" xr:uid="{00000000-0005-0000-0000-0000701A0000}"/>
    <cellStyle name="Comma 13 2 3 7 2 4" xfId="34349" xr:uid="{00000000-0005-0000-0000-0000711A0000}"/>
    <cellStyle name="Comma 13 2 3 7 2 5" xfId="43594" xr:uid="{00000000-0005-0000-0000-0000721A0000}"/>
    <cellStyle name="Comma 13 2 3 7 3" xfId="10872" xr:uid="{00000000-0005-0000-0000-0000731A0000}"/>
    <cellStyle name="Comma 13 2 3 7 4" xfId="20122" xr:uid="{00000000-0005-0000-0000-0000741A0000}"/>
    <cellStyle name="Comma 13 2 3 7 5" xfId="29367" xr:uid="{00000000-0005-0000-0000-0000751A0000}"/>
    <cellStyle name="Comma 13 2 3 7 6" xfId="38612" xr:uid="{00000000-0005-0000-0000-0000761A0000}"/>
    <cellStyle name="Comma 13 2 3 8" xfId="5149" xr:uid="{00000000-0005-0000-0000-0000771A0000}"/>
    <cellStyle name="Comma 13 2 3 8 2" xfId="14394" xr:uid="{00000000-0005-0000-0000-0000781A0000}"/>
    <cellStyle name="Comma 13 2 3 8 3" xfId="23644" xr:uid="{00000000-0005-0000-0000-0000791A0000}"/>
    <cellStyle name="Comma 13 2 3 8 4" xfId="32889" xr:uid="{00000000-0005-0000-0000-00007A1A0000}"/>
    <cellStyle name="Comma 13 2 3 8 5" xfId="42134" xr:uid="{00000000-0005-0000-0000-00007B1A0000}"/>
    <cellStyle name="Comma 13 2 3 9" xfId="4447" xr:uid="{00000000-0005-0000-0000-00007C1A0000}"/>
    <cellStyle name="Comma 13 2 3 9 2" xfId="13692" xr:uid="{00000000-0005-0000-0000-00007D1A0000}"/>
    <cellStyle name="Comma 13 2 3 9 3" xfId="22942" xr:uid="{00000000-0005-0000-0000-00007E1A0000}"/>
    <cellStyle name="Comma 13 2 3 9 4" xfId="32187" xr:uid="{00000000-0005-0000-0000-00007F1A0000}"/>
    <cellStyle name="Comma 13 2 3 9 5" xfId="41432" xr:uid="{00000000-0005-0000-0000-0000801A0000}"/>
    <cellStyle name="Comma 13 2 4" xfId="244" xr:uid="{00000000-0005-0000-0000-0000811A0000}"/>
    <cellStyle name="Comma 13 2 4 10" xfId="27985" xr:uid="{00000000-0005-0000-0000-0000821A0000}"/>
    <cellStyle name="Comma 13 2 4 11" xfId="37230" xr:uid="{00000000-0005-0000-0000-0000831A0000}"/>
    <cellStyle name="Comma 13 2 4 2" xfId="613" xr:uid="{00000000-0005-0000-0000-0000841A0000}"/>
    <cellStyle name="Comma 13 2 4 2 10" xfId="37598" xr:uid="{00000000-0005-0000-0000-0000851A0000}"/>
    <cellStyle name="Comma 13 2 4 2 2" xfId="1315" xr:uid="{00000000-0005-0000-0000-0000861A0000}"/>
    <cellStyle name="Comma 13 2 4 2 2 2" xfId="4157" xr:uid="{00000000-0005-0000-0000-0000871A0000}"/>
    <cellStyle name="Comma 13 2 4 2 2 2 2" xfId="9139" xr:uid="{00000000-0005-0000-0000-0000881A0000}"/>
    <cellStyle name="Comma 13 2 4 2 2 2 2 2" xfId="18384" xr:uid="{00000000-0005-0000-0000-0000891A0000}"/>
    <cellStyle name="Comma 13 2 4 2 2 2 2 3" xfId="27634" xr:uid="{00000000-0005-0000-0000-00008A1A0000}"/>
    <cellStyle name="Comma 13 2 4 2 2 2 2 4" xfId="36879" xr:uid="{00000000-0005-0000-0000-00008B1A0000}"/>
    <cellStyle name="Comma 13 2 4 2 2 2 2 5" xfId="46124" xr:uid="{00000000-0005-0000-0000-00008C1A0000}"/>
    <cellStyle name="Comma 13 2 4 2 2 2 3" xfId="13402" xr:uid="{00000000-0005-0000-0000-00008D1A0000}"/>
    <cellStyle name="Comma 13 2 4 2 2 2 4" xfId="22652" xr:uid="{00000000-0005-0000-0000-00008E1A0000}"/>
    <cellStyle name="Comma 13 2 4 2 2 2 5" xfId="31897" xr:uid="{00000000-0005-0000-0000-00008F1A0000}"/>
    <cellStyle name="Comma 13 2 4 2 2 2 6" xfId="41142" xr:uid="{00000000-0005-0000-0000-0000901A0000}"/>
    <cellStyle name="Comma 13 2 4 2 2 3" xfId="2736" xr:uid="{00000000-0005-0000-0000-0000911A0000}"/>
    <cellStyle name="Comma 13 2 4 2 2 3 2" xfId="7718" xr:uid="{00000000-0005-0000-0000-0000921A0000}"/>
    <cellStyle name="Comma 13 2 4 2 2 3 2 2" xfId="16963" xr:uid="{00000000-0005-0000-0000-0000931A0000}"/>
    <cellStyle name="Comma 13 2 4 2 2 3 2 3" xfId="26213" xr:uid="{00000000-0005-0000-0000-0000941A0000}"/>
    <cellStyle name="Comma 13 2 4 2 2 3 2 4" xfId="35458" xr:uid="{00000000-0005-0000-0000-0000951A0000}"/>
    <cellStyle name="Comma 13 2 4 2 2 3 2 5" xfId="44703" xr:uid="{00000000-0005-0000-0000-0000961A0000}"/>
    <cellStyle name="Comma 13 2 4 2 2 3 3" xfId="11981" xr:uid="{00000000-0005-0000-0000-0000971A0000}"/>
    <cellStyle name="Comma 13 2 4 2 2 3 4" xfId="21231" xr:uid="{00000000-0005-0000-0000-0000981A0000}"/>
    <cellStyle name="Comma 13 2 4 2 2 3 5" xfId="30476" xr:uid="{00000000-0005-0000-0000-0000991A0000}"/>
    <cellStyle name="Comma 13 2 4 2 2 3 6" xfId="39721" xr:uid="{00000000-0005-0000-0000-00009A1A0000}"/>
    <cellStyle name="Comma 13 2 4 2 2 4" xfId="6297" xr:uid="{00000000-0005-0000-0000-00009B1A0000}"/>
    <cellStyle name="Comma 13 2 4 2 2 4 2" xfId="15542" xr:uid="{00000000-0005-0000-0000-00009C1A0000}"/>
    <cellStyle name="Comma 13 2 4 2 2 4 3" xfId="24792" xr:uid="{00000000-0005-0000-0000-00009D1A0000}"/>
    <cellStyle name="Comma 13 2 4 2 2 4 4" xfId="34037" xr:uid="{00000000-0005-0000-0000-00009E1A0000}"/>
    <cellStyle name="Comma 13 2 4 2 2 4 5" xfId="43282" xr:uid="{00000000-0005-0000-0000-00009F1A0000}"/>
    <cellStyle name="Comma 13 2 4 2 2 5" xfId="10560" xr:uid="{00000000-0005-0000-0000-0000A01A0000}"/>
    <cellStyle name="Comma 13 2 4 2 2 6" xfId="19810" xr:uid="{00000000-0005-0000-0000-0000A11A0000}"/>
    <cellStyle name="Comma 13 2 4 2 2 7" xfId="29055" xr:uid="{00000000-0005-0000-0000-0000A21A0000}"/>
    <cellStyle name="Comma 13 2 4 2 2 8" xfId="38300" xr:uid="{00000000-0005-0000-0000-0000A31A0000}"/>
    <cellStyle name="Comma 13 2 4 2 3" xfId="3455" xr:uid="{00000000-0005-0000-0000-0000A41A0000}"/>
    <cellStyle name="Comma 13 2 4 2 3 2" xfId="8437" xr:uid="{00000000-0005-0000-0000-0000A51A0000}"/>
    <cellStyle name="Comma 13 2 4 2 3 2 2" xfId="17682" xr:uid="{00000000-0005-0000-0000-0000A61A0000}"/>
    <cellStyle name="Comma 13 2 4 2 3 2 3" xfId="26932" xr:uid="{00000000-0005-0000-0000-0000A71A0000}"/>
    <cellStyle name="Comma 13 2 4 2 3 2 4" xfId="36177" xr:uid="{00000000-0005-0000-0000-0000A81A0000}"/>
    <cellStyle name="Comma 13 2 4 2 3 2 5" xfId="45422" xr:uid="{00000000-0005-0000-0000-0000A91A0000}"/>
    <cellStyle name="Comma 13 2 4 2 3 3" xfId="12700" xr:uid="{00000000-0005-0000-0000-0000AA1A0000}"/>
    <cellStyle name="Comma 13 2 4 2 3 4" xfId="21950" xr:uid="{00000000-0005-0000-0000-0000AB1A0000}"/>
    <cellStyle name="Comma 13 2 4 2 3 5" xfId="31195" xr:uid="{00000000-0005-0000-0000-0000AC1A0000}"/>
    <cellStyle name="Comma 13 2 4 2 3 6" xfId="40440" xr:uid="{00000000-0005-0000-0000-0000AD1A0000}"/>
    <cellStyle name="Comma 13 2 4 2 4" xfId="2017" xr:uid="{00000000-0005-0000-0000-0000AE1A0000}"/>
    <cellStyle name="Comma 13 2 4 2 4 2" xfId="6999" xr:uid="{00000000-0005-0000-0000-0000AF1A0000}"/>
    <cellStyle name="Comma 13 2 4 2 4 2 2" xfId="16244" xr:uid="{00000000-0005-0000-0000-0000B01A0000}"/>
    <cellStyle name="Comma 13 2 4 2 4 2 3" xfId="25494" xr:uid="{00000000-0005-0000-0000-0000B11A0000}"/>
    <cellStyle name="Comma 13 2 4 2 4 2 4" xfId="34739" xr:uid="{00000000-0005-0000-0000-0000B21A0000}"/>
    <cellStyle name="Comma 13 2 4 2 4 2 5" xfId="43984" xr:uid="{00000000-0005-0000-0000-0000B31A0000}"/>
    <cellStyle name="Comma 13 2 4 2 4 3" xfId="11262" xr:uid="{00000000-0005-0000-0000-0000B41A0000}"/>
    <cellStyle name="Comma 13 2 4 2 4 4" xfId="20512" xr:uid="{00000000-0005-0000-0000-0000B51A0000}"/>
    <cellStyle name="Comma 13 2 4 2 4 5" xfId="29757" xr:uid="{00000000-0005-0000-0000-0000B61A0000}"/>
    <cellStyle name="Comma 13 2 4 2 4 6" xfId="39002" xr:uid="{00000000-0005-0000-0000-0000B71A0000}"/>
    <cellStyle name="Comma 13 2 4 2 5" xfId="5595" xr:uid="{00000000-0005-0000-0000-0000B81A0000}"/>
    <cellStyle name="Comma 13 2 4 2 5 2" xfId="14840" xr:uid="{00000000-0005-0000-0000-0000B91A0000}"/>
    <cellStyle name="Comma 13 2 4 2 5 3" xfId="24090" xr:uid="{00000000-0005-0000-0000-0000BA1A0000}"/>
    <cellStyle name="Comma 13 2 4 2 5 4" xfId="33335" xr:uid="{00000000-0005-0000-0000-0000BB1A0000}"/>
    <cellStyle name="Comma 13 2 4 2 5 5" xfId="42580" xr:uid="{00000000-0005-0000-0000-0000BC1A0000}"/>
    <cellStyle name="Comma 13 2 4 2 6" xfId="4876" xr:uid="{00000000-0005-0000-0000-0000BD1A0000}"/>
    <cellStyle name="Comma 13 2 4 2 6 2" xfId="14121" xr:uid="{00000000-0005-0000-0000-0000BE1A0000}"/>
    <cellStyle name="Comma 13 2 4 2 6 3" xfId="23371" xr:uid="{00000000-0005-0000-0000-0000BF1A0000}"/>
    <cellStyle name="Comma 13 2 4 2 6 4" xfId="32616" xr:uid="{00000000-0005-0000-0000-0000C01A0000}"/>
    <cellStyle name="Comma 13 2 4 2 6 5" xfId="41861" xr:uid="{00000000-0005-0000-0000-0000C11A0000}"/>
    <cellStyle name="Comma 13 2 4 2 7" xfId="9858" xr:uid="{00000000-0005-0000-0000-0000C21A0000}"/>
    <cellStyle name="Comma 13 2 4 2 8" xfId="19108" xr:uid="{00000000-0005-0000-0000-0000C31A0000}"/>
    <cellStyle name="Comma 13 2 4 2 9" xfId="28353" xr:uid="{00000000-0005-0000-0000-0000C41A0000}"/>
    <cellStyle name="Comma 13 2 4 3" xfId="964" xr:uid="{00000000-0005-0000-0000-0000C51A0000}"/>
    <cellStyle name="Comma 13 2 4 3 2" xfId="3806" xr:uid="{00000000-0005-0000-0000-0000C61A0000}"/>
    <cellStyle name="Comma 13 2 4 3 2 2" xfId="8788" xr:uid="{00000000-0005-0000-0000-0000C71A0000}"/>
    <cellStyle name="Comma 13 2 4 3 2 2 2" xfId="18033" xr:uid="{00000000-0005-0000-0000-0000C81A0000}"/>
    <cellStyle name="Comma 13 2 4 3 2 2 3" xfId="27283" xr:uid="{00000000-0005-0000-0000-0000C91A0000}"/>
    <cellStyle name="Comma 13 2 4 3 2 2 4" xfId="36528" xr:uid="{00000000-0005-0000-0000-0000CA1A0000}"/>
    <cellStyle name="Comma 13 2 4 3 2 2 5" xfId="45773" xr:uid="{00000000-0005-0000-0000-0000CB1A0000}"/>
    <cellStyle name="Comma 13 2 4 3 2 3" xfId="13051" xr:uid="{00000000-0005-0000-0000-0000CC1A0000}"/>
    <cellStyle name="Comma 13 2 4 3 2 4" xfId="22301" xr:uid="{00000000-0005-0000-0000-0000CD1A0000}"/>
    <cellStyle name="Comma 13 2 4 3 2 5" xfId="31546" xr:uid="{00000000-0005-0000-0000-0000CE1A0000}"/>
    <cellStyle name="Comma 13 2 4 3 2 6" xfId="40791" xr:uid="{00000000-0005-0000-0000-0000CF1A0000}"/>
    <cellStyle name="Comma 13 2 4 3 3" xfId="2368" xr:uid="{00000000-0005-0000-0000-0000D01A0000}"/>
    <cellStyle name="Comma 13 2 4 3 3 2" xfId="7350" xr:uid="{00000000-0005-0000-0000-0000D11A0000}"/>
    <cellStyle name="Comma 13 2 4 3 3 2 2" xfId="16595" xr:uid="{00000000-0005-0000-0000-0000D21A0000}"/>
    <cellStyle name="Comma 13 2 4 3 3 2 3" xfId="25845" xr:uid="{00000000-0005-0000-0000-0000D31A0000}"/>
    <cellStyle name="Comma 13 2 4 3 3 2 4" xfId="35090" xr:uid="{00000000-0005-0000-0000-0000D41A0000}"/>
    <cellStyle name="Comma 13 2 4 3 3 2 5" xfId="44335" xr:uid="{00000000-0005-0000-0000-0000D51A0000}"/>
    <cellStyle name="Comma 13 2 4 3 3 3" xfId="11613" xr:uid="{00000000-0005-0000-0000-0000D61A0000}"/>
    <cellStyle name="Comma 13 2 4 3 3 4" xfId="20863" xr:uid="{00000000-0005-0000-0000-0000D71A0000}"/>
    <cellStyle name="Comma 13 2 4 3 3 5" xfId="30108" xr:uid="{00000000-0005-0000-0000-0000D81A0000}"/>
    <cellStyle name="Comma 13 2 4 3 3 6" xfId="39353" xr:uid="{00000000-0005-0000-0000-0000D91A0000}"/>
    <cellStyle name="Comma 13 2 4 3 4" xfId="5946" xr:uid="{00000000-0005-0000-0000-0000DA1A0000}"/>
    <cellStyle name="Comma 13 2 4 3 4 2" xfId="15191" xr:uid="{00000000-0005-0000-0000-0000DB1A0000}"/>
    <cellStyle name="Comma 13 2 4 3 4 3" xfId="24441" xr:uid="{00000000-0005-0000-0000-0000DC1A0000}"/>
    <cellStyle name="Comma 13 2 4 3 4 4" xfId="33686" xr:uid="{00000000-0005-0000-0000-0000DD1A0000}"/>
    <cellStyle name="Comma 13 2 4 3 4 5" xfId="42931" xr:uid="{00000000-0005-0000-0000-0000DE1A0000}"/>
    <cellStyle name="Comma 13 2 4 3 5" xfId="10209" xr:uid="{00000000-0005-0000-0000-0000DF1A0000}"/>
    <cellStyle name="Comma 13 2 4 3 6" xfId="19459" xr:uid="{00000000-0005-0000-0000-0000E01A0000}"/>
    <cellStyle name="Comma 13 2 4 3 7" xfId="28704" xr:uid="{00000000-0005-0000-0000-0000E11A0000}"/>
    <cellStyle name="Comma 13 2 4 3 8" xfId="37949" xr:uid="{00000000-0005-0000-0000-0000E21A0000}"/>
    <cellStyle name="Comma 13 2 4 4" xfId="3087" xr:uid="{00000000-0005-0000-0000-0000E31A0000}"/>
    <cellStyle name="Comma 13 2 4 4 2" xfId="8069" xr:uid="{00000000-0005-0000-0000-0000E41A0000}"/>
    <cellStyle name="Comma 13 2 4 4 2 2" xfId="17314" xr:uid="{00000000-0005-0000-0000-0000E51A0000}"/>
    <cellStyle name="Comma 13 2 4 4 2 3" xfId="26564" xr:uid="{00000000-0005-0000-0000-0000E61A0000}"/>
    <cellStyle name="Comma 13 2 4 4 2 4" xfId="35809" xr:uid="{00000000-0005-0000-0000-0000E71A0000}"/>
    <cellStyle name="Comma 13 2 4 4 2 5" xfId="45054" xr:uid="{00000000-0005-0000-0000-0000E81A0000}"/>
    <cellStyle name="Comma 13 2 4 4 3" xfId="12332" xr:uid="{00000000-0005-0000-0000-0000E91A0000}"/>
    <cellStyle name="Comma 13 2 4 4 4" xfId="21582" xr:uid="{00000000-0005-0000-0000-0000EA1A0000}"/>
    <cellStyle name="Comma 13 2 4 4 5" xfId="30827" xr:uid="{00000000-0005-0000-0000-0000EB1A0000}"/>
    <cellStyle name="Comma 13 2 4 4 6" xfId="40072" xr:uid="{00000000-0005-0000-0000-0000EC1A0000}"/>
    <cellStyle name="Comma 13 2 4 5" xfId="1783" xr:uid="{00000000-0005-0000-0000-0000ED1A0000}"/>
    <cellStyle name="Comma 13 2 4 5 2" xfId="6765" xr:uid="{00000000-0005-0000-0000-0000EE1A0000}"/>
    <cellStyle name="Comma 13 2 4 5 2 2" xfId="16010" xr:uid="{00000000-0005-0000-0000-0000EF1A0000}"/>
    <cellStyle name="Comma 13 2 4 5 2 3" xfId="25260" xr:uid="{00000000-0005-0000-0000-0000F01A0000}"/>
    <cellStyle name="Comma 13 2 4 5 2 4" xfId="34505" xr:uid="{00000000-0005-0000-0000-0000F11A0000}"/>
    <cellStyle name="Comma 13 2 4 5 2 5" xfId="43750" xr:uid="{00000000-0005-0000-0000-0000F21A0000}"/>
    <cellStyle name="Comma 13 2 4 5 3" xfId="11028" xr:uid="{00000000-0005-0000-0000-0000F31A0000}"/>
    <cellStyle name="Comma 13 2 4 5 4" xfId="20278" xr:uid="{00000000-0005-0000-0000-0000F41A0000}"/>
    <cellStyle name="Comma 13 2 4 5 5" xfId="29523" xr:uid="{00000000-0005-0000-0000-0000F51A0000}"/>
    <cellStyle name="Comma 13 2 4 5 6" xfId="38768" xr:uid="{00000000-0005-0000-0000-0000F61A0000}"/>
    <cellStyle name="Comma 13 2 4 6" xfId="5227" xr:uid="{00000000-0005-0000-0000-0000F71A0000}"/>
    <cellStyle name="Comma 13 2 4 6 2" xfId="14472" xr:uid="{00000000-0005-0000-0000-0000F81A0000}"/>
    <cellStyle name="Comma 13 2 4 6 3" xfId="23722" xr:uid="{00000000-0005-0000-0000-0000F91A0000}"/>
    <cellStyle name="Comma 13 2 4 6 4" xfId="32967" xr:uid="{00000000-0005-0000-0000-0000FA1A0000}"/>
    <cellStyle name="Comma 13 2 4 6 5" xfId="42212" xr:uid="{00000000-0005-0000-0000-0000FB1A0000}"/>
    <cellStyle name="Comma 13 2 4 7" xfId="4525" xr:uid="{00000000-0005-0000-0000-0000FC1A0000}"/>
    <cellStyle name="Comma 13 2 4 7 2" xfId="13770" xr:uid="{00000000-0005-0000-0000-0000FD1A0000}"/>
    <cellStyle name="Comma 13 2 4 7 3" xfId="23020" xr:uid="{00000000-0005-0000-0000-0000FE1A0000}"/>
    <cellStyle name="Comma 13 2 4 7 4" xfId="32265" xr:uid="{00000000-0005-0000-0000-0000FF1A0000}"/>
    <cellStyle name="Comma 13 2 4 7 5" xfId="41510" xr:uid="{00000000-0005-0000-0000-0000001B0000}"/>
    <cellStyle name="Comma 13 2 4 8" xfId="9490" xr:uid="{00000000-0005-0000-0000-0000011B0000}"/>
    <cellStyle name="Comma 13 2 4 9" xfId="18740" xr:uid="{00000000-0005-0000-0000-0000021B0000}"/>
    <cellStyle name="Comma 13 2 5" xfId="361" xr:uid="{00000000-0005-0000-0000-0000031B0000}"/>
    <cellStyle name="Comma 13 2 5 10" xfId="28102" xr:uid="{00000000-0005-0000-0000-0000041B0000}"/>
    <cellStyle name="Comma 13 2 5 11" xfId="37347" xr:uid="{00000000-0005-0000-0000-0000051B0000}"/>
    <cellStyle name="Comma 13 2 5 2" xfId="730" xr:uid="{00000000-0005-0000-0000-0000061B0000}"/>
    <cellStyle name="Comma 13 2 5 2 10" xfId="37715" xr:uid="{00000000-0005-0000-0000-0000071B0000}"/>
    <cellStyle name="Comma 13 2 5 2 2" xfId="1432" xr:uid="{00000000-0005-0000-0000-0000081B0000}"/>
    <cellStyle name="Comma 13 2 5 2 2 2" xfId="4274" xr:uid="{00000000-0005-0000-0000-0000091B0000}"/>
    <cellStyle name="Comma 13 2 5 2 2 2 2" xfId="9256" xr:uid="{00000000-0005-0000-0000-00000A1B0000}"/>
    <cellStyle name="Comma 13 2 5 2 2 2 2 2" xfId="18501" xr:uid="{00000000-0005-0000-0000-00000B1B0000}"/>
    <cellStyle name="Comma 13 2 5 2 2 2 2 3" xfId="27751" xr:uid="{00000000-0005-0000-0000-00000C1B0000}"/>
    <cellStyle name="Comma 13 2 5 2 2 2 2 4" xfId="36996" xr:uid="{00000000-0005-0000-0000-00000D1B0000}"/>
    <cellStyle name="Comma 13 2 5 2 2 2 2 5" xfId="46241" xr:uid="{00000000-0005-0000-0000-00000E1B0000}"/>
    <cellStyle name="Comma 13 2 5 2 2 2 3" xfId="13519" xr:uid="{00000000-0005-0000-0000-00000F1B0000}"/>
    <cellStyle name="Comma 13 2 5 2 2 2 4" xfId="22769" xr:uid="{00000000-0005-0000-0000-0000101B0000}"/>
    <cellStyle name="Comma 13 2 5 2 2 2 5" xfId="32014" xr:uid="{00000000-0005-0000-0000-0000111B0000}"/>
    <cellStyle name="Comma 13 2 5 2 2 2 6" xfId="41259" xr:uid="{00000000-0005-0000-0000-0000121B0000}"/>
    <cellStyle name="Comma 13 2 5 2 2 3" xfId="2853" xr:uid="{00000000-0005-0000-0000-0000131B0000}"/>
    <cellStyle name="Comma 13 2 5 2 2 3 2" xfId="7835" xr:uid="{00000000-0005-0000-0000-0000141B0000}"/>
    <cellStyle name="Comma 13 2 5 2 2 3 2 2" xfId="17080" xr:uid="{00000000-0005-0000-0000-0000151B0000}"/>
    <cellStyle name="Comma 13 2 5 2 2 3 2 3" xfId="26330" xr:uid="{00000000-0005-0000-0000-0000161B0000}"/>
    <cellStyle name="Comma 13 2 5 2 2 3 2 4" xfId="35575" xr:uid="{00000000-0005-0000-0000-0000171B0000}"/>
    <cellStyle name="Comma 13 2 5 2 2 3 2 5" xfId="44820" xr:uid="{00000000-0005-0000-0000-0000181B0000}"/>
    <cellStyle name="Comma 13 2 5 2 2 3 3" xfId="12098" xr:uid="{00000000-0005-0000-0000-0000191B0000}"/>
    <cellStyle name="Comma 13 2 5 2 2 3 4" xfId="21348" xr:uid="{00000000-0005-0000-0000-00001A1B0000}"/>
    <cellStyle name="Comma 13 2 5 2 2 3 5" xfId="30593" xr:uid="{00000000-0005-0000-0000-00001B1B0000}"/>
    <cellStyle name="Comma 13 2 5 2 2 3 6" xfId="39838" xr:uid="{00000000-0005-0000-0000-00001C1B0000}"/>
    <cellStyle name="Comma 13 2 5 2 2 4" xfId="6414" xr:uid="{00000000-0005-0000-0000-00001D1B0000}"/>
    <cellStyle name="Comma 13 2 5 2 2 4 2" xfId="15659" xr:uid="{00000000-0005-0000-0000-00001E1B0000}"/>
    <cellStyle name="Comma 13 2 5 2 2 4 3" xfId="24909" xr:uid="{00000000-0005-0000-0000-00001F1B0000}"/>
    <cellStyle name="Comma 13 2 5 2 2 4 4" xfId="34154" xr:uid="{00000000-0005-0000-0000-0000201B0000}"/>
    <cellStyle name="Comma 13 2 5 2 2 4 5" xfId="43399" xr:uid="{00000000-0005-0000-0000-0000211B0000}"/>
    <cellStyle name="Comma 13 2 5 2 2 5" xfId="10677" xr:uid="{00000000-0005-0000-0000-0000221B0000}"/>
    <cellStyle name="Comma 13 2 5 2 2 6" xfId="19927" xr:uid="{00000000-0005-0000-0000-0000231B0000}"/>
    <cellStyle name="Comma 13 2 5 2 2 7" xfId="29172" xr:uid="{00000000-0005-0000-0000-0000241B0000}"/>
    <cellStyle name="Comma 13 2 5 2 2 8" xfId="38417" xr:uid="{00000000-0005-0000-0000-0000251B0000}"/>
    <cellStyle name="Comma 13 2 5 2 3" xfId="3572" xr:uid="{00000000-0005-0000-0000-0000261B0000}"/>
    <cellStyle name="Comma 13 2 5 2 3 2" xfId="8554" xr:uid="{00000000-0005-0000-0000-0000271B0000}"/>
    <cellStyle name="Comma 13 2 5 2 3 2 2" xfId="17799" xr:uid="{00000000-0005-0000-0000-0000281B0000}"/>
    <cellStyle name="Comma 13 2 5 2 3 2 3" xfId="27049" xr:uid="{00000000-0005-0000-0000-0000291B0000}"/>
    <cellStyle name="Comma 13 2 5 2 3 2 4" xfId="36294" xr:uid="{00000000-0005-0000-0000-00002A1B0000}"/>
    <cellStyle name="Comma 13 2 5 2 3 2 5" xfId="45539" xr:uid="{00000000-0005-0000-0000-00002B1B0000}"/>
    <cellStyle name="Comma 13 2 5 2 3 3" xfId="12817" xr:uid="{00000000-0005-0000-0000-00002C1B0000}"/>
    <cellStyle name="Comma 13 2 5 2 3 4" xfId="22067" xr:uid="{00000000-0005-0000-0000-00002D1B0000}"/>
    <cellStyle name="Comma 13 2 5 2 3 5" xfId="31312" xr:uid="{00000000-0005-0000-0000-00002E1B0000}"/>
    <cellStyle name="Comma 13 2 5 2 3 6" xfId="40557" xr:uid="{00000000-0005-0000-0000-00002F1B0000}"/>
    <cellStyle name="Comma 13 2 5 2 4" xfId="2134" xr:uid="{00000000-0005-0000-0000-0000301B0000}"/>
    <cellStyle name="Comma 13 2 5 2 4 2" xfId="7116" xr:uid="{00000000-0005-0000-0000-0000311B0000}"/>
    <cellStyle name="Comma 13 2 5 2 4 2 2" xfId="16361" xr:uid="{00000000-0005-0000-0000-0000321B0000}"/>
    <cellStyle name="Comma 13 2 5 2 4 2 3" xfId="25611" xr:uid="{00000000-0005-0000-0000-0000331B0000}"/>
    <cellStyle name="Comma 13 2 5 2 4 2 4" xfId="34856" xr:uid="{00000000-0005-0000-0000-0000341B0000}"/>
    <cellStyle name="Comma 13 2 5 2 4 2 5" xfId="44101" xr:uid="{00000000-0005-0000-0000-0000351B0000}"/>
    <cellStyle name="Comma 13 2 5 2 4 3" xfId="11379" xr:uid="{00000000-0005-0000-0000-0000361B0000}"/>
    <cellStyle name="Comma 13 2 5 2 4 4" xfId="20629" xr:uid="{00000000-0005-0000-0000-0000371B0000}"/>
    <cellStyle name="Comma 13 2 5 2 4 5" xfId="29874" xr:uid="{00000000-0005-0000-0000-0000381B0000}"/>
    <cellStyle name="Comma 13 2 5 2 4 6" xfId="39119" xr:uid="{00000000-0005-0000-0000-0000391B0000}"/>
    <cellStyle name="Comma 13 2 5 2 5" xfId="5712" xr:uid="{00000000-0005-0000-0000-00003A1B0000}"/>
    <cellStyle name="Comma 13 2 5 2 5 2" xfId="14957" xr:uid="{00000000-0005-0000-0000-00003B1B0000}"/>
    <cellStyle name="Comma 13 2 5 2 5 3" xfId="24207" xr:uid="{00000000-0005-0000-0000-00003C1B0000}"/>
    <cellStyle name="Comma 13 2 5 2 5 4" xfId="33452" xr:uid="{00000000-0005-0000-0000-00003D1B0000}"/>
    <cellStyle name="Comma 13 2 5 2 5 5" xfId="42697" xr:uid="{00000000-0005-0000-0000-00003E1B0000}"/>
    <cellStyle name="Comma 13 2 5 2 6" xfId="4993" xr:uid="{00000000-0005-0000-0000-00003F1B0000}"/>
    <cellStyle name="Comma 13 2 5 2 6 2" xfId="14238" xr:uid="{00000000-0005-0000-0000-0000401B0000}"/>
    <cellStyle name="Comma 13 2 5 2 6 3" xfId="23488" xr:uid="{00000000-0005-0000-0000-0000411B0000}"/>
    <cellStyle name="Comma 13 2 5 2 6 4" xfId="32733" xr:uid="{00000000-0005-0000-0000-0000421B0000}"/>
    <cellStyle name="Comma 13 2 5 2 6 5" xfId="41978" xr:uid="{00000000-0005-0000-0000-0000431B0000}"/>
    <cellStyle name="Comma 13 2 5 2 7" xfId="9975" xr:uid="{00000000-0005-0000-0000-0000441B0000}"/>
    <cellStyle name="Comma 13 2 5 2 8" xfId="19225" xr:uid="{00000000-0005-0000-0000-0000451B0000}"/>
    <cellStyle name="Comma 13 2 5 2 9" xfId="28470" xr:uid="{00000000-0005-0000-0000-0000461B0000}"/>
    <cellStyle name="Comma 13 2 5 3" xfId="1081" xr:uid="{00000000-0005-0000-0000-0000471B0000}"/>
    <cellStyle name="Comma 13 2 5 3 2" xfId="3923" xr:uid="{00000000-0005-0000-0000-0000481B0000}"/>
    <cellStyle name="Comma 13 2 5 3 2 2" xfId="8905" xr:uid="{00000000-0005-0000-0000-0000491B0000}"/>
    <cellStyle name="Comma 13 2 5 3 2 2 2" xfId="18150" xr:uid="{00000000-0005-0000-0000-00004A1B0000}"/>
    <cellStyle name="Comma 13 2 5 3 2 2 3" xfId="27400" xr:uid="{00000000-0005-0000-0000-00004B1B0000}"/>
    <cellStyle name="Comma 13 2 5 3 2 2 4" xfId="36645" xr:uid="{00000000-0005-0000-0000-00004C1B0000}"/>
    <cellStyle name="Comma 13 2 5 3 2 2 5" xfId="45890" xr:uid="{00000000-0005-0000-0000-00004D1B0000}"/>
    <cellStyle name="Comma 13 2 5 3 2 3" xfId="13168" xr:uid="{00000000-0005-0000-0000-00004E1B0000}"/>
    <cellStyle name="Comma 13 2 5 3 2 4" xfId="22418" xr:uid="{00000000-0005-0000-0000-00004F1B0000}"/>
    <cellStyle name="Comma 13 2 5 3 2 5" xfId="31663" xr:uid="{00000000-0005-0000-0000-0000501B0000}"/>
    <cellStyle name="Comma 13 2 5 3 2 6" xfId="40908" xr:uid="{00000000-0005-0000-0000-0000511B0000}"/>
    <cellStyle name="Comma 13 2 5 3 3" xfId="2485" xr:uid="{00000000-0005-0000-0000-0000521B0000}"/>
    <cellStyle name="Comma 13 2 5 3 3 2" xfId="7467" xr:uid="{00000000-0005-0000-0000-0000531B0000}"/>
    <cellStyle name="Comma 13 2 5 3 3 2 2" xfId="16712" xr:uid="{00000000-0005-0000-0000-0000541B0000}"/>
    <cellStyle name="Comma 13 2 5 3 3 2 3" xfId="25962" xr:uid="{00000000-0005-0000-0000-0000551B0000}"/>
    <cellStyle name="Comma 13 2 5 3 3 2 4" xfId="35207" xr:uid="{00000000-0005-0000-0000-0000561B0000}"/>
    <cellStyle name="Comma 13 2 5 3 3 2 5" xfId="44452" xr:uid="{00000000-0005-0000-0000-0000571B0000}"/>
    <cellStyle name="Comma 13 2 5 3 3 3" xfId="11730" xr:uid="{00000000-0005-0000-0000-0000581B0000}"/>
    <cellStyle name="Comma 13 2 5 3 3 4" xfId="20980" xr:uid="{00000000-0005-0000-0000-0000591B0000}"/>
    <cellStyle name="Comma 13 2 5 3 3 5" xfId="30225" xr:uid="{00000000-0005-0000-0000-00005A1B0000}"/>
    <cellStyle name="Comma 13 2 5 3 3 6" xfId="39470" xr:uid="{00000000-0005-0000-0000-00005B1B0000}"/>
    <cellStyle name="Comma 13 2 5 3 4" xfId="6063" xr:uid="{00000000-0005-0000-0000-00005C1B0000}"/>
    <cellStyle name="Comma 13 2 5 3 4 2" xfId="15308" xr:uid="{00000000-0005-0000-0000-00005D1B0000}"/>
    <cellStyle name="Comma 13 2 5 3 4 3" xfId="24558" xr:uid="{00000000-0005-0000-0000-00005E1B0000}"/>
    <cellStyle name="Comma 13 2 5 3 4 4" xfId="33803" xr:uid="{00000000-0005-0000-0000-00005F1B0000}"/>
    <cellStyle name="Comma 13 2 5 3 4 5" xfId="43048" xr:uid="{00000000-0005-0000-0000-0000601B0000}"/>
    <cellStyle name="Comma 13 2 5 3 5" xfId="10326" xr:uid="{00000000-0005-0000-0000-0000611B0000}"/>
    <cellStyle name="Comma 13 2 5 3 6" xfId="19576" xr:uid="{00000000-0005-0000-0000-0000621B0000}"/>
    <cellStyle name="Comma 13 2 5 3 7" xfId="28821" xr:uid="{00000000-0005-0000-0000-0000631B0000}"/>
    <cellStyle name="Comma 13 2 5 3 8" xfId="38066" xr:uid="{00000000-0005-0000-0000-0000641B0000}"/>
    <cellStyle name="Comma 13 2 5 4" xfId="3204" xr:uid="{00000000-0005-0000-0000-0000651B0000}"/>
    <cellStyle name="Comma 13 2 5 4 2" xfId="8186" xr:uid="{00000000-0005-0000-0000-0000661B0000}"/>
    <cellStyle name="Comma 13 2 5 4 2 2" xfId="17431" xr:uid="{00000000-0005-0000-0000-0000671B0000}"/>
    <cellStyle name="Comma 13 2 5 4 2 3" xfId="26681" xr:uid="{00000000-0005-0000-0000-0000681B0000}"/>
    <cellStyle name="Comma 13 2 5 4 2 4" xfId="35926" xr:uid="{00000000-0005-0000-0000-0000691B0000}"/>
    <cellStyle name="Comma 13 2 5 4 2 5" xfId="45171" xr:uid="{00000000-0005-0000-0000-00006A1B0000}"/>
    <cellStyle name="Comma 13 2 5 4 3" xfId="12449" xr:uid="{00000000-0005-0000-0000-00006B1B0000}"/>
    <cellStyle name="Comma 13 2 5 4 4" xfId="21699" xr:uid="{00000000-0005-0000-0000-00006C1B0000}"/>
    <cellStyle name="Comma 13 2 5 4 5" xfId="30944" xr:uid="{00000000-0005-0000-0000-00006D1B0000}"/>
    <cellStyle name="Comma 13 2 5 4 6" xfId="40189" xr:uid="{00000000-0005-0000-0000-00006E1B0000}"/>
    <cellStyle name="Comma 13 2 5 5" xfId="1666" xr:uid="{00000000-0005-0000-0000-00006F1B0000}"/>
    <cellStyle name="Comma 13 2 5 5 2" xfId="6648" xr:uid="{00000000-0005-0000-0000-0000701B0000}"/>
    <cellStyle name="Comma 13 2 5 5 2 2" xfId="15893" xr:uid="{00000000-0005-0000-0000-0000711B0000}"/>
    <cellStyle name="Comma 13 2 5 5 2 3" xfId="25143" xr:uid="{00000000-0005-0000-0000-0000721B0000}"/>
    <cellStyle name="Comma 13 2 5 5 2 4" xfId="34388" xr:uid="{00000000-0005-0000-0000-0000731B0000}"/>
    <cellStyle name="Comma 13 2 5 5 2 5" xfId="43633" xr:uid="{00000000-0005-0000-0000-0000741B0000}"/>
    <cellStyle name="Comma 13 2 5 5 3" xfId="10911" xr:uid="{00000000-0005-0000-0000-0000751B0000}"/>
    <cellStyle name="Comma 13 2 5 5 4" xfId="20161" xr:uid="{00000000-0005-0000-0000-0000761B0000}"/>
    <cellStyle name="Comma 13 2 5 5 5" xfId="29406" xr:uid="{00000000-0005-0000-0000-0000771B0000}"/>
    <cellStyle name="Comma 13 2 5 5 6" xfId="38651" xr:uid="{00000000-0005-0000-0000-0000781B0000}"/>
    <cellStyle name="Comma 13 2 5 6" xfId="5344" xr:uid="{00000000-0005-0000-0000-0000791B0000}"/>
    <cellStyle name="Comma 13 2 5 6 2" xfId="14589" xr:uid="{00000000-0005-0000-0000-00007A1B0000}"/>
    <cellStyle name="Comma 13 2 5 6 3" xfId="23839" xr:uid="{00000000-0005-0000-0000-00007B1B0000}"/>
    <cellStyle name="Comma 13 2 5 6 4" xfId="33084" xr:uid="{00000000-0005-0000-0000-00007C1B0000}"/>
    <cellStyle name="Comma 13 2 5 6 5" xfId="42329" xr:uid="{00000000-0005-0000-0000-00007D1B0000}"/>
    <cellStyle name="Comma 13 2 5 7" xfId="4642" xr:uid="{00000000-0005-0000-0000-00007E1B0000}"/>
    <cellStyle name="Comma 13 2 5 7 2" xfId="13887" xr:uid="{00000000-0005-0000-0000-00007F1B0000}"/>
    <cellStyle name="Comma 13 2 5 7 3" xfId="23137" xr:uid="{00000000-0005-0000-0000-0000801B0000}"/>
    <cellStyle name="Comma 13 2 5 7 4" xfId="32382" xr:uid="{00000000-0005-0000-0000-0000811B0000}"/>
    <cellStyle name="Comma 13 2 5 7 5" xfId="41627" xr:uid="{00000000-0005-0000-0000-0000821B0000}"/>
    <cellStyle name="Comma 13 2 5 8" xfId="9607" xr:uid="{00000000-0005-0000-0000-0000831B0000}"/>
    <cellStyle name="Comma 13 2 5 9" xfId="18857" xr:uid="{00000000-0005-0000-0000-0000841B0000}"/>
    <cellStyle name="Comma 13 2 6" xfId="496" xr:uid="{00000000-0005-0000-0000-0000851B0000}"/>
    <cellStyle name="Comma 13 2 6 10" xfId="37481" xr:uid="{00000000-0005-0000-0000-0000861B0000}"/>
    <cellStyle name="Comma 13 2 6 2" xfId="1198" xr:uid="{00000000-0005-0000-0000-0000871B0000}"/>
    <cellStyle name="Comma 13 2 6 2 2" xfId="4040" xr:uid="{00000000-0005-0000-0000-0000881B0000}"/>
    <cellStyle name="Comma 13 2 6 2 2 2" xfId="9022" xr:uid="{00000000-0005-0000-0000-0000891B0000}"/>
    <cellStyle name="Comma 13 2 6 2 2 2 2" xfId="18267" xr:uid="{00000000-0005-0000-0000-00008A1B0000}"/>
    <cellStyle name="Comma 13 2 6 2 2 2 3" xfId="27517" xr:uid="{00000000-0005-0000-0000-00008B1B0000}"/>
    <cellStyle name="Comma 13 2 6 2 2 2 4" xfId="36762" xr:uid="{00000000-0005-0000-0000-00008C1B0000}"/>
    <cellStyle name="Comma 13 2 6 2 2 2 5" xfId="46007" xr:uid="{00000000-0005-0000-0000-00008D1B0000}"/>
    <cellStyle name="Comma 13 2 6 2 2 3" xfId="13285" xr:uid="{00000000-0005-0000-0000-00008E1B0000}"/>
    <cellStyle name="Comma 13 2 6 2 2 4" xfId="22535" xr:uid="{00000000-0005-0000-0000-00008F1B0000}"/>
    <cellStyle name="Comma 13 2 6 2 2 5" xfId="31780" xr:uid="{00000000-0005-0000-0000-0000901B0000}"/>
    <cellStyle name="Comma 13 2 6 2 2 6" xfId="41025" xr:uid="{00000000-0005-0000-0000-0000911B0000}"/>
    <cellStyle name="Comma 13 2 6 2 3" xfId="2619" xr:uid="{00000000-0005-0000-0000-0000921B0000}"/>
    <cellStyle name="Comma 13 2 6 2 3 2" xfId="7601" xr:uid="{00000000-0005-0000-0000-0000931B0000}"/>
    <cellStyle name="Comma 13 2 6 2 3 2 2" xfId="16846" xr:uid="{00000000-0005-0000-0000-0000941B0000}"/>
    <cellStyle name="Comma 13 2 6 2 3 2 3" xfId="26096" xr:uid="{00000000-0005-0000-0000-0000951B0000}"/>
    <cellStyle name="Comma 13 2 6 2 3 2 4" xfId="35341" xr:uid="{00000000-0005-0000-0000-0000961B0000}"/>
    <cellStyle name="Comma 13 2 6 2 3 2 5" xfId="44586" xr:uid="{00000000-0005-0000-0000-0000971B0000}"/>
    <cellStyle name="Comma 13 2 6 2 3 3" xfId="11864" xr:uid="{00000000-0005-0000-0000-0000981B0000}"/>
    <cellStyle name="Comma 13 2 6 2 3 4" xfId="21114" xr:uid="{00000000-0005-0000-0000-0000991B0000}"/>
    <cellStyle name="Comma 13 2 6 2 3 5" xfId="30359" xr:uid="{00000000-0005-0000-0000-00009A1B0000}"/>
    <cellStyle name="Comma 13 2 6 2 3 6" xfId="39604" xr:uid="{00000000-0005-0000-0000-00009B1B0000}"/>
    <cellStyle name="Comma 13 2 6 2 4" xfId="6180" xr:uid="{00000000-0005-0000-0000-00009C1B0000}"/>
    <cellStyle name="Comma 13 2 6 2 4 2" xfId="15425" xr:uid="{00000000-0005-0000-0000-00009D1B0000}"/>
    <cellStyle name="Comma 13 2 6 2 4 3" xfId="24675" xr:uid="{00000000-0005-0000-0000-00009E1B0000}"/>
    <cellStyle name="Comma 13 2 6 2 4 4" xfId="33920" xr:uid="{00000000-0005-0000-0000-00009F1B0000}"/>
    <cellStyle name="Comma 13 2 6 2 4 5" xfId="43165" xr:uid="{00000000-0005-0000-0000-0000A01B0000}"/>
    <cellStyle name="Comma 13 2 6 2 5" xfId="10443" xr:uid="{00000000-0005-0000-0000-0000A11B0000}"/>
    <cellStyle name="Comma 13 2 6 2 6" xfId="19693" xr:uid="{00000000-0005-0000-0000-0000A21B0000}"/>
    <cellStyle name="Comma 13 2 6 2 7" xfId="28938" xr:uid="{00000000-0005-0000-0000-0000A31B0000}"/>
    <cellStyle name="Comma 13 2 6 2 8" xfId="38183" xr:uid="{00000000-0005-0000-0000-0000A41B0000}"/>
    <cellStyle name="Comma 13 2 6 3" xfId="3338" xr:uid="{00000000-0005-0000-0000-0000A51B0000}"/>
    <cellStyle name="Comma 13 2 6 3 2" xfId="8320" xr:uid="{00000000-0005-0000-0000-0000A61B0000}"/>
    <cellStyle name="Comma 13 2 6 3 2 2" xfId="17565" xr:uid="{00000000-0005-0000-0000-0000A71B0000}"/>
    <cellStyle name="Comma 13 2 6 3 2 3" xfId="26815" xr:uid="{00000000-0005-0000-0000-0000A81B0000}"/>
    <cellStyle name="Comma 13 2 6 3 2 4" xfId="36060" xr:uid="{00000000-0005-0000-0000-0000A91B0000}"/>
    <cellStyle name="Comma 13 2 6 3 2 5" xfId="45305" xr:uid="{00000000-0005-0000-0000-0000AA1B0000}"/>
    <cellStyle name="Comma 13 2 6 3 3" xfId="12583" xr:uid="{00000000-0005-0000-0000-0000AB1B0000}"/>
    <cellStyle name="Comma 13 2 6 3 4" xfId="21833" xr:uid="{00000000-0005-0000-0000-0000AC1B0000}"/>
    <cellStyle name="Comma 13 2 6 3 5" xfId="31078" xr:uid="{00000000-0005-0000-0000-0000AD1B0000}"/>
    <cellStyle name="Comma 13 2 6 3 6" xfId="40323" xr:uid="{00000000-0005-0000-0000-0000AE1B0000}"/>
    <cellStyle name="Comma 13 2 6 4" xfId="1900" xr:uid="{00000000-0005-0000-0000-0000AF1B0000}"/>
    <cellStyle name="Comma 13 2 6 4 2" xfId="6882" xr:uid="{00000000-0005-0000-0000-0000B01B0000}"/>
    <cellStyle name="Comma 13 2 6 4 2 2" xfId="16127" xr:uid="{00000000-0005-0000-0000-0000B11B0000}"/>
    <cellStyle name="Comma 13 2 6 4 2 3" xfId="25377" xr:uid="{00000000-0005-0000-0000-0000B21B0000}"/>
    <cellStyle name="Comma 13 2 6 4 2 4" xfId="34622" xr:uid="{00000000-0005-0000-0000-0000B31B0000}"/>
    <cellStyle name="Comma 13 2 6 4 2 5" xfId="43867" xr:uid="{00000000-0005-0000-0000-0000B41B0000}"/>
    <cellStyle name="Comma 13 2 6 4 3" xfId="11145" xr:uid="{00000000-0005-0000-0000-0000B51B0000}"/>
    <cellStyle name="Comma 13 2 6 4 4" xfId="20395" xr:uid="{00000000-0005-0000-0000-0000B61B0000}"/>
    <cellStyle name="Comma 13 2 6 4 5" xfId="29640" xr:uid="{00000000-0005-0000-0000-0000B71B0000}"/>
    <cellStyle name="Comma 13 2 6 4 6" xfId="38885" xr:uid="{00000000-0005-0000-0000-0000B81B0000}"/>
    <cellStyle name="Comma 13 2 6 5" xfId="5478" xr:uid="{00000000-0005-0000-0000-0000B91B0000}"/>
    <cellStyle name="Comma 13 2 6 5 2" xfId="14723" xr:uid="{00000000-0005-0000-0000-0000BA1B0000}"/>
    <cellStyle name="Comma 13 2 6 5 3" xfId="23973" xr:uid="{00000000-0005-0000-0000-0000BB1B0000}"/>
    <cellStyle name="Comma 13 2 6 5 4" xfId="33218" xr:uid="{00000000-0005-0000-0000-0000BC1B0000}"/>
    <cellStyle name="Comma 13 2 6 5 5" xfId="42463" xr:uid="{00000000-0005-0000-0000-0000BD1B0000}"/>
    <cellStyle name="Comma 13 2 6 6" xfId="4763" xr:uid="{00000000-0005-0000-0000-0000BE1B0000}"/>
    <cellStyle name="Comma 13 2 6 6 2" xfId="14008" xr:uid="{00000000-0005-0000-0000-0000BF1B0000}"/>
    <cellStyle name="Comma 13 2 6 6 3" xfId="23258" xr:uid="{00000000-0005-0000-0000-0000C01B0000}"/>
    <cellStyle name="Comma 13 2 6 6 4" xfId="32503" xr:uid="{00000000-0005-0000-0000-0000C11B0000}"/>
    <cellStyle name="Comma 13 2 6 6 5" xfId="41748" xr:uid="{00000000-0005-0000-0000-0000C21B0000}"/>
    <cellStyle name="Comma 13 2 6 7" xfId="9741" xr:uid="{00000000-0005-0000-0000-0000C31B0000}"/>
    <cellStyle name="Comma 13 2 6 8" xfId="18991" xr:uid="{00000000-0005-0000-0000-0000C41B0000}"/>
    <cellStyle name="Comma 13 2 6 9" xfId="28236" xr:uid="{00000000-0005-0000-0000-0000C51B0000}"/>
    <cellStyle name="Comma 13 2 7" xfId="847" xr:uid="{00000000-0005-0000-0000-0000C61B0000}"/>
    <cellStyle name="Comma 13 2 7 2" xfId="3689" xr:uid="{00000000-0005-0000-0000-0000C71B0000}"/>
    <cellStyle name="Comma 13 2 7 2 2" xfId="8671" xr:uid="{00000000-0005-0000-0000-0000C81B0000}"/>
    <cellStyle name="Comma 13 2 7 2 2 2" xfId="17916" xr:uid="{00000000-0005-0000-0000-0000C91B0000}"/>
    <cellStyle name="Comma 13 2 7 2 2 3" xfId="27166" xr:uid="{00000000-0005-0000-0000-0000CA1B0000}"/>
    <cellStyle name="Comma 13 2 7 2 2 4" xfId="36411" xr:uid="{00000000-0005-0000-0000-0000CB1B0000}"/>
    <cellStyle name="Comma 13 2 7 2 2 5" xfId="45656" xr:uid="{00000000-0005-0000-0000-0000CC1B0000}"/>
    <cellStyle name="Comma 13 2 7 2 3" xfId="12934" xr:uid="{00000000-0005-0000-0000-0000CD1B0000}"/>
    <cellStyle name="Comma 13 2 7 2 4" xfId="22184" xr:uid="{00000000-0005-0000-0000-0000CE1B0000}"/>
    <cellStyle name="Comma 13 2 7 2 5" xfId="31429" xr:uid="{00000000-0005-0000-0000-0000CF1B0000}"/>
    <cellStyle name="Comma 13 2 7 2 6" xfId="40674" xr:uid="{00000000-0005-0000-0000-0000D01B0000}"/>
    <cellStyle name="Comma 13 2 7 3" xfId="2251" xr:uid="{00000000-0005-0000-0000-0000D11B0000}"/>
    <cellStyle name="Comma 13 2 7 3 2" xfId="7233" xr:uid="{00000000-0005-0000-0000-0000D21B0000}"/>
    <cellStyle name="Comma 13 2 7 3 2 2" xfId="16478" xr:uid="{00000000-0005-0000-0000-0000D31B0000}"/>
    <cellStyle name="Comma 13 2 7 3 2 3" xfId="25728" xr:uid="{00000000-0005-0000-0000-0000D41B0000}"/>
    <cellStyle name="Comma 13 2 7 3 2 4" xfId="34973" xr:uid="{00000000-0005-0000-0000-0000D51B0000}"/>
    <cellStyle name="Comma 13 2 7 3 2 5" xfId="44218" xr:uid="{00000000-0005-0000-0000-0000D61B0000}"/>
    <cellStyle name="Comma 13 2 7 3 3" xfId="11496" xr:uid="{00000000-0005-0000-0000-0000D71B0000}"/>
    <cellStyle name="Comma 13 2 7 3 4" xfId="20746" xr:uid="{00000000-0005-0000-0000-0000D81B0000}"/>
    <cellStyle name="Comma 13 2 7 3 5" xfId="29991" xr:uid="{00000000-0005-0000-0000-0000D91B0000}"/>
    <cellStyle name="Comma 13 2 7 3 6" xfId="39236" xr:uid="{00000000-0005-0000-0000-0000DA1B0000}"/>
    <cellStyle name="Comma 13 2 7 4" xfId="5829" xr:uid="{00000000-0005-0000-0000-0000DB1B0000}"/>
    <cellStyle name="Comma 13 2 7 4 2" xfId="15074" xr:uid="{00000000-0005-0000-0000-0000DC1B0000}"/>
    <cellStyle name="Comma 13 2 7 4 3" xfId="24324" xr:uid="{00000000-0005-0000-0000-0000DD1B0000}"/>
    <cellStyle name="Comma 13 2 7 4 4" xfId="33569" xr:uid="{00000000-0005-0000-0000-0000DE1B0000}"/>
    <cellStyle name="Comma 13 2 7 4 5" xfId="42814" xr:uid="{00000000-0005-0000-0000-0000DF1B0000}"/>
    <cellStyle name="Comma 13 2 7 5" xfId="10092" xr:uid="{00000000-0005-0000-0000-0000E01B0000}"/>
    <cellStyle name="Comma 13 2 7 6" xfId="19342" xr:uid="{00000000-0005-0000-0000-0000E11B0000}"/>
    <cellStyle name="Comma 13 2 7 7" xfId="28587" xr:uid="{00000000-0005-0000-0000-0000E21B0000}"/>
    <cellStyle name="Comma 13 2 7 8" xfId="37832" xr:uid="{00000000-0005-0000-0000-0000E31B0000}"/>
    <cellStyle name="Comma 13 2 8" xfId="2970" xr:uid="{00000000-0005-0000-0000-0000E41B0000}"/>
    <cellStyle name="Comma 13 2 8 2" xfId="7952" xr:uid="{00000000-0005-0000-0000-0000E51B0000}"/>
    <cellStyle name="Comma 13 2 8 2 2" xfId="17197" xr:uid="{00000000-0005-0000-0000-0000E61B0000}"/>
    <cellStyle name="Comma 13 2 8 2 3" xfId="26447" xr:uid="{00000000-0005-0000-0000-0000E71B0000}"/>
    <cellStyle name="Comma 13 2 8 2 4" xfId="35692" xr:uid="{00000000-0005-0000-0000-0000E81B0000}"/>
    <cellStyle name="Comma 13 2 8 2 5" xfId="44937" xr:uid="{00000000-0005-0000-0000-0000E91B0000}"/>
    <cellStyle name="Comma 13 2 8 3" xfId="12215" xr:uid="{00000000-0005-0000-0000-0000EA1B0000}"/>
    <cellStyle name="Comma 13 2 8 4" xfId="21465" xr:uid="{00000000-0005-0000-0000-0000EB1B0000}"/>
    <cellStyle name="Comma 13 2 8 5" xfId="30710" xr:uid="{00000000-0005-0000-0000-0000EC1B0000}"/>
    <cellStyle name="Comma 13 2 8 6" xfId="39955" xr:uid="{00000000-0005-0000-0000-0000ED1B0000}"/>
    <cellStyle name="Comma 13 2 9" xfId="1549" xr:uid="{00000000-0005-0000-0000-0000EE1B0000}"/>
    <cellStyle name="Comma 13 2 9 2" xfId="6531" xr:uid="{00000000-0005-0000-0000-0000EF1B0000}"/>
    <cellStyle name="Comma 13 2 9 2 2" xfId="15776" xr:uid="{00000000-0005-0000-0000-0000F01B0000}"/>
    <cellStyle name="Comma 13 2 9 2 3" xfId="25026" xr:uid="{00000000-0005-0000-0000-0000F11B0000}"/>
    <cellStyle name="Comma 13 2 9 2 4" xfId="34271" xr:uid="{00000000-0005-0000-0000-0000F21B0000}"/>
    <cellStyle name="Comma 13 2 9 2 5" xfId="43516" xr:uid="{00000000-0005-0000-0000-0000F31B0000}"/>
    <cellStyle name="Comma 13 2 9 3" xfId="10794" xr:uid="{00000000-0005-0000-0000-0000F41B0000}"/>
    <cellStyle name="Comma 13 2 9 4" xfId="20044" xr:uid="{00000000-0005-0000-0000-0000F51B0000}"/>
    <cellStyle name="Comma 13 2 9 5" xfId="29289" xr:uid="{00000000-0005-0000-0000-0000F61B0000}"/>
    <cellStyle name="Comma 13 2 9 6" xfId="38534" xr:uid="{00000000-0005-0000-0000-0000F71B0000}"/>
    <cellStyle name="Comma 13 3" xfId="191" xr:uid="{00000000-0005-0000-0000-0000F81B0000}"/>
    <cellStyle name="Comma 13 3 10" xfId="9438" xr:uid="{00000000-0005-0000-0000-0000F91B0000}"/>
    <cellStyle name="Comma 13 3 11" xfId="18688" xr:uid="{00000000-0005-0000-0000-0000FA1B0000}"/>
    <cellStyle name="Comma 13 3 12" xfId="27933" xr:uid="{00000000-0005-0000-0000-0000FB1B0000}"/>
    <cellStyle name="Comma 13 3 13" xfId="37178" xr:uid="{00000000-0005-0000-0000-0000FC1B0000}"/>
    <cellStyle name="Comma 13 3 2" xfId="270" xr:uid="{00000000-0005-0000-0000-0000FD1B0000}"/>
    <cellStyle name="Comma 13 3 2 10" xfId="28011" xr:uid="{00000000-0005-0000-0000-0000FE1B0000}"/>
    <cellStyle name="Comma 13 3 2 11" xfId="37256" xr:uid="{00000000-0005-0000-0000-0000FF1B0000}"/>
    <cellStyle name="Comma 13 3 2 2" xfId="639" xr:uid="{00000000-0005-0000-0000-0000001C0000}"/>
    <cellStyle name="Comma 13 3 2 2 10" xfId="37624" xr:uid="{00000000-0005-0000-0000-0000011C0000}"/>
    <cellStyle name="Comma 13 3 2 2 2" xfId="1341" xr:uid="{00000000-0005-0000-0000-0000021C0000}"/>
    <cellStyle name="Comma 13 3 2 2 2 2" xfId="4183" xr:uid="{00000000-0005-0000-0000-0000031C0000}"/>
    <cellStyle name="Comma 13 3 2 2 2 2 2" xfId="9165" xr:uid="{00000000-0005-0000-0000-0000041C0000}"/>
    <cellStyle name="Comma 13 3 2 2 2 2 2 2" xfId="18410" xr:uid="{00000000-0005-0000-0000-0000051C0000}"/>
    <cellStyle name="Comma 13 3 2 2 2 2 2 3" xfId="27660" xr:uid="{00000000-0005-0000-0000-0000061C0000}"/>
    <cellStyle name="Comma 13 3 2 2 2 2 2 4" xfId="36905" xr:uid="{00000000-0005-0000-0000-0000071C0000}"/>
    <cellStyle name="Comma 13 3 2 2 2 2 2 5" xfId="46150" xr:uid="{00000000-0005-0000-0000-0000081C0000}"/>
    <cellStyle name="Comma 13 3 2 2 2 2 3" xfId="13428" xr:uid="{00000000-0005-0000-0000-0000091C0000}"/>
    <cellStyle name="Comma 13 3 2 2 2 2 4" xfId="22678" xr:uid="{00000000-0005-0000-0000-00000A1C0000}"/>
    <cellStyle name="Comma 13 3 2 2 2 2 5" xfId="31923" xr:uid="{00000000-0005-0000-0000-00000B1C0000}"/>
    <cellStyle name="Comma 13 3 2 2 2 2 6" xfId="41168" xr:uid="{00000000-0005-0000-0000-00000C1C0000}"/>
    <cellStyle name="Comma 13 3 2 2 2 3" xfId="2762" xr:uid="{00000000-0005-0000-0000-00000D1C0000}"/>
    <cellStyle name="Comma 13 3 2 2 2 3 2" xfId="7744" xr:uid="{00000000-0005-0000-0000-00000E1C0000}"/>
    <cellStyle name="Comma 13 3 2 2 2 3 2 2" xfId="16989" xr:uid="{00000000-0005-0000-0000-00000F1C0000}"/>
    <cellStyle name="Comma 13 3 2 2 2 3 2 3" xfId="26239" xr:uid="{00000000-0005-0000-0000-0000101C0000}"/>
    <cellStyle name="Comma 13 3 2 2 2 3 2 4" xfId="35484" xr:uid="{00000000-0005-0000-0000-0000111C0000}"/>
    <cellStyle name="Comma 13 3 2 2 2 3 2 5" xfId="44729" xr:uid="{00000000-0005-0000-0000-0000121C0000}"/>
    <cellStyle name="Comma 13 3 2 2 2 3 3" xfId="12007" xr:uid="{00000000-0005-0000-0000-0000131C0000}"/>
    <cellStyle name="Comma 13 3 2 2 2 3 4" xfId="21257" xr:uid="{00000000-0005-0000-0000-0000141C0000}"/>
    <cellStyle name="Comma 13 3 2 2 2 3 5" xfId="30502" xr:uid="{00000000-0005-0000-0000-0000151C0000}"/>
    <cellStyle name="Comma 13 3 2 2 2 3 6" xfId="39747" xr:uid="{00000000-0005-0000-0000-0000161C0000}"/>
    <cellStyle name="Comma 13 3 2 2 2 4" xfId="6323" xr:uid="{00000000-0005-0000-0000-0000171C0000}"/>
    <cellStyle name="Comma 13 3 2 2 2 4 2" xfId="15568" xr:uid="{00000000-0005-0000-0000-0000181C0000}"/>
    <cellStyle name="Comma 13 3 2 2 2 4 3" xfId="24818" xr:uid="{00000000-0005-0000-0000-0000191C0000}"/>
    <cellStyle name="Comma 13 3 2 2 2 4 4" xfId="34063" xr:uid="{00000000-0005-0000-0000-00001A1C0000}"/>
    <cellStyle name="Comma 13 3 2 2 2 4 5" xfId="43308" xr:uid="{00000000-0005-0000-0000-00001B1C0000}"/>
    <cellStyle name="Comma 13 3 2 2 2 5" xfId="10586" xr:uid="{00000000-0005-0000-0000-00001C1C0000}"/>
    <cellStyle name="Comma 13 3 2 2 2 6" xfId="19836" xr:uid="{00000000-0005-0000-0000-00001D1C0000}"/>
    <cellStyle name="Comma 13 3 2 2 2 7" xfId="29081" xr:uid="{00000000-0005-0000-0000-00001E1C0000}"/>
    <cellStyle name="Comma 13 3 2 2 2 8" xfId="38326" xr:uid="{00000000-0005-0000-0000-00001F1C0000}"/>
    <cellStyle name="Comma 13 3 2 2 3" xfId="3481" xr:uid="{00000000-0005-0000-0000-0000201C0000}"/>
    <cellStyle name="Comma 13 3 2 2 3 2" xfId="8463" xr:uid="{00000000-0005-0000-0000-0000211C0000}"/>
    <cellStyle name="Comma 13 3 2 2 3 2 2" xfId="17708" xr:uid="{00000000-0005-0000-0000-0000221C0000}"/>
    <cellStyle name="Comma 13 3 2 2 3 2 3" xfId="26958" xr:uid="{00000000-0005-0000-0000-0000231C0000}"/>
    <cellStyle name="Comma 13 3 2 2 3 2 4" xfId="36203" xr:uid="{00000000-0005-0000-0000-0000241C0000}"/>
    <cellStyle name="Comma 13 3 2 2 3 2 5" xfId="45448" xr:uid="{00000000-0005-0000-0000-0000251C0000}"/>
    <cellStyle name="Comma 13 3 2 2 3 3" xfId="12726" xr:uid="{00000000-0005-0000-0000-0000261C0000}"/>
    <cellStyle name="Comma 13 3 2 2 3 4" xfId="21976" xr:uid="{00000000-0005-0000-0000-0000271C0000}"/>
    <cellStyle name="Comma 13 3 2 2 3 5" xfId="31221" xr:uid="{00000000-0005-0000-0000-0000281C0000}"/>
    <cellStyle name="Comma 13 3 2 2 3 6" xfId="40466" xr:uid="{00000000-0005-0000-0000-0000291C0000}"/>
    <cellStyle name="Comma 13 3 2 2 4" xfId="2043" xr:uid="{00000000-0005-0000-0000-00002A1C0000}"/>
    <cellStyle name="Comma 13 3 2 2 4 2" xfId="7025" xr:uid="{00000000-0005-0000-0000-00002B1C0000}"/>
    <cellStyle name="Comma 13 3 2 2 4 2 2" xfId="16270" xr:uid="{00000000-0005-0000-0000-00002C1C0000}"/>
    <cellStyle name="Comma 13 3 2 2 4 2 3" xfId="25520" xr:uid="{00000000-0005-0000-0000-00002D1C0000}"/>
    <cellStyle name="Comma 13 3 2 2 4 2 4" xfId="34765" xr:uid="{00000000-0005-0000-0000-00002E1C0000}"/>
    <cellStyle name="Comma 13 3 2 2 4 2 5" xfId="44010" xr:uid="{00000000-0005-0000-0000-00002F1C0000}"/>
    <cellStyle name="Comma 13 3 2 2 4 3" xfId="11288" xr:uid="{00000000-0005-0000-0000-0000301C0000}"/>
    <cellStyle name="Comma 13 3 2 2 4 4" xfId="20538" xr:uid="{00000000-0005-0000-0000-0000311C0000}"/>
    <cellStyle name="Comma 13 3 2 2 4 5" xfId="29783" xr:uid="{00000000-0005-0000-0000-0000321C0000}"/>
    <cellStyle name="Comma 13 3 2 2 4 6" xfId="39028" xr:uid="{00000000-0005-0000-0000-0000331C0000}"/>
    <cellStyle name="Comma 13 3 2 2 5" xfId="5621" xr:uid="{00000000-0005-0000-0000-0000341C0000}"/>
    <cellStyle name="Comma 13 3 2 2 5 2" xfId="14866" xr:uid="{00000000-0005-0000-0000-0000351C0000}"/>
    <cellStyle name="Comma 13 3 2 2 5 3" xfId="24116" xr:uid="{00000000-0005-0000-0000-0000361C0000}"/>
    <cellStyle name="Comma 13 3 2 2 5 4" xfId="33361" xr:uid="{00000000-0005-0000-0000-0000371C0000}"/>
    <cellStyle name="Comma 13 3 2 2 5 5" xfId="42606" xr:uid="{00000000-0005-0000-0000-0000381C0000}"/>
    <cellStyle name="Comma 13 3 2 2 6" xfId="4902" xr:uid="{00000000-0005-0000-0000-0000391C0000}"/>
    <cellStyle name="Comma 13 3 2 2 6 2" xfId="14147" xr:uid="{00000000-0005-0000-0000-00003A1C0000}"/>
    <cellStyle name="Comma 13 3 2 2 6 3" xfId="23397" xr:uid="{00000000-0005-0000-0000-00003B1C0000}"/>
    <cellStyle name="Comma 13 3 2 2 6 4" xfId="32642" xr:uid="{00000000-0005-0000-0000-00003C1C0000}"/>
    <cellStyle name="Comma 13 3 2 2 6 5" xfId="41887" xr:uid="{00000000-0005-0000-0000-00003D1C0000}"/>
    <cellStyle name="Comma 13 3 2 2 7" xfId="9884" xr:uid="{00000000-0005-0000-0000-00003E1C0000}"/>
    <cellStyle name="Comma 13 3 2 2 8" xfId="19134" xr:uid="{00000000-0005-0000-0000-00003F1C0000}"/>
    <cellStyle name="Comma 13 3 2 2 9" xfId="28379" xr:uid="{00000000-0005-0000-0000-0000401C0000}"/>
    <cellStyle name="Comma 13 3 2 3" xfId="990" xr:uid="{00000000-0005-0000-0000-0000411C0000}"/>
    <cellStyle name="Comma 13 3 2 3 2" xfId="3832" xr:uid="{00000000-0005-0000-0000-0000421C0000}"/>
    <cellStyle name="Comma 13 3 2 3 2 2" xfId="8814" xr:uid="{00000000-0005-0000-0000-0000431C0000}"/>
    <cellStyle name="Comma 13 3 2 3 2 2 2" xfId="18059" xr:uid="{00000000-0005-0000-0000-0000441C0000}"/>
    <cellStyle name="Comma 13 3 2 3 2 2 3" xfId="27309" xr:uid="{00000000-0005-0000-0000-0000451C0000}"/>
    <cellStyle name="Comma 13 3 2 3 2 2 4" xfId="36554" xr:uid="{00000000-0005-0000-0000-0000461C0000}"/>
    <cellStyle name="Comma 13 3 2 3 2 2 5" xfId="45799" xr:uid="{00000000-0005-0000-0000-0000471C0000}"/>
    <cellStyle name="Comma 13 3 2 3 2 3" xfId="13077" xr:uid="{00000000-0005-0000-0000-0000481C0000}"/>
    <cellStyle name="Comma 13 3 2 3 2 4" xfId="22327" xr:uid="{00000000-0005-0000-0000-0000491C0000}"/>
    <cellStyle name="Comma 13 3 2 3 2 5" xfId="31572" xr:uid="{00000000-0005-0000-0000-00004A1C0000}"/>
    <cellStyle name="Comma 13 3 2 3 2 6" xfId="40817" xr:uid="{00000000-0005-0000-0000-00004B1C0000}"/>
    <cellStyle name="Comma 13 3 2 3 3" xfId="2394" xr:uid="{00000000-0005-0000-0000-00004C1C0000}"/>
    <cellStyle name="Comma 13 3 2 3 3 2" xfId="7376" xr:uid="{00000000-0005-0000-0000-00004D1C0000}"/>
    <cellStyle name="Comma 13 3 2 3 3 2 2" xfId="16621" xr:uid="{00000000-0005-0000-0000-00004E1C0000}"/>
    <cellStyle name="Comma 13 3 2 3 3 2 3" xfId="25871" xr:uid="{00000000-0005-0000-0000-00004F1C0000}"/>
    <cellStyle name="Comma 13 3 2 3 3 2 4" xfId="35116" xr:uid="{00000000-0005-0000-0000-0000501C0000}"/>
    <cellStyle name="Comma 13 3 2 3 3 2 5" xfId="44361" xr:uid="{00000000-0005-0000-0000-0000511C0000}"/>
    <cellStyle name="Comma 13 3 2 3 3 3" xfId="11639" xr:uid="{00000000-0005-0000-0000-0000521C0000}"/>
    <cellStyle name="Comma 13 3 2 3 3 4" xfId="20889" xr:uid="{00000000-0005-0000-0000-0000531C0000}"/>
    <cellStyle name="Comma 13 3 2 3 3 5" xfId="30134" xr:uid="{00000000-0005-0000-0000-0000541C0000}"/>
    <cellStyle name="Comma 13 3 2 3 3 6" xfId="39379" xr:uid="{00000000-0005-0000-0000-0000551C0000}"/>
    <cellStyle name="Comma 13 3 2 3 4" xfId="5972" xr:uid="{00000000-0005-0000-0000-0000561C0000}"/>
    <cellStyle name="Comma 13 3 2 3 4 2" xfId="15217" xr:uid="{00000000-0005-0000-0000-0000571C0000}"/>
    <cellStyle name="Comma 13 3 2 3 4 3" xfId="24467" xr:uid="{00000000-0005-0000-0000-0000581C0000}"/>
    <cellStyle name="Comma 13 3 2 3 4 4" xfId="33712" xr:uid="{00000000-0005-0000-0000-0000591C0000}"/>
    <cellStyle name="Comma 13 3 2 3 4 5" xfId="42957" xr:uid="{00000000-0005-0000-0000-00005A1C0000}"/>
    <cellStyle name="Comma 13 3 2 3 5" xfId="10235" xr:uid="{00000000-0005-0000-0000-00005B1C0000}"/>
    <cellStyle name="Comma 13 3 2 3 6" xfId="19485" xr:uid="{00000000-0005-0000-0000-00005C1C0000}"/>
    <cellStyle name="Comma 13 3 2 3 7" xfId="28730" xr:uid="{00000000-0005-0000-0000-00005D1C0000}"/>
    <cellStyle name="Comma 13 3 2 3 8" xfId="37975" xr:uid="{00000000-0005-0000-0000-00005E1C0000}"/>
    <cellStyle name="Comma 13 3 2 4" xfId="3113" xr:uid="{00000000-0005-0000-0000-00005F1C0000}"/>
    <cellStyle name="Comma 13 3 2 4 2" xfId="8095" xr:uid="{00000000-0005-0000-0000-0000601C0000}"/>
    <cellStyle name="Comma 13 3 2 4 2 2" xfId="17340" xr:uid="{00000000-0005-0000-0000-0000611C0000}"/>
    <cellStyle name="Comma 13 3 2 4 2 3" xfId="26590" xr:uid="{00000000-0005-0000-0000-0000621C0000}"/>
    <cellStyle name="Comma 13 3 2 4 2 4" xfId="35835" xr:uid="{00000000-0005-0000-0000-0000631C0000}"/>
    <cellStyle name="Comma 13 3 2 4 2 5" xfId="45080" xr:uid="{00000000-0005-0000-0000-0000641C0000}"/>
    <cellStyle name="Comma 13 3 2 4 3" xfId="12358" xr:uid="{00000000-0005-0000-0000-0000651C0000}"/>
    <cellStyle name="Comma 13 3 2 4 4" xfId="21608" xr:uid="{00000000-0005-0000-0000-0000661C0000}"/>
    <cellStyle name="Comma 13 3 2 4 5" xfId="30853" xr:uid="{00000000-0005-0000-0000-0000671C0000}"/>
    <cellStyle name="Comma 13 3 2 4 6" xfId="40098" xr:uid="{00000000-0005-0000-0000-0000681C0000}"/>
    <cellStyle name="Comma 13 3 2 5" xfId="1809" xr:uid="{00000000-0005-0000-0000-0000691C0000}"/>
    <cellStyle name="Comma 13 3 2 5 2" xfId="6791" xr:uid="{00000000-0005-0000-0000-00006A1C0000}"/>
    <cellStyle name="Comma 13 3 2 5 2 2" xfId="16036" xr:uid="{00000000-0005-0000-0000-00006B1C0000}"/>
    <cellStyle name="Comma 13 3 2 5 2 3" xfId="25286" xr:uid="{00000000-0005-0000-0000-00006C1C0000}"/>
    <cellStyle name="Comma 13 3 2 5 2 4" xfId="34531" xr:uid="{00000000-0005-0000-0000-00006D1C0000}"/>
    <cellStyle name="Comma 13 3 2 5 2 5" xfId="43776" xr:uid="{00000000-0005-0000-0000-00006E1C0000}"/>
    <cellStyle name="Comma 13 3 2 5 3" xfId="11054" xr:uid="{00000000-0005-0000-0000-00006F1C0000}"/>
    <cellStyle name="Comma 13 3 2 5 4" xfId="20304" xr:uid="{00000000-0005-0000-0000-0000701C0000}"/>
    <cellStyle name="Comma 13 3 2 5 5" xfId="29549" xr:uid="{00000000-0005-0000-0000-0000711C0000}"/>
    <cellStyle name="Comma 13 3 2 5 6" xfId="38794" xr:uid="{00000000-0005-0000-0000-0000721C0000}"/>
    <cellStyle name="Comma 13 3 2 6" xfId="5253" xr:uid="{00000000-0005-0000-0000-0000731C0000}"/>
    <cellStyle name="Comma 13 3 2 6 2" xfId="14498" xr:uid="{00000000-0005-0000-0000-0000741C0000}"/>
    <cellStyle name="Comma 13 3 2 6 3" xfId="23748" xr:uid="{00000000-0005-0000-0000-0000751C0000}"/>
    <cellStyle name="Comma 13 3 2 6 4" xfId="32993" xr:uid="{00000000-0005-0000-0000-0000761C0000}"/>
    <cellStyle name="Comma 13 3 2 6 5" xfId="42238" xr:uid="{00000000-0005-0000-0000-0000771C0000}"/>
    <cellStyle name="Comma 13 3 2 7" xfId="4551" xr:uid="{00000000-0005-0000-0000-0000781C0000}"/>
    <cellStyle name="Comma 13 3 2 7 2" xfId="13796" xr:uid="{00000000-0005-0000-0000-0000791C0000}"/>
    <cellStyle name="Comma 13 3 2 7 3" xfId="23046" xr:uid="{00000000-0005-0000-0000-00007A1C0000}"/>
    <cellStyle name="Comma 13 3 2 7 4" xfId="32291" xr:uid="{00000000-0005-0000-0000-00007B1C0000}"/>
    <cellStyle name="Comma 13 3 2 7 5" xfId="41536" xr:uid="{00000000-0005-0000-0000-00007C1C0000}"/>
    <cellStyle name="Comma 13 3 2 8" xfId="9516" xr:uid="{00000000-0005-0000-0000-00007D1C0000}"/>
    <cellStyle name="Comma 13 3 2 9" xfId="18766" xr:uid="{00000000-0005-0000-0000-00007E1C0000}"/>
    <cellStyle name="Comma 13 3 3" xfId="426" xr:uid="{00000000-0005-0000-0000-00007F1C0000}"/>
    <cellStyle name="Comma 13 3 3 10" xfId="28167" xr:uid="{00000000-0005-0000-0000-0000801C0000}"/>
    <cellStyle name="Comma 13 3 3 11" xfId="37412" xr:uid="{00000000-0005-0000-0000-0000811C0000}"/>
    <cellStyle name="Comma 13 3 3 2" xfId="795" xr:uid="{00000000-0005-0000-0000-0000821C0000}"/>
    <cellStyle name="Comma 13 3 3 2 10" xfId="37780" xr:uid="{00000000-0005-0000-0000-0000831C0000}"/>
    <cellStyle name="Comma 13 3 3 2 2" xfId="1497" xr:uid="{00000000-0005-0000-0000-0000841C0000}"/>
    <cellStyle name="Comma 13 3 3 2 2 2" xfId="4339" xr:uid="{00000000-0005-0000-0000-0000851C0000}"/>
    <cellStyle name="Comma 13 3 3 2 2 2 2" xfId="9321" xr:uid="{00000000-0005-0000-0000-0000861C0000}"/>
    <cellStyle name="Comma 13 3 3 2 2 2 2 2" xfId="18566" xr:uid="{00000000-0005-0000-0000-0000871C0000}"/>
    <cellStyle name="Comma 13 3 3 2 2 2 2 3" xfId="27816" xr:uid="{00000000-0005-0000-0000-0000881C0000}"/>
    <cellStyle name="Comma 13 3 3 2 2 2 2 4" xfId="37061" xr:uid="{00000000-0005-0000-0000-0000891C0000}"/>
    <cellStyle name="Comma 13 3 3 2 2 2 2 5" xfId="46306" xr:uid="{00000000-0005-0000-0000-00008A1C0000}"/>
    <cellStyle name="Comma 13 3 3 2 2 2 3" xfId="13584" xr:uid="{00000000-0005-0000-0000-00008B1C0000}"/>
    <cellStyle name="Comma 13 3 3 2 2 2 4" xfId="22834" xr:uid="{00000000-0005-0000-0000-00008C1C0000}"/>
    <cellStyle name="Comma 13 3 3 2 2 2 5" xfId="32079" xr:uid="{00000000-0005-0000-0000-00008D1C0000}"/>
    <cellStyle name="Comma 13 3 3 2 2 2 6" xfId="41324" xr:uid="{00000000-0005-0000-0000-00008E1C0000}"/>
    <cellStyle name="Comma 13 3 3 2 2 3" xfId="2918" xr:uid="{00000000-0005-0000-0000-00008F1C0000}"/>
    <cellStyle name="Comma 13 3 3 2 2 3 2" xfId="7900" xr:uid="{00000000-0005-0000-0000-0000901C0000}"/>
    <cellStyle name="Comma 13 3 3 2 2 3 2 2" xfId="17145" xr:uid="{00000000-0005-0000-0000-0000911C0000}"/>
    <cellStyle name="Comma 13 3 3 2 2 3 2 3" xfId="26395" xr:uid="{00000000-0005-0000-0000-0000921C0000}"/>
    <cellStyle name="Comma 13 3 3 2 2 3 2 4" xfId="35640" xr:uid="{00000000-0005-0000-0000-0000931C0000}"/>
    <cellStyle name="Comma 13 3 3 2 2 3 2 5" xfId="44885" xr:uid="{00000000-0005-0000-0000-0000941C0000}"/>
    <cellStyle name="Comma 13 3 3 2 2 3 3" xfId="12163" xr:uid="{00000000-0005-0000-0000-0000951C0000}"/>
    <cellStyle name="Comma 13 3 3 2 2 3 4" xfId="21413" xr:uid="{00000000-0005-0000-0000-0000961C0000}"/>
    <cellStyle name="Comma 13 3 3 2 2 3 5" xfId="30658" xr:uid="{00000000-0005-0000-0000-0000971C0000}"/>
    <cellStyle name="Comma 13 3 3 2 2 3 6" xfId="39903" xr:uid="{00000000-0005-0000-0000-0000981C0000}"/>
    <cellStyle name="Comma 13 3 3 2 2 4" xfId="6479" xr:uid="{00000000-0005-0000-0000-0000991C0000}"/>
    <cellStyle name="Comma 13 3 3 2 2 4 2" xfId="15724" xr:uid="{00000000-0005-0000-0000-00009A1C0000}"/>
    <cellStyle name="Comma 13 3 3 2 2 4 3" xfId="24974" xr:uid="{00000000-0005-0000-0000-00009B1C0000}"/>
    <cellStyle name="Comma 13 3 3 2 2 4 4" xfId="34219" xr:uid="{00000000-0005-0000-0000-00009C1C0000}"/>
    <cellStyle name="Comma 13 3 3 2 2 4 5" xfId="43464" xr:uid="{00000000-0005-0000-0000-00009D1C0000}"/>
    <cellStyle name="Comma 13 3 3 2 2 5" xfId="10742" xr:uid="{00000000-0005-0000-0000-00009E1C0000}"/>
    <cellStyle name="Comma 13 3 3 2 2 6" xfId="19992" xr:uid="{00000000-0005-0000-0000-00009F1C0000}"/>
    <cellStyle name="Comma 13 3 3 2 2 7" xfId="29237" xr:uid="{00000000-0005-0000-0000-0000A01C0000}"/>
    <cellStyle name="Comma 13 3 3 2 2 8" xfId="38482" xr:uid="{00000000-0005-0000-0000-0000A11C0000}"/>
    <cellStyle name="Comma 13 3 3 2 3" xfId="3637" xr:uid="{00000000-0005-0000-0000-0000A21C0000}"/>
    <cellStyle name="Comma 13 3 3 2 3 2" xfId="8619" xr:uid="{00000000-0005-0000-0000-0000A31C0000}"/>
    <cellStyle name="Comma 13 3 3 2 3 2 2" xfId="17864" xr:uid="{00000000-0005-0000-0000-0000A41C0000}"/>
    <cellStyle name="Comma 13 3 3 2 3 2 3" xfId="27114" xr:uid="{00000000-0005-0000-0000-0000A51C0000}"/>
    <cellStyle name="Comma 13 3 3 2 3 2 4" xfId="36359" xr:uid="{00000000-0005-0000-0000-0000A61C0000}"/>
    <cellStyle name="Comma 13 3 3 2 3 2 5" xfId="45604" xr:uid="{00000000-0005-0000-0000-0000A71C0000}"/>
    <cellStyle name="Comma 13 3 3 2 3 3" xfId="12882" xr:uid="{00000000-0005-0000-0000-0000A81C0000}"/>
    <cellStyle name="Comma 13 3 3 2 3 4" xfId="22132" xr:uid="{00000000-0005-0000-0000-0000A91C0000}"/>
    <cellStyle name="Comma 13 3 3 2 3 5" xfId="31377" xr:uid="{00000000-0005-0000-0000-0000AA1C0000}"/>
    <cellStyle name="Comma 13 3 3 2 3 6" xfId="40622" xr:uid="{00000000-0005-0000-0000-0000AB1C0000}"/>
    <cellStyle name="Comma 13 3 3 2 4" xfId="2199" xr:uid="{00000000-0005-0000-0000-0000AC1C0000}"/>
    <cellStyle name="Comma 13 3 3 2 4 2" xfId="7181" xr:uid="{00000000-0005-0000-0000-0000AD1C0000}"/>
    <cellStyle name="Comma 13 3 3 2 4 2 2" xfId="16426" xr:uid="{00000000-0005-0000-0000-0000AE1C0000}"/>
    <cellStyle name="Comma 13 3 3 2 4 2 3" xfId="25676" xr:uid="{00000000-0005-0000-0000-0000AF1C0000}"/>
    <cellStyle name="Comma 13 3 3 2 4 2 4" xfId="34921" xr:uid="{00000000-0005-0000-0000-0000B01C0000}"/>
    <cellStyle name="Comma 13 3 3 2 4 2 5" xfId="44166" xr:uid="{00000000-0005-0000-0000-0000B11C0000}"/>
    <cellStyle name="Comma 13 3 3 2 4 3" xfId="11444" xr:uid="{00000000-0005-0000-0000-0000B21C0000}"/>
    <cellStyle name="Comma 13 3 3 2 4 4" xfId="20694" xr:uid="{00000000-0005-0000-0000-0000B31C0000}"/>
    <cellStyle name="Comma 13 3 3 2 4 5" xfId="29939" xr:uid="{00000000-0005-0000-0000-0000B41C0000}"/>
    <cellStyle name="Comma 13 3 3 2 4 6" xfId="39184" xr:uid="{00000000-0005-0000-0000-0000B51C0000}"/>
    <cellStyle name="Comma 13 3 3 2 5" xfId="5777" xr:uid="{00000000-0005-0000-0000-0000B61C0000}"/>
    <cellStyle name="Comma 13 3 3 2 5 2" xfId="15022" xr:uid="{00000000-0005-0000-0000-0000B71C0000}"/>
    <cellStyle name="Comma 13 3 3 2 5 3" xfId="24272" xr:uid="{00000000-0005-0000-0000-0000B81C0000}"/>
    <cellStyle name="Comma 13 3 3 2 5 4" xfId="33517" xr:uid="{00000000-0005-0000-0000-0000B91C0000}"/>
    <cellStyle name="Comma 13 3 3 2 5 5" xfId="42762" xr:uid="{00000000-0005-0000-0000-0000BA1C0000}"/>
    <cellStyle name="Comma 13 3 3 2 6" xfId="5058" xr:uid="{00000000-0005-0000-0000-0000BB1C0000}"/>
    <cellStyle name="Comma 13 3 3 2 6 2" xfId="14303" xr:uid="{00000000-0005-0000-0000-0000BC1C0000}"/>
    <cellStyle name="Comma 13 3 3 2 6 3" xfId="23553" xr:uid="{00000000-0005-0000-0000-0000BD1C0000}"/>
    <cellStyle name="Comma 13 3 3 2 6 4" xfId="32798" xr:uid="{00000000-0005-0000-0000-0000BE1C0000}"/>
    <cellStyle name="Comma 13 3 3 2 6 5" xfId="42043" xr:uid="{00000000-0005-0000-0000-0000BF1C0000}"/>
    <cellStyle name="Comma 13 3 3 2 7" xfId="10040" xr:uid="{00000000-0005-0000-0000-0000C01C0000}"/>
    <cellStyle name="Comma 13 3 3 2 8" xfId="19290" xr:uid="{00000000-0005-0000-0000-0000C11C0000}"/>
    <cellStyle name="Comma 13 3 3 2 9" xfId="28535" xr:uid="{00000000-0005-0000-0000-0000C21C0000}"/>
    <cellStyle name="Comma 13 3 3 3" xfId="1146" xr:uid="{00000000-0005-0000-0000-0000C31C0000}"/>
    <cellStyle name="Comma 13 3 3 3 2" xfId="3988" xr:uid="{00000000-0005-0000-0000-0000C41C0000}"/>
    <cellStyle name="Comma 13 3 3 3 2 2" xfId="8970" xr:uid="{00000000-0005-0000-0000-0000C51C0000}"/>
    <cellStyle name="Comma 13 3 3 3 2 2 2" xfId="18215" xr:uid="{00000000-0005-0000-0000-0000C61C0000}"/>
    <cellStyle name="Comma 13 3 3 3 2 2 3" xfId="27465" xr:uid="{00000000-0005-0000-0000-0000C71C0000}"/>
    <cellStyle name="Comma 13 3 3 3 2 2 4" xfId="36710" xr:uid="{00000000-0005-0000-0000-0000C81C0000}"/>
    <cellStyle name="Comma 13 3 3 3 2 2 5" xfId="45955" xr:uid="{00000000-0005-0000-0000-0000C91C0000}"/>
    <cellStyle name="Comma 13 3 3 3 2 3" xfId="13233" xr:uid="{00000000-0005-0000-0000-0000CA1C0000}"/>
    <cellStyle name="Comma 13 3 3 3 2 4" xfId="22483" xr:uid="{00000000-0005-0000-0000-0000CB1C0000}"/>
    <cellStyle name="Comma 13 3 3 3 2 5" xfId="31728" xr:uid="{00000000-0005-0000-0000-0000CC1C0000}"/>
    <cellStyle name="Comma 13 3 3 3 2 6" xfId="40973" xr:uid="{00000000-0005-0000-0000-0000CD1C0000}"/>
    <cellStyle name="Comma 13 3 3 3 3" xfId="2550" xr:uid="{00000000-0005-0000-0000-0000CE1C0000}"/>
    <cellStyle name="Comma 13 3 3 3 3 2" xfId="7532" xr:uid="{00000000-0005-0000-0000-0000CF1C0000}"/>
    <cellStyle name="Comma 13 3 3 3 3 2 2" xfId="16777" xr:uid="{00000000-0005-0000-0000-0000D01C0000}"/>
    <cellStyle name="Comma 13 3 3 3 3 2 3" xfId="26027" xr:uid="{00000000-0005-0000-0000-0000D11C0000}"/>
    <cellStyle name="Comma 13 3 3 3 3 2 4" xfId="35272" xr:uid="{00000000-0005-0000-0000-0000D21C0000}"/>
    <cellStyle name="Comma 13 3 3 3 3 2 5" xfId="44517" xr:uid="{00000000-0005-0000-0000-0000D31C0000}"/>
    <cellStyle name="Comma 13 3 3 3 3 3" xfId="11795" xr:uid="{00000000-0005-0000-0000-0000D41C0000}"/>
    <cellStyle name="Comma 13 3 3 3 3 4" xfId="21045" xr:uid="{00000000-0005-0000-0000-0000D51C0000}"/>
    <cellStyle name="Comma 13 3 3 3 3 5" xfId="30290" xr:uid="{00000000-0005-0000-0000-0000D61C0000}"/>
    <cellStyle name="Comma 13 3 3 3 3 6" xfId="39535" xr:uid="{00000000-0005-0000-0000-0000D71C0000}"/>
    <cellStyle name="Comma 13 3 3 3 4" xfId="6128" xr:uid="{00000000-0005-0000-0000-0000D81C0000}"/>
    <cellStyle name="Comma 13 3 3 3 4 2" xfId="15373" xr:uid="{00000000-0005-0000-0000-0000D91C0000}"/>
    <cellStyle name="Comma 13 3 3 3 4 3" xfId="24623" xr:uid="{00000000-0005-0000-0000-0000DA1C0000}"/>
    <cellStyle name="Comma 13 3 3 3 4 4" xfId="33868" xr:uid="{00000000-0005-0000-0000-0000DB1C0000}"/>
    <cellStyle name="Comma 13 3 3 3 4 5" xfId="43113" xr:uid="{00000000-0005-0000-0000-0000DC1C0000}"/>
    <cellStyle name="Comma 13 3 3 3 5" xfId="10391" xr:uid="{00000000-0005-0000-0000-0000DD1C0000}"/>
    <cellStyle name="Comma 13 3 3 3 6" xfId="19641" xr:uid="{00000000-0005-0000-0000-0000DE1C0000}"/>
    <cellStyle name="Comma 13 3 3 3 7" xfId="28886" xr:uid="{00000000-0005-0000-0000-0000DF1C0000}"/>
    <cellStyle name="Comma 13 3 3 3 8" xfId="38131" xr:uid="{00000000-0005-0000-0000-0000E01C0000}"/>
    <cellStyle name="Comma 13 3 3 4" xfId="3269" xr:uid="{00000000-0005-0000-0000-0000E11C0000}"/>
    <cellStyle name="Comma 13 3 3 4 2" xfId="8251" xr:uid="{00000000-0005-0000-0000-0000E21C0000}"/>
    <cellStyle name="Comma 13 3 3 4 2 2" xfId="17496" xr:uid="{00000000-0005-0000-0000-0000E31C0000}"/>
    <cellStyle name="Comma 13 3 3 4 2 3" xfId="26746" xr:uid="{00000000-0005-0000-0000-0000E41C0000}"/>
    <cellStyle name="Comma 13 3 3 4 2 4" xfId="35991" xr:uid="{00000000-0005-0000-0000-0000E51C0000}"/>
    <cellStyle name="Comma 13 3 3 4 2 5" xfId="45236" xr:uid="{00000000-0005-0000-0000-0000E61C0000}"/>
    <cellStyle name="Comma 13 3 3 4 3" xfId="12514" xr:uid="{00000000-0005-0000-0000-0000E71C0000}"/>
    <cellStyle name="Comma 13 3 3 4 4" xfId="21764" xr:uid="{00000000-0005-0000-0000-0000E81C0000}"/>
    <cellStyle name="Comma 13 3 3 4 5" xfId="31009" xr:uid="{00000000-0005-0000-0000-0000E91C0000}"/>
    <cellStyle name="Comma 13 3 3 4 6" xfId="40254" xr:uid="{00000000-0005-0000-0000-0000EA1C0000}"/>
    <cellStyle name="Comma 13 3 3 5" xfId="1731" xr:uid="{00000000-0005-0000-0000-0000EB1C0000}"/>
    <cellStyle name="Comma 13 3 3 5 2" xfId="6713" xr:uid="{00000000-0005-0000-0000-0000EC1C0000}"/>
    <cellStyle name="Comma 13 3 3 5 2 2" xfId="15958" xr:uid="{00000000-0005-0000-0000-0000ED1C0000}"/>
    <cellStyle name="Comma 13 3 3 5 2 3" xfId="25208" xr:uid="{00000000-0005-0000-0000-0000EE1C0000}"/>
    <cellStyle name="Comma 13 3 3 5 2 4" xfId="34453" xr:uid="{00000000-0005-0000-0000-0000EF1C0000}"/>
    <cellStyle name="Comma 13 3 3 5 2 5" xfId="43698" xr:uid="{00000000-0005-0000-0000-0000F01C0000}"/>
    <cellStyle name="Comma 13 3 3 5 3" xfId="10976" xr:uid="{00000000-0005-0000-0000-0000F11C0000}"/>
    <cellStyle name="Comma 13 3 3 5 4" xfId="20226" xr:uid="{00000000-0005-0000-0000-0000F21C0000}"/>
    <cellStyle name="Comma 13 3 3 5 5" xfId="29471" xr:uid="{00000000-0005-0000-0000-0000F31C0000}"/>
    <cellStyle name="Comma 13 3 3 5 6" xfId="38716" xr:uid="{00000000-0005-0000-0000-0000F41C0000}"/>
    <cellStyle name="Comma 13 3 3 6" xfId="5409" xr:uid="{00000000-0005-0000-0000-0000F51C0000}"/>
    <cellStyle name="Comma 13 3 3 6 2" xfId="14654" xr:uid="{00000000-0005-0000-0000-0000F61C0000}"/>
    <cellStyle name="Comma 13 3 3 6 3" xfId="23904" xr:uid="{00000000-0005-0000-0000-0000F71C0000}"/>
    <cellStyle name="Comma 13 3 3 6 4" xfId="33149" xr:uid="{00000000-0005-0000-0000-0000F81C0000}"/>
    <cellStyle name="Comma 13 3 3 6 5" xfId="42394" xr:uid="{00000000-0005-0000-0000-0000F91C0000}"/>
    <cellStyle name="Comma 13 3 3 7" xfId="4707" xr:uid="{00000000-0005-0000-0000-0000FA1C0000}"/>
    <cellStyle name="Comma 13 3 3 7 2" xfId="13952" xr:uid="{00000000-0005-0000-0000-0000FB1C0000}"/>
    <cellStyle name="Comma 13 3 3 7 3" xfId="23202" xr:uid="{00000000-0005-0000-0000-0000FC1C0000}"/>
    <cellStyle name="Comma 13 3 3 7 4" xfId="32447" xr:uid="{00000000-0005-0000-0000-0000FD1C0000}"/>
    <cellStyle name="Comma 13 3 3 7 5" xfId="41692" xr:uid="{00000000-0005-0000-0000-0000FE1C0000}"/>
    <cellStyle name="Comma 13 3 3 8" xfId="9672" xr:uid="{00000000-0005-0000-0000-0000FF1C0000}"/>
    <cellStyle name="Comma 13 3 3 9" xfId="18922" xr:uid="{00000000-0005-0000-0000-0000001D0000}"/>
    <cellStyle name="Comma 13 3 4" xfId="561" xr:uid="{00000000-0005-0000-0000-0000011D0000}"/>
    <cellStyle name="Comma 13 3 4 10" xfId="37546" xr:uid="{00000000-0005-0000-0000-0000021D0000}"/>
    <cellStyle name="Comma 13 3 4 2" xfId="1263" xr:uid="{00000000-0005-0000-0000-0000031D0000}"/>
    <cellStyle name="Comma 13 3 4 2 2" xfId="4105" xr:uid="{00000000-0005-0000-0000-0000041D0000}"/>
    <cellStyle name="Comma 13 3 4 2 2 2" xfId="9087" xr:uid="{00000000-0005-0000-0000-0000051D0000}"/>
    <cellStyle name="Comma 13 3 4 2 2 2 2" xfId="18332" xr:uid="{00000000-0005-0000-0000-0000061D0000}"/>
    <cellStyle name="Comma 13 3 4 2 2 2 3" xfId="27582" xr:uid="{00000000-0005-0000-0000-0000071D0000}"/>
    <cellStyle name="Comma 13 3 4 2 2 2 4" xfId="36827" xr:uid="{00000000-0005-0000-0000-0000081D0000}"/>
    <cellStyle name="Comma 13 3 4 2 2 2 5" xfId="46072" xr:uid="{00000000-0005-0000-0000-0000091D0000}"/>
    <cellStyle name="Comma 13 3 4 2 2 3" xfId="13350" xr:uid="{00000000-0005-0000-0000-00000A1D0000}"/>
    <cellStyle name="Comma 13 3 4 2 2 4" xfId="22600" xr:uid="{00000000-0005-0000-0000-00000B1D0000}"/>
    <cellStyle name="Comma 13 3 4 2 2 5" xfId="31845" xr:uid="{00000000-0005-0000-0000-00000C1D0000}"/>
    <cellStyle name="Comma 13 3 4 2 2 6" xfId="41090" xr:uid="{00000000-0005-0000-0000-00000D1D0000}"/>
    <cellStyle name="Comma 13 3 4 2 3" xfId="2684" xr:uid="{00000000-0005-0000-0000-00000E1D0000}"/>
    <cellStyle name="Comma 13 3 4 2 3 2" xfId="7666" xr:uid="{00000000-0005-0000-0000-00000F1D0000}"/>
    <cellStyle name="Comma 13 3 4 2 3 2 2" xfId="16911" xr:uid="{00000000-0005-0000-0000-0000101D0000}"/>
    <cellStyle name="Comma 13 3 4 2 3 2 3" xfId="26161" xr:uid="{00000000-0005-0000-0000-0000111D0000}"/>
    <cellStyle name="Comma 13 3 4 2 3 2 4" xfId="35406" xr:uid="{00000000-0005-0000-0000-0000121D0000}"/>
    <cellStyle name="Comma 13 3 4 2 3 2 5" xfId="44651" xr:uid="{00000000-0005-0000-0000-0000131D0000}"/>
    <cellStyle name="Comma 13 3 4 2 3 3" xfId="11929" xr:uid="{00000000-0005-0000-0000-0000141D0000}"/>
    <cellStyle name="Comma 13 3 4 2 3 4" xfId="21179" xr:uid="{00000000-0005-0000-0000-0000151D0000}"/>
    <cellStyle name="Comma 13 3 4 2 3 5" xfId="30424" xr:uid="{00000000-0005-0000-0000-0000161D0000}"/>
    <cellStyle name="Comma 13 3 4 2 3 6" xfId="39669" xr:uid="{00000000-0005-0000-0000-0000171D0000}"/>
    <cellStyle name="Comma 13 3 4 2 4" xfId="6245" xr:uid="{00000000-0005-0000-0000-0000181D0000}"/>
    <cellStyle name="Comma 13 3 4 2 4 2" xfId="15490" xr:uid="{00000000-0005-0000-0000-0000191D0000}"/>
    <cellStyle name="Comma 13 3 4 2 4 3" xfId="24740" xr:uid="{00000000-0005-0000-0000-00001A1D0000}"/>
    <cellStyle name="Comma 13 3 4 2 4 4" xfId="33985" xr:uid="{00000000-0005-0000-0000-00001B1D0000}"/>
    <cellStyle name="Comma 13 3 4 2 4 5" xfId="43230" xr:uid="{00000000-0005-0000-0000-00001C1D0000}"/>
    <cellStyle name="Comma 13 3 4 2 5" xfId="10508" xr:uid="{00000000-0005-0000-0000-00001D1D0000}"/>
    <cellStyle name="Comma 13 3 4 2 6" xfId="19758" xr:uid="{00000000-0005-0000-0000-00001E1D0000}"/>
    <cellStyle name="Comma 13 3 4 2 7" xfId="29003" xr:uid="{00000000-0005-0000-0000-00001F1D0000}"/>
    <cellStyle name="Comma 13 3 4 2 8" xfId="38248" xr:uid="{00000000-0005-0000-0000-0000201D0000}"/>
    <cellStyle name="Comma 13 3 4 3" xfId="3403" xr:uid="{00000000-0005-0000-0000-0000211D0000}"/>
    <cellStyle name="Comma 13 3 4 3 2" xfId="8385" xr:uid="{00000000-0005-0000-0000-0000221D0000}"/>
    <cellStyle name="Comma 13 3 4 3 2 2" xfId="17630" xr:uid="{00000000-0005-0000-0000-0000231D0000}"/>
    <cellStyle name="Comma 13 3 4 3 2 3" xfId="26880" xr:uid="{00000000-0005-0000-0000-0000241D0000}"/>
    <cellStyle name="Comma 13 3 4 3 2 4" xfId="36125" xr:uid="{00000000-0005-0000-0000-0000251D0000}"/>
    <cellStyle name="Comma 13 3 4 3 2 5" xfId="45370" xr:uid="{00000000-0005-0000-0000-0000261D0000}"/>
    <cellStyle name="Comma 13 3 4 3 3" xfId="12648" xr:uid="{00000000-0005-0000-0000-0000271D0000}"/>
    <cellStyle name="Comma 13 3 4 3 4" xfId="21898" xr:uid="{00000000-0005-0000-0000-0000281D0000}"/>
    <cellStyle name="Comma 13 3 4 3 5" xfId="31143" xr:uid="{00000000-0005-0000-0000-0000291D0000}"/>
    <cellStyle name="Comma 13 3 4 3 6" xfId="40388" xr:uid="{00000000-0005-0000-0000-00002A1D0000}"/>
    <cellStyle name="Comma 13 3 4 4" xfId="1965" xr:uid="{00000000-0005-0000-0000-00002B1D0000}"/>
    <cellStyle name="Comma 13 3 4 4 2" xfId="6947" xr:uid="{00000000-0005-0000-0000-00002C1D0000}"/>
    <cellStyle name="Comma 13 3 4 4 2 2" xfId="16192" xr:uid="{00000000-0005-0000-0000-00002D1D0000}"/>
    <cellStyle name="Comma 13 3 4 4 2 3" xfId="25442" xr:uid="{00000000-0005-0000-0000-00002E1D0000}"/>
    <cellStyle name="Comma 13 3 4 4 2 4" xfId="34687" xr:uid="{00000000-0005-0000-0000-00002F1D0000}"/>
    <cellStyle name="Comma 13 3 4 4 2 5" xfId="43932" xr:uid="{00000000-0005-0000-0000-0000301D0000}"/>
    <cellStyle name="Comma 13 3 4 4 3" xfId="11210" xr:uid="{00000000-0005-0000-0000-0000311D0000}"/>
    <cellStyle name="Comma 13 3 4 4 4" xfId="20460" xr:uid="{00000000-0005-0000-0000-0000321D0000}"/>
    <cellStyle name="Comma 13 3 4 4 5" xfId="29705" xr:uid="{00000000-0005-0000-0000-0000331D0000}"/>
    <cellStyle name="Comma 13 3 4 4 6" xfId="38950" xr:uid="{00000000-0005-0000-0000-0000341D0000}"/>
    <cellStyle name="Comma 13 3 4 5" xfId="5543" xr:uid="{00000000-0005-0000-0000-0000351D0000}"/>
    <cellStyle name="Comma 13 3 4 5 2" xfId="14788" xr:uid="{00000000-0005-0000-0000-0000361D0000}"/>
    <cellStyle name="Comma 13 3 4 5 3" xfId="24038" xr:uid="{00000000-0005-0000-0000-0000371D0000}"/>
    <cellStyle name="Comma 13 3 4 5 4" xfId="33283" xr:uid="{00000000-0005-0000-0000-0000381D0000}"/>
    <cellStyle name="Comma 13 3 4 5 5" xfId="42528" xr:uid="{00000000-0005-0000-0000-0000391D0000}"/>
    <cellStyle name="Comma 13 3 4 6" xfId="4824" xr:uid="{00000000-0005-0000-0000-00003A1D0000}"/>
    <cellStyle name="Comma 13 3 4 6 2" xfId="14069" xr:uid="{00000000-0005-0000-0000-00003B1D0000}"/>
    <cellStyle name="Comma 13 3 4 6 3" xfId="23319" xr:uid="{00000000-0005-0000-0000-00003C1D0000}"/>
    <cellStyle name="Comma 13 3 4 6 4" xfId="32564" xr:uid="{00000000-0005-0000-0000-00003D1D0000}"/>
    <cellStyle name="Comma 13 3 4 6 5" xfId="41809" xr:uid="{00000000-0005-0000-0000-00003E1D0000}"/>
    <cellStyle name="Comma 13 3 4 7" xfId="9806" xr:uid="{00000000-0005-0000-0000-00003F1D0000}"/>
    <cellStyle name="Comma 13 3 4 8" xfId="19056" xr:uid="{00000000-0005-0000-0000-0000401D0000}"/>
    <cellStyle name="Comma 13 3 4 9" xfId="28301" xr:uid="{00000000-0005-0000-0000-0000411D0000}"/>
    <cellStyle name="Comma 13 3 5" xfId="912" xr:uid="{00000000-0005-0000-0000-0000421D0000}"/>
    <cellStyle name="Comma 13 3 5 2" xfId="3754" xr:uid="{00000000-0005-0000-0000-0000431D0000}"/>
    <cellStyle name="Comma 13 3 5 2 2" xfId="8736" xr:uid="{00000000-0005-0000-0000-0000441D0000}"/>
    <cellStyle name="Comma 13 3 5 2 2 2" xfId="17981" xr:uid="{00000000-0005-0000-0000-0000451D0000}"/>
    <cellStyle name="Comma 13 3 5 2 2 3" xfId="27231" xr:uid="{00000000-0005-0000-0000-0000461D0000}"/>
    <cellStyle name="Comma 13 3 5 2 2 4" xfId="36476" xr:uid="{00000000-0005-0000-0000-0000471D0000}"/>
    <cellStyle name="Comma 13 3 5 2 2 5" xfId="45721" xr:uid="{00000000-0005-0000-0000-0000481D0000}"/>
    <cellStyle name="Comma 13 3 5 2 3" xfId="12999" xr:uid="{00000000-0005-0000-0000-0000491D0000}"/>
    <cellStyle name="Comma 13 3 5 2 4" xfId="22249" xr:uid="{00000000-0005-0000-0000-00004A1D0000}"/>
    <cellStyle name="Comma 13 3 5 2 5" xfId="31494" xr:uid="{00000000-0005-0000-0000-00004B1D0000}"/>
    <cellStyle name="Comma 13 3 5 2 6" xfId="40739" xr:uid="{00000000-0005-0000-0000-00004C1D0000}"/>
    <cellStyle name="Comma 13 3 5 3" xfId="2316" xr:uid="{00000000-0005-0000-0000-00004D1D0000}"/>
    <cellStyle name="Comma 13 3 5 3 2" xfId="7298" xr:uid="{00000000-0005-0000-0000-00004E1D0000}"/>
    <cellStyle name="Comma 13 3 5 3 2 2" xfId="16543" xr:uid="{00000000-0005-0000-0000-00004F1D0000}"/>
    <cellStyle name="Comma 13 3 5 3 2 3" xfId="25793" xr:uid="{00000000-0005-0000-0000-0000501D0000}"/>
    <cellStyle name="Comma 13 3 5 3 2 4" xfId="35038" xr:uid="{00000000-0005-0000-0000-0000511D0000}"/>
    <cellStyle name="Comma 13 3 5 3 2 5" xfId="44283" xr:uid="{00000000-0005-0000-0000-0000521D0000}"/>
    <cellStyle name="Comma 13 3 5 3 3" xfId="11561" xr:uid="{00000000-0005-0000-0000-0000531D0000}"/>
    <cellStyle name="Comma 13 3 5 3 4" xfId="20811" xr:uid="{00000000-0005-0000-0000-0000541D0000}"/>
    <cellStyle name="Comma 13 3 5 3 5" xfId="30056" xr:uid="{00000000-0005-0000-0000-0000551D0000}"/>
    <cellStyle name="Comma 13 3 5 3 6" xfId="39301" xr:uid="{00000000-0005-0000-0000-0000561D0000}"/>
    <cellStyle name="Comma 13 3 5 4" xfId="5894" xr:uid="{00000000-0005-0000-0000-0000571D0000}"/>
    <cellStyle name="Comma 13 3 5 4 2" xfId="15139" xr:uid="{00000000-0005-0000-0000-0000581D0000}"/>
    <cellStyle name="Comma 13 3 5 4 3" xfId="24389" xr:uid="{00000000-0005-0000-0000-0000591D0000}"/>
    <cellStyle name="Comma 13 3 5 4 4" xfId="33634" xr:uid="{00000000-0005-0000-0000-00005A1D0000}"/>
    <cellStyle name="Comma 13 3 5 4 5" xfId="42879" xr:uid="{00000000-0005-0000-0000-00005B1D0000}"/>
    <cellStyle name="Comma 13 3 5 5" xfId="10157" xr:uid="{00000000-0005-0000-0000-00005C1D0000}"/>
    <cellStyle name="Comma 13 3 5 6" xfId="19407" xr:uid="{00000000-0005-0000-0000-00005D1D0000}"/>
    <cellStyle name="Comma 13 3 5 7" xfId="28652" xr:uid="{00000000-0005-0000-0000-00005E1D0000}"/>
    <cellStyle name="Comma 13 3 5 8" xfId="37897" xr:uid="{00000000-0005-0000-0000-00005F1D0000}"/>
    <cellStyle name="Comma 13 3 6" xfId="3035" xr:uid="{00000000-0005-0000-0000-0000601D0000}"/>
    <cellStyle name="Comma 13 3 6 2" xfId="8017" xr:uid="{00000000-0005-0000-0000-0000611D0000}"/>
    <cellStyle name="Comma 13 3 6 2 2" xfId="17262" xr:uid="{00000000-0005-0000-0000-0000621D0000}"/>
    <cellStyle name="Comma 13 3 6 2 3" xfId="26512" xr:uid="{00000000-0005-0000-0000-0000631D0000}"/>
    <cellStyle name="Comma 13 3 6 2 4" xfId="35757" xr:uid="{00000000-0005-0000-0000-0000641D0000}"/>
    <cellStyle name="Comma 13 3 6 2 5" xfId="45002" xr:uid="{00000000-0005-0000-0000-0000651D0000}"/>
    <cellStyle name="Comma 13 3 6 3" xfId="12280" xr:uid="{00000000-0005-0000-0000-0000661D0000}"/>
    <cellStyle name="Comma 13 3 6 4" xfId="21530" xr:uid="{00000000-0005-0000-0000-0000671D0000}"/>
    <cellStyle name="Comma 13 3 6 5" xfId="30775" xr:uid="{00000000-0005-0000-0000-0000681D0000}"/>
    <cellStyle name="Comma 13 3 6 6" xfId="40020" xr:uid="{00000000-0005-0000-0000-0000691D0000}"/>
    <cellStyle name="Comma 13 3 7" xfId="1575" xr:uid="{00000000-0005-0000-0000-00006A1D0000}"/>
    <cellStyle name="Comma 13 3 7 2" xfId="6557" xr:uid="{00000000-0005-0000-0000-00006B1D0000}"/>
    <cellStyle name="Comma 13 3 7 2 2" xfId="15802" xr:uid="{00000000-0005-0000-0000-00006C1D0000}"/>
    <cellStyle name="Comma 13 3 7 2 3" xfId="25052" xr:uid="{00000000-0005-0000-0000-00006D1D0000}"/>
    <cellStyle name="Comma 13 3 7 2 4" xfId="34297" xr:uid="{00000000-0005-0000-0000-00006E1D0000}"/>
    <cellStyle name="Comma 13 3 7 2 5" xfId="43542" xr:uid="{00000000-0005-0000-0000-00006F1D0000}"/>
    <cellStyle name="Comma 13 3 7 3" xfId="10820" xr:uid="{00000000-0005-0000-0000-0000701D0000}"/>
    <cellStyle name="Comma 13 3 7 4" xfId="20070" xr:uid="{00000000-0005-0000-0000-0000711D0000}"/>
    <cellStyle name="Comma 13 3 7 5" xfId="29315" xr:uid="{00000000-0005-0000-0000-0000721D0000}"/>
    <cellStyle name="Comma 13 3 7 6" xfId="38560" xr:uid="{00000000-0005-0000-0000-0000731D0000}"/>
    <cellStyle name="Comma 13 3 8" xfId="5175" xr:uid="{00000000-0005-0000-0000-0000741D0000}"/>
    <cellStyle name="Comma 13 3 8 2" xfId="14420" xr:uid="{00000000-0005-0000-0000-0000751D0000}"/>
    <cellStyle name="Comma 13 3 8 3" xfId="23670" xr:uid="{00000000-0005-0000-0000-0000761D0000}"/>
    <cellStyle name="Comma 13 3 8 4" xfId="32915" xr:uid="{00000000-0005-0000-0000-0000771D0000}"/>
    <cellStyle name="Comma 13 3 8 5" xfId="42160" xr:uid="{00000000-0005-0000-0000-0000781D0000}"/>
    <cellStyle name="Comma 13 3 9" xfId="4473" xr:uid="{00000000-0005-0000-0000-0000791D0000}"/>
    <cellStyle name="Comma 13 3 9 2" xfId="13718" xr:uid="{00000000-0005-0000-0000-00007A1D0000}"/>
    <cellStyle name="Comma 13 3 9 3" xfId="22968" xr:uid="{00000000-0005-0000-0000-00007B1D0000}"/>
    <cellStyle name="Comma 13 3 9 4" xfId="32213" xr:uid="{00000000-0005-0000-0000-00007C1D0000}"/>
    <cellStyle name="Comma 13 3 9 5" xfId="41458" xr:uid="{00000000-0005-0000-0000-00007D1D0000}"/>
    <cellStyle name="Comma 13 4" xfId="152" xr:uid="{00000000-0005-0000-0000-00007E1D0000}"/>
    <cellStyle name="Comma 13 4 10" xfId="9399" xr:uid="{00000000-0005-0000-0000-00007F1D0000}"/>
    <cellStyle name="Comma 13 4 11" xfId="18649" xr:uid="{00000000-0005-0000-0000-0000801D0000}"/>
    <cellStyle name="Comma 13 4 12" xfId="27894" xr:uid="{00000000-0005-0000-0000-0000811D0000}"/>
    <cellStyle name="Comma 13 4 13" xfId="37139" xr:uid="{00000000-0005-0000-0000-0000821D0000}"/>
    <cellStyle name="Comma 13 4 2" xfId="309" xr:uid="{00000000-0005-0000-0000-0000831D0000}"/>
    <cellStyle name="Comma 13 4 2 10" xfId="28050" xr:uid="{00000000-0005-0000-0000-0000841D0000}"/>
    <cellStyle name="Comma 13 4 2 11" xfId="37295" xr:uid="{00000000-0005-0000-0000-0000851D0000}"/>
    <cellStyle name="Comma 13 4 2 2" xfId="678" xr:uid="{00000000-0005-0000-0000-0000861D0000}"/>
    <cellStyle name="Comma 13 4 2 2 10" xfId="37663" xr:uid="{00000000-0005-0000-0000-0000871D0000}"/>
    <cellStyle name="Comma 13 4 2 2 2" xfId="1380" xr:uid="{00000000-0005-0000-0000-0000881D0000}"/>
    <cellStyle name="Comma 13 4 2 2 2 2" xfId="4222" xr:uid="{00000000-0005-0000-0000-0000891D0000}"/>
    <cellStyle name="Comma 13 4 2 2 2 2 2" xfId="9204" xr:uid="{00000000-0005-0000-0000-00008A1D0000}"/>
    <cellStyle name="Comma 13 4 2 2 2 2 2 2" xfId="18449" xr:uid="{00000000-0005-0000-0000-00008B1D0000}"/>
    <cellStyle name="Comma 13 4 2 2 2 2 2 3" xfId="27699" xr:uid="{00000000-0005-0000-0000-00008C1D0000}"/>
    <cellStyle name="Comma 13 4 2 2 2 2 2 4" xfId="36944" xr:uid="{00000000-0005-0000-0000-00008D1D0000}"/>
    <cellStyle name="Comma 13 4 2 2 2 2 2 5" xfId="46189" xr:uid="{00000000-0005-0000-0000-00008E1D0000}"/>
    <cellStyle name="Comma 13 4 2 2 2 2 3" xfId="13467" xr:uid="{00000000-0005-0000-0000-00008F1D0000}"/>
    <cellStyle name="Comma 13 4 2 2 2 2 4" xfId="22717" xr:uid="{00000000-0005-0000-0000-0000901D0000}"/>
    <cellStyle name="Comma 13 4 2 2 2 2 5" xfId="31962" xr:uid="{00000000-0005-0000-0000-0000911D0000}"/>
    <cellStyle name="Comma 13 4 2 2 2 2 6" xfId="41207" xr:uid="{00000000-0005-0000-0000-0000921D0000}"/>
    <cellStyle name="Comma 13 4 2 2 2 3" xfId="2801" xr:uid="{00000000-0005-0000-0000-0000931D0000}"/>
    <cellStyle name="Comma 13 4 2 2 2 3 2" xfId="7783" xr:uid="{00000000-0005-0000-0000-0000941D0000}"/>
    <cellStyle name="Comma 13 4 2 2 2 3 2 2" xfId="17028" xr:uid="{00000000-0005-0000-0000-0000951D0000}"/>
    <cellStyle name="Comma 13 4 2 2 2 3 2 3" xfId="26278" xr:uid="{00000000-0005-0000-0000-0000961D0000}"/>
    <cellStyle name="Comma 13 4 2 2 2 3 2 4" xfId="35523" xr:uid="{00000000-0005-0000-0000-0000971D0000}"/>
    <cellStyle name="Comma 13 4 2 2 2 3 2 5" xfId="44768" xr:uid="{00000000-0005-0000-0000-0000981D0000}"/>
    <cellStyle name="Comma 13 4 2 2 2 3 3" xfId="12046" xr:uid="{00000000-0005-0000-0000-0000991D0000}"/>
    <cellStyle name="Comma 13 4 2 2 2 3 4" xfId="21296" xr:uid="{00000000-0005-0000-0000-00009A1D0000}"/>
    <cellStyle name="Comma 13 4 2 2 2 3 5" xfId="30541" xr:uid="{00000000-0005-0000-0000-00009B1D0000}"/>
    <cellStyle name="Comma 13 4 2 2 2 3 6" xfId="39786" xr:uid="{00000000-0005-0000-0000-00009C1D0000}"/>
    <cellStyle name="Comma 13 4 2 2 2 4" xfId="6362" xr:uid="{00000000-0005-0000-0000-00009D1D0000}"/>
    <cellStyle name="Comma 13 4 2 2 2 4 2" xfId="15607" xr:uid="{00000000-0005-0000-0000-00009E1D0000}"/>
    <cellStyle name="Comma 13 4 2 2 2 4 3" xfId="24857" xr:uid="{00000000-0005-0000-0000-00009F1D0000}"/>
    <cellStyle name="Comma 13 4 2 2 2 4 4" xfId="34102" xr:uid="{00000000-0005-0000-0000-0000A01D0000}"/>
    <cellStyle name="Comma 13 4 2 2 2 4 5" xfId="43347" xr:uid="{00000000-0005-0000-0000-0000A11D0000}"/>
    <cellStyle name="Comma 13 4 2 2 2 5" xfId="10625" xr:uid="{00000000-0005-0000-0000-0000A21D0000}"/>
    <cellStyle name="Comma 13 4 2 2 2 6" xfId="19875" xr:uid="{00000000-0005-0000-0000-0000A31D0000}"/>
    <cellStyle name="Comma 13 4 2 2 2 7" xfId="29120" xr:uid="{00000000-0005-0000-0000-0000A41D0000}"/>
    <cellStyle name="Comma 13 4 2 2 2 8" xfId="38365" xr:uid="{00000000-0005-0000-0000-0000A51D0000}"/>
    <cellStyle name="Comma 13 4 2 2 3" xfId="3520" xr:uid="{00000000-0005-0000-0000-0000A61D0000}"/>
    <cellStyle name="Comma 13 4 2 2 3 2" xfId="8502" xr:uid="{00000000-0005-0000-0000-0000A71D0000}"/>
    <cellStyle name="Comma 13 4 2 2 3 2 2" xfId="17747" xr:uid="{00000000-0005-0000-0000-0000A81D0000}"/>
    <cellStyle name="Comma 13 4 2 2 3 2 3" xfId="26997" xr:uid="{00000000-0005-0000-0000-0000A91D0000}"/>
    <cellStyle name="Comma 13 4 2 2 3 2 4" xfId="36242" xr:uid="{00000000-0005-0000-0000-0000AA1D0000}"/>
    <cellStyle name="Comma 13 4 2 2 3 2 5" xfId="45487" xr:uid="{00000000-0005-0000-0000-0000AB1D0000}"/>
    <cellStyle name="Comma 13 4 2 2 3 3" xfId="12765" xr:uid="{00000000-0005-0000-0000-0000AC1D0000}"/>
    <cellStyle name="Comma 13 4 2 2 3 4" xfId="22015" xr:uid="{00000000-0005-0000-0000-0000AD1D0000}"/>
    <cellStyle name="Comma 13 4 2 2 3 5" xfId="31260" xr:uid="{00000000-0005-0000-0000-0000AE1D0000}"/>
    <cellStyle name="Comma 13 4 2 2 3 6" xfId="40505" xr:uid="{00000000-0005-0000-0000-0000AF1D0000}"/>
    <cellStyle name="Comma 13 4 2 2 4" xfId="2082" xr:uid="{00000000-0005-0000-0000-0000B01D0000}"/>
    <cellStyle name="Comma 13 4 2 2 4 2" xfId="7064" xr:uid="{00000000-0005-0000-0000-0000B11D0000}"/>
    <cellStyle name="Comma 13 4 2 2 4 2 2" xfId="16309" xr:uid="{00000000-0005-0000-0000-0000B21D0000}"/>
    <cellStyle name="Comma 13 4 2 2 4 2 3" xfId="25559" xr:uid="{00000000-0005-0000-0000-0000B31D0000}"/>
    <cellStyle name="Comma 13 4 2 2 4 2 4" xfId="34804" xr:uid="{00000000-0005-0000-0000-0000B41D0000}"/>
    <cellStyle name="Comma 13 4 2 2 4 2 5" xfId="44049" xr:uid="{00000000-0005-0000-0000-0000B51D0000}"/>
    <cellStyle name="Comma 13 4 2 2 4 3" xfId="11327" xr:uid="{00000000-0005-0000-0000-0000B61D0000}"/>
    <cellStyle name="Comma 13 4 2 2 4 4" xfId="20577" xr:uid="{00000000-0005-0000-0000-0000B71D0000}"/>
    <cellStyle name="Comma 13 4 2 2 4 5" xfId="29822" xr:uid="{00000000-0005-0000-0000-0000B81D0000}"/>
    <cellStyle name="Comma 13 4 2 2 4 6" xfId="39067" xr:uid="{00000000-0005-0000-0000-0000B91D0000}"/>
    <cellStyle name="Comma 13 4 2 2 5" xfId="5660" xr:uid="{00000000-0005-0000-0000-0000BA1D0000}"/>
    <cellStyle name="Comma 13 4 2 2 5 2" xfId="14905" xr:uid="{00000000-0005-0000-0000-0000BB1D0000}"/>
    <cellStyle name="Comma 13 4 2 2 5 3" xfId="24155" xr:uid="{00000000-0005-0000-0000-0000BC1D0000}"/>
    <cellStyle name="Comma 13 4 2 2 5 4" xfId="33400" xr:uid="{00000000-0005-0000-0000-0000BD1D0000}"/>
    <cellStyle name="Comma 13 4 2 2 5 5" xfId="42645" xr:uid="{00000000-0005-0000-0000-0000BE1D0000}"/>
    <cellStyle name="Comma 13 4 2 2 6" xfId="4941" xr:uid="{00000000-0005-0000-0000-0000BF1D0000}"/>
    <cellStyle name="Comma 13 4 2 2 6 2" xfId="14186" xr:uid="{00000000-0005-0000-0000-0000C01D0000}"/>
    <cellStyle name="Comma 13 4 2 2 6 3" xfId="23436" xr:uid="{00000000-0005-0000-0000-0000C11D0000}"/>
    <cellStyle name="Comma 13 4 2 2 6 4" xfId="32681" xr:uid="{00000000-0005-0000-0000-0000C21D0000}"/>
    <cellStyle name="Comma 13 4 2 2 6 5" xfId="41926" xr:uid="{00000000-0005-0000-0000-0000C31D0000}"/>
    <cellStyle name="Comma 13 4 2 2 7" xfId="9923" xr:uid="{00000000-0005-0000-0000-0000C41D0000}"/>
    <cellStyle name="Comma 13 4 2 2 8" xfId="19173" xr:uid="{00000000-0005-0000-0000-0000C51D0000}"/>
    <cellStyle name="Comma 13 4 2 2 9" xfId="28418" xr:uid="{00000000-0005-0000-0000-0000C61D0000}"/>
    <cellStyle name="Comma 13 4 2 3" xfId="1029" xr:uid="{00000000-0005-0000-0000-0000C71D0000}"/>
    <cellStyle name="Comma 13 4 2 3 2" xfId="3871" xr:uid="{00000000-0005-0000-0000-0000C81D0000}"/>
    <cellStyle name="Comma 13 4 2 3 2 2" xfId="8853" xr:uid="{00000000-0005-0000-0000-0000C91D0000}"/>
    <cellStyle name="Comma 13 4 2 3 2 2 2" xfId="18098" xr:uid="{00000000-0005-0000-0000-0000CA1D0000}"/>
    <cellStyle name="Comma 13 4 2 3 2 2 3" xfId="27348" xr:uid="{00000000-0005-0000-0000-0000CB1D0000}"/>
    <cellStyle name="Comma 13 4 2 3 2 2 4" xfId="36593" xr:uid="{00000000-0005-0000-0000-0000CC1D0000}"/>
    <cellStyle name="Comma 13 4 2 3 2 2 5" xfId="45838" xr:uid="{00000000-0005-0000-0000-0000CD1D0000}"/>
    <cellStyle name="Comma 13 4 2 3 2 3" xfId="13116" xr:uid="{00000000-0005-0000-0000-0000CE1D0000}"/>
    <cellStyle name="Comma 13 4 2 3 2 4" xfId="22366" xr:uid="{00000000-0005-0000-0000-0000CF1D0000}"/>
    <cellStyle name="Comma 13 4 2 3 2 5" xfId="31611" xr:uid="{00000000-0005-0000-0000-0000D01D0000}"/>
    <cellStyle name="Comma 13 4 2 3 2 6" xfId="40856" xr:uid="{00000000-0005-0000-0000-0000D11D0000}"/>
    <cellStyle name="Comma 13 4 2 3 3" xfId="2433" xr:uid="{00000000-0005-0000-0000-0000D21D0000}"/>
    <cellStyle name="Comma 13 4 2 3 3 2" xfId="7415" xr:uid="{00000000-0005-0000-0000-0000D31D0000}"/>
    <cellStyle name="Comma 13 4 2 3 3 2 2" xfId="16660" xr:uid="{00000000-0005-0000-0000-0000D41D0000}"/>
    <cellStyle name="Comma 13 4 2 3 3 2 3" xfId="25910" xr:uid="{00000000-0005-0000-0000-0000D51D0000}"/>
    <cellStyle name="Comma 13 4 2 3 3 2 4" xfId="35155" xr:uid="{00000000-0005-0000-0000-0000D61D0000}"/>
    <cellStyle name="Comma 13 4 2 3 3 2 5" xfId="44400" xr:uid="{00000000-0005-0000-0000-0000D71D0000}"/>
    <cellStyle name="Comma 13 4 2 3 3 3" xfId="11678" xr:uid="{00000000-0005-0000-0000-0000D81D0000}"/>
    <cellStyle name="Comma 13 4 2 3 3 4" xfId="20928" xr:uid="{00000000-0005-0000-0000-0000D91D0000}"/>
    <cellStyle name="Comma 13 4 2 3 3 5" xfId="30173" xr:uid="{00000000-0005-0000-0000-0000DA1D0000}"/>
    <cellStyle name="Comma 13 4 2 3 3 6" xfId="39418" xr:uid="{00000000-0005-0000-0000-0000DB1D0000}"/>
    <cellStyle name="Comma 13 4 2 3 4" xfId="6011" xr:uid="{00000000-0005-0000-0000-0000DC1D0000}"/>
    <cellStyle name="Comma 13 4 2 3 4 2" xfId="15256" xr:uid="{00000000-0005-0000-0000-0000DD1D0000}"/>
    <cellStyle name="Comma 13 4 2 3 4 3" xfId="24506" xr:uid="{00000000-0005-0000-0000-0000DE1D0000}"/>
    <cellStyle name="Comma 13 4 2 3 4 4" xfId="33751" xr:uid="{00000000-0005-0000-0000-0000DF1D0000}"/>
    <cellStyle name="Comma 13 4 2 3 4 5" xfId="42996" xr:uid="{00000000-0005-0000-0000-0000E01D0000}"/>
    <cellStyle name="Comma 13 4 2 3 5" xfId="10274" xr:uid="{00000000-0005-0000-0000-0000E11D0000}"/>
    <cellStyle name="Comma 13 4 2 3 6" xfId="19524" xr:uid="{00000000-0005-0000-0000-0000E21D0000}"/>
    <cellStyle name="Comma 13 4 2 3 7" xfId="28769" xr:uid="{00000000-0005-0000-0000-0000E31D0000}"/>
    <cellStyle name="Comma 13 4 2 3 8" xfId="38014" xr:uid="{00000000-0005-0000-0000-0000E41D0000}"/>
    <cellStyle name="Comma 13 4 2 4" xfId="3152" xr:uid="{00000000-0005-0000-0000-0000E51D0000}"/>
    <cellStyle name="Comma 13 4 2 4 2" xfId="8134" xr:uid="{00000000-0005-0000-0000-0000E61D0000}"/>
    <cellStyle name="Comma 13 4 2 4 2 2" xfId="17379" xr:uid="{00000000-0005-0000-0000-0000E71D0000}"/>
    <cellStyle name="Comma 13 4 2 4 2 3" xfId="26629" xr:uid="{00000000-0005-0000-0000-0000E81D0000}"/>
    <cellStyle name="Comma 13 4 2 4 2 4" xfId="35874" xr:uid="{00000000-0005-0000-0000-0000E91D0000}"/>
    <cellStyle name="Comma 13 4 2 4 2 5" xfId="45119" xr:uid="{00000000-0005-0000-0000-0000EA1D0000}"/>
    <cellStyle name="Comma 13 4 2 4 3" xfId="12397" xr:uid="{00000000-0005-0000-0000-0000EB1D0000}"/>
    <cellStyle name="Comma 13 4 2 4 4" xfId="21647" xr:uid="{00000000-0005-0000-0000-0000EC1D0000}"/>
    <cellStyle name="Comma 13 4 2 4 5" xfId="30892" xr:uid="{00000000-0005-0000-0000-0000ED1D0000}"/>
    <cellStyle name="Comma 13 4 2 4 6" xfId="40137" xr:uid="{00000000-0005-0000-0000-0000EE1D0000}"/>
    <cellStyle name="Comma 13 4 2 5" xfId="1848" xr:uid="{00000000-0005-0000-0000-0000EF1D0000}"/>
    <cellStyle name="Comma 13 4 2 5 2" xfId="6830" xr:uid="{00000000-0005-0000-0000-0000F01D0000}"/>
    <cellStyle name="Comma 13 4 2 5 2 2" xfId="16075" xr:uid="{00000000-0005-0000-0000-0000F11D0000}"/>
    <cellStyle name="Comma 13 4 2 5 2 3" xfId="25325" xr:uid="{00000000-0005-0000-0000-0000F21D0000}"/>
    <cellStyle name="Comma 13 4 2 5 2 4" xfId="34570" xr:uid="{00000000-0005-0000-0000-0000F31D0000}"/>
    <cellStyle name="Comma 13 4 2 5 2 5" xfId="43815" xr:uid="{00000000-0005-0000-0000-0000F41D0000}"/>
    <cellStyle name="Comma 13 4 2 5 3" xfId="11093" xr:uid="{00000000-0005-0000-0000-0000F51D0000}"/>
    <cellStyle name="Comma 13 4 2 5 4" xfId="20343" xr:uid="{00000000-0005-0000-0000-0000F61D0000}"/>
    <cellStyle name="Comma 13 4 2 5 5" xfId="29588" xr:uid="{00000000-0005-0000-0000-0000F71D0000}"/>
    <cellStyle name="Comma 13 4 2 5 6" xfId="38833" xr:uid="{00000000-0005-0000-0000-0000F81D0000}"/>
    <cellStyle name="Comma 13 4 2 6" xfId="5292" xr:uid="{00000000-0005-0000-0000-0000F91D0000}"/>
    <cellStyle name="Comma 13 4 2 6 2" xfId="14537" xr:uid="{00000000-0005-0000-0000-0000FA1D0000}"/>
    <cellStyle name="Comma 13 4 2 6 3" xfId="23787" xr:uid="{00000000-0005-0000-0000-0000FB1D0000}"/>
    <cellStyle name="Comma 13 4 2 6 4" xfId="33032" xr:uid="{00000000-0005-0000-0000-0000FC1D0000}"/>
    <cellStyle name="Comma 13 4 2 6 5" xfId="42277" xr:uid="{00000000-0005-0000-0000-0000FD1D0000}"/>
    <cellStyle name="Comma 13 4 2 7" xfId="4590" xr:uid="{00000000-0005-0000-0000-0000FE1D0000}"/>
    <cellStyle name="Comma 13 4 2 7 2" xfId="13835" xr:uid="{00000000-0005-0000-0000-0000FF1D0000}"/>
    <cellStyle name="Comma 13 4 2 7 3" xfId="23085" xr:uid="{00000000-0005-0000-0000-0000001E0000}"/>
    <cellStyle name="Comma 13 4 2 7 4" xfId="32330" xr:uid="{00000000-0005-0000-0000-0000011E0000}"/>
    <cellStyle name="Comma 13 4 2 7 5" xfId="41575" xr:uid="{00000000-0005-0000-0000-0000021E0000}"/>
    <cellStyle name="Comma 13 4 2 8" xfId="9555" xr:uid="{00000000-0005-0000-0000-0000031E0000}"/>
    <cellStyle name="Comma 13 4 2 9" xfId="18805" xr:uid="{00000000-0005-0000-0000-0000041E0000}"/>
    <cellStyle name="Comma 13 4 3" xfId="387" xr:uid="{00000000-0005-0000-0000-0000051E0000}"/>
    <cellStyle name="Comma 13 4 3 10" xfId="28128" xr:uid="{00000000-0005-0000-0000-0000061E0000}"/>
    <cellStyle name="Comma 13 4 3 11" xfId="37373" xr:uid="{00000000-0005-0000-0000-0000071E0000}"/>
    <cellStyle name="Comma 13 4 3 2" xfId="756" xr:uid="{00000000-0005-0000-0000-0000081E0000}"/>
    <cellStyle name="Comma 13 4 3 2 10" xfId="37741" xr:uid="{00000000-0005-0000-0000-0000091E0000}"/>
    <cellStyle name="Comma 13 4 3 2 2" xfId="1458" xr:uid="{00000000-0005-0000-0000-00000A1E0000}"/>
    <cellStyle name="Comma 13 4 3 2 2 2" xfId="4300" xr:uid="{00000000-0005-0000-0000-00000B1E0000}"/>
    <cellStyle name="Comma 13 4 3 2 2 2 2" xfId="9282" xr:uid="{00000000-0005-0000-0000-00000C1E0000}"/>
    <cellStyle name="Comma 13 4 3 2 2 2 2 2" xfId="18527" xr:uid="{00000000-0005-0000-0000-00000D1E0000}"/>
    <cellStyle name="Comma 13 4 3 2 2 2 2 3" xfId="27777" xr:uid="{00000000-0005-0000-0000-00000E1E0000}"/>
    <cellStyle name="Comma 13 4 3 2 2 2 2 4" xfId="37022" xr:uid="{00000000-0005-0000-0000-00000F1E0000}"/>
    <cellStyle name="Comma 13 4 3 2 2 2 2 5" xfId="46267" xr:uid="{00000000-0005-0000-0000-0000101E0000}"/>
    <cellStyle name="Comma 13 4 3 2 2 2 3" xfId="13545" xr:uid="{00000000-0005-0000-0000-0000111E0000}"/>
    <cellStyle name="Comma 13 4 3 2 2 2 4" xfId="22795" xr:uid="{00000000-0005-0000-0000-0000121E0000}"/>
    <cellStyle name="Comma 13 4 3 2 2 2 5" xfId="32040" xr:uid="{00000000-0005-0000-0000-0000131E0000}"/>
    <cellStyle name="Comma 13 4 3 2 2 2 6" xfId="41285" xr:uid="{00000000-0005-0000-0000-0000141E0000}"/>
    <cellStyle name="Comma 13 4 3 2 2 3" xfId="2879" xr:uid="{00000000-0005-0000-0000-0000151E0000}"/>
    <cellStyle name="Comma 13 4 3 2 2 3 2" xfId="7861" xr:uid="{00000000-0005-0000-0000-0000161E0000}"/>
    <cellStyle name="Comma 13 4 3 2 2 3 2 2" xfId="17106" xr:uid="{00000000-0005-0000-0000-0000171E0000}"/>
    <cellStyle name="Comma 13 4 3 2 2 3 2 3" xfId="26356" xr:uid="{00000000-0005-0000-0000-0000181E0000}"/>
    <cellStyle name="Comma 13 4 3 2 2 3 2 4" xfId="35601" xr:uid="{00000000-0005-0000-0000-0000191E0000}"/>
    <cellStyle name="Comma 13 4 3 2 2 3 2 5" xfId="44846" xr:uid="{00000000-0005-0000-0000-00001A1E0000}"/>
    <cellStyle name="Comma 13 4 3 2 2 3 3" xfId="12124" xr:uid="{00000000-0005-0000-0000-00001B1E0000}"/>
    <cellStyle name="Comma 13 4 3 2 2 3 4" xfId="21374" xr:uid="{00000000-0005-0000-0000-00001C1E0000}"/>
    <cellStyle name="Comma 13 4 3 2 2 3 5" xfId="30619" xr:uid="{00000000-0005-0000-0000-00001D1E0000}"/>
    <cellStyle name="Comma 13 4 3 2 2 3 6" xfId="39864" xr:uid="{00000000-0005-0000-0000-00001E1E0000}"/>
    <cellStyle name="Comma 13 4 3 2 2 4" xfId="6440" xr:uid="{00000000-0005-0000-0000-00001F1E0000}"/>
    <cellStyle name="Comma 13 4 3 2 2 4 2" xfId="15685" xr:uid="{00000000-0005-0000-0000-0000201E0000}"/>
    <cellStyle name="Comma 13 4 3 2 2 4 3" xfId="24935" xr:uid="{00000000-0005-0000-0000-0000211E0000}"/>
    <cellStyle name="Comma 13 4 3 2 2 4 4" xfId="34180" xr:uid="{00000000-0005-0000-0000-0000221E0000}"/>
    <cellStyle name="Comma 13 4 3 2 2 4 5" xfId="43425" xr:uid="{00000000-0005-0000-0000-0000231E0000}"/>
    <cellStyle name="Comma 13 4 3 2 2 5" xfId="10703" xr:uid="{00000000-0005-0000-0000-0000241E0000}"/>
    <cellStyle name="Comma 13 4 3 2 2 6" xfId="19953" xr:uid="{00000000-0005-0000-0000-0000251E0000}"/>
    <cellStyle name="Comma 13 4 3 2 2 7" xfId="29198" xr:uid="{00000000-0005-0000-0000-0000261E0000}"/>
    <cellStyle name="Comma 13 4 3 2 2 8" xfId="38443" xr:uid="{00000000-0005-0000-0000-0000271E0000}"/>
    <cellStyle name="Comma 13 4 3 2 3" xfId="3598" xr:uid="{00000000-0005-0000-0000-0000281E0000}"/>
    <cellStyle name="Comma 13 4 3 2 3 2" xfId="8580" xr:uid="{00000000-0005-0000-0000-0000291E0000}"/>
    <cellStyle name="Comma 13 4 3 2 3 2 2" xfId="17825" xr:uid="{00000000-0005-0000-0000-00002A1E0000}"/>
    <cellStyle name="Comma 13 4 3 2 3 2 3" xfId="27075" xr:uid="{00000000-0005-0000-0000-00002B1E0000}"/>
    <cellStyle name="Comma 13 4 3 2 3 2 4" xfId="36320" xr:uid="{00000000-0005-0000-0000-00002C1E0000}"/>
    <cellStyle name="Comma 13 4 3 2 3 2 5" xfId="45565" xr:uid="{00000000-0005-0000-0000-00002D1E0000}"/>
    <cellStyle name="Comma 13 4 3 2 3 3" xfId="12843" xr:uid="{00000000-0005-0000-0000-00002E1E0000}"/>
    <cellStyle name="Comma 13 4 3 2 3 4" xfId="22093" xr:uid="{00000000-0005-0000-0000-00002F1E0000}"/>
    <cellStyle name="Comma 13 4 3 2 3 5" xfId="31338" xr:uid="{00000000-0005-0000-0000-0000301E0000}"/>
    <cellStyle name="Comma 13 4 3 2 3 6" xfId="40583" xr:uid="{00000000-0005-0000-0000-0000311E0000}"/>
    <cellStyle name="Comma 13 4 3 2 4" xfId="2160" xr:uid="{00000000-0005-0000-0000-0000321E0000}"/>
    <cellStyle name="Comma 13 4 3 2 4 2" xfId="7142" xr:uid="{00000000-0005-0000-0000-0000331E0000}"/>
    <cellStyle name="Comma 13 4 3 2 4 2 2" xfId="16387" xr:uid="{00000000-0005-0000-0000-0000341E0000}"/>
    <cellStyle name="Comma 13 4 3 2 4 2 3" xfId="25637" xr:uid="{00000000-0005-0000-0000-0000351E0000}"/>
    <cellStyle name="Comma 13 4 3 2 4 2 4" xfId="34882" xr:uid="{00000000-0005-0000-0000-0000361E0000}"/>
    <cellStyle name="Comma 13 4 3 2 4 2 5" xfId="44127" xr:uid="{00000000-0005-0000-0000-0000371E0000}"/>
    <cellStyle name="Comma 13 4 3 2 4 3" xfId="11405" xr:uid="{00000000-0005-0000-0000-0000381E0000}"/>
    <cellStyle name="Comma 13 4 3 2 4 4" xfId="20655" xr:uid="{00000000-0005-0000-0000-0000391E0000}"/>
    <cellStyle name="Comma 13 4 3 2 4 5" xfId="29900" xr:uid="{00000000-0005-0000-0000-00003A1E0000}"/>
    <cellStyle name="Comma 13 4 3 2 4 6" xfId="39145" xr:uid="{00000000-0005-0000-0000-00003B1E0000}"/>
    <cellStyle name="Comma 13 4 3 2 5" xfId="5738" xr:uid="{00000000-0005-0000-0000-00003C1E0000}"/>
    <cellStyle name="Comma 13 4 3 2 5 2" xfId="14983" xr:uid="{00000000-0005-0000-0000-00003D1E0000}"/>
    <cellStyle name="Comma 13 4 3 2 5 3" xfId="24233" xr:uid="{00000000-0005-0000-0000-00003E1E0000}"/>
    <cellStyle name="Comma 13 4 3 2 5 4" xfId="33478" xr:uid="{00000000-0005-0000-0000-00003F1E0000}"/>
    <cellStyle name="Comma 13 4 3 2 5 5" xfId="42723" xr:uid="{00000000-0005-0000-0000-0000401E0000}"/>
    <cellStyle name="Comma 13 4 3 2 6" xfId="5019" xr:uid="{00000000-0005-0000-0000-0000411E0000}"/>
    <cellStyle name="Comma 13 4 3 2 6 2" xfId="14264" xr:uid="{00000000-0005-0000-0000-0000421E0000}"/>
    <cellStyle name="Comma 13 4 3 2 6 3" xfId="23514" xr:uid="{00000000-0005-0000-0000-0000431E0000}"/>
    <cellStyle name="Comma 13 4 3 2 6 4" xfId="32759" xr:uid="{00000000-0005-0000-0000-0000441E0000}"/>
    <cellStyle name="Comma 13 4 3 2 6 5" xfId="42004" xr:uid="{00000000-0005-0000-0000-0000451E0000}"/>
    <cellStyle name="Comma 13 4 3 2 7" xfId="10001" xr:uid="{00000000-0005-0000-0000-0000461E0000}"/>
    <cellStyle name="Comma 13 4 3 2 8" xfId="19251" xr:uid="{00000000-0005-0000-0000-0000471E0000}"/>
    <cellStyle name="Comma 13 4 3 2 9" xfId="28496" xr:uid="{00000000-0005-0000-0000-0000481E0000}"/>
    <cellStyle name="Comma 13 4 3 3" xfId="1107" xr:uid="{00000000-0005-0000-0000-0000491E0000}"/>
    <cellStyle name="Comma 13 4 3 3 2" xfId="3949" xr:uid="{00000000-0005-0000-0000-00004A1E0000}"/>
    <cellStyle name="Comma 13 4 3 3 2 2" xfId="8931" xr:uid="{00000000-0005-0000-0000-00004B1E0000}"/>
    <cellStyle name="Comma 13 4 3 3 2 2 2" xfId="18176" xr:uid="{00000000-0005-0000-0000-00004C1E0000}"/>
    <cellStyle name="Comma 13 4 3 3 2 2 3" xfId="27426" xr:uid="{00000000-0005-0000-0000-00004D1E0000}"/>
    <cellStyle name="Comma 13 4 3 3 2 2 4" xfId="36671" xr:uid="{00000000-0005-0000-0000-00004E1E0000}"/>
    <cellStyle name="Comma 13 4 3 3 2 2 5" xfId="45916" xr:uid="{00000000-0005-0000-0000-00004F1E0000}"/>
    <cellStyle name="Comma 13 4 3 3 2 3" xfId="13194" xr:uid="{00000000-0005-0000-0000-0000501E0000}"/>
    <cellStyle name="Comma 13 4 3 3 2 4" xfId="22444" xr:uid="{00000000-0005-0000-0000-0000511E0000}"/>
    <cellStyle name="Comma 13 4 3 3 2 5" xfId="31689" xr:uid="{00000000-0005-0000-0000-0000521E0000}"/>
    <cellStyle name="Comma 13 4 3 3 2 6" xfId="40934" xr:uid="{00000000-0005-0000-0000-0000531E0000}"/>
    <cellStyle name="Comma 13 4 3 3 3" xfId="2511" xr:uid="{00000000-0005-0000-0000-0000541E0000}"/>
    <cellStyle name="Comma 13 4 3 3 3 2" xfId="7493" xr:uid="{00000000-0005-0000-0000-0000551E0000}"/>
    <cellStyle name="Comma 13 4 3 3 3 2 2" xfId="16738" xr:uid="{00000000-0005-0000-0000-0000561E0000}"/>
    <cellStyle name="Comma 13 4 3 3 3 2 3" xfId="25988" xr:uid="{00000000-0005-0000-0000-0000571E0000}"/>
    <cellStyle name="Comma 13 4 3 3 3 2 4" xfId="35233" xr:uid="{00000000-0005-0000-0000-0000581E0000}"/>
    <cellStyle name="Comma 13 4 3 3 3 2 5" xfId="44478" xr:uid="{00000000-0005-0000-0000-0000591E0000}"/>
    <cellStyle name="Comma 13 4 3 3 3 3" xfId="11756" xr:uid="{00000000-0005-0000-0000-00005A1E0000}"/>
    <cellStyle name="Comma 13 4 3 3 3 4" xfId="21006" xr:uid="{00000000-0005-0000-0000-00005B1E0000}"/>
    <cellStyle name="Comma 13 4 3 3 3 5" xfId="30251" xr:uid="{00000000-0005-0000-0000-00005C1E0000}"/>
    <cellStyle name="Comma 13 4 3 3 3 6" xfId="39496" xr:uid="{00000000-0005-0000-0000-00005D1E0000}"/>
    <cellStyle name="Comma 13 4 3 3 4" xfId="6089" xr:uid="{00000000-0005-0000-0000-00005E1E0000}"/>
    <cellStyle name="Comma 13 4 3 3 4 2" xfId="15334" xr:uid="{00000000-0005-0000-0000-00005F1E0000}"/>
    <cellStyle name="Comma 13 4 3 3 4 3" xfId="24584" xr:uid="{00000000-0005-0000-0000-0000601E0000}"/>
    <cellStyle name="Comma 13 4 3 3 4 4" xfId="33829" xr:uid="{00000000-0005-0000-0000-0000611E0000}"/>
    <cellStyle name="Comma 13 4 3 3 4 5" xfId="43074" xr:uid="{00000000-0005-0000-0000-0000621E0000}"/>
    <cellStyle name="Comma 13 4 3 3 5" xfId="10352" xr:uid="{00000000-0005-0000-0000-0000631E0000}"/>
    <cellStyle name="Comma 13 4 3 3 6" xfId="19602" xr:uid="{00000000-0005-0000-0000-0000641E0000}"/>
    <cellStyle name="Comma 13 4 3 3 7" xfId="28847" xr:uid="{00000000-0005-0000-0000-0000651E0000}"/>
    <cellStyle name="Comma 13 4 3 3 8" xfId="38092" xr:uid="{00000000-0005-0000-0000-0000661E0000}"/>
    <cellStyle name="Comma 13 4 3 4" xfId="3230" xr:uid="{00000000-0005-0000-0000-0000671E0000}"/>
    <cellStyle name="Comma 13 4 3 4 2" xfId="8212" xr:uid="{00000000-0005-0000-0000-0000681E0000}"/>
    <cellStyle name="Comma 13 4 3 4 2 2" xfId="17457" xr:uid="{00000000-0005-0000-0000-0000691E0000}"/>
    <cellStyle name="Comma 13 4 3 4 2 3" xfId="26707" xr:uid="{00000000-0005-0000-0000-00006A1E0000}"/>
    <cellStyle name="Comma 13 4 3 4 2 4" xfId="35952" xr:uid="{00000000-0005-0000-0000-00006B1E0000}"/>
    <cellStyle name="Comma 13 4 3 4 2 5" xfId="45197" xr:uid="{00000000-0005-0000-0000-00006C1E0000}"/>
    <cellStyle name="Comma 13 4 3 4 3" xfId="12475" xr:uid="{00000000-0005-0000-0000-00006D1E0000}"/>
    <cellStyle name="Comma 13 4 3 4 4" xfId="21725" xr:uid="{00000000-0005-0000-0000-00006E1E0000}"/>
    <cellStyle name="Comma 13 4 3 4 5" xfId="30970" xr:uid="{00000000-0005-0000-0000-00006F1E0000}"/>
    <cellStyle name="Comma 13 4 3 4 6" xfId="40215" xr:uid="{00000000-0005-0000-0000-0000701E0000}"/>
    <cellStyle name="Comma 13 4 3 5" xfId="1692" xr:uid="{00000000-0005-0000-0000-0000711E0000}"/>
    <cellStyle name="Comma 13 4 3 5 2" xfId="6674" xr:uid="{00000000-0005-0000-0000-0000721E0000}"/>
    <cellStyle name="Comma 13 4 3 5 2 2" xfId="15919" xr:uid="{00000000-0005-0000-0000-0000731E0000}"/>
    <cellStyle name="Comma 13 4 3 5 2 3" xfId="25169" xr:uid="{00000000-0005-0000-0000-0000741E0000}"/>
    <cellStyle name="Comma 13 4 3 5 2 4" xfId="34414" xr:uid="{00000000-0005-0000-0000-0000751E0000}"/>
    <cellStyle name="Comma 13 4 3 5 2 5" xfId="43659" xr:uid="{00000000-0005-0000-0000-0000761E0000}"/>
    <cellStyle name="Comma 13 4 3 5 3" xfId="10937" xr:uid="{00000000-0005-0000-0000-0000771E0000}"/>
    <cellStyle name="Comma 13 4 3 5 4" xfId="20187" xr:uid="{00000000-0005-0000-0000-0000781E0000}"/>
    <cellStyle name="Comma 13 4 3 5 5" xfId="29432" xr:uid="{00000000-0005-0000-0000-0000791E0000}"/>
    <cellStyle name="Comma 13 4 3 5 6" xfId="38677" xr:uid="{00000000-0005-0000-0000-00007A1E0000}"/>
    <cellStyle name="Comma 13 4 3 6" xfId="5370" xr:uid="{00000000-0005-0000-0000-00007B1E0000}"/>
    <cellStyle name="Comma 13 4 3 6 2" xfId="14615" xr:uid="{00000000-0005-0000-0000-00007C1E0000}"/>
    <cellStyle name="Comma 13 4 3 6 3" xfId="23865" xr:uid="{00000000-0005-0000-0000-00007D1E0000}"/>
    <cellStyle name="Comma 13 4 3 6 4" xfId="33110" xr:uid="{00000000-0005-0000-0000-00007E1E0000}"/>
    <cellStyle name="Comma 13 4 3 6 5" xfId="42355" xr:uid="{00000000-0005-0000-0000-00007F1E0000}"/>
    <cellStyle name="Comma 13 4 3 7" xfId="4668" xr:uid="{00000000-0005-0000-0000-0000801E0000}"/>
    <cellStyle name="Comma 13 4 3 7 2" xfId="13913" xr:uid="{00000000-0005-0000-0000-0000811E0000}"/>
    <cellStyle name="Comma 13 4 3 7 3" xfId="23163" xr:uid="{00000000-0005-0000-0000-0000821E0000}"/>
    <cellStyle name="Comma 13 4 3 7 4" xfId="32408" xr:uid="{00000000-0005-0000-0000-0000831E0000}"/>
    <cellStyle name="Comma 13 4 3 7 5" xfId="41653" xr:uid="{00000000-0005-0000-0000-0000841E0000}"/>
    <cellStyle name="Comma 13 4 3 8" xfId="9633" xr:uid="{00000000-0005-0000-0000-0000851E0000}"/>
    <cellStyle name="Comma 13 4 3 9" xfId="18883" xr:uid="{00000000-0005-0000-0000-0000861E0000}"/>
    <cellStyle name="Comma 13 4 4" xfId="522" xr:uid="{00000000-0005-0000-0000-0000871E0000}"/>
    <cellStyle name="Comma 13 4 4 10" xfId="37507" xr:uid="{00000000-0005-0000-0000-0000881E0000}"/>
    <cellStyle name="Comma 13 4 4 2" xfId="1224" xr:uid="{00000000-0005-0000-0000-0000891E0000}"/>
    <cellStyle name="Comma 13 4 4 2 2" xfId="4066" xr:uid="{00000000-0005-0000-0000-00008A1E0000}"/>
    <cellStyle name="Comma 13 4 4 2 2 2" xfId="9048" xr:uid="{00000000-0005-0000-0000-00008B1E0000}"/>
    <cellStyle name="Comma 13 4 4 2 2 2 2" xfId="18293" xr:uid="{00000000-0005-0000-0000-00008C1E0000}"/>
    <cellStyle name="Comma 13 4 4 2 2 2 3" xfId="27543" xr:uid="{00000000-0005-0000-0000-00008D1E0000}"/>
    <cellStyle name="Comma 13 4 4 2 2 2 4" xfId="36788" xr:uid="{00000000-0005-0000-0000-00008E1E0000}"/>
    <cellStyle name="Comma 13 4 4 2 2 2 5" xfId="46033" xr:uid="{00000000-0005-0000-0000-00008F1E0000}"/>
    <cellStyle name="Comma 13 4 4 2 2 3" xfId="13311" xr:uid="{00000000-0005-0000-0000-0000901E0000}"/>
    <cellStyle name="Comma 13 4 4 2 2 4" xfId="22561" xr:uid="{00000000-0005-0000-0000-0000911E0000}"/>
    <cellStyle name="Comma 13 4 4 2 2 5" xfId="31806" xr:uid="{00000000-0005-0000-0000-0000921E0000}"/>
    <cellStyle name="Comma 13 4 4 2 2 6" xfId="41051" xr:uid="{00000000-0005-0000-0000-0000931E0000}"/>
    <cellStyle name="Comma 13 4 4 2 3" xfId="2645" xr:uid="{00000000-0005-0000-0000-0000941E0000}"/>
    <cellStyle name="Comma 13 4 4 2 3 2" xfId="7627" xr:uid="{00000000-0005-0000-0000-0000951E0000}"/>
    <cellStyle name="Comma 13 4 4 2 3 2 2" xfId="16872" xr:uid="{00000000-0005-0000-0000-0000961E0000}"/>
    <cellStyle name="Comma 13 4 4 2 3 2 3" xfId="26122" xr:uid="{00000000-0005-0000-0000-0000971E0000}"/>
    <cellStyle name="Comma 13 4 4 2 3 2 4" xfId="35367" xr:uid="{00000000-0005-0000-0000-0000981E0000}"/>
    <cellStyle name="Comma 13 4 4 2 3 2 5" xfId="44612" xr:uid="{00000000-0005-0000-0000-0000991E0000}"/>
    <cellStyle name="Comma 13 4 4 2 3 3" xfId="11890" xr:uid="{00000000-0005-0000-0000-00009A1E0000}"/>
    <cellStyle name="Comma 13 4 4 2 3 4" xfId="21140" xr:uid="{00000000-0005-0000-0000-00009B1E0000}"/>
    <cellStyle name="Comma 13 4 4 2 3 5" xfId="30385" xr:uid="{00000000-0005-0000-0000-00009C1E0000}"/>
    <cellStyle name="Comma 13 4 4 2 3 6" xfId="39630" xr:uid="{00000000-0005-0000-0000-00009D1E0000}"/>
    <cellStyle name="Comma 13 4 4 2 4" xfId="6206" xr:uid="{00000000-0005-0000-0000-00009E1E0000}"/>
    <cellStyle name="Comma 13 4 4 2 4 2" xfId="15451" xr:uid="{00000000-0005-0000-0000-00009F1E0000}"/>
    <cellStyle name="Comma 13 4 4 2 4 3" xfId="24701" xr:uid="{00000000-0005-0000-0000-0000A01E0000}"/>
    <cellStyle name="Comma 13 4 4 2 4 4" xfId="33946" xr:uid="{00000000-0005-0000-0000-0000A11E0000}"/>
    <cellStyle name="Comma 13 4 4 2 4 5" xfId="43191" xr:uid="{00000000-0005-0000-0000-0000A21E0000}"/>
    <cellStyle name="Comma 13 4 4 2 5" xfId="10469" xr:uid="{00000000-0005-0000-0000-0000A31E0000}"/>
    <cellStyle name="Comma 13 4 4 2 6" xfId="19719" xr:uid="{00000000-0005-0000-0000-0000A41E0000}"/>
    <cellStyle name="Comma 13 4 4 2 7" xfId="28964" xr:uid="{00000000-0005-0000-0000-0000A51E0000}"/>
    <cellStyle name="Comma 13 4 4 2 8" xfId="38209" xr:uid="{00000000-0005-0000-0000-0000A61E0000}"/>
    <cellStyle name="Comma 13 4 4 3" xfId="3364" xr:uid="{00000000-0005-0000-0000-0000A71E0000}"/>
    <cellStyle name="Comma 13 4 4 3 2" xfId="8346" xr:uid="{00000000-0005-0000-0000-0000A81E0000}"/>
    <cellStyle name="Comma 13 4 4 3 2 2" xfId="17591" xr:uid="{00000000-0005-0000-0000-0000A91E0000}"/>
    <cellStyle name="Comma 13 4 4 3 2 3" xfId="26841" xr:uid="{00000000-0005-0000-0000-0000AA1E0000}"/>
    <cellStyle name="Comma 13 4 4 3 2 4" xfId="36086" xr:uid="{00000000-0005-0000-0000-0000AB1E0000}"/>
    <cellStyle name="Comma 13 4 4 3 2 5" xfId="45331" xr:uid="{00000000-0005-0000-0000-0000AC1E0000}"/>
    <cellStyle name="Comma 13 4 4 3 3" xfId="12609" xr:uid="{00000000-0005-0000-0000-0000AD1E0000}"/>
    <cellStyle name="Comma 13 4 4 3 4" xfId="21859" xr:uid="{00000000-0005-0000-0000-0000AE1E0000}"/>
    <cellStyle name="Comma 13 4 4 3 5" xfId="31104" xr:uid="{00000000-0005-0000-0000-0000AF1E0000}"/>
    <cellStyle name="Comma 13 4 4 3 6" xfId="40349" xr:uid="{00000000-0005-0000-0000-0000B01E0000}"/>
    <cellStyle name="Comma 13 4 4 4" xfId="1926" xr:uid="{00000000-0005-0000-0000-0000B11E0000}"/>
    <cellStyle name="Comma 13 4 4 4 2" xfId="6908" xr:uid="{00000000-0005-0000-0000-0000B21E0000}"/>
    <cellStyle name="Comma 13 4 4 4 2 2" xfId="16153" xr:uid="{00000000-0005-0000-0000-0000B31E0000}"/>
    <cellStyle name="Comma 13 4 4 4 2 3" xfId="25403" xr:uid="{00000000-0005-0000-0000-0000B41E0000}"/>
    <cellStyle name="Comma 13 4 4 4 2 4" xfId="34648" xr:uid="{00000000-0005-0000-0000-0000B51E0000}"/>
    <cellStyle name="Comma 13 4 4 4 2 5" xfId="43893" xr:uid="{00000000-0005-0000-0000-0000B61E0000}"/>
    <cellStyle name="Comma 13 4 4 4 3" xfId="11171" xr:uid="{00000000-0005-0000-0000-0000B71E0000}"/>
    <cellStyle name="Comma 13 4 4 4 4" xfId="20421" xr:uid="{00000000-0005-0000-0000-0000B81E0000}"/>
    <cellStyle name="Comma 13 4 4 4 5" xfId="29666" xr:uid="{00000000-0005-0000-0000-0000B91E0000}"/>
    <cellStyle name="Comma 13 4 4 4 6" xfId="38911" xr:uid="{00000000-0005-0000-0000-0000BA1E0000}"/>
    <cellStyle name="Comma 13 4 4 5" xfId="5504" xr:uid="{00000000-0005-0000-0000-0000BB1E0000}"/>
    <cellStyle name="Comma 13 4 4 5 2" xfId="14749" xr:uid="{00000000-0005-0000-0000-0000BC1E0000}"/>
    <cellStyle name="Comma 13 4 4 5 3" xfId="23999" xr:uid="{00000000-0005-0000-0000-0000BD1E0000}"/>
    <cellStyle name="Comma 13 4 4 5 4" xfId="33244" xr:uid="{00000000-0005-0000-0000-0000BE1E0000}"/>
    <cellStyle name="Comma 13 4 4 5 5" xfId="42489" xr:uid="{00000000-0005-0000-0000-0000BF1E0000}"/>
    <cellStyle name="Comma 13 4 4 6" xfId="4785" xr:uid="{00000000-0005-0000-0000-0000C01E0000}"/>
    <cellStyle name="Comma 13 4 4 6 2" xfId="14030" xr:uid="{00000000-0005-0000-0000-0000C11E0000}"/>
    <cellStyle name="Comma 13 4 4 6 3" xfId="23280" xr:uid="{00000000-0005-0000-0000-0000C21E0000}"/>
    <cellStyle name="Comma 13 4 4 6 4" xfId="32525" xr:uid="{00000000-0005-0000-0000-0000C31E0000}"/>
    <cellStyle name="Comma 13 4 4 6 5" xfId="41770" xr:uid="{00000000-0005-0000-0000-0000C41E0000}"/>
    <cellStyle name="Comma 13 4 4 7" xfId="9767" xr:uid="{00000000-0005-0000-0000-0000C51E0000}"/>
    <cellStyle name="Comma 13 4 4 8" xfId="19017" xr:uid="{00000000-0005-0000-0000-0000C61E0000}"/>
    <cellStyle name="Comma 13 4 4 9" xfId="28262" xr:uid="{00000000-0005-0000-0000-0000C71E0000}"/>
    <cellStyle name="Comma 13 4 5" xfId="873" xr:uid="{00000000-0005-0000-0000-0000C81E0000}"/>
    <cellStyle name="Comma 13 4 5 2" xfId="3715" xr:uid="{00000000-0005-0000-0000-0000C91E0000}"/>
    <cellStyle name="Comma 13 4 5 2 2" xfId="8697" xr:uid="{00000000-0005-0000-0000-0000CA1E0000}"/>
    <cellStyle name="Comma 13 4 5 2 2 2" xfId="17942" xr:uid="{00000000-0005-0000-0000-0000CB1E0000}"/>
    <cellStyle name="Comma 13 4 5 2 2 3" xfId="27192" xr:uid="{00000000-0005-0000-0000-0000CC1E0000}"/>
    <cellStyle name="Comma 13 4 5 2 2 4" xfId="36437" xr:uid="{00000000-0005-0000-0000-0000CD1E0000}"/>
    <cellStyle name="Comma 13 4 5 2 2 5" xfId="45682" xr:uid="{00000000-0005-0000-0000-0000CE1E0000}"/>
    <cellStyle name="Comma 13 4 5 2 3" xfId="12960" xr:uid="{00000000-0005-0000-0000-0000CF1E0000}"/>
    <cellStyle name="Comma 13 4 5 2 4" xfId="22210" xr:uid="{00000000-0005-0000-0000-0000D01E0000}"/>
    <cellStyle name="Comma 13 4 5 2 5" xfId="31455" xr:uid="{00000000-0005-0000-0000-0000D11E0000}"/>
    <cellStyle name="Comma 13 4 5 2 6" xfId="40700" xr:uid="{00000000-0005-0000-0000-0000D21E0000}"/>
    <cellStyle name="Comma 13 4 5 3" xfId="2277" xr:uid="{00000000-0005-0000-0000-0000D31E0000}"/>
    <cellStyle name="Comma 13 4 5 3 2" xfId="7259" xr:uid="{00000000-0005-0000-0000-0000D41E0000}"/>
    <cellStyle name="Comma 13 4 5 3 2 2" xfId="16504" xr:uid="{00000000-0005-0000-0000-0000D51E0000}"/>
    <cellStyle name="Comma 13 4 5 3 2 3" xfId="25754" xr:uid="{00000000-0005-0000-0000-0000D61E0000}"/>
    <cellStyle name="Comma 13 4 5 3 2 4" xfId="34999" xr:uid="{00000000-0005-0000-0000-0000D71E0000}"/>
    <cellStyle name="Comma 13 4 5 3 2 5" xfId="44244" xr:uid="{00000000-0005-0000-0000-0000D81E0000}"/>
    <cellStyle name="Comma 13 4 5 3 3" xfId="11522" xr:uid="{00000000-0005-0000-0000-0000D91E0000}"/>
    <cellStyle name="Comma 13 4 5 3 4" xfId="20772" xr:uid="{00000000-0005-0000-0000-0000DA1E0000}"/>
    <cellStyle name="Comma 13 4 5 3 5" xfId="30017" xr:uid="{00000000-0005-0000-0000-0000DB1E0000}"/>
    <cellStyle name="Comma 13 4 5 3 6" xfId="39262" xr:uid="{00000000-0005-0000-0000-0000DC1E0000}"/>
    <cellStyle name="Comma 13 4 5 4" xfId="5855" xr:uid="{00000000-0005-0000-0000-0000DD1E0000}"/>
    <cellStyle name="Comma 13 4 5 4 2" xfId="15100" xr:uid="{00000000-0005-0000-0000-0000DE1E0000}"/>
    <cellStyle name="Comma 13 4 5 4 3" xfId="24350" xr:uid="{00000000-0005-0000-0000-0000DF1E0000}"/>
    <cellStyle name="Comma 13 4 5 4 4" xfId="33595" xr:uid="{00000000-0005-0000-0000-0000E01E0000}"/>
    <cellStyle name="Comma 13 4 5 4 5" xfId="42840" xr:uid="{00000000-0005-0000-0000-0000E11E0000}"/>
    <cellStyle name="Comma 13 4 5 5" xfId="10118" xr:uid="{00000000-0005-0000-0000-0000E21E0000}"/>
    <cellStyle name="Comma 13 4 5 6" xfId="19368" xr:uid="{00000000-0005-0000-0000-0000E31E0000}"/>
    <cellStyle name="Comma 13 4 5 7" xfId="28613" xr:uid="{00000000-0005-0000-0000-0000E41E0000}"/>
    <cellStyle name="Comma 13 4 5 8" xfId="37858" xr:uid="{00000000-0005-0000-0000-0000E51E0000}"/>
    <cellStyle name="Comma 13 4 6" xfId="2996" xr:uid="{00000000-0005-0000-0000-0000E61E0000}"/>
    <cellStyle name="Comma 13 4 6 2" xfId="7978" xr:uid="{00000000-0005-0000-0000-0000E71E0000}"/>
    <cellStyle name="Comma 13 4 6 2 2" xfId="17223" xr:uid="{00000000-0005-0000-0000-0000E81E0000}"/>
    <cellStyle name="Comma 13 4 6 2 3" xfId="26473" xr:uid="{00000000-0005-0000-0000-0000E91E0000}"/>
    <cellStyle name="Comma 13 4 6 2 4" xfId="35718" xr:uid="{00000000-0005-0000-0000-0000EA1E0000}"/>
    <cellStyle name="Comma 13 4 6 2 5" xfId="44963" xr:uid="{00000000-0005-0000-0000-0000EB1E0000}"/>
    <cellStyle name="Comma 13 4 6 3" xfId="12241" xr:uid="{00000000-0005-0000-0000-0000EC1E0000}"/>
    <cellStyle name="Comma 13 4 6 4" xfId="21491" xr:uid="{00000000-0005-0000-0000-0000ED1E0000}"/>
    <cellStyle name="Comma 13 4 6 5" xfId="30736" xr:uid="{00000000-0005-0000-0000-0000EE1E0000}"/>
    <cellStyle name="Comma 13 4 6 6" xfId="39981" xr:uid="{00000000-0005-0000-0000-0000EF1E0000}"/>
    <cellStyle name="Comma 13 4 7" xfId="1614" xr:uid="{00000000-0005-0000-0000-0000F01E0000}"/>
    <cellStyle name="Comma 13 4 7 2" xfId="6596" xr:uid="{00000000-0005-0000-0000-0000F11E0000}"/>
    <cellStyle name="Comma 13 4 7 2 2" xfId="15841" xr:uid="{00000000-0005-0000-0000-0000F21E0000}"/>
    <cellStyle name="Comma 13 4 7 2 3" xfId="25091" xr:uid="{00000000-0005-0000-0000-0000F31E0000}"/>
    <cellStyle name="Comma 13 4 7 2 4" xfId="34336" xr:uid="{00000000-0005-0000-0000-0000F41E0000}"/>
    <cellStyle name="Comma 13 4 7 2 5" xfId="43581" xr:uid="{00000000-0005-0000-0000-0000F51E0000}"/>
    <cellStyle name="Comma 13 4 7 3" xfId="10859" xr:uid="{00000000-0005-0000-0000-0000F61E0000}"/>
    <cellStyle name="Comma 13 4 7 4" xfId="20109" xr:uid="{00000000-0005-0000-0000-0000F71E0000}"/>
    <cellStyle name="Comma 13 4 7 5" xfId="29354" xr:uid="{00000000-0005-0000-0000-0000F81E0000}"/>
    <cellStyle name="Comma 13 4 7 6" xfId="38599" xr:uid="{00000000-0005-0000-0000-0000F91E0000}"/>
    <cellStyle name="Comma 13 4 8" xfId="5136" xr:uid="{00000000-0005-0000-0000-0000FA1E0000}"/>
    <cellStyle name="Comma 13 4 8 2" xfId="14381" xr:uid="{00000000-0005-0000-0000-0000FB1E0000}"/>
    <cellStyle name="Comma 13 4 8 3" xfId="23631" xr:uid="{00000000-0005-0000-0000-0000FC1E0000}"/>
    <cellStyle name="Comma 13 4 8 4" xfId="32876" xr:uid="{00000000-0005-0000-0000-0000FD1E0000}"/>
    <cellStyle name="Comma 13 4 8 5" xfId="42121" xr:uid="{00000000-0005-0000-0000-0000FE1E0000}"/>
    <cellStyle name="Comma 13 4 9" xfId="4434" xr:uid="{00000000-0005-0000-0000-0000FF1E0000}"/>
    <cellStyle name="Comma 13 4 9 2" xfId="13679" xr:uid="{00000000-0005-0000-0000-0000001F0000}"/>
    <cellStyle name="Comma 13 4 9 3" xfId="22929" xr:uid="{00000000-0005-0000-0000-0000011F0000}"/>
    <cellStyle name="Comma 13 4 9 4" xfId="32174" xr:uid="{00000000-0005-0000-0000-0000021F0000}"/>
    <cellStyle name="Comma 13 4 9 5" xfId="41419" xr:uid="{00000000-0005-0000-0000-0000031F0000}"/>
    <cellStyle name="Comma 13 5" xfId="231" xr:uid="{00000000-0005-0000-0000-0000041F0000}"/>
    <cellStyle name="Comma 13 5 10" xfId="27972" xr:uid="{00000000-0005-0000-0000-0000051F0000}"/>
    <cellStyle name="Comma 13 5 11" xfId="37217" xr:uid="{00000000-0005-0000-0000-0000061F0000}"/>
    <cellStyle name="Comma 13 5 2" xfId="600" xr:uid="{00000000-0005-0000-0000-0000071F0000}"/>
    <cellStyle name="Comma 13 5 2 10" xfId="37585" xr:uid="{00000000-0005-0000-0000-0000081F0000}"/>
    <cellStyle name="Comma 13 5 2 2" xfId="1302" xr:uid="{00000000-0005-0000-0000-0000091F0000}"/>
    <cellStyle name="Comma 13 5 2 2 2" xfId="4144" xr:uid="{00000000-0005-0000-0000-00000A1F0000}"/>
    <cellStyle name="Comma 13 5 2 2 2 2" xfId="9126" xr:uid="{00000000-0005-0000-0000-00000B1F0000}"/>
    <cellStyle name="Comma 13 5 2 2 2 2 2" xfId="18371" xr:uid="{00000000-0005-0000-0000-00000C1F0000}"/>
    <cellStyle name="Comma 13 5 2 2 2 2 3" xfId="27621" xr:uid="{00000000-0005-0000-0000-00000D1F0000}"/>
    <cellStyle name="Comma 13 5 2 2 2 2 4" xfId="36866" xr:uid="{00000000-0005-0000-0000-00000E1F0000}"/>
    <cellStyle name="Comma 13 5 2 2 2 2 5" xfId="46111" xr:uid="{00000000-0005-0000-0000-00000F1F0000}"/>
    <cellStyle name="Comma 13 5 2 2 2 3" xfId="13389" xr:uid="{00000000-0005-0000-0000-0000101F0000}"/>
    <cellStyle name="Comma 13 5 2 2 2 4" xfId="22639" xr:uid="{00000000-0005-0000-0000-0000111F0000}"/>
    <cellStyle name="Comma 13 5 2 2 2 5" xfId="31884" xr:uid="{00000000-0005-0000-0000-0000121F0000}"/>
    <cellStyle name="Comma 13 5 2 2 2 6" xfId="41129" xr:uid="{00000000-0005-0000-0000-0000131F0000}"/>
    <cellStyle name="Comma 13 5 2 2 3" xfId="2723" xr:uid="{00000000-0005-0000-0000-0000141F0000}"/>
    <cellStyle name="Comma 13 5 2 2 3 2" xfId="7705" xr:uid="{00000000-0005-0000-0000-0000151F0000}"/>
    <cellStyle name="Comma 13 5 2 2 3 2 2" xfId="16950" xr:uid="{00000000-0005-0000-0000-0000161F0000}"/>
    <cellStyle name="Comma 13 5 2 2 3 2 3" xfId="26200" xr:uid="{00000000-0005-0000-0000-0000171F0000}"/>
    <cellStyle name="Comma 13 5 2 2 3 2 4" xfId="35445" xr:uid="{00000000-0005-0000-0000-0000181F0000}"/>
    <cellStyle name="Comma 13 5 2 2 3 2 5" xfId="44690" xr:uid="{00000000-0005-0000-0000-0000191F0000}"/>
    <cellStyle name="Comma 13 5 2 2 3 3" xfId="11968" xr:uid="{00000000-0005-0000-0000-00001A1F0000}"/>
    <cellStyle name="Comma 13 5 2 2 3 4" xfId="21218" xr:uid="{00000000-0005-0000-0000-00001B1F0000}"/>
    <cellStyle name="Comma 13 5 2 2 3 5" xfId="30463" xr:uid="{00000000-0005-0000-0000-00001C1F0000}"/>
    <cellStyle name="Comma 13 5 2 2 3 6" xfId="39708" xr:uid="{00000000-0005-0000-0000-00001D1F0000}"/>
    <cellStyle name="Comma 13 5 2 2 4" xfId="6284" xr:uid="{00000000-0005-0000-0000-00001E1F0000}"/>
    <cellStyle name="Comma 13 5 2 2 4 2" xfId="15529" xr:uid="{00000000-0005-0000-0000-00001F1F0000}"/>
    <cellStyle name="Comma 13 5 2 2 4 3" xfId="24779" xr:uid="{00000000-0005-0000-0000-0000201F0000}"/>
    <cellStyle name="Comma 13 5 2 2 4 4" xfId="34024" xr:uid="{00000000-0005-0000-0000-0000211F0000}"/>
    <cellStyle name="Comma 13 5 2 2 4 5" xfId="43269" xr:uid="{00000000-0005-0000-0000-0000221F0000}"/>
    <cellStyle name="Comma 13 5 2 2 5" xfId="10547" xr:uid="{00000000-0005-0000-0000-0000231F0000}"/>
    <cellStyle name="Comma 13 5 2 2 6" xfId="19797" xr:uid="{00000000-0005-0000-0000-0000241F0000}"/>
    <cellStyle name="Comma 13 5 2 2 7" xfId="29042" xr:uid="{00000000-0005-0000-0000-0000251F0000}"/>
    <cellStyle name="Comma 13 5 2 2 8" xfId="38287" xr:uid="{00000000-0005-0000-0000-0000261F0000}"/>
    <cellStyle name="Comma 13 5 2 3" xfId="3442" xr:uid="{00000000-0005-0000-0000-0000271F0000}"/>
    <cellStyle name="Comma 13 5 2 3 2" xfId="8424" xr:uid="{00000000-0005-0000-0000-0000281F0000}"/>
    <cellStyle name="Comma 13 5 2 3 2 2" xfId="17669" xr:uid="{00000000-0005-0000-0000-0000291F0000}"/>
    <cellStyle name="Comma 13 5 2 3 2 3" xfId="26919" xr:uid="{00000000-0005-0000-0000-00002A1F0000}"/>
    <cellStyle name="Comma 13 5 2 3 2 4" xfId="36164" xr:uid="{00000000-0005-0000-0000-00002B1F0000}"/>
    <cellStyle name="Comma 13 5 2 3 2 5" xfId="45409" xr:uid="{00000000-0005-0000-0000-00002C1F0000}"/>
    <cellStyle name="Comma 13 5 2 3 3" xfId="12687" xr:uid="{00000000-0005-0000-0000-00002D1F0000}"/>
    <cellStyle name="Comma 13 5 2 3 4" xfId="21937" xr:uid="{00000000-0005-0000-0000-00002E1F0000}"/>
    <cellStyle name="Comma 13 5 2 3 5" xfId="31182" xr:uid="{00000000-0005-0000-0000-00002F1F0000}"/>
    <cellStyle name="Comma 13 5 2 3 6" xfId="40427" xr:uid="{00000000-0005-0000-0000-0000301F0000}"/>
    <cellStyle name="Comma 13 5 2 4" xfId="2004" xr:uid="{00000000-0005-0000-0000-0000311F0000}"/>
    <cellStyle name="Comma 13 5 2 4 2" xfId="6986" xr:uid="{00000000-0005-0000-0000-0000321F0000}"/>
    <cellStyle name="Comma 13 5 2 4 2 2" xfId="16231" xr:uid="{00000000-0005-0000-0000-0000331F0000}"/>
    <cellStyle name="Comma 13 5 2 4 2 3" xfId="25481" xr:uid="{00000000-0005-0000-0000-0000341F0000}"/>
    <cellStyle name="Comma 13 5 2 4 2 4" xfId="34726" xr:uid="{00000000-0005-0000-0000-0000351F0000}"/>
    <cellStyle name="Comma 13 5 2 4 2 5" xfId="43971" xr:uid="{00000000-0005-0000-0000-0000361F0000}"/>
    <cellStyle name="Comma 13 5 2 4 3" xfId="11249" xr:uid="{00000000-0005-0000-0000-0000371F0000}"/>
    <cellStyle name="Comma 13 5 2 4 4" xfId="20499" xr:uid="{00000000-0005-0000-0000-0000381F0000}"/>
    <cellStyle name="Comma 13 5 2 4 5" xfId="29744" xr:uid="{00000000-0005-0000-0000-0000391F0000}"/>
    <cellStyle name="Comma 13 5 2 4 6" xfId="38989" xr:uid="{00000000-0005-0000-0000-00003A1F0000}"/>
    <cellStyle name="Comma 13 5 2 5" xfId="5582" xr:uid="{00000000-0005-0000-0000-00003B1F0000}"/>
    <cellStyle name="Comma 13 5 2 5 2" xfId="14827" xr:uid="{00000000-0005-0000-0000-00003C1F0000}"/>
    <cellStyle name="Comma 13 5 2 5 3" xfId="24077" xr:uid="{00000000-0005-0000-0000-00003D1F0000}"/>
    <cellStyle name="Comma 13 5 2 5 4" xfId="33322" xr:uid="{00000000-0005-0000-0000-00003E1F0000}"/>
    <cellStyle name="Comma 13 5 2 5 5" xfId="42567" xr:uid="{00000000-0005-0000-0000-00003F1F0000}"/>
    <cellStyle name="Comma 13 5 2 6" xfId="4863" xr:uid="{00000000-0005-0000-0000-0000401F0000}"/>
    <cellStyle name="Comma 13 5 2 6 2" xfId="14108" xr:uid="{00000000-0005-0000-0000-0000411F0000}"/>
    <cellStyle name="Comma 13 5 2 6 3" xfId="23358" xr:uid="{00000000-0005-0000-0000-0000421F0000}"/>
    <cellStyle name="Comma 13 5 2 6 4" xfId="32603" xr:uid="{00000000-0005-0000-0000-0000431F0000}"/>
    <cellStyle name="Comma 13 5 2 6 5" xfId="41848" xr:uid="{00000000-0005-0000-0000-0000441F0000}"/>
    <cellStyle name="Comma 13 5 2 7" xfId="9845" xr:uid="{00000000-0005-0000-0000-0000451F0000}"/>
    <cellStyle name="Comma 13 5 2 8" xfId="19095" xr:uid="{00000000-0005-0000-0000-0000461F0000}"/>
    <cellStyle name="Comma 13 5 2 9" xfId="28340" xr:uid="{00000000-0005-0000-0000-0000471F0000}"/>
    <cellStyle name="Comma 13 5 3" xfId="951" xr:uid="{00000000-0005-0000-0000-0000481F0000}"/>
    <cellStyle name="Comma 13 5 3 2" xfId="3793" xr:uid="{00000000-0005-0000-0000-0000491F0000}"/>
    <cellStyle name="Comma 13 5 3 2 2" xfId="8775" xr:uid="{00000000-0005-0000-0000-00004A1F0000}"/>
    <cellStyle name="Comma 13 5 3 2 2 2" xfId="18020" xr:uid="{00000000-0005-0000-0000-00004B1F0000}"/>
    <cellStyle name="Comma 13 5 3 2 2 3" xfId="27270" xr:uid="{00000000-0005-0000-0000-00004C1F0000}"/>
    <cellStyle name="Comma 13 5 3 2 2 4" xfId="36515" xr:uid="{00000000-0005-0000-0000-00004D1F0000}"/>
    <cellStyle name="Comma 13 5 3 2 2 5" xfId="45760" xr:uid="{00000000-0005-0000-0000-00004E1F0000}"/>
    <cellStyle name="Comma 13 5 3 2 3" xfId="13038" xr:uid="{00000000-0005-0000-0000-00004F1F0000}"/>
    <cellStyle name="Comma 13 5 3 2 4" xfId="22288" xr:uid="{00000000-0005-0000-0000-0000501F0000}"/>
    <cellStyle name="Comma 13 5 3 2 5" xfId="31533" xr:uid="{00000000-0005-0000-0000-0000511F0000}"/>
    <cellStyle name="Comma 13 5 3 2 6" xfId="40778" xr:uid="{00000000-0005-0000-0000-0000521F0000}"/>
    <cellStyle name="Comma 13 5 3 3" xfId="2355" xr:uid="{00000000-0005-0000-0000-0000531F0000}"/>
    <cellStyle name="Comma 13 5 3 3 2" xfId="7337" xr:uid="{00000000-0005-0000-0000-0000541F0000}"/>
    <cellStyle name="Comma 13 5 3 3 2 2" xfId="16582" xr:uid="{00000000-0005-0000-0000-0000551F0000}"/>
    <cellStyle name="Comma 13 5 3 3 2 3" xfId="25832" xr:uid="{00000000-0005-0000-0000-0000561F0000}"/>
    <cellStyle name="Comma 13 5 3 3 2 4" xfId="35077" xr:uid="{00000000-0005-0000-0000-0000571F0000}"/>
    <cellStyle name="Comma 13 5 3 3 2 5" xfId="44322" xr:uid="{00000000-0005-0000-0000-0000581F0000}"/>
    <cellStyle name="Comma 13 5 3 3 3" xfId="11600" xr:uid="{00000000-0005-0000-0000-0000591F0000}"/>
    <cellStyle name="Comma 13 5 3 3 4" xfId="20850" xr:uid="{00000000-0005-0000-0000-00005A1F0000}"/>
    <cellStyle name="Comma 13 5 3 3 5" xfId="30095" xr:uid="{00000000-0005-0000-0000-00005B1F0000}"/>
    <cellStyle name="Comma 13 5 3 3 6" xfId="39340" xr:uid="{00000000-0005-0000-0000-00005C1F0000}"/>
    <cellStyle name="Comma 13 5 3 4" xfId="5933" xr:uid="{00000000-0005-0000-0000-00005D1F0000}"/>
    <cellStyle name="Comma 13 5 3 4 2" xfId="15178" xr:uid="{00000000-0005-0000-0000-00005E1F0000}"/>
    <cellStyle name="Comma 13 5 3 4 3" xfId="24428" xr:uid="{00000000-0005-0000-0000-00005F1F0000}"/>
    <cellStyle name="Comma 13 5 3 4 4" xfId="33673" xr:uid="{00000000-0005-0000-0000-0000601F0000}"/>
    <cellStyle name="Comma 13 5 3 4 5" xfId="42918" xr:uid="{00000000-0005-0000-0000-0000611F0000}"/>
    <cellStyle name="Comma 13 5 3 5" xfId="10196" xr:uid="{00000000-0005-0000-0000-0000621F0000}"/>
    <cellStyle name="Comma 13 5 3 6" xfId="19446" xr:uid="{00000000-0005-0000-0000-0000631F0000}"/>
    <cellStyle name="Comma 13 5 3 7" xfId="28691" xr:uid="{00000000-0005-0000-0000-0000641F0000}"/>
    <cellStyle name="Comma 13 5 3 8" xfId="37936" xr:uid="{00000000-0005-0000-0000-0000651F0000}"/>
    <cellStyle name="Comma 13 5 4" xfId="3074" xr:uid="{00000000-0005-0000-0000-0000661F0000}"/>
    <cellStyle name="Comma 13 5 4 2" xfId="8056" xr:uid="{00000000-0005-0000-0000-0000671F0000}"/>
    <cellStyle name="Comma 13 5 4 2 2" xfId="17301" xr:uid="{00000000-0005-0000-0000-0000681F0000}"/>
    <cellStyle name="Comma 13 5 4 2 3" xfId="26551" xr:uid="{00000000-0005-0000-0000-0000691F0000}"/>
    <cellStyle name="Comma 13 5 4 2 4" xfId="35796" xr:uid="{00000000-0005-0000-0000-00006A1F0000}"/>
    <cellStyle name="Comma 13 5 4 2 5" xfId="45041" xr:uid="{00000000-0005-0000-0000-00006B1F0000}"/>
    <cellStyle name="Comma 13 5 4 3" xfId="12319" xr:uid="{00000000-0005-0000-0000-00006C1F0000}"/>
    <cellStyle name="Comma 13 5 4 4" xfId="21569" xr:uid="{00000000-0005-0000-0000-00006D1F0000}"/>
    <cellStyle name="Comma 13 5 4 5" xfId="30814" xr:uid="{00000000-0005-0000-0000-00006E1F0000}"/>
    <cellStyle name="Comma 13 5 4 6" xfId="40059" xr:uid="{00000000-0005-0000-0000-00006F1F0000}"/>
    <cellStyle name="Comma 13 5 5" xfId="1770" xr:uid="{00000000-0005-0000-0000-0000701F0000}"/>
    <cellStyle name="Comma 13 5 5 2" xfId="6752" xr:uid="{00000000-0005-0000-0000-0000711F0000}"/>
    <cellStyle name="Comma 13 5 5 2 2" xfId="15997" xr:uid="{00000000-0005-0000-0000-0000721F0000}"/>
    <cellStyle name="Comma 13 5 5 2 3" xfId="25247" xr:uid="{00000000-0005-0000-0000-0000731F0000}"/>
    <cellStyle name="Comma 13 5 5 2 4" xfId="34492" xr:uid="{00000000-0005-0000-0000-0000741F0000}"/>
    <cellStyle name="Comma 13 5 5 2 5" xfId="43737" xr:uid="{00000000-0005-0000-0000-0000751F0000}"/>
    <cellStyle name="Comma 13 5 5 3" xfId="11015" xr:uid="{00000000-0005-0000-0000-0000761F0000}"/>
    <cellStyle name="Comma 13 5 5 4" xfId="20265" xr:uid="{00000000-0005-0000-0000-0000771F0000}"/>
    <cellStyle name="Comma 13 5 5 5" xfId="29510" xr:uid="{00000000-0005-0000-0000-0000781F0000}"/>
    <cellStyle name="Comma 13 5 5 6" xfId="38755" xr:uid="{00000000-0005-0000-0000-0000791F0000}"/>
    <cellStyle name="Comma 13 5 6" xfId="5214" xr:uid="{00000000-0005-0000-0000-00007A1F0000}"/>
    <cellStyle name="Comma 13 5 6 2" xfId="14459" xr:uid="{00000000-0005-0000-0000-00007B1F0000}"/>
    <cellStyle name="Comma 13 5 6 3" xfId="23709" xr:uid="{00000000-0005-0000-0000-00007C1F0000}"/>
    <cellStyle name="Comma 13 5 6 4" xfId="32954" xr:uid="{00000000-0005-0000-0000-00007D1F0000}"/>
    <cellStyle name="Comma 13 5 6 5" xfId="42199" xr:uid="{00000000-0005-0000-0000-00007E1F0000}"/>
    <cellStyle name="Comma 13 5 7" xfId="4512" xr:uid="{00000000-0005-0000-0000-00007F1F0000}"/>
    <cellStyle name="Comma 13 5 7 2" xfId="13757" xr:uid="{00000000-0005-0000-0000-0000801F0000}"/>
    <cellStyle name="Comma 13 5 7 3" xfId="23007" xr:uid="{00000000-0005-0000-0000-0000811F0000}"/>
    <cellStyle name="Comma 13 5 7 4" xfId="32252" xr:uid="{00000000-0005-0000-0000-0000821F0000}"/>
    <cellStyle name="Comma 13 5 7 5" xfId="41497" xr:uid="{00000000-0005-0000-0000-0000831F0000}"/>
    <cellStyle name="Comma 13 5 8" xfId="9477" xr:uid="{00000000-0005-0000-0000-0000841F0000}"/>
    <cellStyle name="Comma 13 5 9" xfId="18727" xr:uid="{00000000-0005-0000-0000-0000851F0000}"/>
    <cellStyle name="Comma 13 6" xfId="348" xr:uid="{00000000-0005-0000-0000-0000861F0000}"/>
    <cellStyle name="Comma 13 6 10" xfId="28089" xr:uid="{00000000-0005-0000-0000-0000871F0000}"/>
    <cellStyle name="Comma 13 6 11" xfId="37334" xr:uid="{00000000-0005-0000-0000-0000881F0000}"/>
    <cellStyle name="Comma 13 6 2" xfId="717" xr:uid="{00000000-0005-0000-0000-0000891F0000}"/>
    <cellStyle name="Comma 13 6 2 10" xfId="37702" xr:uid="{00000000-0005-0000-0000-00008A1F0000}"/>
    <cellStyle name="Comma 13 6 2 2" xfId="1419" xr:uid="{00000000-0005-0000-0000-00008B1F0000}"/>
    <cellStyle name="Comma 13 6 2 2 2" xfId="4261" xr:uid="{00000000-0005-0000-0000-00008C1F0000}"/>
    <cellStyle name="Comma 13 6 2 2 2 2" xfId="9243" xr:uid="{00000000-0005-0000-0000-00008D1F0000}"/>
    <cellStyle name="Comma 13 6 2 2 2 2 2" xfId="18488" xr:uid="{00000000-0005-0000-0000-00008E1F0000}"/>
    <cellStyle name="Comma 13 6 2 2 2 2 3" xfId="27738" xr:uid="{00000000-0005-0000-0000-00008F1F0000}"/>
    <cellStyle name="Comma 13 6 2 2 2 2 4" xfId="36983" xr:uid="{00000000-0005-0000-0000-0000901F0000}"/>
    <cellStyle name="Comma 13 6 2 2 2 2 5" xfId="46228" xr:uid="{00000000-0005-0000-0000-0000911F0000}"/>
    <cellStyle name="Comma 13 6 2 2 2 3" xfId="13506" xr:uid="{00000000-0005-0000-0000-0000921F0000}"/>
    <cellStyle name="Comma 13 6 2 2 2 4" xfId="22756" xr:uid="{00000000-0005-0000-0000-0000931F0000}"/>
    <cellStyle name="Comma 13 6 2 2 2 5" xfId="32001" xr:uid="{00000000-0005-0000-0000-0000941F0000}"/>
    <cellStyle name="Comma 13 6 2 2 2 6" xfId="41246" xr:uid="{00000000-0005-0000-0000-0000951F0000}"/>
    <cellStyle name="Comma 13 6 2 2 3" xfId="2840" xr:uid="{00000000-0005-0000-0000-0000961F0000}"/>
    <cellStyle name="Comma 13 6 2 2 3 2" xfId="7822" xr:uid="{00000000-0005-0000-0000-0000971F0000}"/>
    <cellStyle name="Comma 13 6 2 2 3 2 2" xfId="17067" xr:uid="{00000000-0005-0000-0000-0000981F0000}"/>
    <cellStyle name="Comma 13 6 2 2 3 2 3" xfId="26317" xr:uid="{00000000-0005-0000-0000-0000991F0000}"/>
    <cellStyle name="Comma 13 6 2 2 3 2 4" xfId="35562" xr:uid="{00000000-0005-0000-0000-00009A1F0000}"/>
    <cellStyle name="Comma 13 6 2 2 3 2 5" xfId="44807" xr:uid="{00000000-0005-0000-0000-00009B1F0000}"/>
    <cellStyle name="Comma 13 6 2 2 3 3" xfId="12085" xr:uid="{00000000-0005-0000-0000-00009C1F0000}"/>
    <cellStyle name="Comma 13 6 2 2 3 4" xfId="21335" xr:uid="{00000000-0005-0000-0000-00009D1F0000}"/>
    <cellStyle name="Comma 13 6 2 2 3 5" xfId="30580" xr:uid="{00000000-0005-0000-0000-00009E1F0000}"/>
    <cellStyle name="Comma 13 6 2 2 3 6" xfId="39825" xr:uid="{00000000-0005-0000-0000-00009F1F0000}"/>
    <cellStyle name="Comma 13 6 2 2 4" xfId="6401" xr:uid="{00000000-0005-0000-0000-0000A01F0000}"/>
    <cellStyle name="Comma 13 6 2 2 4 2" xfId="15646" xr:uid="{00000000-0005-0000-0000-0000A11F0000}"/>
    <cellStyle name="Comma 13 6 2 2 4 3" xfId="24896" xr:uid="{00000000-0005-0000-0000-0000A21F0000}"/>
    <cellStyle name="Comma 13 6 2 2 4 4" xfId="34141" xr:uid="{00000000-0005-0000-0000-0000A31F0000}"/>
    <cellStyle name="Comma 13 6 2 2 4 5" xfId="43386" xr:uid="{00000000-0005-0000-0000-0000A41F0000}"/>
    <cellStyle name="Comma 13 6 2 2 5" xfId="10664" xr:uid="{00000000-0005-0000-0000-0000A51F0000}"/>
    <cellStyle name="Comma 13 6 2 2 6" xfId="19914" xr:uid="{00000000-0005-0000-0000-0000A61F0000}"/>
    <cellStyle name="Comma 13 6 2 2 7" xfId="29159" xr:uid="{00000000-0005-0000-0000-0000A71F0000}"/>
    <cellStyle name="Comma 13 6 2 2 8" xfId="38404" xr:uid="{00000000-0005-0000-0000-0000A81F0000}"/>
    <cellStyle name="Comma 13 6 2 3" xfId="3559" xr:uid="{00000000-0005-0000-0000-0000A91F0000}"/>
    <cellStyle name="Comma 13 6 2 3 2" xfId="8541" xr:uid="{00000000-0005-0000-0000-0000AA1F0000}"/>
    <cellStyle name="Comma 13 6 2 3 2 2" xfId="17786" xr:uid="{00000000-0005-0000-0000-0000AB1F0000}"/>
    <cellStyle name="Comma 13 6 2 3 2 3" xfId="27036" xr:uid="{00000000-0005-0000-0000-0000AC1F0000}"/>
    <cellStyle name="Comma 13 6 2 3 2 4" xfId="36281" xr:uid="{00000000-0005-0000-0000-0000AD1F0000}"/>
    <cellStyle name="Comma 13 6 2 3 2 5" xfId="45526" xr:uid="{00000000-0005-0000-0000-0000AE1F0000}"/>
    <cellStyle name="Comma 13 6 2 3 3" xfId="12804" xr:uid="{00000000-0005-0000-0000-0000AF1F0000}"/>
    <cellStyle name="Comma 13 6 2 3 4" xfId="22054" xr:uid="{00000000-0005-0000-0000-0000B01F0000}"/>
    <cellStyle name="Comma 13 6 2 3 5" xfId="31299" xr:uid="{00000000-0005-0000-0000-0000B11F0000}"/>
    <cellStyle name="Comma 13 6 2 3 6" xfId="40544" xr:uid="{00000000-0005-0000-0000-0000B21F0000}"/>
    <cellStyle name="Comma 13 6 2 4" xfId="2121" xr:uid="{00000000-0005-0000-0000-0000B31F0000}"/>
    <cellStyle name="Comma 13 6 2 4 2" xfId="7103" xr:uid="{00000000-0005-0000-0000-0000B41F0000}"/>
    <cellStyle name="Comma 13 6 2 4 2 2" xfId="16348" xr:uid="{00000000-0005-0000-0000-0000B51F0000}"/>
    <cellStyle name="Comma 13 6 2 4 2 3" xfId="25598" xr:uid="{00000000-0005-0000-0000-0000B61F0000}"/>
    <cellStyle name="Comma 13 6 2 4 2 4" xfId="34843" xr:uid="{00000000-0005-0000-0000-0000B71F0000}"/>
    <cellStyle name="Comma 13 6 2 4 2 5" xfId="44088" xr:uid="{00000000-0005-0000-0000-0000B81F0000}"/>
    <cellStyle name="Comma 13 6 2 4 3" xfId="11366" xr:uid="{00000000-0005-0000-0000-0000B91F0000}"/>
    <cellStyle name="Comma 13 6 2 4 4" xfId="20616" xr:uid="{00000000-0005-0000-0000-0000BA1F0000}"/>
    <cellStyle name="Comma 13 6 2 4 5" xfId="29861" xr:uid="{00000000-0005-0000-0000-0000BB1F0000}"/>
    <cellStyle name="Comma 13 6 2 4 6" xfId="39106" xr:uid="{00000000-0005-0000-0000-0000BC1F0000}"/>
    <cellStyle name="Comma 13 6 2 5" xfId="5699" xr:uid="{00000000-0005-0000-0000-0000BD1F0000}"/>
    <cellStyle name="Comma 13 6 2 5 2" xfId="14944" xr:uid="{00000000-0005-0000-0000-0000BE1F0000}"/>
    <cellStyle name="Comma 13 6 2 5 3" xfId="24194" xr:uid="{00000000-0005-0000-0000-0000BF1F0000}"/>
    <cellStyle name="Comma 13 6 2 5 4" xfId="33439" xr:uid="{00000000-0005-0000-0000-0000C01F0000}"/>
    <cellStyle name="Comma 13 6 2 5 5" xfId="42684" xr:uid="{00000000-0005-0000-0000-0000C11F0000}"/>
    <cellStyle name="Comma 13 6 2 6" xfId="4980" xr:uid="{00000000-0005-0000-0000-0000C21F0000}"/>
    <cellStyle name="Comma 13 6 2 6 2" xfId="14225" xr:uid="{00000000-0005-0000-0000-0000C31F0000}"/>
    <cellStyle name="Comma 13 6 2 6 3" xfId="23475" xr:uid="{00000000-0005-0000-0000-0000C41F0000}"/>
    <cellStyle name="Comma 13 6 2 6 4" xfId="32720" xr:uid="{00000000-0005-0000-0000-0000C51F0000}"/>
    <cellStyle name="Comma 13 6 2 6 5" xfId="41965" xr:uid="{00000000-0005-0000-0000-0000C61F0000}"/>
    <cellStyle name="Comma 13 6 2 7" xfId="9962" xr:uid="{00000000-0005-0000-0000-0000C71F0000}"/>
    <cellStyle name="Comma 13 6 2 8" xfId="19212" xr:uid="{00000000-0005-0000-0000-0000C81F0000}"/>
    <cellStyle name="Comma 13 6 2 9" xfId="28457" xr:uid="{00000000-0005-0000-0000-0000C91F0000}"/>
    <cellStyle name="Comma 13 6 3" xfId="1068" xr:uid="{00000000-0005-0000-0000-0000CA1F0000}"/>
    <cellStyle name="Comma 13 6 3 2" xfId="3910" xr:uid="{00000000-0005-0000-0000-0000CB1F0000}"/>
    <cellStyle name="Comma 13 6 3 2 2" xfId="8892" xr:uid="{00000000-0005-0000-0000-0000CC1F0000}"/>
    <cellStyle name="Comma 13 6 3 2 2 2" xfId="18137" xr:uid="{00000000-0005-0000-0000-0000CD1F0000}"/>
    <cellStyle name="Comma 13 6 3 2 2 3" xfId="27387" xr:uid="{00000000-0005-0000-0000-0000CE1F0000}"/>
    <cellStyle name="Comma 13 6 3 2 2 4" xfId="36632" xr:uid="{00000000-0005-0000-0000-0000CF1F0000}"/>
    <cellStyle name="Comma 13 6 3 2 2 5" xfId="45877" xr:uid="{00000000-0005-0000-0000-0000D01F0000}"/>
    <cellStyle name="Comma 13 6 3 2 3" xfId="13155" xr:uid="{00000000-0005-0000-0000-0000D11F0000}"/>
    <cellStyle name="Comma 13 6 3 2 4" xfId="22405" xr:uid="{00000000-0005-0000-0000-0000D21F0000}"/>
    <cellStyle name="Comma 13 6 3 2 5" xfId="31650" xr:uid="{00000000-0005-0000-0000-0000D31F0000}"/>
    <cellStyle name="Comma 13 6 3 2 6" xfId="40895" xr:uid="{00000000-0005-0000-0000-0000D41F0000}"/>
    <cellStyle name="Comma 13 6 3 3" xfId="2472" xr:uid="{00000000-0005-0000-0000-0000D51F0000}"/>
    <cellStyle name="Comma 13 6 3 3 2" xfId="7454" xr:uid="{00000000-0005-0000-0000-0000D61F0000}"/>
    <cellStyle name="Comma 13 6 3 3 2 2" xfId="16699" xr:uid="{00000000-0005-0000-0000-0000D71F0000}"/>
    <cellStyle name="Comma 13 6 3 3 2 3" xfId="25949" xr:uid="{00000000-0005-0000-0000-0000D81F0000}"/>
    <cellStyle name="Comma 13 6 3 3 2 4" xfId="35194" xr:uid="{00000000-0005-0000-0000-0000D91F0000}"/>
    <cellStyle name="Comma 13 6 3 3 2 5" xfId="44439" xr:uid="{00000000-0005-0000-0000-0000DA1F0000}"/>
    <cellStyle name="Comma 13 6 3 3 3" xfId="11717" xr:uid="{00000000-0005-0000-0000-0000DB1F0000}"/>
    <cellStyle name="Comma 13 6 3 3 4" xfId="20967" xr:uid="{00000000-0005-0000-0000-0000DC1F0000}"/>
    <cellStyle name="Comma 13 6 3 3 5" xfId="30212" xr:uid="{00000000-0005-0000-0000-0000DD1F0000}"/>
    <cellStyle name="Comma 13 6 3 3 6" xfId="39457" xr:uid="{00000000-0005-0000-0000-0000DE1F0000}"/>
    <cellStyle name="Comma 13 6 3 4" xfId="6050" xr:uid="{00000000-0005-0000-0000-0000DF1F0000}"/>
    <cellStyle name="Comma 13 6 3 4 2" xfId="15295" xr:uid="{00000000-0005-0000-0000-0000E01F0000}"/>
    <cellStyle name="Comma 13 6 3 4 3" xfId="24545" xr:uid="{00000000-0005-0000-0000-0000E11F0000}"/>
    <cellStyle name="Comma 13 6 3 4 4" xfId="33790" xr:uid="{00000000-0005-0000-0000-0000E21F0000}"/>
    <cellStyle name="Comma 13 6 3 4 5" xfId="43035" xr:uid="{00000000-0005-0000-0000-0000E31F0000}"/>
    <cellStyle name="Comma 13 6 3 5" xfId="10313" xr:uid="{00000000-0005-0000-0000-0000E41F0000}"/>
    <cellStyle name="Comma 13 6 3 6" xfId="19563" xr:uid="{00000000-0005-0000-0000-0000E51F0000}"/>
    <cellStyle name="Comma 13 6 3 7" xfId="28808" xr:uid="{00000000-0005-0000-0000-0000E61F0000}"/>
    <cellStyle name="Comma 13 6 3 8" xfId="38053" xr:uid="{00000000-0005-0000-0000-0000E71F0000}"/>
    <cellStyle name="Comma 13 6 4" xfId="3191" xr:uid="{00000000-0005-0000-0000-0000E81F0000}"/>
    <cellStyle name="Comma 13 6 4 2" xfId="8173" xr:uid="{00000000-0005-0000-0000-0000E91F0000}"/>
    <cellStyle name="Comma 13 6 4 2 2" xfId="17418" xr:uid="{00000000-0005-0000-0000-0000EA1F0000}"/>
    <cellStyle name="Comma 13 6 4 2 3" xfId="26668" xr:uid="{00000000-0005-0000-0000-0000EB1F0000}"/>
    <cellStyle name="Comma 13 6 4 2 4" xfId="35913" xr:uid="{00000000-0005-0000-0000-0000EC1F0000}"/>
    <cellStyle name="Comma 13 6 4 2 5" xfId="45158" xr:uid="{00000000-0005-0000-0000-0000ED1F0000}"/>
    <cellStyle name="Comma 13 6 4 3" xfId="12436" xr:uid="{00000000-0005-0000-0000-0000EE1F0000}"/>
    <cellStyle name="Comma 13 6 4 4" xfId="21686" xr:uid="{00000000-0005-0000-0000-0000EF1F0000}"/>
    <cellStyle name="Comma 13 6 4 5" xfId="30931" xr:uid="{00000000-0005-0000-0000-0000F01F0000}"/>
    <cellStyle name="Comma 13 6 4 6" xfId="40176" xr:uid="{00000000-0005-0000-0000-0000F11F0000}"/>
    <cellStyle name="Comma 13 6 5" xfId="1653" xr:uid="{00000000-0005-0000-0000-0000F21F0000}"/>
    <cellStyle name="Comma 13 6 5 2" xfId="6635" xr:uid="{00000000-0005-0000-0000-0000F31F0000}"/>
    <cellStyle name="Comma 13 6 5 2 2" xfId="15880" xr:uid="{00000000-0005-0000-0000-0000F41F0000}"/>
    <cellStyle name="Comma 13 6 5 2 3" xfId="25130" xr:uid="{00000000-0005-0000-0000-0000F51F0000}"/>
    <cellStyle name="Comma 13 6 5 2 4" xfId="34375" xr:uid="{00000000-0005-0000-0000-0000F61F0000}"/>
    <cellStyle name="Comma 13 6 5 2 5" xfId="43620" xr:uid="{00000000-0005-0000-0000-0000F71F0000}"/>
    <cellStyle name="Comma 13 6 5 3" xfId="10898" xr:uid="{00000000-0005-0000-0000-0000F81F0000}"/>
    <cellStyle name="Comma 13 6 5 4" xfId="20148" xr:uid="{00000000-0005-0000-0000-0000F91F0000}"/>
    <cellStyle name="Comma 13 6 5 5" xfId="29393" xr:uid="{00000000-0005-0000-0000-0000FA1F0000}"/>
    <cellStyle name="Comma 13 6 5 6" xfId="38638" xr:uid="{00000000-0005-0000-0000-0000FB1F0000}"/>
    <cellStyle name="Comma 13 6 6" xfId="5331" xr:uid="{00000000-0005-0000-0000-0000FC1F0000}"/>
    <cellStyle name="Comma 13 6 6 2" xfId="14576" xr:uid="{00000000-0005-0000-0000-0000FD1F0000}"/>
    <cellStyle name="Comma 13 6 6 3" xfId="23826" xr:uid="{00000000-0005-0000-0000-0000FE1F0000}"/>
    <cellStyle name="Comma 13 6 6 4" xfId="33071" xr:uid="{00000000-0005-0000-0000-0000FF1F0000}"/>
    <cellStyle name="Comma 13 6 6 5" xfId="42316" xr:uid="{00000000-0005-0000-0000-000000200000}"/>
    <cellStyle name="Comma 13 6 7" xfId="4629" xr:uid="{00000000-0005-0000-0000-000001200000}"/>
    <cellStyle name="Comma 13 6 7 2" xfId="13874" xr:uid="{00000000-0005-0000-0000-000002200000}"/>
    <cellStyle name="Comma 13 6 7 3" xfId="23124" xr:uid="{00000000-0005-0000-0000-000003200000}"/>
    <cellStyle name="Comma 13 6 7 4" xfId="32369" xr:uid="{00000000-0005-0000-0000-000004200000}"/>
    <cellStyle name="Comma 13 6 7 5" xfId="41614" xr:uid="{00000000-0005-0000-0000-000005200000}"/>
    <cellStyle name="Comma 13 6 8" xfId="9594" xr:uid="{00000000-0005-0000-0000-000006200000}"/>
    <cellStyle name="Comma 13 6 9" xfId="18844" xr:uid="{00000000-0005-0000-0000-000007200000}"/>
    <cellStyle name="Comma 13 7" xfId="482" xr:uid="{00000000-0005-0000-0000-000008200000}"/>
    <cellStyle name="Comma 13 7 10" xfId="37468" xr:uid="{00000000-0005-0000-0000-000009200000}"/>
    <cellStyle name="Comma 13 7 2" xfId="1185" xr:uid="{00000000-0005-0000-0000-00000A200000}"/>
    <cellStyle name="Comma 13 7 2 2" xfId="4027" xr:uid="{00000000-0005-0000-0000-00000B200000}"/>
    <cellStyle name="Comma 13 7 2 2 2" xfId="9009" xr:uid="{00000000-0005-0000-0000-00000C200000}"/>
    <cellStyle name="Comma 13 7 2 2 2 2" xfId="18254" xr:uid="{00000000-0005-0000-0000-00000D200000}"/>
    <cellStyle name="Comma 13 7 2 2 2 3" xfId="27504" xr:uid="{00000000-0005-0000-0000-00000E200000}"/>
    <cellStyle name="Comma 13 7 2 2 2 4" xfId="36749" xr:uid="{00000000-0005-0000-0000-00000F200000}"/>
    <cellStyle name="Comma 13 7 2 2 2 5" xfId="45994" xr:uid="{00000000-0005-0000-0000-000010200000}"/>
    <cellStyle name="Comma 13 7 2 2 3" xfId="13272" xr:uid="{00000000-0005-0000-0000-000011200000}"/>
    <cellStyle name="Comma 13 7 2 2 4" xfId="22522" xr:uid="{00000000-0005-0000-0000-000012200000}"/>
    <cellStyle name="Comma 13 7 2 2 5" xfId="31767" xr:uid="{00000000-0005-0000-0000-000013200000}"/>
    <cellStyle name="Comma 13 7 2 2 6" xfId="41012" xr:uid="{00000000-0005-0000-0000-000014200000}"/>
    <cellStyle name="Comma 13 7 2 3" xfId="2606" xr:uid="{00000000-0005-0000-0000-000015200000}"/>
    <cellStyle name="Comma 13 7 2 3 2" xfId="7588" xr:uid="{00000000-0005-0000-0000-000016200000}"/>
    <cellStyle name="Comma 13 7 2 3 2 2" xfId="16833" xr:uid="{00000000-0005-0000-0000-000017200000}"/>
    <cellStyle name="Comma 13 7 2 3 2 3" xfId="26083" xr:uid="{00000000-0005-0000-0000-000018200000}"/>
    <cellStyle name="Comma 13 7 2 3 2 4" xfId="35328" xr:uid="{00000000-0005-0000-0000-000019200000}"/>
    <cellStyle name="Comma 13 7 2 3 2 5" xfId="44573" xr:uid="{00000000-0005-0000-0000-00001A200000}"/>
    <cellStyle name="Comma 13 7 2 3 3" xfId="11851" xr:uid="{00000000-0005-0000-0000-00001B200000}"/>
    <cellStyle name="Comma 13 7 2 3 4" xfId="21101" xr:uid="{00000000-0005-0000-0000-00001C200000}"/>
    <cellStyle name="Comma 13 7 2 3 5" xfId="30346" xr:uid="{00000000-0005-0000-0000-00001D200000}"/>
    <cellStyle name="Comma 13 7 2 3 6" xfId="39591" xr:uid="{00000000-0005-0000-0000-00001E200000}"/>
    <cellStyle name="Comma 13 7 2 4" xfId="6167" xr:uid="{00000000-0005-0000-0000-00001F200000}"/>
    <cellStyle name="Comma 13 7 2 4 2" xfId="15412" xr:uid="{00000000-0005-0000-0000-000020200000}"/>
    <cellStyle name="Comma 13 7 2 4 3" xfId="24662" xr:uid="{00000000-0005-0000-0000-000021200000}"/>
    <cellStyle name="Comma 13 7 2 4 4" xfId="33907" xr:uid="{00000000-0005-0000-0000-000022200000}"/>
    <cellStyle name="Comma 13 7 2 4 5" xfId="43152" xr:uid="{00000000-0005-0000-0000-000023200000}"/>
    <cellStyle name="Comma 13 7 2 5" xfId="10430" xr:uid="{00000000-0005-0000-0000-000024200000}"/>
    <cellStyle name="Comma 13 7 2 6" xfId="19680" xr:uid="{00000000-0005-0000-0000-000025200000}"/>
    <cellStyle name="Comma 13 7 2 7" xfId="28925" xr:uid="{00000000-0005-0000-0000-000026200000}"/>
    <cellStyle name="Comma 13 7 2 8" xfId="38170" xr:uid="{00000000-0005-0000-0000-000027200000}"/>
    <cellStyle name="Comma 13 7 3" xfId="3325" xr:uid="{00000000-0005-0000-0000-000028200000}"/>
    <cellStyle name="Comma 13 7 3 2" xfId="8307" xr:uid="{00000000-0005-0000-0000-000029200000}"/>
    <cellStyle name="Comma 13 7 3 2 2" xfId="17552" xr:uid="{00000000-0005-0000-0000-00002A200000}"/>
    <cellStyle name="Comma 13 7 3 2 3" xfId="26802" xr:uid="{00000000-0005-0000-0000-00002B200000}"/>
    <cellStyle name="Comma 13 7 3 2 4" xfId="36047" xr:uid="{00000000-0005-0000-0000-00002C200000}"/>
    <cellStyle name="Comma 13 7 3 2 5" xfId="45292" xr:uid="{00000000-0005-0000-0000-00002D200000}"/>
    <cellStyle name="Comma 13 7 3 3" xfId="12570" xr:uid="{00000000-0005-0000-0000-00002E200000}"/>
    <cellStyle name="Comma 13 7 3 4" xfId="21820" xr:uid="{00000000-0005-0000-0000-00002F200000}"/>
    <cellStyle name="Comma 13 7 3 5" xfId="31065" xr:uid="{00000000-0005-0000-0000-000030200000}"/>
    <cellStyle name="Comma 13 7 3 6" xfId="40310" xr:uid="{00000000-0005-0000-0000-000031200000}"/>
    <cellStyle name="Comma 13 7 4" xfId="1887" xr:uid="{00000000-0005-0000-0000-000032200000}"/>
    <cellStyle name="Comma 13 7 4 2" xfId="6869" xr:uid="{00000000-0005-0000-0000-000033200000}"/>
    <cellStyle name="Comma 13 7 4 2 2" xfId="16114" xr:uid="{00000000-0005-0000-0000-000034200000}"/>
    <cellStyle name="Comma 13 7 4 2 3" xfId="25364" xr:uid="{00000000-0005-0000-0000-000035200000}"/>
    <cellStyle name="Comma 13 7 4 2 4" xfId="34609" xr:uid="{00000000-0005-0000-0000-000036200000}"/>
    <cellStyle name="Comma 13 7 4 2 5" xfId="43854" xr:uid="{00000000-0005-0000-0000-000037200000}"/>
    <cellStyle name="Comma 13 7 4 3" xfId="11132" xr:uid="{00000000-0005-0000-0000-000038200000}"/>
    <cellStyle name="Comma 13 7 4 4" xfId="20382" xr:uid="{00000000-0005-0000-0000-000039200000}"/>
    <cellStyle name="Comma 13 7 4 5" xfId="29627" xr:uid="{00000000-0005-0000-0000-00003A200000}"/>
    <cellStyle name="Comma 13 7 4 6" xfId="38872" xr:uid="{00000000-0005-0000-0000-00003B200000}"/>
    <cellStyle name="Comma 13 7 5" xfId="5465" xr:uid="{00000000-0005-0000-0000-00003C200000}"/>
    <cellStyle name="Comma 13 7 5 2" xfId="14710" xr:uid="{00000000-0005-0000-0000-00003D200000}"/>
    <cellStyle name="Comma 13 7 5 3" xfId="23960" xr:uid="{00000000-0005-0000-0000-00003E200000}"/>
    <cellStyle name="Comma 13 7 5 4" xfId="33205" xr:uid="{00000000-0005-0000-0000-00003F200000}"/>
    <cellStyle name="Comma 13 7 5 5" xfId="42450" xr:uid="{00000000-0005-0000-0000-000040200000}"/>
    <cellStyle name="Comma 13 7 6" xfId="4756" xr:uid="{00000000-0005-0000-0000-000041200000}"/>
    <cellStyle name="Comma 13 7 6 2" xfId="14001" xr:uid="{00000000-0005-0000-0000-000042200000}"/>
    <cellStyle name="Comma 13 7 6 3" xfId="23251" xr:uid="{00000000-0005-0000-0000-000043200000}"/>
    <cellStyle name="Comma 13 7 6 4" xfId="32496" xr:uid="{00000000-0005-0000-0000-000044200000}"/>
    <cellStyle name="Comma 13 7 6 5" xfId="41741" xr:uid="{00000000-0005-0000-0000-000045200000}"/>
    <cellStyle name="Comma 13 7 7" xfId="9728" xr:uid="{00000000-0005-0000-0000-000046200000}"/>
    <cellStyle name="Comma 13 7 8" xfId="18978" xr:uid="{00000000-0005-0000-0000-000047200000}"/>
    <cellStyle name="Comma 13 7 9" xfId="28223" xr:uid="{00000000-0005-0000-0000-000048200000}"/>
    <cellStyle name="Comma 13 8" xfId="834" xr:uid="{00000000-0005-0000-0000-000049200000}"/>
    <cellStyle name="Comma 13 8 2" xfId="3676" xr:uid="{00000000-0005-0000-0000-00004A200000}"/>
    <cellStyle name="Comma 13 8 2 2" xfId="8658" xr:uid="{00000000-0005-0000-0000-00004B200000}"/>
    <cellStyle name="Comma 13 8 2 2 2" xfId="17903" xr:uid="{00000000-0005-0000-0000-00004C200000}"/>
    <cellStyle name="Comma 13 8 2 2 3" xfId="27153" xr:uid="{00000000-0005-0000-0000-00004D200000}"/>
    <cellStyle name="Comma 13 8 2 2 4" xfId="36398" xr:uid="{00000000-0005-0000-0000-00004E200000}"/>
    <cellStyle name="Comma 13 8 2 2 5" xfId="45643" xr:uid="{00000000-0005-0000-0000-00004F200000}"/>
    <cellStyle name="Comma 13 8 2 3" xfId="12921" xr:uid="{00000000-0005-0000-0000-000050200000}"/>
    <cellStyle name="Comma 13 8 2 4" xfId="22171" xr:uid="{00000000-0005-0000-0000-000051200000}"/>
    <cellStyle name="Comma 13 8 2 5" xfId="31416" xr:uid="{00000000-0005-0000-0000-000052200000}"/>
    <cellStyle name="Comma 13 8 2 6" xfId="40661" xr:uid="{00000000-0005-0000-0000-000053200000}"/>
    <cellStyle name="Comma 13 8 3" xfId="2238" xr:uid="{00000000-0005-0000-0000-000054200000}"/>
    <cellStyle name="Comma 13 8 3 2" xfId="7220" xr:uid="{00000000-0005-0000-0000-000055200000}"/>
    <cellStyle name="Comma 13 8 3 2 2" xfId="16465" xr:uid="{00000000-0005-0000-0000-000056200000}"/>
    <cellStyle name="Comma 13 8 3 2 3" xfId="25715" xr:uid="{00000000-0005-0000-0000-000057200000}"/>
    <cellStyle name="Comma 13 8 3 2 4" xfId="34960" xr:uid="{00000000-0005-0000-0000-000058200000}"/>
    <cellStyle name="Comma 13 8 3 2 5" xfId="44205" xr:uid="{00000000-0005-0000-0000-000059200000}"/>
    <cellStyle name="Comma 13 8 3 3" xfId="11483" xr:uid="{00000000-0005-0000-0000-00005A200000}"/>
    <cellStyle name="Comma 13 8 3 4" xfId="20733" xr:uid="{00000000-0005-0000-0000-00005B200000}"/>
    <cellStyle name="Comma 13 8 3 5" xfId="29978" xr:uid="{00000000-0005-0000-0000-00005C200000}"/>
    <cellStyle name="Comma 13 8 3 6" xfId="39223" xr:uid="{00000000-0005-0000-0000-00005D200000}"/>
    <cellStyle name="Comma 13 8 4" xfId="5816" xr:uid="{00000000-0005-0000-0000-00005E200000}"/>
    <cellStyle name="Comma 13 8 4 2" xfId="15061" xr:uid="{00000000-0005-0000-0000-00005F200000}"/>
    <cellStyle name="Comma 13 8 4 3" xfId="24311" xr:uid="{00000000-0005-0000-0000-000060200000}"/>
    <cellStyle name="Comma 13 8 4 4" xfId="33556" xr:uid="{00000000-0005-0000-0000-000061200000}"/>
    <cellStyle name="Comma 13 8 4 5" xfId="42801" xr:uid="{00000000-0005-0000-0000-000062200000}"/>
    <cellStyle name="Comma 13 8 5" xfId="10079" xr:uid="{00000000-0005-0000-0000-000063200000}"/>
    <cellStyle name="Comma 13 8 6" xfId="19329" xr:uid="{00000000-0005-0000-0000-000064200000}"/>
    <cellStyle name="Comma 13 8 7" xfId="28574" xr:uid="{00000000-0005-0000-0000-000065200000}"/>
    <cellStyle name="Comma 13 8 8" xfId="37819" xr:uid="{00000000-0005-0000-0000-000066200000}"/>
    <cellStyle name="Comma 13 9" xfId="2957" xr:uid="{00000000-0005-0000-0000-000067200000}"/>
    <cellStyle name="Comma 13 9 2" xfId="7939" xr:uid="{00000000-0005-0000-0000-000068200000}"/>
    <cellStyle name="Comma 13 9 2 2" xfId="17184" xr:uid="{00000000-0005-0000-0000-000069200000}"/>
    <cellStyle name="Comma 13 9 2 3" xfId="26434" xr:uid="{00000000-0005-0000-0000-00006A200000}"/>
    <cellStyle name="Comma 13 9 2 4" xfId="35679" xr:uid="{00000000-0005-0000-0000-00006B200000}"/>
    <cellStyle name="Comma 13 9 2 5" xfId="44924" xr:uid="{00000000-0005-0000-0000-00006C200000}"/>
    <cellStyle name="Comma 13 9 3" xfId="12202" xr:uid="{00000000-0005-0000-0000-00006D200000}"/>
    <cellStyle name="Comma 13 9 4" xfId="21452" xr:uid="{00000000-0005-0000-0000-00006E200000}"/>
    <cellStyle name="Comma 13 9 5" xfId="30697" xr:uid="{00000000-0005-0000-0000-00006F200000}"/>
    <cellStyle name="Comma 13 9 6" xfId="39942" xr:uid="{00000000-0005-0000-0000-000070200000}"/>
    <cellStyle name="Comma 14" xfId="135" xr:uid="{00000000-0005-0000-0000-000071200000}"/>
    <cellStyle name="Comma 14 10" xfId="5121" xr:uid="{00000000-0005-0000-0000-000072200000}"/>
    <cellStyle name="Comma 14 10 2" xfId="14366" xr:uid="{00000000-0005-0000-0000-000073200000}"/>
    <cellStyle name="Comma 14 10 3" xfId="23616" xr:uid="{00000000-0005-0000-0000-000074200000}"/>
    <cellStyle name="Comma 14 10 4" xfId="32861" xr:uid="{00000000-0005-0000-0000-000075200000}"/>
    <cellStyle name="Comma 14 10 5" xfId="42106" xr:uid="{00000000-0005-0000-0000-000076200000}"/>
    <cellStyle name="Comma 14 11" xfId="4419" xr:uid="{00000000-0005-0000-0000-000077200000}"/>
    <cellStyle name="Comma 14 11 2" xfId="13664" xr:uid="{00000000-0005-0000-0000-000078200000}"/>
    <cellStyle name="Comma 14 11 3" xfId="22914" xr:uid="{00000000-0005-0000-0000-000079200000}"/>
    <cellStyle name="Comma 14 11 4" xfId="32159" xr:uid="{00000000-0005-0000-0000-00007A200000}"/>
    <cellStyle name="Comma 14 11 5" xfId="41404" xr:uid="{00000000-0005-0000-0000-00007B200000}"/>
    <cellStyle name="Comma 14 12" xfId="9384" xr:uid="{00000000-0005-0000-0000-00007C200000}"/>
    <cellStyle name="Comma 14 13" xfId="18634" xr:uid="{00000000-0005-0000-0000-00007D200000}"/>
    <cellStyle name="Comma 14 14" xfId="27879" xr:uid="{00000000-0005-0000-0000-00007E200000}"/>
    <cellStyle name="Comma 14 15" xfId="37124" xr:uid="{00000000-0005-0000-0000-00007F200000}"/>
    <cellStyle name="Comma 14 2" xfId="215" xr:uid="{00000000-0005-0000-0000-000080200000}"/>
    <cellStyle name="Comma 14 2 10" xfId="9462" xr:uid="{00000000-0005-0000-0000-000081200000}"/>
    <cellStyle name="Comma 14 2 11" xfId="18712" xr:uid="{00000000-0005-0000-0000-000082200000}"/>
    <cellStyle name="Comma 14 2 12" xfId="27957" xr:uid="{00000000-0005-0000-0000-000083200000}"/>
    <cellStyle name="Comma 14 2 13" xfId="37202" xr:uid="{00000000-0005-0000-0000-000084200000}"/>
    <cellStyle name="Comma 14 2 2" xfId="294" xr:uid="{00000000-0005-0000-0000-000085200000}"/>
    <cellStyle name="Comma 14 2 2 10" xfId="28035" xr:uid="{00000000-0005-0000-0000-000086200000}"/>
    <cellStyle name="Comma 14 2 2 11" xfId="37280" xr:uid="{00000000-0005-0000-0000-000087200000}"/>
    <cellStyle name="Comma 14 2 2 2" xfId="663" xr:uid="{00000000-0005-0000-0000-000088200000}"/>
    <cellStyle name="Comma 14 2 2 2 10" xfId="37648" xr:uid="{00000000-0005-0000-0000-000089200000}"/>
    <cellStyle name="Comma 14 2 2 2 2" xfId="1365" xr:uid="{00000000-0005-0000-0000-00008A200000}"/>
    <cellStyle name="Comma 14 2 2 2 2 2" xfId="4207" xr:uid="{00000000-0005-0000-0000-00008B200000}"/>
    <cellStyle name="Comma 14 2 2 2 2 2 2" xfId="9189" xr:uid="{00000000-0005-0000-0000-00008C200000}"/>
    <cellStyle name="Comma 14 2 2 2 2 2 2 2" xfId="18434" xr:uid="{00000000-0005-0000-0000-00008D200000}"/>
    <cellStyle name="Comma 14 2 2 2 2 2 2 3" xfId="27684" xr:uid="{00000000-0005-0000-0000-00008E200000}"/>
    <cellStyle name="Comma 14 2 2 2 2 2 2 4" xfId="36929" xr:uid="{00000000-0005-0000-0000-00008F200000}"/>
    <cellStyle name="Comma 14 2 2 2 2 2 2 5" xfId="46174" xr:uid="{00000000-0005-0000-0000-000090200000}"/>
    <cellStyle name="Comma 14 2 2 2 2 2 3" xfId="13452" xr:uid="{00000000-0005-0000-0000-000091200000}"/>
    <cellStyle name="Comma 14 2 2 2 2 2 4" xfId="22702" xr:uid="{00000000-0005-0000-0000-000092200000}"/>
    <cellStyle name="Comma 14 2 2 2 2 2 5" xfId="31947" xr:uid="{00000000-0005-0000-0000-000093200000}"/>
    <cellStyle name="Comma 14 2 2 2 2 2 6" xfId="41192" xr:uid="{00000000-0005-0000-0000-000094200000}"/>
    <cellStyle name="Comma 14 2 2 2 2 3" xfId="2786" xr:uid="{00000000-0005-0000-0000-000095200000}"/>
    <cellStyle name="Comma 14 2 2 2 2 3 2" xfId="7768" xr:uid="{00000000-0005-0000-0000-000096200000}"/>
    <cellStyle name="Comma 14 2 2 2 2 3 2 2" xfId="17013" xr:uid="{00000000-0005-0000-0000-000097200000}"/>
    <cellStyle name="Comma 14 2 2 2 2 3 2 3" xfId="26263" xr:uid="{00000000-0005-0000-0000-000098200000}"/>
    <cellStyle name="Comma 14 2 2 2 2 3 2 4" xfId="35508" xr:uid="{00000000-0005-0000-0000-000099200000}"/>
    <cellStyle name="Comma 14 2 2 2 2 3 2 5" xfId="44753" xr:uid="{00000000-0005-0000-0000-00009A200000}"/>
    <cellStyle name="Comma 14 2 2 2 2 3 3" xfId="12031" xr:uid="{00000000-0005-0000-0000-00009B200000}"/>
    <cellStyle name="Comma 14 2 2 2 2 3 4" xfId="21281" xr:uid="{00000000-0005-0000-0000-00009C200000}"/>
    <cellStyle name="Comma 14 2 2 2 2 3 5" xfId="30526" xr:uid="{00000000-0005-0000-0000-00009D200000}"/>
    <cellStyle name="Comma 14 2 2 2 2 3 6" xfId="39771" xr:uid="{00000000-0005-0000-0000-00009E200000}"/>
    <cellStyle name="Comma 14 2 2 2 2 4" xfId="6347" xr:uid="{00000000-0005-0000-0000-00009F200000}"/>
    <cellStyle name="Comma 14 2 2 2 2 4 2" xfId="15592" xr:uid="{00000000-0005-0000-0000-0000A0200000}"/>
    <cellStyle name="Comma 14 2 2 2 2 4 3" xfId="24842" xr:uid="{00000000-0005-0000-0000-0000A1200000}"/>
    <cellStyle name="Comma 14 2 2 2 2 4 4" xfId="34087" xr:uid="{00000000-0005-0000-0000-0000A2200000}"/>
    <cellStyle name="Comma 14 2 2 2 2 4 5" xfId="43332" xr:uid="{00000000-0005-0000-0000-0000A3200000}"/>
    <cellStyle name="Comma 14 2 2 2 2 5" xfId="10610" xr:uid="{00000000-0005-0000-0000-0000A4200000}"/>
    <cellStyle name="Comma 14 2 2 2 2 6" xfId="19860" xr:uid="{00000000-0005-0000-0000-0000A5200000}"/>
    <cellStyle name="Comma 14 2 2 2 2 7" xfId="29105" xr:uid="{00000000-0005-0000-0000-0000A6200000}"/>
    <cellStyle name="Comma 14 2 2 2 2 8" xfId="38350" xr:uid="{00000000-0005-0000-0000-0000A7200000}"/>
    <cellStyle name="Comma 14 2 2 2 3" xfId="3505" xr:uid="{00000000-0005-0000-0000-0000A8200000}"/>
    <cellStyle name="Comma 14 2 2 2 3 2" xfId="8487" xr:uid="{00000000-0005-0000-0000-0000A9200000}"/>
    <cellStyle name="Comma 14 2 2 2 3 2 2" xfId="17732" xr:uid="{00000000-0005-0000-0000-0000AA200000}"/>
    <cellStyle name="Comma 14 2 2 2 3 2 3" xfId="26982" xr:uid="{00000000-0005-0000-0000-0000AB200000}"/>
    <cellStyle name="Comma 14 2 2 2 3 2 4" xfId="36227" xr:uid="{00000000-0005-0000-0000-0000AC200000}"/>
    <cellStyle name="Comma 14 2 2 2 3 2 5" xfId="45472" xr:uid="{00000000-0005-0000-0000-0000AD200000}"/>
    <cellStyle name="Comma 14 2 2 2 3 3" xfId="12750" xr:uid="{00000000-0005-0000-0000-0000AE200000}"/>
    <cellStyle name="Comma 14 2 2 2 3 4" xfId="22000" xr:uid="{00000000-0005-0000-0000-0000AF200000}"/>
    <cellStyle name="Comma 14 2 2 2 3 5" xfId="31245" xr:uid="{00000000-0005-0000-0000-0000B0200000}"/>
    <cellStyle name="Comma 14 2 2 2 3 6" xfId="40490" xr:uid="{00000000-0005-0000-0000-0000B1200000}"/>
    <cellStyle name="Comma 14 2 2 2 4" xfId="2067" xr:uid="{00000000-0005-0000-0000-0000B2200000}"/>
    <cellStyle name="Comma 14 2 2 2 4 2" xfId="7049" xr:uid="{00000000-0005-0000-0000-0000B3200000}"/>
    <cellStyle name="Comma 14 2 2 2 4 2 2" xfId="16294" xr:uid="{00000000-0005-0000-0000-0000B4200000}"/>
    <cellStyle name="Comma 14 2 2 2 4 2 3" xfId="25544" xr:uid="{00000000-0005-0000-0000-0000B5200000}"/>
    <cellStyle name="Comma 14 2 2 2 4 2 4" xfId="34789" xr:uid="{00000000-0005-0000-0000-0000B6200000}"/>
    <cellStyle name="Comma 14 2 2 2 4 2 5" xfId="44034" xr:uid="{00000000-0005-0000-0000-0000B7200000}"/>
    <cellStyle name="Comma 14 2 2 2 4 3" xfId="11312" xr:uid="{00000000-0005-0000-0000-0000B8200000}"/>
    <cellStyle name="Comma 14 2 2 2 4 4" xfId="20562" xr:uid="{00000000-0005-0000-0000-0000B9200000}"/>
    <cellStyle name="Comma 14 2 2 2 4 5" xfId="29807" xr:uid="{00000000-0005-0000-0000-0000BA200000}"/>
    <cellStyle name="Comma 14 2 2 2 4 6" xfId="39052" xr:uid="{00000000-0005-0000-0000-0000BB200000}"/>
    <cellStyle name="Comma 14 2 2 2 5" xfId="5645" xr:uid="{00000000-0005-0000-0000-0000BC200000}"/>
    <cellStyle name="Comma 14 2 2 2 5 2" xfId="14890" xr:uid="{00000000-0005-0000-0000-0000BD200000}"/>
    <cellStyle name="Comma 14 2 2 2 5 3" xfId="24140" xr:uid="{00000000-0005-0000-0000-0000BE200000}"/>
    <cellStyle name="Comma 14 2 2 2 5 4" xfId="33385" xr:uid="{00000000-0005-0000-0000-0000BF200000}"/>
    <cellStyle name="Comma 14 2 2 2 5 5" xfId="42630" xr:uid="{00000000-0005-0000-0000-0000C0200000}"/>
    <cellStyle name="Comma 14 2 2 2 6" xfId="4926" xr:uid="{00000000-0005-0000-0000-0000C1200000}"/>
    <cellStyle name="Comma 14 2 2 2 6 2" xfId="14171" xr:uid="{00000000-0005-0000-0000-0000C2200000}"/>
    <cellStyle name="Comma 14 2 2 2 6 3" xfId="23421" xr:uid="{00000000-0005-0000-0000-0000C3200000}"/>
    <cellStyle name="Comma 14 2 2 2 6 4" xfId="32666" xr:uid="{00000000-0005-0000-0000-0000C4200000}"/>
    <cellStyle name="Comma 14 2 2 2 6 5" xfId="41911" xr:uid="{00000000-0005-0000-0000-0000C5200000}"/>
    <cellStyle name="Comma 14 2 2 2 7" xfId="9908" xr:uid="{00000000-0005-0000-0000-0000C6200000}"/>
    <cellStyle name="Comma 14 2 2 2 8" xfId="19158" xr:uid="{00000000-0005-0000-0000-0000C7200000}"/>
    <cellStyle name="Comma 14 2 2 2 9" xfId="28403" xr:uid="{00000000-0005-0000-0000-0000C8200000}"/>
    <cellStyle name="Comma 14 2 2 3" xfId="1014" xr:uid="{00000000-0005-0000-0000-0000C9200000}"/>
    <cellStyle name="Comma 14 2 2 3 2" xfId="3856" xr:uid="{00000000-0005-0000-0000-0000CA200000}"/>
    <cellStyle name="Comma 14 2 2 3 2 2" xfId="8838" xr:uid="{00000000-0005-0000-0000-0000CB200000}"/>
    <cellStyle name="Comma 14 2 2 3 2 2 2" xfId="18083" xr:uid="{00000000-0005-0000-0000-0000CC200000}"/>
    <cellStyle name="Comma 14 2 2 3 2 2 3" xfId="27333" xr:uid="{00000000-0005-0000-0000-0000CD200000}"/>
    <cellStyle name="Comma 14 2 2 3 2 2 4" xfId="36578" xr:uid="{00000000-0005-0000-0000-0000CE200000}"/>
    <cellStyle name="Comma 14 2 2 3 2 2 5" xfId="45823" xr:uid="{00000000-0005-0000-0000-0000CF200000}"/>
    <cellStyle name="Comma 14 2 2 3 2 3" xfId="13101" xr:uid="{00000000-0005-0000-0000-0000D0200000}"/>
    <cellStyle name="Comma 14 2 2 3 2 4" xfId="22351" xr:uid="{00000000-0005-0000-0000-0000D1200000}"/>
    <cellStyle name="Comma 14 2 2 3 2 5" xfId="31596" xr:uid="{00000000-0005-0000-0000-0000D2200000}"/>
    <cellStyle name="Comma 14 2 2 3 2 6" xfId="40841" xr:uid="{00000000-0005-0000-0000-0000D3200000}"/>
    <cellStyle name="Comma 14 2 2 3 3" xfId="2418" xr:uid="{00000000-0005-0000-0000-0000D4200000}"/>
    <cellStyle name="Comma 14 2 2 3 3 2" xfId="7400" xr:uid="{00000000-0005-0000-0000-0000D5200000}"/>
    <cellStyle name="Comma 14 2 2 3 3 2 2" xfId="16645" xr:uid="{00000000-0005-0000-0000-0000D6200000}"/>
    <cellStyle name="Comma 14 2 2 3 3 2 3" xfId="25895" xr:uid="{00000000-0005-0000-0000-0000D7200000}"/>
    <cellStyle name="Comma 14 2 2 3 3 2 4" xfId="35140" xr:uid="{00000000-0005-0000-0000-0000D8200000}"/>
    <cellStyle name="Comma 14 2 2 3 3 2 5" xfId="44385" xr:uid="{00000000-0005-0000-0000-0000D9200000}"/>
    <cellStyle name="Comma 14 2 2 3 3 3" xfId="11663" xr:uid="{00000000-0005-0000-0000-0000DA200000}"/>
    <cellStyle name="Comma 14 2 2 3 3 4" xfId="20913" xr:uid="{00000000-0005-0000-0000-0000DB200000}"/>
    <cellStyle name="Comma 14 2 2 3 3 5" xfId="30158" xr:uid="{00000000-0005-0000-0000-0000DC200000}"/>
    <cellStyle name="Comma 14 2 2 3 3 6" xfId="39403" xr:uid="{00000000-0005-0000-0000-0000DD200000}"/>
    <cellStyle name="Comma 14 2 2 3 4" xfId="5996" xr:uid="{00000000-0005-0000-0000-0000DE200000}"/>
    <cellStyle name="Comma 14 2 2 3 4 2" xfId="15241" xr:uid="{00000000-0005-0000-0000-0000DF200000}"/>
    <cellStyle name="Comma 14 2 2 3 4 3" xfId="24491" xr:uid="{00000000-0005-0000-0000-0000E0200000}"/>
    <cellStyle name="Comma 14 2 2 3 4 4" xfId="33736" xr:uid="{00000000-0005-0000-0000-0000E1200000}"/>
    <cellStyle name="Comma 14 2 2 3 4 5" xfId="42981" xr:uid="{00000000-0005-0000-0000-0000E2200000}"/>
    <cellStyle name="Comma 14 2 2 3 5" xfId="10259" xr:uid="{00000000-0005-0000-0000-0000E3200000}"/>
    <cellStyle name="Comma 14 2 2 3 6" xfId="19509" xr:uid="{00000000-0005-0000-0000-0000E4200000}"/>
    <cellStyle name="Comma 14 2 2 3 7" xfId="28754" xr:uid="{00000000-0005-0000-0000-0000E5200000}"/>
    <cellStyle name="Comma 14 2 2 3 8" xfId="37999" xr:uid="{00000000-0005-0000-0000-0000E6200000}"/>
    <cellStyle name="Comma 14 2 2 4" xfId="3137" xr:uid="{00000000-0005-0000-0000-0000E7200000}"/>
    <cellStyle name="Comma 14 2 2 4 2" xfId="8119" xr:uid="{00000000-0005-0000-0000-0000E8200000}"/>
    <cellStyle name="Comma 14 2 2 4 2 2" xfId="17364" xr:uid="{00000000-0005-0000-0000-0000E9200000}"/>
    <cellStyle name="Comma 14 2 2 4 2 3" xfId="26614" xr:uid="{00000000-0005-0000-0000-0000EA200000}"/>
    <cellStyle name="Comma 14 2 2 4 2 4" xfId="35859" xr:uid="{00000000-0005-0000-0000-0000EB200000}"/>
    <cellStyle name="Comma 14 2 2 4 2 5" xfId="45104" xr:uid="{00000000-0005-0000-0000-0000EC200000}"/>
    <cellStyle name="Comma 14 2 2 4 3" xfId="12382" xr:uid="{00000000-0005-0000-0000-0000ED200000}"/>
    <cellStyle name="Comma 14 2 2 4 4" xfId="21632" xr:uid="{00000000-0005-0000-0000-0000EE200000}"/>
    <cellStyle name="Comma 14 2 2 4 5" xfId="30877" xr:uid="{00000000-0005-0000-0000-0000EF200000}"/>
    <cellStyle name="Comma 14 2 2 4 6" xfId="40122" xr:uid="{00000000-0005-0000-0000-0000F0200000}"/>
    <cellStyle name="Comma 14 2 2 5" xfId="1833" xr:uid="{00000000-0005-0000-0000-0000F1200000}"/>
    <cellStyle name="Comma 14 2 2 5 2" xfId="6815" xr:uid="{00000000-0005-0000-0000-0000F2200000}"/>
    <cellStyle name="Comma 14 2 2 5 2 2" xfId="16060" xr:uid="{00000000-0005-0000-0000-0000F3200000}"/>
    <cellStyle name="Comma 14 2 2 5 2 3" xfId="25310" xr:uid="{00000000-0005-0000-0000-0000F4200000}"/>
    <cellStyle name="Comma 14 2 2 5 2 4" xfId="34555" xr:uid="{00000000-0005-0000-0000-0000F5200000}"/>
    <cellStyle name="Comma 14 2 2 5 2 5" xfId="43800" xr:uid="{00000000-0005-0000-0000-0000F6200000}"/>
    <cellStyle name="Comma 14 2 2 5 3" xfId="11078" xr:uid="{00000000-0005-0000-0000-0000F7200000}"/>
    <cellStyle name="Comma 14 2 2 5 4" xfId="20328" xr:uid="{00000000-0005-0000-0000-0000F8200000}"/>
    <cellStyle name="Comma 14 2 2 5 5" xfId="29573" xr:uid="{00000000-0005-0000-0000-0000F9200000}"/>
    <cellStyle name="Comma 14 2 2 5 6" xfId="38818" xr:uid="{00000000-0005-0000-0000-0000FA200000}"/>
    <cellStyle name="Comma 14 2 2 6" xfId="5277" xr:uid="{00000000-0005-0000-0000-0000FB200000}"/>
    <cellStyle name="Comma 14 2 2 6 2" xfId="14522" xr:uid="{00000000-0005-0000-0000-0000FC200000}"/>
    <cellStyle name="Comma 14 2 2 6 3" xfId="23772" xr:uid="{00000000-0005-0000-0000-0000FD200000}"/>
    <cellStyle name="Comma 14 2 2 6 4" xfId="33017" xr:uid="{00000000-0005-0000-0000-0000FE200000}"/>
    <cellStyle name="Comma 14 2 2 6 5" xfId="42262" xr:uid="{00000000-0005-0000-0000-0000FF200000}"/>
    <cellStyle name="Comma 14 2 2 7" xfId="4575" xr:uid="{00000000-0005-0000-0000-000000210000}"/>
    <cellStyle name="Comma 14 2 2 7 2" xfId="13820" xr:uid="{00000000-0005-0000-0000-000001210000}"/>
    <cellStyle name="Comma 14 2 2 7 3" xfId="23070" xr:uid="{00000000-0005-0000-0000-000002210000}"/>
    <cellStyle name="Comma 14 2 2 7 4" xfId="32315" xr:uid="{00000000-0005-0000-0000-000003210000}"/>
    <cellStyle name="Comma 14 2 2 7 5" xfId="41560" xr:uid="{00000000-0005-0000-0000-000004210000}"/>
    <cellStyle name="Comma 14 2 2 8" xfId="9540" xr:uid="{00000000-0005-0000-0000-000005210000}"/>
    <cellStyle name="Comma 14 2 2 9" xfId="18790" xr:uid="{00000000-0005-0000-0000-000006210000}"/>
    <cellStyle name="Comma 14 2 3" xfId="450" xr:uid="{00000000-0005-0000-0000-000007210000}"/>
    <cellStyle name="Comma 14 2 3 10" xfId="28191" xr:uid="{00000000-0005-0000-0000-000008210000}"/>
    <cellStyle name="Comma 14 2 3 11" xfId="37436" xr:uid="{00000000-0005-0000-0000-000009210000}"/>
    <cellStyle name="Comma 14 2 3 2" xfId="819" xr:uid="{00000000-0005-0000-0000-00000A210000}"/>
    <cellStyle name="Comma 14 2 3 2 10" xfId="37804" xr:uid="{00000000-0005-0000-0000-00000B210000}"/>
    <cellStyle name="Comma 14 2 3 2 2" xfId="1521" xr:uid="{00000000-0005-0000-0000-00000C210000}"/>
    <cellStyle name="Comma 14 2 3 2 2 2" xfId="4363" xr:uid="{00000000-0005-0000-0000-00000D210000}"/>
    <cellStyle name="Comma 14 2 3 2 2 2 2" xfId="9345" xr:uid="{00000000-0005-0000-0000-00000E210000}"/>
    <cellStyle name="Comma 14 2 3 2 2 2 2 2" xfId="18590" xr:uid="{00000000-0005-0000-0000-00000F210000}"/>
    <cellStyle name="Comma 14 2 3 2 2 2 2 3" xfId="27840" xr:uid="{00000000-0005-0000-0000-000010210000}"/>
    <cellStyle name="Comma 14 2 3 2 2 2 2 4" xfId="37085" xr:uid="{00000000-0005-0000-0000-000011210000}"/>
    <cellStyle name="Comma 14 2 3 2 2 2 2 5" xfId="46330" xr:uid="{00000000-0005-0000-0000-000012210000}"/>
    <cellStyle name="Comma 14 2 3 2 2 2 3" xfId="13608" xr:uid="{00000000-0005-0000-0000-000013210000}"/>
    <cellStyle name="Comma 14 2 3 2 2 2 4" xfId="22858" xr:uid="{00000000-0005-0000-0000-000014210000}"/>
    <cellStyle name="Comma 14 2 3 2 2 2 5" xfId="32103" xr:uid="{00000000-0005-0000-0000-000015210000}"/>
    <cellStyle name="Comma 14 2 3 2 2 2 6" xfId="41348" xr:uid="{00000000-0005-0000-0000-000016210000}"/>
    <cellStyle name="Comma 14 2 3 2 2 3" xfId="2942" xr:uid="{00000000-0005-0000-0000-000017210000}"/>
    <cellStyle name="Comma 14 2 3 2 2 3 2" xfId="7924" xr:uid="{00000000-0005-0000-0000-000018210000}"/>
    <cellStyle name="Comma 14 2 3 2 2 3 2 2" xfId="17169" xr:uid="{00000000-0005-0000-0000-000019210000}"/>
    <cellStyle name="Comma 14 2 3 2 2 3 2 3" xfId="26419" xr:uid="{00000000-0005-0000-0000-00001A210000}"/>
    <cellStyle name="Comma 14 2 3 2 2 3 2 4" xfId="35664" xr:uid="{00000000-0005-0000-0000-00001B210000}"/>
    <cellStyle name="Comma 14 2 3 2 2 3 2 5" xfId="44909" xr:uid="{00000000-0005-0000-0000-00001C210000}"/>
    <cellStyle name="Comma 14 2 3 2 2 3 3" xfId="12187" xr:uid="{00000000-0005-0000-0000-00001D210000}"/>
    <cellStyle name="Comma 14 2 3 2 2 3 4" xfId="21437" xr:uid="{00000000-0005-0000-0000-00001E210000}"/>
    <cellStyle name="Comma 14 2 3 2 2 3 5" xfId="30682" xr:uid="{00000000-0005-0000-0000-00001F210000}"/>
    <cellStyle name="Comma 14 2 3 2 2 3 6" xfId="39927" xr:uid="{00000000-0005-0000-0000-000020210000}"/>
    <cellStyle name="Comma 14 2 3 2 2 4" xfId="6503" xr:uid="{00000000-0005-0000-0000-000021210000}"/>
    <cellStyle name="Comma 14 2 3 2 2 4 2" xfId="15748" xr:uid="{00000000-0005-0000-0000-000022210000}"/>
    <cellStyle name="Comma 14 2 3 2 2 4 3" xfId="24998" xr:uid="{00000000-0005-0000-0000-000023210000}"/>
    <cellStyle name="Comma 14 2 3 2 2 4 4" xfId="34243" xr:uid="{00000000-0005-0000-0000-000024210000}"/>
    <cellStyle name="Comma 14 2 3 2 2 4 5" xfId="43488" xr:uid="{00000000-0005-0000-0000-000025210000}"/>
    <cellStyle name="Comma 14 2 3 2 2 5" xfId="10766" xr:uid="{00000000-0005-0000-0000-000026210000}"/>
    <cellStyle name="Comma 14 2 3 2 2 6" xfId="20016" xr:uid="{00000000-0005-0000-0000-000027210000}"/>
    <cellStyle name="Comma 14 2 3 2 2 7" xfId="29261" xr:uid="{00000000-0005-0000-0000-000028210000}"/>
    <cellStyle name="Comma 14 2 3 2 2 8" xfId="38506" xr:uid="{00000000-0005-0000-0000-000029210000}"/>
    <cellStyle name="Comma 14 2 3 2 3" xfId="3661" xr:uid="{00000000-0005-0000-0000-00002A210000}"/>
    <cellStyle name="Comma 14 2 3 2 3 2" xfId="8643" xr:uid="{00000000-0005-0000-0000-00002B210000}"/>
    <cellStyle name="Comma 14 2 3 2 3 2 2" xfId="17888" xr:uid="{00000000-0005-0000-0000-00002C210000}"/>
    <cellStyle name="Comma 14 2 3 2 3 2 3" xfId="27138" xr:uid="{00000000-0005-0000-0000-00002D210000}"/>
    <cellStyle name="Comma 14 2 3 2 3 2 4" xfId="36383" xr:uid="{00000000-0005-0000-0000-00002E210000}"/>
    <cellStyle name="Comma 14 2 3 2 3 2 5" xfId="45628" xr:uid="{00000000-0005-0000-0000-00002F210000}"/>
    <cellStyle name="Comma 14 2 3 2 3 3" xfId="12906" xr:uid="{00000000-0005-0000-0000-000030210000}"/>
    <cellStyle name="Comma 14 2 3 2 3 4" xfId="22156" xr:uid="{00000000-0005-0000-0000-000031210000}"/>
    <cellStyle name="Comma 14 2 3 2 3 5" xfId="31401" xr:uid="{00000000-0005-0000-0000-000032210000}"/>
    <cellStyle name="Comma 14 2 3 2 3 6" xfId="40646" xr:uid="{00000000-0005-0000-0000-000033210000}"/>
    <cellStyle name="Comma 14 2 3 2 4" xfId="2223" xr:uid="{00000000-0005-0000-0000-000034210000}"/>
    <cellStyle name="Comma 14 2 3 2 4 2" xfId="7205" xr:uid="{00000000-0005-0000-0000-000035210000}"/>
    <cellStyle name="Comma 14 2 3 2 4 2 2" xfId="16450" xr:uid="{00000000-0005-0000-0000-000036210000}"/>
    <cellStyle name="Comma 14 2 3 2 4 2 3" xfId="25700" xr:uid="{00000000-0005-0000-0000-000037210000}"/>
    <cellStyle name="Comma 14 2 3 2 4 2 4" xfId="34945" xr:uid="{00000000-0005-0000-0000-000038210000}"/>
    <cellStyle name="Comma 14 2 3 2 4 2 5" xfId="44190" xr:uid="{00000000-0005-0000-0000-000039210000}"/>
    <cellStyle name="Comma 14 2 3 2 4 3" xfId="11468" xr:uid="{00000000-0005-0000-0000-00003A210000}"/>
    <cellStyle name="Comma 14 2 3 2 4 4" xfId="20718" xr:uid="{00000000-0005-0000-0000-00003B210000}"/>
    <cellStyle name="Comma 14 2 3 2 4 5" xfId="29963" xr:uid="{00000000-0005-0000-0000-00003C210000}"/>
    <cellStyle name="Comma 14 2 3 2 4 6" xfId="39208" xr:uid="{00000000-0005-0000-0000-00003D210000}"/>
    <cellStyle name="Comma 14 2 3 2 5" xfId="5801" xr:uid="{00000000-0005-0000-0000-00003E210000}"/>
    <cellStyle name="Comma 14 2 3 2 5 2" xfId="15046" xr:uid="{00000000-0005-0000-0000-00003F210000}"/>
    <cellStyle name="Comma 14 2 3 2 5 3" xfId="24296" xr:uid="{00000000-0005-0000-0000-000040210000}"/>
    <cellStyle name="Comma 14 2 3 2 5 4" xfId="33541" xr:uid="{00000000-0005-0000-0000-000041210000}"/>
    <cellStyle name="Comma 14 2 3 2 5 5" xfId="42786" xr:uid="{00000000-0005-0000-0000-000042210000}"/>
    <cellStyle name="Comma 14 2 3 2 6" xfId="5082" xr:uid="{00000000-0005-0000-0000-000043210000}"/>
    <cellStyle name="Comma 14 2 3 2 6 2" xfId="14327" xr:uid="{00000000-0005-0000-0000-000044210000}"/>
    <cellStyle name="Comma 14 2 3 2 6 3" xfId="23577" xr:uid="{00000000-0005-0000-0000-000045210000}"/>
    <cellStyle name="Comma 14 2 3 2 6 4" xfId="32822" xr:uid="{00000000-0005-0000-0000-000046210000}"/>
    <cellStyle name="Comma 14 2 3 2 6 5" xfId="42067" xr:uid="{00000000-0005-0000-0000-000047210000}"/>
    <cellStyle name="Comma 14 2 3 2 7" xfId="10064" xr:uid="{00000000-0005-0000-0000-000048210000}"/>
    <cellStyle name="Comma 14 2 3 2 8" xfId="19314" xr:uid="{00000000-0005-0000-0000-000049210000}"/>
    <cellStyle name="Comma 14 2 3 2 9" xfId="28559" xr:uid="{00000000-0005-0000-0000-00004A210000}"/>
    <cellStyle name="Comma 14 2 3 3" xfId="1170" xr:uid="{00000000-0005-0000-0000-00004B210000}"/>
    <cellStyle name="Comma 14 2 3 3 2" xfId="4012" xr:uid="{00000000-0005-0000-0000-00004C210000}"/>
    <cellStyle name="Comma 14 2 3 3 2 2" xfId="8994" xr:uid="{00000000-0005-0000-0000-00004D210000}"/>
    <cellStyle name="Comma 14 2 3 3 2 2 2" xfId="18239" xr:uid="{00000000-0005-0000-0000-00004E210000}"/>
    <cellStyle name="Comma 14 2 3 3 2 2 3" xfId="27489" xr:uid="{00000000-0005-0000-0000-00004F210000}"/>
    <cellStyle name="Comma 14 2 3 3 2 2 4" xfId="36734" xr:uid="{00000000-0005-0000-0000-000050210000}"/>
    <cellStyle name="Comma 14 2 3 3 2 2 5" xfId="45979" xr:uid="{00000000-0005-0000-0000-000051210000}"/>
    <cellStyle name="Comma 14 2 3 3 2 3" xfId="13257" xr:uid="{00000000-0005-0000-0000-000052210000}"/>
    <cellStyle name="Comma 14 2 3 3 2 4" xfId="22507" xr:uid="{00000000-0005-0000-0000-000053210000}"/>
    <cellStyle name="Comma 14 2 3 3 2 5" xfId="31752" xr:uid="{00000000-0005-0000-0000-000054210000}"/>
    <cellStyle name="Comma 14 2 3 3 2 6" xfId="40997" xr:uid="{00000000-0005-0000-0000-000055210000}"/>
    <cellStyle name="Comma 14 2 3 3 3" xfId="2574" xr:uid="{00000000-0005-0000-0000-000056210000}"/>
    <cellStyle name="Comma 14 2 3 3 3 2" xfId="7556" xr:uid="{00000000-0005-0000-0000-000057210000}"/>
    <cellStyle name="Comma 14 2 3 3 3 2 2" xfId="16801" xr:uid="{00000000-0005-0000-0000-000058210000}"/>
    <cellStyle name="Comma 14 2 3 3 3 2 3" xfId="26051" xr:uid="{00000000-0005-0000-0000-000059210000}"/>
    <cellStyle name="Comma 14 2 3 3 3 2 4" xfId="35296" xr:uid="{00000000-0005-0000-0000-00005A210000}"/>
    <cellStyle name="Comma 14 2 3 3 3 2 5" xfId="44541" xr:uid="{00000000-0005-0000-0000-00005B210000}"/>
    <cellStyle name="Comma 14 2 3 3 3 3" xfId="11819" xr:uid="{00000000-0005-0000-0000-00005C210000}"/>
    <cellStyle name="Comma 14 2 3 3 3 4" xfId="21069" xr:uid="{00000000-0005-0000-0000-00005D210000}"/>
    <cellStyle name="Comma 14 2 3 3 3 5" xfId="30314" xr:uid="{00000000-0005-0000-0000-00005E210000}"/>
    <cellStyle name="Comma 14 2 3 3 3 6" xfId="39559" xr:uid="{00000000-0005-0000-0000-00005F210000}"/>
    <cellStyle name="Comma 14 2 3 3 4" xfId="6152" xr:uid="{00000000-0005-0000-0000-000060210000}"/>
    <cellStyle name="Comma 14 2 3 3 4 2" xfId="15397" xr:uid="{00000000-0005-0000-0000-000061210000}"/>
    <cellStyle name="Comma 14 2 3 3 4 3" xfId="24647" xr:uid="{00000000-0005-0000-0000-000062210000}"/>
    <cellStyle name="Comma 14 2 3 3 4 4" xfId="33892" xr:uid="{00000000-0005-0000-0000-000063210000}"/>
    <cellStyle name="Comma 14 2 3 3 4 5" xfId="43137" xr:uid="{00000000-0005-0000-0000-000064210000}"/>
    <cellStyle name="Comma 14 2 3 3 5" xfId="10415" xr:uid="{00000000-0005-0000-0000-000065210000}"/>
    <cellStyle name="Comma 14 2 3 3 6" xfId="19665" xr:uid="{00000000-0005-0000-0000-000066210000}"/>
    <cellStyle name="Comma 14 2 3 3 7" xfId="28910" xr:uid="{00000000-0005-0000-0000-000067210000}"/>
    <cellStyle name="Comma 14 2 3 3 8" xfId="38155" xr:uid="{00000000-0005-0000-0000-000068210000}"/>
    <cellStyle name="Comma 14 2 3 4" xfId="3293" xr:uid="{00000000-0005-0000-0000-000069210000}"/>
    <cellStyle name="Comma 14 2 3 4 2" xfId="8275" xr:uid="{00000000-0005-0000-0000-00006A210000}"/>
    <cellStyle name="Comma 14 2 3 4 2 2" xfId="17520" xr:uid="{00000000-0005-0000-0000-00006B210000}"/>
    <cellStyle name="Comma 14 2 3 4 2 3" xfId="26770" xr:uid="{00000000-0005-0000-0000-00006C210000}"/>
    <cellStyle name="Comma 14 2 3 4 2 4" xfId="36015" xr:uid="{00000000-0005-0000-0000-00006D210000}"/>
    <cellStyle name="Comma 14 2 3 4 2 5" xfId="45260" xr:uid="{00000000-0005-0000-0000-00006E210000}"/>
    <cellStyle name="Comma 14 2 3 4 3" xfId="12538" xr:uid="{00000000-0005-0000-0000-00006F210000}"/>
    <cellStyle name="Comma 14 2 3 4 4" xfId="21788" xr:uid="{00000000-0005-0000-0000-000070210000}"/>
    <cellStyle name="Comma 14 2 3 4 5" xfId="31033" xr:uid="{00000000-0005-0000-0000-000071210000}"/>
    <cellStyle name="Comma 14 2 3 4 6" xfId="40278" xr:uid="{00000000-0005-0000-0000-000072210000}"/>
    <cellStyle name="Comma 14 2 3 5" xfId="1755" xr:uid="{00000000-0005-0000-0000-000073210000}"/>
    <cellStyle name="Comma 14 2 3 5 2" xfId="6737" xr:uid="{00000000-0005-0000-0000-000074210000}"/>
    <cellStyle name="Comma 14 2 3 5 2 2" xfId="15982" xr:uid="{00000000-0005-0000-0000-000075210000}"/>
    <cellStyle name="Comma 14 2 3 5 2 3" xfId="25232" xr:uid="{00000000-0005-0000-0000-000076210000}"/>
    <cellStyle name="Comma 14 2 3 5 2 4" xfId="34477" xr:uid="{00000000-0005-0000-0000-000077210000}"/>
    <cellStyle name="Comma 14 2 3 5 2 5" xfId="43722" xr:uid="{00000000-0005-0000-0000-000078210000}"/>
    <cellStyle name="Comma 14 2 3 5 3" xfId="11000" xr:uid="{00000000-0005-0000-0000-000079210000}"/>
    <cellStyle name="Comma 14 2 3 5 4" xfId="20250" xr:uid="{00000000-0005-0000-0000-00007A210000}"/>
    <cellStyle name="Comma 14 2 3 5 5" xfId="29495" xr:uid="{00000000-0005-0000-0000-00007B210000}"/>
    <cellStyle name="Comma 14 2 3 5 6" xfId="38740" xr:uid="{00000000-0005-0000-0000-00007C210000}"/>
    <cellStyle name="Comma 14 2 3 6" xfId="5433" xr:uid="{00000000-0005-0000-0000-00007D210000}"/>
    <cellStyle name="Comma 14 2 3 6 2" xfId="14678" xr:uid="{00000000-0005-0000-0000-00007E210000}"/>
    <cellStyle name="Comma 14 2 3 6 3" xfId="23928" xr:uid="{00000000-0005-0000-0000-00007F210000}"/>
    <cellStyle name="Comma 14 2 3 6 4" xfId="33173" xr:uid="{00000000-0005-0000-0000-000080210000}"/>
    <cellStyle name="Comma 14 2 3 6 5" xfId="42418" xr:uid="{00000000-0005-0000-0000-000081210000}"/>
    <cellStyle name="Comma 14 2 3 7" xfId="4731" xr:uid="{00000000-0005-0000-0000-000082210000}"/>
    <cellStyle name="Comma 14 2 3 7 2" xfId="13976" xr:uid="{00000000-0005-0000-0000-000083210000}"/>
    <cellStyle name="Comma 14 2 3 7 3" xfId="23226" xr:uid="{00000000-0005-0000-0000-000084210000}"/>
    <cellStyle name="Comma 14 2 3 7 4" xfId="32471" xr:uid="{00000000-0005-0000-0000-000085210000}"/>
    <cellStyle name="Comma 14 2 3 7 5" xfId="41716" xr:uid="{00000000-0005-0000-0000-000086210000}"/>
    <cellStyle name="Comma 14 2 3 8" xfId="9696" xr:uid="{00000000-0005-0000-0000-000087210000}"/>
    <cellStyle name="Comma 14 2 3 9" xfId="18946" xr:uid="{00000000-0005-0000-0000-000088210000}"/>
    <cellStyle name="Comma 14 2 4" xfId="585" xr:uid="{00000000-0005-0000-0000-000089210000}"/>
    <cellStyle name="Comma 14 2 4 10" xfId="37570" xr:uid="{00000000-0005-0000-0000-00008A210000}"/>
    <cellStyle name="Comma 14 2 4 2" xfId="1287" xr:uid="{00000000-0005-0000-0000-00008B210000}"/>
    <cellStyle name="Comma 14 2 4 2 2" xfId="4129" xr:uid="{00000000-0005-0000-0000-00008C210000}"/>
    <cellStyle name="Comma 14 2 4 2 2 2" xfId="9111" xr:uid="{00000000-0005-0000-0000-00008D210000}"/>
    <cellStyle name="Comma 14 2 4 2 2 2 2" xfId="18356" xr:uid="{00000000-0005-0000-0000-00008E210000}"/>
    <cellStyle name="Comma 14 2 4 2 2 2 3" xfId="27606" xr:uid="{00000000-0005-0000-0000-00008F210000}"/>
    <cellStyle name="Comma 14 2 4 2 2 2 4" xfId="36851" xr:uid="{00000000-0005-0000-0000-000090210000}"/>
    <cellStyle name="Comma 14 2 4 2 2 2 5" xfId="46096" xr:uid="{00000000-0005-0000-0000-000091210000}"/>
    <cellStyle name="Comma 14 2 4 2 2 3" xfId="13374" xr:uid="{00000000-0005-0000-0000-000092210000}"/>
    <cellStyle name="Comma 14 2 4 2 2 4" xfId="22624" xr:uid="{00000000-0005-0000-0000-000093210000}"/>
    <cellStyle name="Comma 14 2 4 2 2 5" xfId="31869" xr:uid="{00000000-0005-0000-0000-000094210000}"/>
    <cellStyle name="Comma 14 2 4 2 2 6" xfId="41114" xr:uid="{00000000-0005-0000-0000-000095210000}"/>
    <cellStyle name="Comma 14 2 4 2 3" xfId="2708" xr:uid="{00000000-0005-0000-0000-000096210000}"/>
    <cellStyle name="Comma 14 2 4 2 3 2" xfId="7690" xr:uid="{00000000-0005-0000-0000-000097210000}"/>
    <cellStyle name="Comma 14 2 4 2 3 2 2" xfId="16935" xr:uid="{00000000-0005-0000-0000-000098210000}"/>
    <cellStyle name="Comma 14 2 4 2 3 2 3" xfId="26185" xr:uid="{00000000-0005-0000-0000-000099210000}"/>
    <cellStyle name="Comma 14 2 4 2 3 2 4" xfId="35430" xr:uid="{00000000-0005-0000-0000-00009A210000}"/>
    <cellStyle name="Comma 14 2 4 2 3 2 5" xfId="44675" xr:uid="{00000000-0005-0000-0000-00009B210000}"/>
    <cellStyle name="Comma 14 2 4 2 3 3" xfId="11953" xr:uid="{00000000-0005-0000-0000-00009C210000}"/>
    <cellStyle name="Comma 14 2 4 2 3 4" xfId="21203" xr:uid="{00000000-0005-0000-0000-00009D210000}"/>
    <cellStyle name="Comma 14 2 4 2 3 5" xfId="30448" xr:uid="{00000000-0005-0000-0000-00009E210000}"/>
    <cellStyle name="Comma 14 2 4 2 3 6" xfId="39693" xr:uid="{00000000-0005-0000-0000-00009F210000}"/>
    <cellStyle name="Comma 14 2 4 2 4" xfId="6269" xr:uid="{00000000-0005-0000-0000-0000A0210000}"/>
    <cellStyle name="Comma 14 2 4 2 4 2" xfId="15514" xr:uid="{00000000-0005-0000-0000-0000A1210000}"/>
    <cellStyle name="Comma 14 2 4 2 4 3" xfId="24764" xr:uid="{00000000-0005-0000-0000-0000A2210000}"/>
    <cellStyle name="Comma 14 2 4 2 4 4" xfId="34009" xr:uid="{00000000-0005-0000-0000-0000A3210000}"/>
    <cellStyle name="Comma 14 2 4 2 4 5" xfId="43254" xr:uid="{00000000-0005-0000-0000-0000A4210000}"/>
    <cellStyle name="Comma 14 2 4 2 5" xfId="10532" xr:uid="{00000000-0005-0000-0000-0000A5210000}"/>
    <cellStyle name="Comma 14 2 4 2 6" xfId="19782" xr:uid="{00000000-0005-0000-0000-0000A6210000}"/>
    <cellStyle name="Comma 14 2 4 2 7" xfId="29027" xr:uid="{00000000-0005-0000-0000-0000A7210000}"/>
    <cellStyle name="Comma 14 2 4 2 8" xfId="38272" xr:uid="{00000000-0005-0000-0000-0000A8210000}"/>
    <cellStyle name="Comma 14 2 4 3" xfId="3427" xr:uid="{00000000-0005-0000-0000-0000A9210000}"/>
    <cellStyle name="Comma 14 2 4 3 2" xfId="8409" xr:uid="{00000000-0005-0000-0000-0000AA210000}"/>
    <cellStyle name="Comma 14 2 4 3 2 2" xfId="17654" xr:uid="{00000000-0005-0000-0000-0000AB210000}"/>
    <cellStyle name="Comma 14 2 4 3 2 3" xfId="26904" xr:uid="{00000000-0005-0000-0000-0000AC210000}"/>
    <cellStyle name="Comma 14 2 4 3 2 4" xfId="36149" xr:uid="{00000000-0005-0000-0000-0000AD210000}"/>
    <cellStyle name="Comma 14 2 4 3 2 5" xfId="45394" xr:uid="{00000000-0005-0000-0000-0000AE210000}"/>
    <cellStyle name="Comma 14 2 4 3 3" xfId="12672" xr:uid="{00000000-0005-0000-0000-0000AF210000}"/>
    <cellStyle name="Comma 14 2 4 3 4" xfId="21922" xr:uid="{00000000-0005-0000-0000-0000B0210000}"/>
    <cellStyle name="Comma 14 2 4 3 5" xfId="31167" xr:uid="{00000000-0005-0000-0000-0000B1210000}"/>
    <cellStyle name="Comma 14 2 4 3 6" xfId="40412" xr:uid="{00000000-0005-0000-0000-0000B2210000}"/>
    <cellStyle name="Comma 14 2 4 4" xfId="1989" xr:uid="{00000000-0005-0000-0000-0000B3210000}"/>
    <cellStyle name="Comma 14 2 4 4 2" xfId="6971" xr:uid="{00000000-0005-0000-0000-0000B4210000}"/>
    <cellStyle name="Comma 14 2 4 4 2 2" xfId="16216" xr:uid="{00000000-0005-0000-0000-0000B5210000}"/>
    <cellStyle name="Comma 14 2 4 4 2 3" xfId="25466" xr:uid="{00000000-0005-0000-0000-0000B6210000}"/>
    <cellStyle name="Comma 14 2 4 4 2 4" xfId="34711" xr:uid="{00000000-0005-0000-0000-0000B7210000}"/>
    <cellStyle name="Comma 14 2 4 4 2 5" xfId="43956" xr:uid="{00000000-0005-0000-0000-0000B8210000}"/>
    <cellStyle name="Comma 14 2 4 4 3" xfId="11234" xr:uid="{00000000-0005-0000-0000-0000B9210000}"/>
    <cellStyle name="Comma 14 2 4 4 4" xfId="20484" xr:uid="{00000000-0005-0000-0000-0000BA210000}"/>
    <cellStyle name="Comma 14 2 4 4 5" xfId="29729" xr:uid="{00000000-0005-0000-0000-0000BB210000}"/>
    <cellStyle name="Comma 14 2 4 4 6" xfId="38974" xr:uid="{00000000-0005-0000-0000-0000BC210000}"/>
    <cellStyle name="Comma 14 2 4 5" xfId="5567" xr:uid="{00000000-0005-0000-0000-0000BD210000}"/>
    <cellStyle name="Comma 14 2 4 5 2" xfId="14812" xr:uid="{00000000-0005-0000-0000-0000BE210000}"/>
    <cellStyle name="Comma 14 2 4 5 3" xfId="24062" xr:uid="{00000000-0005-0000-0000-0000BF210000}"/>
    <cellStyle name="Comma 14 2 4 5 4" xfId="33307" xr:uid="{00000000-0005-0000-0000-0000C0210000}"/>
    <cellStyle name="Comma 14 2 4 5 5" xfId="42552" xr:uid="{00000000-0005-0000-0000-0000C1210000}"/>
    <cellStyle name="Comma 14 2 4 6" xfId="4848" xr:uid="{00000000-0005-0000-0000-0000C2210000}"/>
    <cellStyle name="Comma 14 2 4 6 2" xfId="14093" xr:uid="{00000000-0005-0000-0000-0000C3210000}"/>
    <cellStyle name="Comma 14 2 4 6 3" xfId="23343" xr:uid="{00000000-0005-0000-0000-0000C4210000}"/>
    <cellStyle name="Comma 14 2 4 6 4" xfId="32588" xr:uid="{00000000-0005-0000-0000-0000C5210000}"/>
    <cellStyle name="Comma 14 2 4 6 5" xfId="41833" xr:uid="{00000000-0005-0000-0000-0000C6210000}"/>
    <cellStyle name="Comma 14 2 4 7" xfId="9830" xr:uid="{00000000-0005-0000-0000-0000C7210000}"/>
    <cellStyle name="Comma 14 2 4 8" xfId="19080" xr:uid="{00000000-0005-0000-0000-0000C8210000}"/>
    <cellStyle name="Comma 14 2 4 9" xfId="28325" xr:uid="{00000000-0005-0000-0000-0000C9210000}"/>
    <cellStyle name="Comma 14 2 5" xfId="936" xr:uid="{00000000-0005-0000-0000-0000CA210000}"/>
    <cellStyle name="Comma 14 2 5 2" xfId="3778" xr:uid="{00000000-0005-0000-0000-0000CB210000}"/>
    <cellStyle name="Comma 14 2 5 2 2" xfId="8760" xr:uid="{00000000-0005-0000-0000-0000CC210000}"/>
    <cellStyle name="Comma 14 2 5 2 2 2" xfId="18005" xr:uid="{00000000-0005-0000-0000-0000CD210000}"/>
    <cellStyle name="Comma 14 2 5 2 2 3" xfId="27255" xr:uid="{00000000-0005-0000-0000-0000CE210000}"/>
    <cellStyle name="Comma 14 2 5 2 2 4" xfId="36500" xr:uid="{00000000-0005-0000-0000-0000CF210000}"/>
    <cellStyle name="Comma 14 2 5 2 2 5" xfId="45745" xr:uid="{00000000-0005-0000-0000-0000D0210000}"/>
    <cellStyle name="Comma 14 2 5 2 3" xfId="13023" xr:uid="{00000000-0005-0000-0000-0000D1210000}"/>
    <cellStyle name="Comma 14 2 5 2 4" xfId="22273" xr:uid="{00000000-0005-0000-0000-0000D2210000}"/>
    <cellStyle name="Comma 14 2 5 2 5" xfId="31518" xr:uid="{00000000-0005-0000-0000-0000D3210000}"/>
    <cellStyle name="Comma 14 2 5 2 6" xfId="40763" xr:uid="{00000000-0005-0000-0000-0000D4210000}"/>
    <cellStyle name="Comma 14 2 5 3" xfId="2340" xr:uid="{00000000-0005-0000-0000-0000D5210000}"/>
    <cellStyle name="Comma 14 2 5 3 2" xfId="7322" xr:uid="{00000000-0005-0000-0000-0000D6210000}"/>
    <cellStyle name="Comma 14 2 5 3 2 2" xfId="16567" xr:uid="{00000000-0005-0000-0000-0000D7210000}"/>
    <cellStyle name="Comma 14 2 5 3 2 3" xfId="25817" xr:uid="{00000000-0005-0000-0000-0000D8210000}"/>
    <cellStyle name="Comma 14 2 5 3 2 4" xfId="35062" xr:uid="{00000000-0005-0000-0000-0000D9210000}"/>
    <cellStyle name="Comma 14 2 5 3 2 5" xfId="44307" xr:uid="{00000000-0005-0000-0000-0000DA210000}"/>
    <cellStyle name="Comma 14 2 5 3 3" xfId="11585" xr:uid="{00000000-0005-0000-0000-0000DB210000}"/>
    <cellStyle name="Comma 14 2 5 3 4" xfId="20835" xr:uid="{00000000-0005-0000-0000-0000DC210000}"/>
    <cellStyle name="Comma 14 2 5 3 5" xfId="30080" xr:uid="{00000000-0005-0000-0000-0000DD210000}"/>
    <cellStyle name="Comma 14 2 5 3 6" xfId="39325" xr:uid="{00000000-0005-0000-0000-0000DE210000}"/>
    <cellStyle name="Comma 14 2 5 4" xfId="5918" xr:uid="{00000000-0005-0000-0000-0000DF210000}"/>
    <cellStyle name="Comma 14 2 5 4 2" xfId="15163" xr:uid="{00000000-0005-0000-0000-0000E0210000}"/>
    <cellStyle name="Comma 14 2 5 4 3" xfId="24413" xr:uid="{00000000-0005-0000-0000-0000E1210000}"/>
    <cellStyle name="Comma 14 2 5 4 4" xfId="33658" xr:uid="{00000000-0005-0000-0000-0000E2210000}"/>
    <cellStyle name="Comma 14 2 5 4 5" xfId="42903" xr:uid="{00000000-0005-0000-0000-0000E3210000}"/>
    <cellStyle name="Comma 14 2 5 5" xfId="10181" xr:uid="{00000000-0005-0000-0000-0000E4210000}"/>
    <cellStyle name="Comma 14 2 5 6" xfId="19431" xr:uid="{00000000-0005-0000-0000-0000E5210000}"/>
    <cellStyle name="Comma 14 2 5 7" xfId="28676" xr:uid="{00000000-0005-0000-0000-0000E6210000}"/>
    <cellStyle name="Comma 14 2 5 8" xfId="37921" xr:uid="{00000000-0005-0000-0000-0000E7210000}"/>
    <cellStyle name="Comma 14 2 6" xfId="3059" xr:uid="{00000000-0005-0000-0000-0000E8210000}"/>
    <cellStyle name="Comma 14 2 6 2" xfId="8041" xr:uid="{00000000-0005-0000-0000-0000E9210000}"/>
    <cellStyle name="Comma 14 2 6 2 2" xfId="17286" xr:uid="{00000000-0005-0000-0000-0000EA210000}"/>
    <cellStyle name="Comma 14 2 6 2 3" xfId="26536" xr:uid="{00000000-0005-0000-0000-0000EB210000}"/>
    <cellStyle name="Comma 14 2 6 2 4" xfId="35781" xr:uid="{00000000-0005-0000-0000-0000EC210000}"/>
    <cellStyle name="Comma 14 2 6 2 5" xfId="45026" xr:uid="{00000000-0005-0000-0000-0000ED210000}"/>
    <cellStyle name="Comma 14 2 6 3" xfId="12304" xr:uid="{00000000-0005-0000-0000-0000EE210000}"/>
    <cellStyle name="Comma 14 2 6 4" xfId="21554" xr:uid="{00000000-0005-0000-0000-0000EF210000}"/>
    <cellStyle name="Comma 14 2 6 5" xfId="30799" xr:uid="{00000000-0005-0000-0000-0000F0210000}"/>
    <cellStyle name="Comma 14 2 6 6" xfId="40044" xr:uid="{00000000-0005-0000-0000-0000F1210000}"/>
    <cellStyle name="Comma 14 2 7" xfId="1599" xr:uid="{00000000-0005-0000-0000-0000F2210000}"/>
    <cellStyle name="Comma 14 2 7 2" xfId="6581" xr:uid="{00000000-0005-0000-0000-0000F3210000}"/>
    <cellStyle name="Comma 14 2 7 2 2" xfId="15826" xr:uid="{00000000-0005-0000-0000-0000F4210000}"/>
    <cellStyle name="Comma 14 2 7 2 3" xfId="25076" xr:uid="{00000000-0005-0000-0000-0000F5210000}"/>
    <cellStyle name="Comma 14 2 7 2 4" xfId="34321" xr:uid="{00000000-0005-0000-0000-0000F6210000}"/>
    <cellStyle name="Comma 14 2 7 2 5" xfId="43566" xr:uid="{00000000-0005-0000-0000-0000F7210000}"/>
    <cellStyle name="Comma 14 2 7 3" xfId="10844" xr:uid="{00000000-0005-0000-0000-0000F8210000}"/>
    <cellStyle name="Comma 14 2 7 4" xfId="20094" xr:uid="{00000000-0005-0000-0000-0000F9210000}"/>
    <cellStyle name="Comma 14 2 7 5" xfId="29339" xr:uid="{00000000-0005-0000-0000-0000FA210000}"/>
    <cellStyle name="Comma 14 2 7 6" xfId="38584" xr:uid="{00000000-0005-0000-0000-0000FB210000}"/>
    <cellStyle name="Comma 14 2 8" xfId="5199" xr:uid="{00000000-0005-0000-0000-0000FC210000}"/>
    <cellStyle name="Comma 14 2 8 2" xfId="14444" xr:uid="{00000000-0005-0000-0000-0000FD210000}"/>
    <cellStyle name="Comma 14 2 8 3" xfId="23694" xr:uid="{00000000-0005-0000-0000-0000FE210000}"/>
    <cellStyle name="Comma 14 2 8 4" xfId="32939" xr:uid="{00000000-0005-0000-0000-0000FF210000}"/>
    <cellStyle name="Comma 14 2 8 5" xfId="42184" xr:uid="{00000000-0005-0000-0000-000000220000}"/>
    <cellStyle name="Comma 14 2 9" xfId="4497" xr:uid="{00000000-0005-0000-0000-000001220000}"/>
    <cellStyle name="Comma 14 2 9 2" xfId="13742" xr:uid="{00000000-0005-0000-0000-000002220000}"/>
    <cellStyle name="Comma 14 2 9 3" xfId="22992" xr:uid="{00000000-0005-0000-0000-000003220000}"/>
    <cellStyle name="Comma 14 2 9 4" xfId="32237" xr:uid="{00000000-0005-0000-0000-000004220000}"/>
    <cellStyle name="Comma 14 2 9 5" xfId="41482" xr:uid="{00000000-0005-0000-0000-000005220000}"/>
    <cellStyle name="Comma 14 3" xfId="176" xr:uid="{00000000-0005-0000-0000-000006220000}"/>
    <cellStyle name="Comma 14 3 10" xfId="9423" xr:uid="{00000000-0005-0000-0000-000007220000}"/>
    <cellStyle name="Comma 14 3 11" xfId="18673" xr:uid="{00000000-0005-0000-0000-000008220000}"/>
    <cellStyle name="Comma 14 3 12" xfId="27918" xr:uid="{00000000-0005-0000-0000-000009220000}"/>
    <cellStyle name="Comma 14 3 13" xfId="37163" xr:uid="{00000000-0005-0000-0000-00000A220000}"/>
    <cellStyle name="Comma 14 3 2" xfId="333" xr:uid="{00000000-0005-0000-0000-00000B220000}"/>
    <cellStyle name="Comma 14 3 2 10" xfId="28074" xr:uid="{00000000-0005-0000-0000-00000C220000}"/>
    <cellStyle name="Comma 14 3 2 11" xfId="37319" xr:uid="{00000000-0005-0000-0000-00000D220000}"/>
    <cellStyle name="Comma 14 3 2 2" xfId="702" xr:uid="{00000000-0005-0000-0000-00000E220000}"/>
    <cellStyle name="Comma 14 3 2 2 10" xfId="37687" xr:uid="{00000000-0005-0000-0000-00000F220000}"/>
    <cellStyle name="Comma 14 3 2 2 2" xfId="1404" xr:uid="{00000000-0005-0000-0000-000010220000}"/>
    <cellStyle name="Comma 14 3 2 2 2 2" xfId="4246" xr:uid="{00000000-0005-0000-0000-000011220000}"/>
    <cellStyle name="Comma 14 3 2 2 2 2 2" xfId="9228" xr:uid="{00000000-0005-0000-0000-000012220000}"/>
    <cellStyle name="Comma 14 3 2 2 2 2 2 2" xfId="18473" xr:uid="{00000000-0005-0000-0000-000013220000}"/>
    <cellStyle name="Comma 14 3 2 2 2 2 2 3" xfId="27723" xr:uid="{00000000-0005-0000-0000-000014220000}"/>
    <cellStyle name="Comma 14 3 2 2 2 2 2 4" xfId="36968" xr:uid="{00000000-0005-0000-0000-000015220000}"/>
    <cellStyle name="Comma 14 3 2 2 2 2 2 5" xfId="46213" xr:uid="{00000000-0005-0000-0000-000016220000}"/>
    <cellStyle name="Comma 14 3 2 2 2 2 3" xfId="13491" xr:uid="{00000000-0005-0000-0000-000017220000}"/>
    <cellStyle name="Comma 14 3 2 2 2 2 4" xfId="22741" xr:uid="{00000000-0005-0000-0000-000018220000}"/>
    <cellStyle name="Comma 14 3 2 2 2 2 5" xfId="31986" xr:uid="{00000000-0005-0000-0000-000019220000}"/>
    <cellStyle name="Comma 14 3 2 2 2 2 6" xfId="41231" xr:uid="{00000000-0005-0000-0000-00001A220000}"/>
    <cellStyle name="Comma 14 3 2 2 2 3" xfId="2825" xr:uid="{00000000-0005-0000-0000-00001B220000}"/>
    <cellStyle name="Comma 14 3 2 2 2 3 2" xfId="7807" xr:uid="{00000000-0005-0000-0000-00001C220000}"/>
    <cellStyle name="Comma 14 3 2 2 2 3 2 2" xfId="17052" xr:uid="{00000000-0005-0000-0000-00001D220000}"/>
    <cellStyle name="Comma 14 3 2 2 2 3 2 3" xfId="26302" xr:uid="{00000000-0005-0000-0000-00001E220000}"/>
    <cellStyle name="Comma 14 3 2 2 2 3 2 4" xfId="35547" xr:uid="{00000000-0005-0000-0000-00001F220000}"/>
    <cellStyle name="Comma 14 3 2 2 2 3 2 5" xfId="44792" xr:uid="{00000000-0005-0000-0000-000020220000}"/>
    <cellStyle name="Comma 14 3 2 2 2 3 3" xfId="12070" xr:uid="{00000000-0005-0000-0000-000021220000}"/>
    <cellStyle name="Comma 14 3 2 2 2 3 4" xfId="21320" xr:uid="{00000000-0005-0000-0000-000022220000}"/>
    <cellStyle name="Comma 14 3 2 2 2 3 5" xfId="30565" xr:uid="{00000000-0005-0000-0000-000023220000}"/>
    <cellStyle name="Comma 14 3 2 2 2 3 6" xfId="39810" xr:uid="{00000000-0005-0000-0000-000024220000}"/>
    <cellStyle name="Comma 14 3 2 2 2 4" xfId="6386" xr:uid="{00000000-0005-0000-0000-000025220000}"/>
    <cellStyle name="Comma 14 3 2 2 2 4 2" xfId="15631" xr:uid="{00000000-0005-0000-0000-000026220000}"/>
    <cellStyle name="Comma 14 3 2 2 2 4 3" xfId="24881" xr:uid="{00000000-0005-0000-0000-000027220000}"/>
    <cellStyle name="Comma 14 3 2 2 2 4 4" xfId="34126" xr:uid="{00000000-0005-0000-0000-000028220000}"/>
    <cellStyle name="Comma 14 3 2 2 2 4 5" xfId="43371" xr:uid="{00000000-0005-0000-0000-000029220000}"/>
    <cellStyle name="Comma 14 3 2 2 2 5" xfId="10649" xr:uid="{00000000-0005-0000-0000-00002A220000}"/>
    <cellStyle name="Comma 14 3 2 2 2 6" xfId="19899" xr:uid="{00000000-0005-0000-0000-00002B220000}"/>
    <cellStyle name="Comma 14 3 2 2 2 7" xfId="29144" xr:uid="{00000000-0005-0000-0000-00002C220000}"/>
    <cellStyle name="Comma 14 3 2 2 2 8" xfId="38389" xr:uid="{00000000-0005-0000-0000-00002D220000}"/>
    <cellStyle name="Comma 14 3 2 2 3" xfId="3544" xr:uid="{00000000-0005-0000-0000-00002E220000}"/>
    <cellStyle name="Comma 14 3 2 2 3 2" xfId="8526" xr:uid="{00000000-0005-0000-0000-00002F220000}"/>
    <cellStyle name="Comma 14 3 2 2 3 2 2" xfId="17771" xr:uid="{00000000-0005-0000-0000-000030220000}"/>
    <cellStyle name="Comma 14 3 2 2 3 2 3" xfId="27021" xr:uid="{00000000-0005-0000-0000-000031220000}"/>
    <cellStyle name="Comma 14 3 2 2 3 2 4" xfId="36266" xr:uid="{00000000-0005-0000-0000-000032220000}"/>
    <cellStyle name="Comma 14 3 2 2 3 2 5" xfId="45511" xr:uid="{00000000-0005-0000-0000-000033220000}"/>
    <cellStyle name="Comma 14 3 2 2 3 3" xfId="12789" xr:uid="{00000000-0005-0000-0000-000034220000}"/>
    <cellStyle name="Comma 14 3 2 2 3 4" xfId="22039" xr:uid="{00000000-0005-0000-0000-000035220000}"/>
    <cellStyle name="Comma 14 3 2 2 3 5" xfId="31284" xr:uid="{00000000-0005-0000-0000-000036220000}"/>
    <cellStyle name="Comma 14 3 2 2 3 6" xfId="40529" xr:uid="{00000000-0005-0000-0000-000037220000}"/>
    <cellStyle name="Comma 14 3 2 2 4" xfId="2106" xr:uid="{00000000-0005-0000-0000-000038220000}"/>
    <cellStyle name="Comma 14 3 2 2 4 2" xfId="7088" xr:uid="{00000000-0005-0000-0000-000039220000}"/>
    <cellStyle name="Comma 14 3 2 2 4 2 2" xfId="16333" xr:uid="{00000000-0005-0000-0000-00003A220000}"/>
    <cellStyle name="Comma 14 3 2 2 4 2 3" xfId="25583" xr:uid="{00000000-0005-0000-0000-00003B220000}"/>
    <cellStyle name="Comma 14 3 2 2 4 2 4" xfId="34828" xr:uid="{00000000-0005-0000-0000-00003C220000}"/>
    <cellStyle name="Comma 14 3 2 2 4 2 5" xfId="44073" xr:uid="{00000000-0005-0000-0000-00003D220000}"/>
    <cellStyle name="Comma 14 3 2 2 4 3" xfId="11351" xr:uid="{00000000-0005-0000-0000-00003E220000}"/>
    <cellStyle name="Comma 14 3 2 2 4 4" xfId="20601" xr:uid="{00000000-0005-0000-0000-00003F220000}"/>
    <cellStyle name="Comma 14 3 2 2 4 5" xfId="29846" xr:uid="{00000000-0005-0000-0000-000040220000}"/>
    <cellStyle name="Comma 14 3 2 2 4 6" xfId="39091" xr:uid="{00000000-0005-0000-0000-000041220000}"/>
    <cellStyle name="Comma 14 3 2 2 5" xfId="5684" xr:uid="{00000000-0005-0000-0000-000042220000}"/>
    <cellStyle name="Comma 14 3 2 2 5 2" xfId="14929" xr:uid="{00000000-0005-0000-0000-000043220000}"/>
    <cellStyle name="Comma 14 3 2 2 5 3" xfId="24179" xr:uid="{00000000-0005-0000-0000-000044220000}"/>
    <cellStyle name="Comma 14 3 2 2 5 4" xfId="33424" xr:uid="{00000000-0005-0000-0000-000045220000}"/>
    <cellStyle name="Comma 14 3 2 2 5 5" xfId="42669" xr:uid="{00000000-0005-0000-0000-000046220000}"/>
    <cellStyle name="Comma 14 3 2 2 6" xfId="4965" xr:uid="{00000000-0005-0000-0000-000047220000}"/>
    <cellStyle name="Comma 14 3 2 2 6 2" xfId="14210" xr:uid="{00000000-0005-0000-0000-000048220000}"/>
    <cellStyle name="Comma 14 3 2 2 6 3" xfId="23460" xr:uid="{00000000-0005-0000-0000-000049220000}"/>
    <cellStyle name="Comma 14 3 2 2 6 4" xfId="32705" xr:uid="{00000000-0005-0000-0000-00004A220000}"/>
    <cellStyle name="Comma 14 3 2 2 6 5" xfId="41950" xr:uid="{00000000-0005-0000-0000-00004B220000}"/>
    <cellStyle name="Comma 14 3 2 2 7" xfId="9947" xr:uid="{00000000-0005-0000-0000-00004C220000}"/>
    <cellStyle name="Comma 14 3 2 2 8" xfId="19197" xr:uid="{00000000-0005-0000-0000-00004D220000}"/>
    <cellStyle name="Comma 14 3 2 2 9" xfId="28442" xr:uid="{00000000-0005-0000-0000-00004E220000}"/>
    <cellStyle name="Comma 14 3 2 3" xfId="1053" xr:uid="{00000000-0005-0000-0000-00004F220000}"/>
    <cellStyle name="Comma 14 3 2 3 2" xfId="3895" xr:uid="{00000000-0005-0000-0000-000050220000}"/>
    <cellStyle name="Comma 14 3 2 3 2 2" xfId="8877" xr:uid="{00000000-0005-0000-0000-000051220000}"/>
    <cellStyle name="Comma 14 3 2 3 2 2 2" xfId="18122" xr:uid="{00000000-0005-0000-0000-000052220000}"/>
    <cellStyle name="Comma 14 3 2 3 2 2 3" xfId="27372" xr:uid="{00000000-0005-0000-0000-000053220000}"/>
    <cellStyle name="Comma 14 3 2 3 2 2 4" xfId="36617" xr:uid="{00000000-0005-0000-0000-000054220000}"/>
    <cellStyle name="Comma 14 3 2 3 2 2 5" xfId="45862" xr:uid="{00000000-0005-0000-0000-000055220000}"/>
    <cellStyle name="Comma 14 3 2 3 2 3" xfId="13140" xr:uid="{00000000-0005-0000-0000-000056220000}"/>
    <cellStyle name="Comma 14 3 2 3 2 4" xfId="22390" xr:uid="{00000000-0005-0000-0000-000057220000}"/>
    <cellStyle name="Comma 14 3 2 3 2 5" xfId="31635" xr:uid="{00000000-0005-0000-0000-000058220000}"/>
    <cellStyle name="Comma 14 3 2 3 2 6" xfId="40880" xr:uid="{00000000-0005-0000-0000-000059220000}"/>
    <cellStyle name="Comma 14 3 2 3 3" xfId="2457" xr:uid="{00000000-0005-0000-0000-00005A220000}"/>
    <cellStyle name="Comma 14 3 2 3 3 2" xfId="7439" xr:uid="{00000000-0005-0000-0000-00005B220000}"/>
    <cellStyle name="Comma 14 3 2 3 3 2 2" xfId="16684" xr:uid="{00000000-0005-0000-0000-00005C220000}"/>
    <cellStyle name="Comma 14 3 2 3 3 2 3" xfId="25934" xr:uid="{00000000-0005-0000-0000-00005D220000}"/>
    <cellStyle name="Comma 14 3 2 3 3 2 4" xfId="35179" xr:uid="{00000000-0005-0000-0000-00005E220000}"/>
    <cellStyle name="Comma 14 3 2 3 3 2 5" xfId="44424" xr:uid="{00000000-0005-0000-0000-00005F220000}"/>
    <cellStyle name="Comma 14 3 2 3 3 3" xfId="11702" xr:uid="{00000000-0005-0000-0000-000060220000}"/>
    <cellStyle name="Comma 14 3 2 3 3 4" xfId="20952" xr:uid="{00000000-0005-0000-0000-000061220000}"/>
    <cellStyle name="Comma 14 3 2 3 3 5" xfId="30197" xr:uid="{00000000-0005-0000-0000-000062220000}"/>
    <cellStyle name="Comma 14 3 2 3 3 6" xfId="39442" xr:uid="{00000000-0005-0000-0000-000063220000}"/>
    <cellStyle name="Comma 14 3 2 3 4" xfId="6035" xr:uid="{00000000-0005-0000-0000-000064220000}"/>
    <cellStyle name="Comma 14 3 2 3 4 2" xfId="15280" xr:uid="{00000000-0005-0000-0000-000065220000}"/>
    <cellStyle name="Comma 14 3 2 3 4 3" xfId="24530" xr:uid="{00000000-0005-0000-0000-000066220000}"/>
    <cellStyle name="Comma 14 3 2 3 4 4" xfId="33775" xr:uid="{00000000-0005-0000-0000-000067220000}"/>
    <cellStyle name="Comma 14 3 2 3 4 5" xfId="43020" xr:uid="{00000000-0005-0000-0000-000068220000}"/>
    <cellStyle name="Comma 14 3 2 3 5" xfId="10298" xr:uid="{00000000-0005-0000-0000-000069220000}"/>
    <cellStyle name="Comma 14 3 2 3 6" xfId="19548" xr:uid="{00000000-0005-0000-0000-00006A220000}"/>
    <cellStyle name="Comma 14 3 2 3 7" xfId="28793" xr:uid="{00000000-0005-0000-0000-00006B220000}"/>
    <cellStyle name="Comma 14 3 2 3 8" xfId="38038" xr:uid="{00000000-0005-0000-0000-00006C220000}"/>
    <cellStyle name="Comma 14 3 2 4" xfId="3176" xr:uid="{00000000-0005-0000-0000-00006D220000}"/>
    <cellStyle name="Comma 14 3 2 4 2" xfId="8158" xr:uid="{00000000-0005-0000-0000-00006E220000}"/>
    <cellStyle name="Comma 14 3 2 4 2 2" xfId="17403" xr:uid="{00000000-0005-0000-0000-00006F220000}"/>
    <cellStyle name="Comma 14 3 2 4 2 3" xfId="26653" xr:uid="{00000000-0005-0000-0000-000070220000}"/>
    <cellStyle name="Comma 14 3 2 4 2 4" xfId="35898" xr:uid="{00000000-0005-0000-0000-000071220000}"/>
    <cellStyle name="Comma 14 3 2 4 2 5" xfId="45143" xr:uid="{00000000-0005-0000-0000-000072220000}"/>
    <cellStyle name="Comma 14 3 2 4 3" xfId="12421" xr:uid="{00000000-0005-0000-0000-000073220000}"/>
    <cellStyle name="Comma 14 3 2 4 4" xfId="21671" xr:uid="{00000000-0005-0000-0000-000074220000}"/>
    <cellStyle name="Comma 14 3 2 4 5" xfId="30916" xr:uid="{00000000-0005-0000-0000-000075220000}"/>
    <cellStyle name="Comma 14 3 2 4 6" xfId="40161" xr:uid="{00000000-0005-0000-0000-000076220000}"/>
    <cellStyle name="Comma 14 3 2 5" xfId="1872" xr:uid="{00000000-0005-0000-0000-000077220000}"/>
    <cellStyle name="Comma 14 3 2 5 2" xfId="6854" xr:uid="{00000000-0005-0000-0000-000078220000}"/>
    <cellStyle name="Comma 14 3 2 5 2 2" xfId="16099" xr:uid="{00000000-0005-0000-0000-000079220000}"/>
    <cellStyle name="Comma 14 3 2 5 2 3" xfId="25349" xr:uid="{00000000-0005-0000-0000-00007A220000}"/>
    <cellStyle name="Comma 14 3 2 5 2 4" xfId="34594" xr:uid="{00000000-0005-0000-0000-00007B220000}"/>
    <cellStyle name="Comma 14 3 2 5 2 5" xfId="43839" xr:uid="{00000000-0005-0000-0000-00007C220000}"/>
    <cellStyle name="Comma 14 3 2 5 3" xfId="11117" xr:uid="{00000000-0005-0000-0000-00007D220000}"/>
    <cellStyle name="Comma 14 3 2 5 4" xfId="20367" xr:uid="{00000000-0005-0000-0000-00007E220000}"/>
    <cellStyle name="Comma 14 3 2 5 5" xfId="29612" xr:uid="{00000000-0005-0000-0000-00007F220000}"/>
    <cellStyle name="Comma 14 3 2 5 6" xfId="38857" xr:uid="{00000000-0005-0000-0000-000080220000}"/>
    <cellStyle name="Comma 14 3 2 6" xfId="5316" xr:uid="{00000000-0005-0000-0000-000081220000}"/>
    <cellStyle name="Comma 14 3 2 6 2" xfId="14561" xr:uid="{00000000-0005-0000-0000-000082220000}"/>
    <cellStyle name="Comma 14 3 2 6 3" xfId="23811" xr:uid="{00000000-0005-0000-0000-000083220000}"/>
    <cellStyle name="Comma 14 3 2 6 4" xfId="33056" xr:uid="{00000000-0005-0000-0000-000084220000}"/>
    <cellStyle name="Comma 14 3 2 6 5" xfId="42301" xr:uid="{00000000-0005-0000-0000-000085220000}"/>
    <cellStyle name="Comma 14 3 2 7" xfId="4614" xr:uid="{00000000-0005-0000-0000-000086220000}"/>
    <cellStyle name="Comma 14 3 2 7 2" xfId="13859" xr:uid="{00000000-0005-0000-0000-000087220000}"/>
    <cellStyle name="Comma 14 3 2 7 3" xfId="23109" xr:uid="{00000000-0005-0000-0000-000088220000}"/>
    <cellStyle name="Comma 14 3 2 7 4" xfId="32354" xr:uid="{00000000-0005-0000-0000-000089220000}"/>
    <cellStyle name="Comma 14 3 2 7 5" xfId="41599" xr:uid="{00000000-0005-0000-0000-00008A220000}"/>
    <cellStyle name="Comma 14 3 2 8" xfId="9579" xr:uid="{00000000-0005-0000-0000-00008B220000}"/>
    <cellStyle name="Comma 14 3 2 9" xfId="18829" xr:uid="{00000000-0005-0000-0000-00008C220000}"/>
    <cellStyle name="Comma 14 3 3" xfId="411" xr:uid="{00000000-0005-0000-0000-00008D220000}"/>
    <cellStyle name="Comma 14 3 3 10" xfId="28152" xr:uid="{00000000-0005-0000-0000-00008E220000}"/>
    <cellStyle name="Comma 14 3 3 11" xfId="37397" xr:uid="{00000000-0005-0000-0000-00008F220000}"/>
    <cellStyle name="Comma 14 3 3 2" xfId="780" xr:uid="{00000000-0005-0000-0000-000090220000}"/>
    <cellStyle name="Comma 14 3 3 2 10" xfId="37765" xr:uid="{00000000-0005-0000-0000-000091220000}"/>
    <cellStyle name="Comma 14 3 3 2 2" xfId="1482" xr:uid="{00000000-0005-0000-0000-000092220000}"/>
    <cellStyle name="Comma 14 3 3 2 2 2" xfId="4324" xr:uid="{00000000-0005-0000-0000-000093220000}"/>
    <cellStyle name="Comma 14 3 3 2 2 2 2" xfId="9306" xr:uid="{00000000-0005-0000-0000-000094220000}"/>
    <cellStyle name="Comma 14 3 3 2 2 2 2 2" xfId="18551" xr:uid="{00000000-0005-0000-0000-000095220000}"/>
    <cellStyle name="Comma 14 3 3 2 2 2 2 3" xfId="27801" xr:uid="{00000000-0005-0000-0000-000096220000}"/>
    <cellStyle name="Comma 14 3 3 2 2 2 2 4" xfId="37046" xr:uid="{00000000-0005-0000-0000-000097220000}"/>
    <cellStyle name="Comma 14 3 3 2 2 2 2 5" xfId="46291" xr:uid="{00000000-0005-0000-0000-000098220000}"/>
    <cellStyle name="Comma 14 3 3 2 2 2 3" xfId="13569" xr:uid="{00000000-0005-0000-0000-000099220000}"/>
    <cellStyle name="Comma 14 3 3 2 2 2 4" xfId="22819" xr:uid="{00000000-0005-0000-0000-00009A220000}"/>
    <cellStyle name="Comma 14 3 3 2 2 2 5" xfId="32064" xr:uid="{00000000-0005-0000-0000-00009B220000}"/>
    <cellStyle name="Comma 14 3 3 2 2 2 6" xfId="41309" xr:uid="{00000000-0005-0000-0000-00009C220000}"/>
    <cellStyle name="Comma 14 3 3 2 2 3" xfId="2903" xr:uid="{00000000-0005-0000-0000-00009D220000}"/>
    <cellStyle name="Comma 14 3 3 2 2 3 2" xfId="7885" xr:uid="{00000000-0005-0000-0000-00009E220000}"/>
    <cellStyle name="Comma 14 3 3 2 2 3 2 2" xfId="17130" xr:uid="{00000000-0005-0000-0000-00009F220000}"/>
    <cellStyle name="Comma 14 3 3 2 2 3 2 3" xfId="26380" xr:uid="{00000000-0005-0000-0000-0000A0220000}"/>
    <cellStyle name="Comma 14 3 3 2 2 3 2 4" xfId="35625" xr:uid="{00000000-0005-0000-0000-0000A1220000}"/>
    <cellStyle name="Comma 14 3 3 2 2 3 2 5" xfId="44870" xr:uid="{00000000-0005-0000-0000-0000A2220000}"/>
    <cellStyle name="Comma 14 3 3 2 2 3 3" xfId="12148" xr:uid="{00000000-0005-0000-0000-0000A3220000}"/>
    <cellStyle name="Comma 14 3 3 2 2 3 4" xfId="21398" xr:uid="{00000000-0005-0000-0000-0000A4220000}"/>
    <cellStyle name="Comma 14 3 3 2 2 3 5" xfId="30643" xr:uid="{00000000-0005-0000-0000-0000A5220000}"/>
    <cellStyle name="Comma 14 3 3 2 2 3 6" xfId="39888" xr:uid="{00000000-0005-0000-0000-0000A6220000}"/>
    <cellStyle name="Comma 14 3 3 2 2 4" xfId="6464" xr:uid="{00000000-0005-0000-0000-0000A7220000}"/>
    <cellStyle name="Comma 14 3 3 2 2 4 2" xfId="15709" xr:uid="{00000000-0005-0000-0000-0000A8220000}"/>
    <cellStyle name="Comma 14 3 3 2 2 4 3" xfId="24959" xr:uid="{00000000-0005-0000-0000-0000A9220000}"/>
    <cellStyle name="Comma 14 3 3 2 2 4 4" xfId="34204" xr:uid="{00000000-0005-0000-0000-0000AA220000}"/>
    <cellStyle name="Comma 14 3 3 2 2 4 5" xfId="43449" xr:uid="{00000000-0005-0000-0000-0000AB220000}"/>
    <cellStyle name="Comma 14 3 3 2 2 5" xfId="10727" xr:uid="{00000000-0005-0000-0000-0000AC220000}"/>
    <cellStyle name="Comma 14 3 3 2 2 6" xfId="19977" xr:uid="{00000000-0005-0000-0000-0000AD220000}"/>
    <cellStyle name="Comma 14 3 3 2 2 7" xfId="29222" xr:uid="{00000000-0005-0000-0000-0000AE220000}"/>
    <cellStyle name="Comma 14 3 3 2 2 8" xfId="38467" xr:uid="{00000000-0005-0000-0000-0000AF220000}"/>
    <cellStyle name="Comma 14 3 3 2 3" xfId="3622" xr:uid="{00000000-0005-0000-0000-0000B0220000}"/>
    <cellStyle name="Comma 14 3 3 2 3 2" xfId="8604" xr:uid="{00000000-0005-0000-0000-0000B1220000}"/>
    <cellStyle name="Comma 14 3 3 2 3 2 2" xfId="17849" xr:uid="{00000000-0005-0000-0000-0000B2220000}"/>
    <cellStyle name="Comma 14 3 3 2 3 2 3" xfId="27099" xr:uid="{00000000-0005-0000-0000-0000B3220000}"/>
    <cellStyle name="Comma 14 3 3 2 3 2 4" xfId="36344" xr:uid="{00000000-0005-0000-0000-0000B4220000}"/>
    <cellStyle name="Comma 14 3 3 2 3 2 5" xfId="45589" xr:uid="{00000000-0005-0000-0000-0000B5220000}"/>
    <cellStyle name="Comma 14 3 3 2 3 3" xfId="12867" xr:uid="{00000000-0005-0000-0000-0000B6220000}"/>
    <cellStyle name="Comma 14 3 3 2 3 4" xfId="22117" xr:uid="{00000000-0005-0000-0000-0000B7220000}"/>
    <cellStyle name="Comma 14 3 3 2 3 5" xfId="31362" xr:uid="{00000000-0005-0000-0000-0000B8220000}"/>
    <cellStyle name="Comma 14 3 3 2 3 6" xfId="40607" xr:uid="{00000000-0005-0000-0000-0000B9220000}"/>
    <cellStyle name="Comma 14 3 3 2 4" xfId="2184" xr:uid="{00000000-0005-0000-0000-0000BA220000}"/>
    <cellStyle name="Comma 14 3 3 2 4 2" xfId="7166" xr:uid="{00000000-0005-0000-0000-0000BB220000}"/>
    <cellStyle name="Comma 14 3 3 2 4 2 2" xfId="16411" xr:uid="{00000000-0005-0000-0000-0000BC220000}"/>
    <cellStyle name="Comma 14 3 3 2 4 2 3" xfId="25661" xr:uid="{00000000-0005-0000-0000-0000BD220000}"/>
    <cellStyle name="Comma 14 3 3 2 4 2 4" xfId="34906" xr:uid="{00000000-0005-0000-0000-0000BE220000}"/>
    <cellStyle name="Comma 14 3 3 2 4 2 5" xfId="44151" xr:uid="{00000000-0005-0000-0000-0000BF220000}"/>
    <cellStyle name="Comma 14 3 3 2 4 3" xfId="11429" xr:uid="{00000000-0005-0000-0000-0000C0220000}"/>
    <cellStyle name="Comma 14 3 3 2 4 4" xfId="20679" xr:uid="{00000000-0005-0000-0000-0000C1220000}"/>
    <cellStyle name="Comma 14 3 3 2 4 5" xfId="29924" xr:uid="{00000000-0005-0000-0000-0000C2220000}"/>
    <cellStyle name="Comma 14 3 3 2 4 6" xfId="39169" xr:uid="{00000000-0005-0000-0000-0000C3220000}"/>
    <cellStyle name="Comma 14 3 3 2 5" xfId="5762" xr:uid="{00000000-0005-0000-0000-0000C4220000}"/>
    <cellStyle name="Comma 14 3 3 2 5 2" xfId="15007" xr:uid="{00000000-0005-0000-0000-0000C5220000}"/>
    <cellStyle name="Comma 14 3 3 2 5 3" xfId="24257" xr:uid="{00000000-0005-0000-0000-0000C6220000}"/>
    <cellStyle name="Comma 14 3 3 2 5 4" xfId="33502" xr:uid="{00000000-0005-0000-0000-0000C7220000}"/>
    <cellStyle name="Comma 14 3 3 2 5 5" xfId="42747" xr:uid="{00000000-0005-0000-0000-0000C8220000}"/>
    <cellStyle name="Comma 14 3 3 2 6" xfId="5043" xr:uid="{00000000-0005-0000-0000-0000C9220000}"/>
    <cellStyle name="Comma 14 3 3 2 6 2" xfId="14288" xr:uid="{00000000-0005-0000-0000-0000CA220000}"/>
    <cellStyle name="Comma 14 3 3 2 6 3" xfId="23538" xr:uid="{00000000-0005-0000-0000-0000CB220000}"/>
    <cellStyle name="Comma 14 3 3 2 6 4" xfId="32783" xr:uid="{00000000-0005-0000-0000-0000CC220000}"/>
    <cellStyle name="Comma 14 3 3 2 6 5" xfId="42028" xr:uid="{00000000-0005-0000-0000-0000CD220000}"/>
    <cellStyle name="Comma 14 3 3 2 7" xfId="10025" xr:uid="{00000000-0005-0000-0000-0000CE220000}"/>
    <cellStyle name="Comma 14 3 3 2 8" xfId="19275" xr:uid="{00000000-0005-0000-0000-0000CF220000}"/>
    <cellStyle name="Comma 14 3 3 2 9" xfId="28520" xr:uid="{00000000-0005-0000-0000-0000D0220000}"/>
    <cellStyle name="Comma 14 3 3 3" xfId="1131" xr:uid="{00000000-0005-0000-0000-0000D1220000}"/>
    <cellStyle name="Comma 14 3 3 3 2" xfId="3973" xr:uid="{00000000-0005-0000-0000-0000D2220000}"/>
    <cellStyle name="Comma 14 3 3 3 2 2" xfId="8955" xr:uid="{00000000-0005-0000-0000-0000D3220000}"/>
    <cellStyle name="Comma 14 3 3 3 2 2 2" xfId="18200" xr:uid="{00000000-0005-0000-0000-0000D4220000}"/>
    <cellStyle name="Comma 14 3 3 3 2 2 3" xfId="27450" xr:uid="{00000000-0005-0000-0000-0000D5220000}"/>
    <cellStyle name="Comma 14 3 3 3 2 2 4" xfId="36695" xr:uid="{00000000-0005-0000-0000-0000D6220000}"/>
    <cellStyle name="Comma 14 3 3 3 2 2 5" xfId="45940" xr:uid="{00000000-0005-0000-0000-0000D7220000}"/>
    <cellStyle name="Comma 14 3 3 3 2 3" xfId="13218" xr:uid="{00000000-0005-0000-0000-0000D8220000}"/>
    <cellStyle name="Comma 14 3 3 3 2 4" xfId="22468" xr:uid="{00000000-0005-0000-0000-0000D9220000}"/>
    <cellStyle name="Comma 14 3 3 3 2 5" xfId="31713" xr:uid="{00000000-0005-0000-0000-0000DA220000}"/>
    <cellStyle name="Comma 14 3 3 3 2 6" xfId="40958" xr:uid="{00000000-0005-0000-0000-0000DB220000}"/>
    <cellStyle name="Comma 14 3 3 3 3" xfId="2535" xr:uid="{00000000-0005-0000-0000-0000DC220000}"/>
    <cellStyle name="Comma 14 3 3 3 3 2" xfId="7517" xr:uid="{00000000-0005-0000-0000-0000DD220000}"/>
    <cellStyle name="Comma 14 3 3 3 3 2 2" xfId="16762" xr:uid="{00000000-0005-0000-0000-0000DE220000}"/>
    <cellStyle name="Comma 14 3 3 3 3 2 3" xfId="26012" xr:uid="{00000000-0005-0000-0000-0000DF220000}"/>
    <cellStyle name="Comma 14 3 3 3 3 2 4" xfId="35257" xr:uid="{00000000-0005-0000-0000-0000E0220000}"/>
    <cellStyle name="Comma 14 3 3 3 3 2 5" xfId="44502" xr:uid="{00000000-0005-0000-0000-0000E1220000}"/>
    <cellStyle name="Comma 14 3 3 3 3 3" xfId="11780" xr:uid="{00000000-0005-0000-0000-0000E2220000}"/>
    <cellStyle name="Comma 14 3 3 3 3 4" xfId="21030" xr:uid="{00000000-0005-0000-0000-0000E3220000}"/>
    <cellStyle name="Comma 14 3 3 3 3 5" xfId="30275" xr:uid="{00000000-0005-0000-0000-0000E4220000}"/>
    <cellStyle name="Comma 14 3 3 3 3 6" xfId="39520" xr:uid="{00000000-0005-0000-0000-0000E5220000}"/>
    <cellStyle name="Comma 14 3 3 3 4" xfId="6113" xr:uid="{00000000-0005-0000-0000-0000E6220000}"/>
    <cellStyle name="Comma 14 3 3 3 4 2" xfId="15358" xr:uid="{00000000-0005-0000-0000-0000E7220000}"/>
    <cellStyle name="Comma 14 3 3 3 4 3" xfId="24608" xr:uid="{00000000-0005-0000-0000-0000E8220000}"/>
    <cellStyle name="Comma 14 3 3 3 4 4" xfId="33853" xr:uid="{00000000-0005-0000-0000-0000E9220000}"/>
    <cellStyle name="Comma 14 3 3 3 4 5" xfId="43098" xr:uid="{00000000-0005-0000-0000-0000EA220000}"/>
    <cellStyle name="Comma 14 3 3 3 5" xfId="10376" xr:uid="{00000000-0005-0000-0000-0000EB220000}"/>
    <cellStyle name="Comma 14 3 3 3 6" xfId="19626" xr:uid="{00000000-0005-0000-0000-0000EC220000}"/>
    <cellStyle name="Comma 14 3 3 3 7" xfId="28871" xr:uid="{00000000-0005-0000-0000-0000ED220000}"/>
    <cellStyle name="Comma 14 3 3 3 8" xfId="38116" xr:uid="{00000000-0005-0000-0000-0000EE220000}"/>
    <cellStyle name="Comma 14 3 3 4" xfId="3254" xr:uid="{00000000-0005-0000-0000-0000EF220000}"/>
    <cellStyle name="Comma 14 3 3 4 2" xfId="8236" xr:uid="{00000000-0005-0000-0000-0000F0220000}"/>
    <cellStyle name="Comma 14 3 3 4 2 2" xfId="17481" xr:uid="{00000000-0005-0000-0000-0000F1220000}"/>
    <cellStyle name="Comma 14 3 3 4 2 3" xfId="26731" xr:uid="{00000000-0005-0000-0000-0000F2220000}"/>
    <cellStyle name="Comma 14 3 3 4 2 4" xfId="35976" xr:uid="{00000000-0005-0000-0000-0000F3220000}"/>
    <cellStyle name="Comma 14 3 3 4 2 5" xfId="45221" xr:uid="{00000000-0005-0000-0000-0000F4220000}"/>
    <cellStyle name="Comma 14 3 3 4 3" xfId="12499" xr:uid="{00000000-0005-0000-0000-0000F5220000}"/>
    <cellStyle name="Comma 14 3 3 4 4" xfId="21749" xr:uid="{00000000-0005-0000-0000-0000F6220000}"/>
    <cellStyle name="Comma 14 3 3 4 5" xfId="30994" xr:uid="{00000000-0005-0000-0000-0000F7220000}"/>
    <cellStyle name="Comma 14 3 3 4 6" xfId="40239" xr:uid="{00000000-0005-0000-0000-0000F8220000}"/>
    <cellStyle name="Comma 14 3 3 5" xfId="1716" xr:uid="{00000000-0005-0000-0000-0000F9220000}"/>
    <cellStyle name="Comma 14 3 3 5 2" xfId="6698" xr:uid="{00000000-0005-0000-0000-0000FA220000}"/>
    <cellStyle name="Comma 14 3 3 5 2 2" xfId="15943" xr:uid="{00000000-0005-0000-0000-0000FB220000}"/>
    <cellStyle name="Comma 14 3 3 5 2 3" xfId="25193" xr:uid="{00000000-0005-0000-0000-0000FC220000}"/>
    <cellStyle name="Comma 14 3 3 5 2 4" xfId="34438" xr:uid="{00000000-0005-0000-0000-0000FD220000}"/>
    <cellStyle name="Comma 14 3 3 5 2 5" xfId="43683" xr:uid="{00000000-0005-0000-0000-0000FE220000}"/>
    <cellStyle name="Comma 14 3 3 5 3" xfId="10961" xr:uid="{00000000-0005-0000-0000-0000FF220000}"/>
    <cellStyle name="Comma 14 3 3 5 4" xfId="20211" xr:uid="{00000000-0005-0000-0000-000000230000}"/>
    <cellStyle name="Comma 14 3 3 5 5" xfId="29456" xr:uid="{00000000-0005-0000-0000-000001230000}"/>
    <cellStyle name="Comma 14 3 3 5 6" xfId="38701" xr:uid="{00000000-0005-0000-0000-000002230000}"/>
    <cellStyle name="Comma 14 3 3 6" xfId="5394" xr:uid="{00000000-0005-0000-0000-000003230000}"/>
    <cellStyle name="Comma 14 3 3 6 2" xfId="14639" xr:uid="{00000000-0005-0000-0000-000004230000}"/>
    <cellStyle name="Comma 14 3 3 6 3" xfId="23889" xr:uid="{00000000-0005-0000-0000-000005230000}"/>
    <cellStyle name="Comma 14 3 3 6 4" xfId="33134" xr:uid="{00000000-0005-0000-0000-000006230000}"/>
    <cellStyle name="Comma 14 3 3 6 5" xfId="42379" xr:uid="{00000000-0005-0000-0000-000007230000}"/>
    <cellStyle name="Comma 14 3 3 7" xfId="4692" xr:uid="{00000000-0005-0000-0000-000008230000}"/>
    <cellStyle name="Comma 14 3 3 7 2" xfId="13937" xr:uid="{00000000-0005-0000-0000-000009230000}"/>
    <cellStyle name="Comma 14 3 3 7 3" xfId="23187" xr:uid="{00000000-0005-0000-0000-00000A230000}"/>
    <cellStyle name="Comma 14 3 3 7 4" xfId="32432" xr:uid="{00000000-0005-0000-0000-00000B230000}"/>
    <cellStyle name="Comma 14 3 3 7 5" xfId="41677" xr:uid="{00000000-0005-0000-0000-00000C230000}"/>
    <cellStyle name="Comma 14 3 3 8" xfId="9657" xr:uid="{00000000-0005-0000-0000-00000D230000}"/>
    <cellStyle name="Comma 14 3 3 9" xfId="18907" xr:uid="{00000000-0005-0000-0000-00000E230000}"/>
    <cellStyle name="Comma 14 3 4" xfId="546" xr:uid="{00000000-0005-0000-0000-00000F230000}"/>
    <cellStyle name="Comma 14 3 4 10" xfId="37531" xr:uid="{00000000-0005-0000-0000-000010230000}"/>
    <cellStyle name="Comma 14 3 4 2" xfId="1248" xr:uid="{00000000-0005-0000-0000-000011230000}"/>
    <cellStyle name="Comma 14 3 4 2 2" xfId="4090" xr:uid="{00000000-0005-0000-0000-000012230000}"/>
    <cellStyle name="Comma 14 3 4 2 2 2" xfId="9072" xr:uid="{00000000-0005-0000-0000-000013230000}"/>
    <cellStyle name="Comma 14 3 4 2 2 2 2" xfId="18317" xr:uid="{00000000-0005-0000-0000-000014230000}"/>
    <cellStyle name="Comma 14 3 4 2 2 2 3" xfId="27567" xr:uid="{00000000-0005-0000-0000-000015230000}"/>
    <cellStyle name="Comma 14 3 4 2 2 2 4" xfId="36812" xr:uid="{00000000-0005-0000-0000-000016230000}"/>
    <cellStyle name="Comma 14 3 4 2 2 2 5" xfId="46057" xr:uid="{00000000-0005-0000-0000-000017230000}"/>
    <cellStyle name="Comma 14 3 4 2 2 3" xfId="13335" xr:uid="{00000000-0005-0000-0000-000018230000}"/>
    <cellStyle name="Comma 14 3 4 2 2 4" xfId="22585" xr:uid="{00000000-0005-0000-0000-000019230000}"/>
    <cellStyle name="Comma 14 3 4 2 2 5" xfId="31830" xr:uid="{00000000-0005-0000-0000-00001A230000}"/>
    <cellStyle name="Comma 14 3 4 2 2 6" xfId="41075" xr:uid="{00000000-0005-0000-0000-00001B230000}"/>
    <cellStyle name="Comma 14 3 4 2 3" xfId="2669" xr:uid="{00000000-0005-0000-0000-00001C230000}"/>
    <cellStyle name="Comma 14 3 4 2 3 2" xfId="7651" xr:uid="{00000000-0005-0000-0000-00001D230000}"/>
    <cellStyle name="Comma 14 3 4 2 3 2 2" xfId="16896" xr:uid="{00000000-0005-0000-0000-00001E230000}"/>
    <cellStyle name="Comma 14 3 4 2 3 2 3" xfId="26146" xr:uid="{00000000-0005-0000-0000-00001F230000}"/>
    <cellStyle name="Comma 14 3 4 2 3 2 4" xfId="35391" xr:uid="{00000000-0005-0000-0000-000020230000}"/>
    <cellStyle name="Comma 14 3 4 2 3 2 5" xfId="44636" xr:uid="{00000000-0005-0000-0000-000021230000}"/>
    <cellStyle name="Comma 14 3 4 2 3 3" xfId="11914" xr:uid="{00000000-0005-0000-0000-000022230000}"/>
    <cellStyle name="Comma 14 3 4 2 3 4" xfId="21164" xr:uid="{00000000-0005-0000-0000-000023230000}"/>
    <cellStyle name="Comma 14 3 4 2 3 5" xfId="30409" xr:uid="{00000000-0005-0000-0000-000024230000}"/>
    <cellStyle name="Comma 14 3 4 2 3 6" xfId="39654" xr:uid="{00000000-0005-0000-0000-000025230000}"/>
    <cellStyle name="Comma 14 3 4 2 4" xfId="6230" xr:uid="{00000000-0005-0000-0000-000026230000}"/>
    <cellStyle name="Comma 14 3 4 2 4 2" xfId="15475" xr:uid="{00000000-0005-0000-0000-000027230000}"/>
    <cellStyle name="Comma 14 3 4 2 4 3" xfId="24725" xr:uid="{00000000-0005-0000-0000-000028230000}"/>
    <cellStyle name="Comma 14 3 4 2 4 4" xfId="33970" xr:uid="{00000000-0005-0000-0000-000029230000}"/>
    <cellStyle name="Comma 14 3 4 2 4 5" xfId="43215" xr:uid="{00000000-0005-0000-0000-00002A230000}"/>
    <cellStyle name="Comma 14 3 4 2 5" xfId="10493" xr:uid="{00000000-0005-0000-0000-00002B230000}"/>
    <cellStyle name="Comma 14 3 4 2 6" xfId="19743" xr:uid="{00000000-0005-0000-0000-00002C230000}"/>
    <cellStyle name="Comma 14 3 4 2 7" xfId="28988" xr:uid="{00000000-0005-0000-0000-00002D230000}"/>
    <cellStyle name="Comma 14 3 4 2 8" xfId="38233" xr:uid="{00000000-0005-0000-0000-00002E230000}"/>
    <cellStyle name="Comma 14 3 4 3" xfId="3388" xr:uid="{00000000-0005-0000-0000-00002F230000}"/>
    <cellStyle name="Comma 14 3 4 3 2" xfId="8370" xr:uid="{00000000-0005-0000-0000-000030230000}"/>
    <cellStyle name="Comma 14 3 4 3 2 2" xfId="17615" xr:uid="{00000000-0005-0000-0000-000031230000}"/>
    <cellStyle name="Comma 14 3 4 3 2 3" xfId="26865" xr:uid="{00000000-0005-0000-0000-000032230000}"/>
    <cellStyle name="Comma 14 3 4 3 2 4" xfId="36110" xr:uid="{00000000-0005-0000-0000-000033230000}"/>
    <cellStyle name="Comma 14 3 4 3 2 5" xfId="45355" xr:uid="{00000000-0005-0000-0000-000034230000}"/>
    <cellStyle name="Comma 14 3 4 3 3" xfId="12633" xr:uid="{00000000-0005-0000-0000-000035230000}"/>
    <cellStyle name="Comma 14 3 4 3 4" xfId="21883" xr:uid="{00000000-0005-0000-0000-000036230000}"/>
    <cellStyle name="Comma 14 3 4 3 5" xfId="31128" xr:uid="{00000000-0005-0000-0000-000037230000}"/>
    <cellStyle name="Comma 14 3 4 3 6" xfId="40373" xr:uid="{00000000-0005-0000-0000-000038230000}"/>
    <cellStyle name="Comma 14 3 4 4" xfId="1950" xr:uid="{00000000-0005-0000-0000-000039230000}"/>
    <cellStyle name="Comma 14 3 4 4 2" xfId="6932" xr:uid="{00000000-0005-0000-0000-00003A230000}"/>
    <cellStyle name="Comma 14 3 4 4 2 2" xfId="16177" xr:uid="{00000000-0005-0000-0000-00003B230000}"/>
    <cellStyle name="Comma 14 3 4 4 2 3" xfId="25427" xr:uid="{00000000-0005-0000-0000-00003C230000}"/>
    <cellStyle name="Comma 14 3 4 4 2 4" xfId="34672" xr:uid="{00000000-0005-0000-0000-00003D230000}"/>
    <cellStyle name="Comma 14 3 4 4 2 5" xfId="43917" xr:uid="{00000000-0005-0000-0000-00003E230000}"/>
    <cellStyle name="Comma 14 3 4 4 3" xfId="11195" xr:uid="{00000000-0005-0000-0000-00003F230000}"/>
    <cellStyle name="Comma 14 3 4 4 4" xfId="20445" xr:uid="{00000000-0005-0000-0000-000040230000}"/>
    <cellStyle name="Comma 14 3 4 4 5" xfId="29690" xr:uid="{00000000-0005-0000-0000-000041230000}"/>
    <cellStyle name="Comma 14 3 4 4 6" xfId="38935" xr:uid="{00000000-0005-0000-0000-000042230000}"/>
    <cellStyle name="Comma 14 3 4 5" xfId="5528" xr:uid="{00000000-0005-0000-0000-000043230000}"/>
    <cellStyle name="Comma 14 3 4 5 2" xfId="14773" xr:uid="{00000000-0005-0000-0000-000044230000}"/>
    <cellStyle name="Comma 14 3 4 5 3" xfId="24023" xr:uid="{00000000-0005-0000-0000-000045230000}"/>
    <cellStyle name="Comma 14 3 4 5 4" xfId="33268" xr:uid="{00000000-0005-0000-0000-000046230000}"/>
    <cellStyle name="Comma 14 3 4 5 5" xfId="42513" xr:uid="{00000000-0005-0000-0000-000047230000}"/>
    <cellStyle name="Comma 14 3 4 6" xfId="4809" xr:uid="{00000000-0005-0000-0000-000048230000}"/>
    <cellStyle name="Comma 14 3 4 6 2" xfId="14054" xr:uid="{00000000-0005-0000-0000-000049230000}"/>
    <cellStyle name="Comma 14 3 4 6 3" xfId="23304" xr:uid="{00000000-0005-0000-0000-00004A230000}"/>
    <cellStyle name="Comma 14 3 4 6 4" xfId="32549" xr:uid="{00000000-0005-0000-0000-00004B230000}"/>
    <cellStyle name="Comma 14 3 4 6 5" xfId="41794" xr:uid="{00000000-0005-0000-0000-00004C230000}"/>
    <cellStyle name="Comma 14 3 4 7" xfId="9791" xr:uid="{00000000-0005-0000-0000-00004D230000}"/>
    <cellStyle name="Comma 14 3 4 8" xfId="19041" xr:uid="{00000000-0005-0000-0000-00004E230000}"/>
    <cellStyle name="Comma 14 3 4 9" xfId="28286" xr:uid="{00000000-0005-0000-0000-00004F230000}"/>
    <cellStyle name="Comma 14 3 5" xfId="897" xr:uid="{00000000-0005-0000-0000-000050230000}"/>
    <cellStyle name="Comma 14 3 5 2" xfId="3739" xr:uid="{00000000-0005-0000-0000-000051230000}"/>
    <cellStyle name="Comma 14 3 5 2 2" xfId="8721" xr:uid="{00000000-0005-0000-0000-000052230000}"/>
    <cellStyle name="Comma 14 3 5 2 2 2" xfId="17966" xr:uid="{00000000-0005-0000-0000-000053230000}"/>
    <cellStyle name="Comma 14 3 5 2 2 3" xfId="27216" xr:uid="{00000000-0005-0000-0000-000054230000}"/>
    <cellStyle name="Comma 14 3 5 2 2 4" xfId="36461" xr:uid="{00000000-0005-0000-0000-000055230000}"/>
    <cellStyle name="Comma 14 3 5 2 2 5" xfId="45706" xr:uid="{00000000-0005-0000-0000-000056230000}"/>
    <cellStyle name="Comma 14 3 5 2 3" xfId="12984" xr:uid="{00000000-0005-0000-0000-000057230000}"/>
    <cellStyle name="Comma 14 3 5 2 4" xfId="22234" xr:uid="{00000000-0005-0000-0000-000058230000}"/>
    <cellStyle name="Comma 14 3 5 2 5" xfId="31479" xr:uid="{00000000-0005-0000-0000-000059230000}"/>
    <cellStyle name="Comma 14 3 5 2 6" xfId="40724" xr:uid="{00000000-0005-0000-0000-00005A230000}"/>
    <cellStyle name="Comma 14 3 5 3" xfId="2301" xr:uid="{00000000-0005-0000-0000-00005B230000}"/>
    <cellStyle name="Comma 14 3 5 3 2" xfId="7283" xr:uid="{00000000-0005-0000-0000-00005C230000}"/>
    <cellStyle name="Comma 14 3 5 3 2 2" xfId="16528" xr:uid="{00000000-0005-0000-0000-00005D230000}"/>
    <cellStyle name="Comma 14 3 5 3 2 3" xfId="25778" xr:uid="{00000000-0005-0000-0000-00005E230000}"/>
    <cellStyle name="Comma 14 3 5 3 2 4" xfId="35023" xr:uid="{00000000-0005-0000-0000-00005F230000}"/>
    <cellStyle name="Comma 14 3 5 3 2 5" xfId="44268" xr:uid="{00000000-0005-0000-0000-000060230000}"/>
    <cellStyle name="Comma 14 3 5 3 3" xfId="11546" xr:uid="{00000000-0005-0000-0000-000061230000}"/>
    <cellStyle name="Comma 14 3 5 3 4" xfId="20796" xr:uid="{00000000-0005-0000-0000-000062230000}"/>
    <cellStyle name="Comma 14 3 5 3 5" xfId="30041" xr:uid="{00000000-0005-0000-0000-000063230000}"/>
    <cellStyle name="Comma 14 3 5 3 6" xfId="39286" xr:uid="{00000000-0005-0000-0000-000064230000}"/>
    <cellStyle name="Comma 14 3 5 4" xfId="5879" xr:uid="{00000000-0005-0000-0000-000065230000}"/>
    <cellStyle name="Comma 14 3 5 4 2" xfId="15124" xr:uid="{00000000-0005-0000-0000-000066230000}"/>
    <cellStyle name="Comma 14 3 5 4 3" xfId="24374" xr:uid="{00000000-0005-0000-0000-000067230000}"/>
    <cellStyle name="Comma 14 3 5 4 4" xfId="33619" xr:uid="{00000000-0005-0000-0000-000068230000}"/>
    <cellStyle name="Comma 14 3 5 4 5" xfId="42864" xr:uid="{00000000-0005-0000-0000-000069230000}"/>
    <cellStyle name="Comma 14 3 5 5" xfId="10142" xr:uid="{00000000-0005-0000-0000-00006A230000}"/>
    <cellStyle name="Comma 14 3 5 6" xfId="19392" xr:uid="{00000000-0005-0000-0000-00006B230000}"/>
    <cellStyle name="Comma 14 3 5 7" xfId="28637" xr:uid="{00000000-0005-0000-0000-00006C230000}"/>
    <cellStyle name="Comma 14 3 5 8" xfId="37882" xr:uid="{00000000-0005-0000-0000-00006D230000}"/>
    <cellStyle name="Comma 14 3 6" xfId="3020" xr:uid="{00000000-0005-0000-0000-00006E230000}"/>
    <cellStyle name="Comma 14 3 6 2" xfId="8002" xr:uid="{00000000-0005-0000-0000-00006F230000}"/>
    <cellStyle name="Comma 14 3 6 2 2" xfId="17247" xr:uid="{00000000-0005-0000-0000-000070230000}"/>
    <cellStyle name="Comma 14 3 6 2 3" xfId="26497" xr:uid="{00000000-0005-0000-0000-000071230000}"/>
    <cellStyle name="Comma 14 3 6 2 4" xfId="35742" xr:uid="{00000000-0005-0000-0000-000072230000}"/>
    <cellStyle name="Comma 14 3 6 2 5" xfId="44987" xr:uid="{00000000-0005-0000-0000-000073230000}"/>
    <cellStyle name="Comma 14 3 6 3" xfId="12265" xr:uid="{00000000-0005-0000-0000-000074230000}"/>
    <cellStyle name="Comma 14 3 6 4" xfId="21515" xr:uid="{00000000-0005-0000-0000-000075230000}"/>
    <cellStyle name="Comma 14 3 6 5" xfId="30760" xr:uid="{00000000-0005-0000-0000-000076230000}"/>
    <cellStyle name="Comma 14 3 6 6" xfId="40005" xr:uid="{00000000-0005-0000-0000-000077230000}"/>
    <cellStyle name="Comma 14 3 7" xfId="1638" xr:uid="{00000000-0005-0000-0000-000078230000}"/>
    <cellStyle name="Comma 14 3 7 2" xfId="6620" xr:uid="{00000000-0005-0000-0000-000079230000}"/>
    <cellStyle name="Comma 14 3 7 2 2" xfId="15865" xr:uid="{00000000-0005-0000-0000-00007A230000}"/>
    <cellStyle name="Comma 14 3 7 2 3" xfId="25115" xr:uid="{00000000-0005-0000-0000-00007B230000}"/>
    <cellStyle name="Comma 14 3 7 2 4" xfId="34360" xr:uid="{00000000-0005-0000-0000-00007C230000}"/>
    <cellStyle name="Comma 14 3 7 2 5" xfId="43605" xr:uid="{00000000-0005-0000-0000-00007D230000}"/>
    <cellStyle name="Comma 14 3 7 3" xfId="10883" xr:uid="{00000000-0005-0000-0000-00007E230000}"/>
    <cellStyle name="Comma 14 3 7 4" xfId="20133" xr:uid="{00000000-0005-0000-0000-00007F230000}"/>
    <cellStyle name="Comma 14 3 7 5" xfId="29378" xr:uid="{00000000-0005-0000-0000-000080230000}"/>
    <cellStyle name="Comma 14 3 7 6" xfId="38623" xr:uid="{00000000-0005-0000-0000-000081230000}"/>
    <cellStyle name="Comma 14 3 8" xfId="5160" xr:uid="{00000000-0005-0000-0000-000082230000}"/>
    <cellStyle name="Comma 14 3 8 2" xfId="14405" xr:uid="{00000000-0005-0000-0000-000083230000}"/>
    <cellStyle name="Comma 14 3 8 3" xfId="23655" xr:uid="{00000000-0005-0000-0000-000084230000}"/>
    <cellStyle name="Comma 14 3 8 4" xfId="32900" xr:uid="{00000000-0005-0000-0000-000085230000}"/>
    <cellStyle name="Comma 14 3 8 5" xfId="42145" xr:uid="{00000000-0005-0000-0000-000086230000}"/>
    <cellStyle name="Comma 14 3 9" xfId="4458" xr:uid="{00000000-0005-0000-0000-000087230000}"/>
    <cellStyle name="Comma 14 3 9 2" xfId="13703" xr:uid="{00000000-0005-0000-0000-000088230000}"/>
    <cellStyle name="Comma 14 3 9 3" xfId="22953" xr:uid="{00000000-0005-0000-0000-000089230000}"/>
    <cellStyle name="Comma 14 3 9 4" xfId="32198" xr:uid="{00000000-0005-0000-0000-00008A230000}"/>
    <cellStyle name="Comma 14 3 9 5" xfId="41443" xr:uid="{00000000-0005-0000-0000-00008B230000}"/>
    <cellStyle name="Comma 14 4" xfId="255" xr:uid="{00000000-0005-0000-0000-00008C230000}"/>
    <cellStyle name="Comma 14 4 10" xfId="27996" xr:uid="{00000000-0005-0000-0000-00008D230000}"/>
    <cellStyle name="Comma 14 4 11" xfId="37241" xr:uid="{00000000-0005-0000-0000-00008E230000}"/>
    <cellStyle name="Comma 14 4 2" xfId="624" xr:uid="{00000000-0005-0000-0000-00008F230000}"/>
    <cellStyle name="Comma 14 4 2 10" xfId="37609" xr:uid="{00000000-0005-0000-0000-000090230000}"/>
    <cellStyle name="Comma 14 4 2 2" xfId="1326" xr:uid="{00000000-0005-0000-0000-000091230000}"/>
    <cellStyle name="Comma 14 4 2 2 2" xfId="4168" xr:uid="{00000000-0005-0000-0000-000092230000}"/>
    <cellStyle name="Comma 14 4 2 2 2 2" xfId="9150" xr:uid="{00000000-0005-0000-0000-000093230000}"/>
    <cellStyle name="Comma 14 4 2 2 2 2 2" xfId="18395" xr:uid="{00000000-0005-0000-0000-000094230000}"/>
    <cellStyle name="Comma 14 4 2 2 2 2 3" xfId="27645" xr:uid="{00000000-0005-0000-0000-000095230000}"/>
    <cellStyle name="Comma 14 4 2 2 2 2 4" xfId="36890" xr:uid="{00000000-0005-0000-0000-000096230000}"/>
    <cellStyle name="Comma 14 4 2 2 2 2 5" xfId="46135" xr:uid="{00000000-0005-0000-0000-000097230000}"/>
    <cellStyle name="Comma 14 4 2 2 2 3" xfId="13413" xr:uid="{00000000-0005-0000-0000-000098230000}"/>
    <cellStyle name="Comma 14 4 2 2 2 4" xfId="22663" xr:uid="{00000000-0005-0000-0000-000099230000}"/>
    <cellStyle name="Comma 14 4 2 2 2 5" xfId="31908" xr:uid="{00000000-0005-0000-0000-00009A230000}"/>
    <cellStyle name="Comma 14 4 2 2 2 6" xfId="41153" xr:uid="{00000000-0005-0000-0000-00009B230000}"/>
    <cellStyle name="Comma 14 4 2 2 3" xfId="2747" xr:uid="{00000000-0005-0000-0000-00009C230000}"/>
    <cellStyle name="Comma 14 4 2 2 3 2" xfId="7729" xr:uid="{00000000-0005-0000-0000-00009D230000}"/>
    <cellStyle name="Comma 14 4 2 2 3 2 2" xfId="16974" xr:uid="{00000000-0005-0000-0000-00009E230000}"/>
    <cellStyle name="Comma 14 4 2 2 3 2 3" xfId="26224" xr:uid="{00000000-0005-0000-0000-00009F230000}"/>
    <cellStyle name="Comma 14 4 2 2 3 2 4" xfId="35469" xr:uid="{00000000-0005-0000-0000-0000A0230000}"/>
    <cellStyle name="Comma 14 4 2 2 3 2 5" xfId="44714" xr:uid="{00000000-0005-0000-0000-0000A1230000}"/>
    <cellStyle name="Comma 14 4 2 2 3 3" xfId="11992" xr:uid="{00000000-0005-0000-0000-0000A2230000}"/>
    <cellStyle name="Comma 14 4 2 2 3 4" xfId="21242" xr:uid="{00000000-0005-0000-0000-0000A3230000}"/>
    <cellStyle name="Comma 14 4 2 2 3 5" xfId="30487" xr:uid="{00000000-0005-0000-0000-0000A4230000}"/>
    <cellStyle name="Comma 14 4 2 2 3 6" xfId="39732" xr:uid="{00000000-0005-0000-0000-0000A5230000}"/>
    <cellStyle name="Comma 14 4 2 2 4" xfId="6308" xr:uid="{00000000-0005-0000-0000-0000A6230000}"/>
    <cellStyle name="Comma 14 4 2 2 4 2" xfId="15553" xr:uid="{00000000-0005-0000-0000-0000A7230000}"/>
    <cellStyle name="Comma 14 4 2 2 4 3" xfId="24803" xr:uid="{00000000-0005-0000-0000-0000A8230000}"/>
    <cellStyle name="Comma 14 4 2 2 4 4" xfId="34048" xr:uid="{00000000-0005-0000-0000-0000A9230000}"/>
    <cellStyle name="Comma 14 4 2 2 4 5" xfId="43293" xr:uid="{00000000-0005-0000-0000-0000AA230000}"/>
    <cellStyle name="Comma 14 4 2 2 5" xfId="10571" xr:uid="{00000000-0005-0000-0000-0000AB230000}"/>
    <cellStyle name="Comma 14 4 2 2 6" xfId="19821" xr:uid="{00000000-0005-0000-0000-0000AC230000}"/>
    <cellStyle name="Comma 14 4 2 2 7" xfId="29066" xr:uid="{00000000-0005-0000-0000-0000AD230000}"/>
    <cellStyle name="Comma 14 4 2 2 8" xfId="38311" xr:uid="{00000000-0005-0000-0000-0000AE230000}"/>
    <cellStyle name="Comma 14 4 2 3" xfId="3466" xr:uid="{00000000-0005-0000-0000-0000AF230000}"/>
    <cellStyle name="Comma 14 4 2 3 2" xfId="8448" xr:uid="{00000000-0005-0000-0000-0000B0230000}"/>
    <cellStyle name="Comma 14 4 2 3 2 2" xfId="17693" xr:uid="{00000000-0005-0000-0000-0000B1230000}"/>
    <cellStyle name="Comma 14 4 2 3 2 3" xfId="26943" xr:uid="{00000000-0005-0000-0000-0000B2230000}"/>
    <cellStyle name="Comma 14 4 2 3 2 4" xfId="36188" xr:uid="{00000000-0005-0000-0000-0000B3230000}"/>
    <cellStyle name="Comma 14 4 2 3 2 5" xfId="45433" xr:uid="{00000000-0005-0000-0000-0000B4230000}"/>
    <cellStyle name="Comma 14 4 2 3 3" xfId="12711" xr:uid="{00000000-0005-0000-0000-0000B5230000}"/>
    <cellStyle name="Comma 14 4 2 3 4" xfId="21961" xr:uid="{00000000-0005-0000-0000-0000B6230000}"/>
    <cellStyle name="Comma 14 4 2 3 5" xfId="31206" xr:uid="{00000000-0005-0000-0000-0000B7230000}"/>
    <cellStyle name="Comma 14 4 2 3 6" xfId="40451" xr:uid="{00000000-0005-0000-0000-0000B8230000}"/>
    <cellStyle name="Comma 14 4 2 4" xfId="2028" xr:uid="{00000000-0005-0000-0000-0000B9230000}"/>
    <cellStyle name="Comma 14 4 2 4 2" xfId="7010" xr:uid="{00000000-0005-0000-0000-0000BA230000}"/>
    <cellStyle name="Comma 14 4 2 4 2 2" xfId="16255" xr:uid="{00000000-0005-0000-0000-0000BB230000}"/>
    <cellStyle name="Comma 14 4 2 4 2 3" xfId="25505" xr:uid="{00000000-0005-0000-0000-0000BC230000}"/>
    <cellStyle name="Comma 14 4 2 4 2 4" xfId="34750" xr:uid="{00000000-0005-0000-0000-0000BD230000}"/>
    <cellStyle name="Comma 14 4 2 4 2 5" xfId="43995" xr:uid="{00000000-0005-0000-0000-0000BE230000}"/>
    <cellStyle name="Comma 14 4 2 4 3" xfId="11273" xr:uid="{00000000-0005-0000-0000-0000BF230000}"/>
    <cellStyle name="Comma 14 4 2 4 4" xfId="20523" xr:uid="{00000000-0005-0000-0000-0000C0230000}"/>
    <cellStyle name="Comma 14 4 2 4 5" xfId="29768" xr:uid="{00000000-0005-0000-0000-0000C1230000}"/>
    <cellStyle name="Comma 14 4 2 4 6" xfId="39013" xr:uid="{00000000-0005-0000-0000-0000C2230000}"/>
    <cellStyle name="Comma 14 4 2 5" xfId="5606" xr:uid="{00000000-0005-0000-0000-0000C3230000}"/>
    <cellStyle name="Comma 14 4 2 5 2" xfId="14851" xr:uid="{00000000-0005-0000-0000-0000C4230000}"/>
    <cellStyle name="Comma 14 4 2 5 3" xfId="24101" xr:uid="{00000000-0005-0000-0000-0000C5230000}"/>
    <cellStyle name="Comma 14 4 2 5 4" xfId="33346" xr:uid="{00000000-0005-0000-0000-0000C6230000}"/>
    <cellStyle name="Comma 14 4 2 5 5" xfId="42591" xr:uid="{00000000-0005-0000-0000-0000C7230000}"/>
    <cellStyle name="Comma 14 4 2 6" xfId="4887" xr:uid="{00000000-0005-0000-0000-0000C8230000}"/>
    <cellStyle name="Comma 14 4 2 6 2" xfId="14132" xr:uid="{00000000-0005-0000-0000-0000C9230000}"/>
    <cellStyle name="Comma 14 4 2 6 3" xfId="23382" xr:uid="{00000000-0005-0000-0000-0000CA230000}"/>
    <cellStyle name="Comma 14 4 2 6 4" xfId="32627" xr:uid="{00000000-0005-0000-0000-0000CB230000}"/>
    <cellStyle name="Comma 14 4 2 6 5" xfId="41872" xr:uid="{00000000-0005-0000-0000-0000CC230000}"/>
    <cellStyle name="Comma 14 4 2 7" xfId="9869" xr:uid="{00000000-0005-0000-0000-0000CD230000}"/>
    <cellStyle name="Comma 14 4 2 8" xfId="19119" xr:uid="{00000000-0005-0000-0000-0000CE230000}"/>
    <cellStyle name="Comma 14 4 2 9" xfId="28364" xr:uid="{00000000-0005-0000-0000-0000CF230000}"/>
    <cellStyle name="Comma 14 4 3" xfId="975" xr:uid="{00000000-0005-0000-0000-0000D0230000}"/>
    <cellStyle name="Comma 14 4 3 2" xfId="3817" xr:uid="{00000000-0005-0000-0000-0000D1230000}"/>
    <cellStyle name="Comma 14 4 3 2 2" xfId="8799" xr:uid="{00000000-0005-0000-0000-0000D2230000}"/>
    <cellStyle name="Comma 14 4 3 2 2 2" xfId="18044" xr:uid="{00000000-0005-0000-0000-0000D3230000}"/>
    <cellStyle name="Comma 14 4 3 2 2 3" xfId="27294" xr:uid="{00000000-0005-0000-0000-0000D4230000}"/>
    <cellStyle name="Comma 14 4 3 2 2 4" xfId="36539" xr:uid="{00000000-0005-0000-0000-0000D5230000}"/>
    <cellStyle name="Comma 14 4 3 2 2 5" xfId="45784" xr:uid="{00000000-0005-0000-0000-0000D6230000}"/>
    <cellStyle name="Comma 14 4 3 2 3" xfId="13062" xr:uid="{00000000-0005-0000-0000-0000D7230000}"/>
    <cellStyle name="Comma 14 4 3 2 4" xfId="22312" xr:uid="{00000000-0005-0000-0000-0000D8230000}"/>
    <cellStyle name="Comma 14 4 3 2 5" xfId="31557" xr:uid="{00000000-0005-0000-0000-0000D9230000}"/>
    <cellStyle name="Comma 14 4 3 2 6" xfId="40802" xr:uid="{00000000-0005-0000-0000-0000DA230000}"/>
    <cellStyle name="Comma 14 4 3 3" xfId="2379" xr:uid="{00000000-0005-0000-0000-0000DB230000}"/>
    <cellStyle name="Comma 14 4 3 3 2" xfId="7361" xr:uid="{00000000-0005-0000-0000-0000DC230000}"/>
    <cellStyle name="Comma 14 4 3 3 2 2" xfId="16606" xr:uid="{00000000-0005-0000-0000-0000DD230000}"/>
    <cellStyle name="Comma 14 4 3 3 2 3" xfId="25856" xr:uid="{00000000-0005-0000-0000-0000DE230000}"/>
    <cellStyle name="Comma 14 4 3 3 2 4" xfId="35101" xr:uid="{00000000-0005-0000-0000-0000DF230000}"/>
    <cellStyle name="Comma 14 4 3 3 2 5" xfId="44346" xr:uid="{00000000-0005-0000-0000-0000E0230000}"/>
    <cellStyle name="Comma 14 4 3 3 3" xfId="11624" xr:uid="{00000000-0005-0000-0000-0000E1230000}"/>
    <cellStyle name="Comma 14 4 3 3 4" xfId="20874" xr:uid="{00000000-0005-0000-0000-0000E2230000}"/>
    <cellStyle name="Comma 14 4 3 3 5" xfId="30119" xr:uid="{00000000-0005-0000-0000-0000E3230000}"/>
    <cellStyle name="Comma 14 4 3 3 6" xfId="39364" xr:uid="{00000000-0005-0000-0000-0000E4230000}"/>
    <cellStyle name="Comma 14 4 3 4" xfId="5957" xr:uid="{00000000-0005-0000-0000-0000E5230000}"/>
    <cellStyle name="Comma 14 4 3 4 2" xfId="15202" xr:uid="{00000000-0005-0000-0000-0000E6230000}"/>
    <cellStyle name="Comma 14 4 3 4 3" xfId="24452" xr:uid="{00000000-0005-0000-0000-0000E7230000}"/>
    <cellStyle name="Comma 14 4 3 4 4" xfId="33697" xr:uid="{00000000-0005-0000-0000-0000E8230000}"/>
    <cellStyle name="Comma 14 4 3 4 5" xfId="42942" xr:uid="{00000000-0005-0000-0000-0000E9230000}"/>
    <cellStyle name="Comma 14 4 3 5" xfId="10220" xr:uid="{00000000-0005-0000-0000-0000EA230000}"/>
    <cellStyle name="Comma 14 4 3 6" xfId="19470" xr:uid="{00000000-0005-0000-0000-0000EB230000}"/>
    <cellStyle name="Comma 14 4 3 7" xfId="28715" xr:uid="{00000000-0005-0000-0000-0000EC230000}"/>
    <cellStyle name="Comma 14 4 3 8" xfId="37960" xr:uid="{00000000-0005-0000-0000-0000ED230000}"/>
    <cellStyle name="Comma 14 4 4" xfId="3098" xr:uid="{00000000-0005-0000-0000-0000EE230000}"/>
    <cellStyle name="Comma 14 4 4 2" xfId="8080" xr:uid="{00000000-0005-0000-0000-0000EF230000}"/>
    <cellStyle name="Comma 14 4 4 2 2" xfId="17325" xr:uid="{00000000-0005-0000-0000-0000F0230000}"/>
    <cellStyle name="Comma 14 4 4 2 3" xfId="26575" xr:uid="{00000000-0005-0000-0000-0000F1230000}"/>
    <cellStyle name="Comma 14 4 4 2 4" xfId="35820" xr:uid="{00000000-0005-0000-0000-0000F2230000}"/>
    <cellStyle name="Comma 14 4 4 2 5" xfId="45065" xr:uid="{00000000-0005-0000-0000-0000F3230000}"/>
    <cellStyle name="Comma 14 4 4 3" xfId="12343" xr:uid="{00000000-0005-0000-0000-0000F4230000}"/>
    <cellStyle name="Comma 14 4 4 4" xfId="21593" xr:uid="{00000000-0005-0000-0000-0000F5230000}"/>
    <cellStyle name="Comma 14 4 4 5" xfId="30838" xr:uid="{00000000-0005-0000-0000-0000F6230000}"/>
    <cellStyle name="Comma 14 4 4 6" xfId="40083" xr:uid="{00000000-0005-0000-0000-0000F7230000}"/>
    <cellStyle name="Comma 14 4 5" xfId="1794" xr:uid="{00000000-0005-0000-0000-0000F8230000}"/>
    <cellStyle name="Comma 14 4 5 2" xfId="6776" xr:uid="{00000000-0005-0000-0000-0000F9230000}"/>
    <cellStyle name="Comma 14 4 5 2 2" xfId="16021" xr:uid="{00000000-0005-0000-0000-0000FA230000}"/>
    <cellStyle name="Comma 14 4 5 2 3" xfId="25271" xr:uid="{00000000-0005-0000-0000-0000FB230000}"/>
    <cellStyle name="Comma 14 4 5 2 4" xfId="34516" xr:uid="{00000000-0005-0000-0000-0000FC230000}"/>
    <cellStyle name="Comma 14 4 5 2 5" xfId="43761" xr:uid="{00000000-0005-0000-0000-0000FD230000}"/>
    <cellStyle name="Comma 14 4 5 3" xfId="11039" xr:uid="{00000000-0005-0000-0000-0000FE230000}"/>
    <cellStyle name="Comma 14 4 5 4" xfId="20289" xr:uid="{00000000-0005-0000-0000-0000FF230000}"/>
    <cellStyle name="Comma 14 4 5 5" xfId="29534" xr:uid="{00000000-0005-0000-0000-000000240000}"/>
    <cellStyle name="Comma 14 4 5 6" xfId="38779" xr:uid="{00000000-0005-0000-0000-000001240000}"/>
    <cellStyle name="Comma 14 4 6" xfId="5238" xr:uid="{00000000-0005-0000-0000-000002240000}"/>
    <cellStyle name="Comma 14 4 6 2" xfId="14483" xr:uid="{00000000-0005-0000-0000-000003240000}"/>
    <cellStyle name="Comma 14 4 6 3" xfId="23733" xr:uid="{00000000-0005-0000-0000-000004240000}"/>
    <cellStyle name="Comma 14 4 6 4" xfId="32978" xr:uid="{00000000-0005-0000-0000-000005240000}"/>
    <cellStyle name="Comma 14 4 6 5" xfId="42223" xr:uid="{00000000-0005-0000-0000-000006240000}"/>
    <cellStyle name="Comma 14 4 7" xfId="4536" xr:uid="{00000000-0005-0000-0000-000007240000}"/>
    <cellStyle name="Comma 14 4 7 2" xfId="13781" xr:uid="{00000000-0005-0000-0000-000008240000}"/>
    <cellStyle name="Comma 14 4 7 3" xfId="23031" xr:uid="{00000000-0005-0000-0000-000009240000}"/>
    <cellStyle name="Comma 14 4 7 4" xfId="32276" xr:uid="{00000000-0005-0000-0000-00000A240000}"/>
    <cellStyle name="Comma 14 4 7 5" xfId="41521" xr:uid="{00000000-0005-0000-0000-00000B240000}"/>
    <cellStyle name="Comma 14 4 8" xfId="9501" xr:uid="{00000000-0005-0000-0000-00000C240000}"/>
    <cellStyle name="Comma 14 4 9" xfId="18751" xr:uid="{00000000-0005-0000-0000-00000D240000}"/>
    <cellStyle name="Comma 14 5" xfId="372" xr:uid="{00000000-0005-0000-0000-00000E240000}"/>
    <cellStyle name="Comma 14 5 10" xfId="28113" xr:uid="{00000000-0005-0000-0000-00000F240000}"/>
    <cellStyle name="Comma 14 5 11" xfId="37358" xr:uid="{00000000-0005-0000-0000-000010240000}"/>
    <cellStyle name="Comma 14 5 2" xfId="741" xr:uid="{00000000-0005-0000-0000-000011240000}"/>
    <cellStyle name="Comma 14 5 2 10" xfId="37726" xr:uid="{00000000-0005-0000-0000-000012240000}"/>
    <cellStyle name="Comma 14 5 2 2" xfId="1443" xr:uid="{00000000-0005-0000-0000-000013240000}"/>
    <cellStyle name="Comma 14 5 2 2 2" xfId="4285" xr:uid="{00000000-0005-0000-0000-000014240000}"/>
    <cellStyle name="Comma 14 5 2 2 2 2" xfId="9267" xr:uid="{00000000-0005-0000-0000-000015240000}"/>
    <cellStyle name="Comma 14 5 2 2 2 2 2" xfId="18512" xr:uid="{00000000-0005-0000-0000-000016240000}"/>
    <cellStyle name="Comma 14 5 2 2 2 2 3" xfId="27762" xr:uid="{00000000-0005-0000-0000-000017240000}"/>
    <cellStyle name="Comma 14 5 2 2 2 2 4" xfId="37007" xr:uid="{00000000-0005-0000-0000-000018240000}"/>
    <cellStyle name="Comma 14 5 2 2 2 2 5" xfId="46252" xr:uid="{00000000-0005-0000-0000-000019240000}"/>
    <cellStyle name="Comma 14 5 2 2 2 3" xfId="13530" xr:uid="{00000000-0005-0000-0000-00001A240000}"/>
    <cellStyle name="Comma 14 5 2 2 2 4" xfId="22780" xr:uid="{00000000-0005-0000-0000-00001B240000}"/>
    <cellStyle name="Comma 14 5 2 2 2 5" xfId="32025" xr:uid="{00000000-0005-0000-0000-00001C240000}"/>
    <cellStyle name="Comma 14 5 2 2 2 6" xfId="41270" xr:uid="{00000000-0005-0000-0000-00001D240000}"/>
    <cellStyle name="Comma 14 5 2 2 3" xfId="2864" xr:uid="{00000000-0005-0000-0000-00001E240000}"/>
    <cellStyle name="Comma 14 5 2 2 3 2" xfId="7846" xr:uid="{00000000-0005-0000-0000-00001F240000}"/>
    <cellStyle name="Comma 14 5 2 2 3 2 2" xfId="17091" xr:uid="{00000000-0005-0000-0000-000020240000}"/>
    <cellStyle name="Comma 14 5 2 2 3 2 3" xfId="26341" xr:uid="{00000000-0005-0000-0000-000021240000}"/>
    <cellStyle name="Comma 14 5 2 2 3 2 4" xfId="35586" xr:uid="{00000000-0005-0000-0000-000022240000}"/>
    <cellStyle name="Comma 14 5 2 2 3 2 5" xfId="44831" xr:uid="{00000000-0005-0000-0000-000023240000}"/>
    <cellStyle name="Comma 14 5 2 2 3 3" xfId="12109" xr:uid="{00000000-0005-0000-0000-000024240000}"/>
    <cellStyle name="Comma 14 5 2 2 3 4" xfId="21359" xr:uid="{00000000-0005-0000-0000-000025240000}"/>
    <cellStyle name="Comma 14 5 2 2 3 5" xfId="30604" xr:uid="{00000000-0005-0000-0000-000026240000}"/>
    <cellStyle name="Comma 14 5 2 2 3 6" xfId="39849" xr:uid="{00000000-0005-0000-0000-000027240000}"/>
    <cellStyle name="Comma 14 5 2 2 4" xfId="6425" xr:uid="{00000000-0005-0000-0000-000028240000}"/>
    <cellStyle name="Comma 14 5 2 2 4 2" xfId="15670" xr:uid="{00000000-0005-0000-0000-000029240000}"/>
    <cellStyle name="Comma 14 5 2 2 4 3" xfId="24920" xr:uid="{00000000-0005-0000-0000-00002A240000}"/>
    <cellStyle name="Comma 14 5 2 2 4 4" xfId="34165" xr:uid="{00000000-0005-0000-0000-00002B240000}"/>
    <cellStyle name="Comma 14 5 2 2 4 5" xfId="43410" xr:uid="{00000000-0005-0000-0000-00002C240000}"/>
    <cellStyle name="Comma 14 5 2 2 5" xfId="10688" xr:uid="{00000000-0005-0000-0000-00002D240000}"/>
    <cellStyle name="Comma 14 5 2 2 6" xfId="19938" xr:uid="{00000000-0005-0000-0000-00002E240000}"/>
    <cellStyle name="Comma 14 5 2 2 7" xfId="29183" xr:uid="{00000000-0005-0000-0000-00002F240000}"/>
    <cellStyle name="Comma 14 5 2 2 8" xfId="38428" xr:uid="{00000000-0005-0000-0000-000030240000}"/>
    <cellStyle name="Comma 14 5 2 3" xfId="3583" xr:uid="{00000000-0005-0000-0000-000031240000}"/>
    <cellStyle name="Comma 14 5 2 3 2" xfId="8565" xr:uid="{00000000-0005-0000-0000-000032240000}"/>
    <cellStyle name="Comma 14 5 2 3 2 2" xfId="17810" xr:uid="{00000000-0005-0000-0000-000033240000}"/>
    <cellStyle name="Comma 14 5 2 3 2 3" xfId="27060" xr:uid="{00000000-0005-0000-0000-000034240000}"/>
    <cellStyle name="Comma 14 5 2 3 2 4" xfId="36305" xr:uid="{00000000-0005-0000-0000-000035240000}"/>
    <cellStyle name="Comma 14 5 2 3 2 5" xfId="45550" xr:uid="{00000000-0005-0000-0000-000036240000}"/>
    <cellStyle name="Comma 14 5 2 3 3" xfId="12828" xr:uid="{00000000-0005-0000-0000-000037240000}"/>
    <cellStyle name="Comma 14 5 2 3 4" xfId="22078" xr:uid="{00000000-0005-0000-0000-000038240000}"/>
    <cellStyle name="Comma 14 5 2 3 5" xfId="31323" xr:uid="{00000000-0005-0000-0000-000039240000}"/>
    <cellStyle name="Comma 14 5 2 3 6" xfId="40568" xr:uid="{00000000-0005-0000-0000-00003A240000}"/>
    <cellStyle name="Comma 14 5 2 4" xfId="2145" xr:uid="{00000000-0005-0000-0000-00003B240000}"/>
    <cellStyle name="Comma 14 5 2 4 2" xfId="7127" xr:uid="{00000000-0005-0000-0000-00003C240000}"/>
    <cellStyle name="Comma 14 5 2 4 2 2" xfId="16372" xr:uid="{00000000-0005-0000-0000-00003D240000}"/>
    <cellStyle name="Comma 14 5 2 4 2 3" xfId="25622" xr:uid="{00000000-0005-0000-0000-00003E240000}"/>
    <cellStyle name="Comma 14 5 2 4 2 4" xfId="34867" xr:uid="{00000000-0005-0000-0000-00003F240000}"/>
    <cellStyle name="Comma 14 5 2 4 2 5" xfId="44112" xr:uid="{00000000-0005-0000-0000-000040240000}"/>
    <cellStyle name="Comma 14 5 2 4 3" xfId="11390" xr:uid="{00000000-0005-0000-0000-000041240000}"/>
    <cellStyle name="Comma 14 5 2 4 4" xfId="20640" xr:uid="{00000000-0005-0000-0000-000042240000}"/>
    <cellStyle name="Comma 14 5 2 4 5" xfId="29885" xr:uid="{00000000-0005-0000-0000-000043240000}"/>
    <cellStyle name="Comma 14 5 2 4 6" xfId="39130" xr:uid="{00000000-0005-0000-0000-000044240000}"/>
    <cellStyle name="Comma 14 5 2 5" xfId="5723" xr:uid="{00000000-0005-0000-0000-000045240000}"/>
    <cellStyle name="Comma 14 5 2 5 2" xfId="14968" xr:uid="{00000000-0005-0000-0000-000046240000}"/>
    <cellStyle name="Comma 14 5 2 5 3" xfId="24218" xr:uid="{00000000-0005-0000-0000-000047240000}"/>
    <cellStyle name="Comma 14 5 2 5 4" xfId="33463" xr:uid="{00000000-0005-0000-0000-000048240000}"/>
    <cellStyle name="Comma 14 5 2 5 5" xfId="42708" xr:uid="{00000000-0005-0000-0000-000049240000}"/>
    <cellStyle name="Comma 14 5 2 6" xfId="5004" xr:uid="{00000000-0005-0000-0000-00004A240000}"/>
    <cellStyle name="Comma 14 5 2 6 2" xfId="14249" xr:uid="{00000000-0005-0000-0000-00004B240000}"/>
    <cellStyle name="Comma 14 5 2 6 3" xfId="23499" xr:uid="{00000000-0005-0000-0000-00004C240000}"/>
    <cellStyle name="Comma 14 5 2 6 4" xfId="32744" xr:uid="{00000000-0005-0000-0000-00004D240000}"/>
    <cellStyle name="Comma 14 5 2 6 5" xfId="41989" xr:uid="{00000000-0005-0000-0000-00004E240000}"/>
    <cellStyle name="Comma 14 5 2 7" xfId="9986" xr:uid="{00000000-0005-0000-0000-00004F240000}"/>
    <cellStyle name="Comma 14 5 2 8" xfId="19236" xr:uid="{00000000-0005-0000-0000-000050240000}"/>
    <cellStyle name="Comma 14 5 2 9" xfId="28481" xr:uid="{00000000-0005-0000-0000-000051240000}"/>
    <cellStyle name="Comma 14 5 3" xfId="1092" xr:uid="{00000000-0005-0000-0000-000052240000}"/>
    <cellStyle name="Comma 14 5 3 2" xfId="3934" xr:uid="{00000000-0005-0000-0000-000053240000}"/>
    <cellStyle name="Comma 14 5 3 2 2" xfId="8916" xr:uid="{00000000-0005-0000-0000-000054240000}"/>
    <cellStyle name="Comma 14 5 3 2 2 2" xfId="18161" xr:uid="{00000000-0005-0000-0000-000055240000}"/>
    <cellStyle name="Comma 14 5 3 2 2 3" xfId="27411" xr:uid="{00000000-0005-0000-0000-000056240000}"/>
    <cellStyle name="Comma 14 5 3 2 2 4" xfId="36656" xr:uid="{00000000-0005-0000-0000-000057240000}"/>
    <cellStyle name="Comma 14 5 3 2 2 5" xfId="45901" xr:uid="{00000000-0005-0000-0000-000058240000}"/>
    <cellStyle name="Comma 14 5 3 2 3" xfId="13179" xr:uid="{00000000-0005-0000-0000-000059240000}"/>
    <cellStyle name="Comma 14 5 3 2 4" xfId="22429" xr:uid="{00000000-0005-0000-0000-00005A240000}"/>
    <cellStyle name="Comma 14 5 3 2 5" xfId="31674" xr:uid="{00000000-0005-0000-0000-00005B240000}"/>
    <cellStyle name="Comma 14 5 3 2 6" xfId="40919" xr:uid="{00000000-0005-0000-0000-00005C240000}"/>
    <cellStyle name="Comma 14 5 3 3" xfId="2496" xr:uid="{00000000-0005-0000-0000-00005D240000}"/>
    <cellStyle name="Comma 14 5 3 3 2" xfId="7478" xr:uid="{00000000-0005-0000-0000-00005E240000}"/>
    <cellStyle name="Comma 14 5 3 3 2 2" xfId="16723" xr:uid="{00000000-0005-0000-0000-00005F240000}"/>
    <cellStyle name="Comma 14 5 3 3 2 3" xfId="25973" xr:uid="{00000000-0005-0000-0000-000060240000}"/>
    <cellStyle name="Comma 14 5 3 3 2 4" xfId="35218" xr:uid="{00000000-0005-0000-0000-000061240000}"/>
    <cellStyle name="Comma 14 5 3 3 2 5" xfId="44463" xr:uid="{00000000-0005-0000-0000-000062240000}"/>
    <cellStyle name="Comma 14 5 3 3 3" xfId="11741" xr:uid="{00000000-0005-0000-0000-000063240000}"/>
    <cellStyle name="Comma 14 5 3 3 4" xfId="20991" xr:uid="{00000000-0005-0000-0000-000064240000}"/>
    <cellStyle name="Comma 14 5 3 3 5" xfId="30236" xr:uid="{00000000-0005-0000-0000-000065240000}"/>
    <cellStyle name="Comma 14 5 3 3 6" xfId="39481" xr:uid="{00000000-0005-0000-0000-000066240000}"/>
    <cellStyle name="Comma 14 5 3 4" xfId="6074" xr:uid="{00000000-0005-0000-0000-000067240000}"/>
    <cellStyle name="Comma 14 5 3 4 2" xfId="15319" xr:uid="{00000000-0005-0000-0000-000068240000}"/>
    <cellStyle name="Comma 14 5 3 4 3" xfId="24569" xr:uid="{00000000-0005-0000-0000-000069240000}"/>
    <cellStyle name="Comma 14 5 3 4 4" xfId="33814" xr:uid="{00000000-0005-0000-0000-00006A240000}"/>
    <cellStyle name="Comma 14 5 3 4 5" xfId="43059" xr:uid="{00000000-0005-0000-0000-00006B240000}"/>
    <cellStyle name="Comma 14 5 3 5" xfId="10337" xr:uid="{00000000-0005-0000-0000-00006C240000}"/>
    <cellStyle name="Comma 14 5 3 6" xfId="19587" xr:uid="{00000000-0005-0000-0000-00006D240000}"/>
    <cellStyle name="Comma 14 5 3 7" xfId="28832" xr:uid="{00000000-0005-0000-0000-00006E240000}"/>
    <cellStyle name="Comma 14 5 3 8" xfId="38077" xr:uid="{00000000-0005-0000-0000-00006F240000}"/>
    <cellStyle name="Comma 14 5 4" xfId="3215" xr:uid="{00000000-0005-0000-0000-000070240000}"/>
    <cellStyle name="Comma 14 5 4 2" xfId="8197" xr:uid="{00000000-0005-0000-0000-000071240000}"/>
    <cellStyle name="Comma 14 5 4 2 2" xfId="17442" xr:uid="{00000000-0005-0000-0000-000072240000}"/>
    <cellStyle name="Comma 14 5 4 2 3" xfId="26692" xr:uid="{00000000-0005-0000-0000-000073240000}"/>
    <cellStyle name="Comma 14 5 4 2 4" xfId="35937" xr:uid="{00000000-0005-0000-0000-000074240000}"/>
    <cellStyle name="Comma 14 5 4 2 5" xfId="45182" xr:uid="{00000000-0005-0000-0000-000075240000}"/>
    <cellStyle name="Comma 14 5 4 3" xfId="12460" xr:uid="{00000000-0005-0000-0000-000076240000}"/>
    <cellStyle name="Comma 14 5 4 4" xfId="21710" xr:uid="{00000000-0005-0000-0000-000077240000}"/>
    <cellStyle name="Comma 14 5 4 5" xfId="30955" xr:uid="{00000000-0005-0000-0000-000078240000}"/>
    <cellStyle name="Comma 14 5 4 6" xfId="40200" xr:uid="{00000000-0005-0000-0000-000079240000}"/>
    <cellStyle name="Comma 14 5 5" xfId="1677" xr:uid="{00000000-0005-0000-0000-00007A240000}"/>
    <cellStyle name="Comma 14 5 5 2" xfId="6659" xr:uid="{00000000-0005-0000-0000-00007B240000}"/>
    <cellStyle name="Comma 14 5 5 2 2" xfId="15904" xr:uid="{00000000-0005-0000-0000-00007C240000}"/>
    <cellStyle name="Comma 14 5 5 2 3" xfId="25154" xr:uid="{00000000-0005-0000-0000-00007D240000}"/>
    <cellStyle name="Comma 14 5 5 2 4" xfId="34399" xr:uid="{00000000-0005-0000-0000-00007E240000}"/>
    <cellStyle name="Comma 14 5 5 2 5" xfId="43644" xr:uid="{00000000-0005-0000-0000-00007F240000}"/>
    <cellStyle name="Comma 14 5 5 3" xfId="10922" xr:uid="{00000000-0005-0000-0000-000080240000}"/>
    <cellStyle name="Comma 14 5 5 4" xfId="20172" xr:uid="{00000000-0005-0000-0000-000081240000}"/>
    <cellStyle name="Comma 14 5 5 5" xfId="29417" xr:uid="{00000000-0005-0000-0000-000082240000}"/>
    <cellStyle name="Comma 14 5 5 6" xfId="38662" xr:uid="{00000000-0005-0000-0000-000083240000}"/>
    <cellStyle name="Comma 14 5 6" xfId="5355" xr:uid="{00000000-0005-0000-0000-000084240000}"/>
    <cellStyle name="Comma 14 5 6 2" xfId="14600" xr:uid="{00000000-0005-0000-0000-000085240000}"/>
    <cellStyle name="Comma 14 5 6 3" xfId="23850" xr:uid="{00000000-0005-0000-0000-000086240000}"/>
    <cellStyle name="Comma 14 5 6 4" xfId="33095" xr:uid="{00000000-0005-0000-0000-000087240000}"/>
    <cellStyle name="Comma 14 5 6 5" xfId="42340" xr:uid="{00000000-0005-0000-0000-000088240000}"/>
    <cellStyle name="Comma 14 5 7" xfId="4653" xr:uid="{00000000-0005-0000-0000-000089240000}"/>
    <cellStyle name="Comma 14 5 7 2" xfId="13898" xr:uid="{00000000-0005-0000-0000-00008A240000}"/>
    <cellStyle name="Comma 14 5 7 3" xfId="23148" xr:uid="{00000000-0005-0000-0000-00008B240000}"/>
    <cellStyle name="Comma 14 5 7 4" xfId="32393" xr:uid="{00000000-0005-0000-0000-00008C240000}"/>
    <cellStyle name="Comma 14 5 7 5" xfId="41638" xr:uid="{00000000-0005-0000-0000-00008D240000}"/>
    <cellStyle name="Comma 14 5 8" xfId="9618" xr:uid="{00000000-0005-0000-0000-00008E240000}"/>
    <cellStyle name="Comma 14 5 9" xfId="18868" xr:uid="{00000000-0005-0000-0000-00008F240000}"/>
    <cellStyle name="Comma 14 6" xfId="507" xr:uid="{00000000-0005-0000-0000-000090240000}"/>
    <cellStyle name="Comma 14 6 10" xfId="37492" xr:uid="{00000000-0005-0000-0000-000091240000}"/>
    <cellStyle name="Comma 14 6 2" xfId="1209" xr:uid="{00000000-0005-0000-0000-000092240000}"/>
    <cellStyle name="Comma 14 6 2 2" xfId="4051" xr:uid="{00000000-0005-0000-0000-000093240000}"/>
    <cellStyle name="Comma 14 6 2 2 2" xfId="9033" xr:uid="{00000000-0005-0000-0000-000094240000}"/>
    <cellStyle name="Comma 14 6 2 2 2 2" xfId="18278" xr:uid="{00000000-0005-0000-0000-000095240000}"/>
    <cellStyle name="Comma 14 6 2 2 2 3" xfId="27528" xr:uid="{00000000-0005-0000-0000-000096240000}"/>
    <cellStyle name="Comma 14 6 2 2 2 4" xfId="36773" xr:uid="{00000000-0005-0000-0000-000097240000}"/>
    <cellStyle name="Comma 14 6 2 2 2 5" xfId="46018" xr:uid="{00000000-0005-0000-0000-000098240000}"/>
    <cellStyle name="Comma 14 6 2 2 3" xfId="13296" xr:uid="{00000000-0005-0000-0000-000099240000}"/>
    <cellStyle name="Comma 14 6 2 2 4" xfId="22546" xr:uid="{00000000-0005-0000-0000-00009A240000}"/>
    <cellStyle name="Comma 14 6 2 2 5" xfId="31791" xr:uid="{00000000-0005-0000-0000-00009B240000}"/>
    <cellStyle name="Comma 14 6 2 2 6" xfId="41036" xr:uid="{00000000-0005-0000-0000-00009C240000}"/>
    <cellStyle name="Comma 14 6 2 3" xfId="2630" xr:uid="{00000000-0005-0000-0000-00009D240000}"/>
    <cellStyle name="Comma 14 6 2 3 2" xfId="7612" xr:uid="{00000000-0005-0000-0000-00009E240000}"/>
    <cellStyle name="Comma 14 6 2 3 2 2" xfId="16857" xr:uid="{00000000-0005-0000-0000-00009F240000}"/>
    <cellStyle name="Comma 14 6 2 3 2 3" xfId="26107" xr:uid="{00000000-0005-0000-0000-0000A0240000}"/>
    <cellStyle name="Comma 14 6 2 3 2 4" xfId="35352" xr:uid="{00000000-0005-0000-0000-0000A1240000}"/>
    <cellStyle name="Comma 14 6 2 3 2 5" xfId="44597" xr:uid="{00000000-0005-0000-0000-0000A2240000}"/>
    <cellStyle name="Comma 14 6 2 3 3" xfId="11875" xr:uid="{00000000-0005-0000-0000-0000A3240000}"/>
    <cellStyle name="Comma 14 6 2 3 4" xfId="21125" xr:uid="{00000000-0005-0000-0000-0000A4240000}"/>
    <cellStyle name="Comma 14 6 2 3 5" xfId="30370" xr:uid="{00000000-0005-0000-0000-0000A5240000}"/>
    <cellStyle name="Comma 14 6 2 3 6" xfId="39615" xr:uid="{00000000-0005-0000-0000-0000A6240000}"/>
    <cellStyle name="Comma 14 6 2 4" xfId="6191" xr:uid="{00000000-0005-0000-0000-0000A7240000}"/>
    <cellStyle name="Comma 14 6 2 4 2" xfId="15436" xr:uid="{00000000-0005-0000-0000-0000A8240000}"/>
    <cellStyle name="Comma 14 6 2 4 3" xfId="24686" xr:uid="{00000000-0005-0000-0000-0000A9240000}"/>
    <cellStyle name="Comma 14 6 2 4 4" xfId="33931" xr:uid="{00000000-0005-0000-0000-0000AA240000}"/>
    <cellStyle name="Comma 14 6 2 4 5" xfId="43176" xr:uid="{00000000-0005-0000-0000-0000AB240000}"/>
    <cellStyle name="Comma 14 6 2 5" xfId="10454" xr:uid="{00000000-0005-0000-0000-0000AC240000}"/>
    <cellStyle name="Comma 14 6 2 6" xfId="19704" xr:uid="{00000000-0005-0000-0000-0000AD240000}"/>
    <cellStyle name="Comma 14 6 2 7" xfId="28949" xr:uid="{00000000-0005-0000-0000-0000AE240000}"/>
    <cellStyle name="Comma 14 6 2 8" xfId="38194" xr:uid="{00000000-0005-0000-0000-0000AF240000}"/>
    <cellStyle name="Comma 14 6 3" xfId="3349" xr:uid="{00000000-0005-0000-0000-0000B0240000}"/>
    <cellStyle name="Comma 14 6 3 2" xfId="8331" xr:uid="{00000000-0005-0000-0000-0000B1240000}"/>
    <cellStyle name="Comma 14 6 3 2 2" xfId="17576" xr:uid="{00000000-0005-0000-0000-0000B2240000}"/>
    <cellStyle name="Comma 14 6 3 2 3" xfId="26826" xr:uid="{00000000-0005-0000-0000-0000B3240000}"/>
    <cellStyle name="Comma 14 6 3 2 4" xfId="36071" xr:uid="{00000000-0005-0000-0000-0000B4240000}"/>
    <cellStyle name="Comma 14 6 3 2 5" xfId="45316" xr:uid="{00000000-0005-0000-0000-0000B5240000}"/>
    <cellStyle name="Comma 14 6 3 3" xfId="12594" xr:uid="{00000000-0005-0000-0000-0000B6240000}"/>
    <cellStyle name="Comma 14 6 3 4" xfId="21844" xr:uid="{00000000-0005-0000-0000-0000B7240000}"/>
    <cellStyle name="Comma 14 6 3 5" xfId="31089" xr:uid="{00000000-0005-0000-0000-0000B8240000}"/>
    <cellStyle name="Comma 14 6 3 6" xfId="40334" xr:uid="{00000000-0005-0000-0000-0000B9240000}"/>
    <cellStyle name="Comma 14 6 4" xfId="1911" xr:uid="{00000000-0005-0000-0000-0000BA240000}"/>
    <cellStyle name="Comma 14 6 4 2" xfId="6893" xr:uid="{00000000-0005-0000-0000-0000BB240000}"/>
    <cellStyle name="Comma 14 6 4 2 2" xfId="16138" xr:uid="{00000000-0005-0000-0000-0000BC240000}"/>
    <cellStyle name="Comma 14 6 4 2 3" xfId="25388" xr:uid="{00000000-0005-0000-0000-0000BD240000}"/>
    <cellStyle name="Comma 14 6 4 2 4" xfId="34633" xr:uid="{00000000-0005-0000-0000-0000BE240000}"/>
    <cellStyle name="Comma 14 6 4 2 5" xfId="43878" xr:uid="{00000000-0005-0000-0000-0000BF240000}"/>
    <cellStyle name="Comma 14 6 4 3" xfId="11156" xr:uid="{00000000-0005-0000-0000-0000C0240000}"/>
    <cellStyle name="Comma 14 6 4 4" xfId="20406" xr:uid="{00000000-0005-0000-0000-0000C1240000}"/>
    <cellStyle name="Comma 14 6 4 5" xfId="29651" xr:uid="{00000000-0005-0000-0000-0000C2240000}"/>
    <cellStyle name="Comma 14 6 4 6" xfId="38896" xr:uid="{00000000-0005-0000-0000-0000C3240000}"/>
    <cellStyle name="Comma 14 6 5" xfId="5489" xr:uid="{00000000-0005-0000-0000-0000C4240000}"/>
    <cellStyle name="Comma 14 6 5 2" xfId="14734" xr:uid="{00000000-0005-0000-0000-0000C5240000}"/>
    <cellStyle name="Comma 14 6 5 3" xfId="23984" xr:uid="{00000000-0005-0000-0000-0000C6240000}"/>
    <cellStyle name="Comma 14 6 5 4" xfId="33229" xr:uid="{00000000-0005-0000-0000-0000C7240000}"/>
    <cellStyle name="Comma 14 6 5 5" xfId="42474" xr:uid="{00000000-0005-0000-0000-0000C8240000}"/>
    <cellStyle name="Comma 14 6 6" xfId="4770" xr:uid="{00000000-0005-0000-0000-0000C9240000}"/>
    <cellStyle name="Comma 14 6 6 2" xfId="14015" xr:uid="{00000000-0005-0000-0000-0000CA240000}"/>
    <cellStyle name="Comma 14 6 6 3" xfId="23265" xr:uid="{00000000-0005-0000-0000-0000CB240000}"/>
    <cellStyle name="Comma 14 6 6 4" xfId="32510" xr:uid="{00000000-0005-0000-0000-0000CC240000}"/>
    <cellStyle name="Comma 14 6 6 5" xfId="41755" xr:uid="{00000000-0005-0000-0000-0000CD240000}"/>
    <cellStyle name="Comma 14 6 7" xfId="9752" xr:uid="{00000000-0005-0000-0000-0000CE240000}"/>
    <cellStyle name="Comma 14 6 8" xfId="19002" xr:uid="{00000000-0005-0000-0000-0000CF240000}"/>
    <cellStyle name="Comma 14 6 9" xfId="28247" xr:uid="{00000000-0005-0000-0000-0000D0240000}"/>
    <cellStyle name="Comma 14 7" xfId="858" xr:uid="{00000000-0005-0000-0000-0000D1240000}"/>
    <cellStyle name="Comma 14 7 2" xfId="3700" xr:uid="{00000000-0005-0000-0000-0000D2240000}"/>
    <cellStyle name="Comma 14 7 2 2" xfId="8682" xr:uid="{00000000-0005-0000-0000-0000D3240000}"/>
    <cellStyle name="Comma 14 7 2 2 2" xfId="17927" xr:uid="{00000000-0005-0000-0000-0000D4240000}"/>
    <cellStyle name="Comma 14 7 2 2 3" xfId="27177" xr:uid="{00000000-0005-0000-0000-0000D5240000}"/>
    <cellStyle name="Comma 14 7 2 2 4" xfId="36422" xr:uid="{00000000-0005-0000-0000-0000D6240000}"/>
    <cellStyle name="Comma 14 7 2 2 5" xfId="45667" xr:uid="{00000000-0005-0000-0000-0000D7240000}"/>
    <cellStyle name="Comma 14 7 2 3" xfId="12945" xr:uid="{00000000-0005-0000-0000-0000D8240000}"/>
    <cellStyle name="Comma 14 7 2 4" xfId="22195" xr:uid="{00000000-0005-0000-0000-0000D9240000}"/>
    <cellStyle name="Comma 14 7 2 5" xfId="31440" xr:uid="{00000000-0005-0000-0000-0000DA240000}"/>
    <cellStyle name="Comma 14 7 2 6" xfId="40685" xr:uid="{00000000-0005-0000-0000-0000DB240000}"/>
    <cellStyle name="Comma 14 7 3" xfId="2262" xr:uid="{00000000-0005-0000-0000-0000DC240000}"/>
    <cellStyle name="Comma 14 7 3 2" xfId="7244" xr:uid="{00000000-0005-0000-0000-0000DD240000}"/>
    <cellStyle name="Comma 14 7 3 2 2" xfId="16489" xr:uid="{00000000-0005-0000-0000-0000DE240000}"/>
    <cellStyle name="Comma 14 7 3 2 3" xfId="25739" xr:uid="{00000000-0005-0000-0000-0000DF240000}"/>
    <cellStyle name="Comma 14 7 3 2 4" xfId="34984" xr:uid="{00000000-0005-0000-0000-0000E0240000}"/>
    <cellStyle name="Comma 14 7 3 2 5" xfId="44229" xr:uid="{00000000-0005-0000-0000-0000E1240000}"/>
    <cellStyle name="Comma 14 7 3 3" xfId="11507" xr:uid="{00000000-0005-0000-0000-0000E2240000}"/>
    <cellStyle name="Comma 14 7 3 4" xfId="20757" xr:uid="{00000000-0005-0000-0000-0000E3240000}"/>
    <cellStyle name="Comma 14 7 3 5" xfId="30002" xr:uid="{00000000-0005-0000-0000-0000E4240000}"/>
    <cellStyle name="Comma 14 7 3 6" xfId="39247" xr:uid="{00000000-0005-0000-0000-0000E5240000}"/>
    <cellStyle name="Comma 14 7 4" xfId="5840" xr:uid="{00000000-0005-0000-0000-0000E6240000}"/>
    <cellStyle name="Comma 14 7 4 2" xfId="15085" xr:uid="{00000000-0005-0000-0000-0000E7240000}"/>
    <cellStyle name="Comma 14 7 4 3" xfId="24335" xr:uid="{00000000-0005-0000-0000-0000E8240000}"/>
    <cellStyle name="Comma 14 7 4 4" xfId="33580" xr:uid="{00000000-0005-0000-0000-0000E9240000}"/>
    <cellStyle name="Comma 14 7 4 5" xfId="42825" xr:uid="{00000000-0005-0000-0000-0000EA240000}"/>
    <cellStyle name="Comma 14 7 5" xfId="10103" xr:uid="{00000000-0005-0000-0000-0000EB240000}"/>
    <cellStyle name="Comma 14 7 6" xfId="19353" xr:uid="{00000000-0005-0000-0000-0000EC240000}"/>
    <cellStyle name="Comma 14 7 7" xfId="28598" xr:uid="{00000000-0005-0000-0000-0000ED240000}"/>
    <cellStyle name="Comma 14 7 8" xfId="37843" xr:uid="{00000000-0005-0000-0000-0000EE240000}"/>
    <cellStyle name="Comma 14 8" xfId="2981" xr:uid="{00000000-0005-0000-0000-0000EF240000}"/>
    <cellStyle name="Comma 14 8 2" xfId="7963" xr:uid="{00000000-0005-0000-0000-0000F0240000}"/>
    <cellStyle name="Comma 14 8 2 2" xfId="17208" xr:uid="{00000000-0005-0000-0000-0000F1240000}"/>
    <cellStyle name="Comma 14 8 2 3" xfId="26458" xr:uid="{00000000-0005-0000-0000-0000F2240000}"/>
    <cellStyle name="Comma 14 8 2 4" xfId="35703" xr:uid="{00000000-0005-0000-0000-0000F3240000}"/>
    <cellStyle name="Comma 14 8 2 5" xfId="44948" xr:uid="{00000000-0005-0000-0000-0000F4240000}"/>
    <cellStyle name="Comma 14 8 3" xfId="12226" xr:uid="{00000000-0005-0000-0000-0000F5240000}"/>
    <cellStyle name="Comma 14 8 4" xfId="21476" xr:uid="{00000000-0005-0000-0000-0000F6240000}"/>
    <cellStyle name="Comma 14 8 5" xfId="30721" xr:uid="{00000000-0005-0000-0000-0000F7240000}"/>
    <cellStyle name="Comma 14 8 6" xfId="39966" xr:uid="{00000000-0005-0000-0000-0000F8240000}"/>
    <cellStyle name="Comma 14 9" xfId="1560" xr:uid="{00000000-0005-0000-0000-0000F9240000}"/>
    <cellStyle name="Comma 14 9 2" xfId="6542" xr:uid="{00000000-0005-0000-0000-0000FA240000}"/>
    <cellStyle name="Comma 14 9 2 2" xfId="15787" xr:uid="{00000000-0005-0000-0000-0000FB240000}"/>
    <cellStyle name="Comma 14 9 2 3" xfId="25037" xr:uid="{00000000-0005-0000-0000-0000FC240000}"/>
    <cellStyle name="Comma 14 9 2 4" xfId="34282" xr:uid="{00000000-0005-0000-0000-0000FD240000}"/>
    <cellStyle name="Comma 14 9 2 5" xfId="43527" xr:uid="{00000000-0005-0000-0000-0000FE240000}"/>
    <cellStyle name="Comma 14 9 3" xfId="10805" xr:uid="{00000000-0005-0000-0000-0000FF240000}"/>
    <cellStyle name="Comma 14 9 4" xfId="20055" xr:uid="{00000000-0005-0000-0000-000000250000}"/>
    <cellStyle name="Comma 14 9 5" xfId="29300" xr:uid="{00000000-0005-0000-0000-000001250000}"/>
    <cellStyle name="Comma 14 9 6" xfId="38545" xr:uid="{00000000-0005-0000-0000-000002250000}"/>
    <cellStyle name="Comma 15" xfId="80" xr:uid="{00000000-0005-0000-0000-000003250000}"/>
    <cellStyle name="Comma 16" xfId="46337" xr:uid="{00000000-0005-0000-0000-000004250000}"/>
    <cellStyle name="Comma 17" xfId="46341" xr:uid="{00000000-0005-0000-0000-000005250000}"/>
    <cellStyle name="Comma 2" xfId="12" xr:uid="{00000000-0005-0000-0000-000006250000}"/>
    <cellStyle name="Comma 2 2" xfId="13" xr:uid="{00000000-0005-0000-0000-000007250000}"/>
    <cellStyle name="Comma 2 3" xfId="14" xr:uid="{00000000-0005-0000-0000-000008250000}"/>
    <cellStyle name="Comma 3" xfId="15" xr:uid="{00000000-0005-0000-0000-000009250000}"/>
    <cellStyle name="Comma 3 2" xfId="16" xr:uid="{00000000-0005-0000-0000-00000A250000}"/>
    <cellStyle name="Comma 4" xfId="17" xr:uid="{00000000-0005-0000-0000-00000B250000}"/>
    <cellStyle name="Comma 4 2" xfId="18" xr:uid="{00000000-0005-0000-0000-00000C250000}"/>
    <cellStyle name="Comma 5" xfId="19" xr:uid="{00000000-0005-0000-0000-00000D250000}"/>
    <cellStyle name="Comma 6" xfId="20" xr:uid="{00000000-0005-0000-0000-00000E250000}"/>
    <cellStyle name="Comma 7" xfId="21" xr:uid="{00000000-0005-0000-0000-00000F250000}"/>
    <cellStyle name="Comma 8" xfId="7" xr:uid="{00000000-0005-0000-0000-000010250000}"/>
    <cellStyle name="Comma 8 2" xfId="18594" xr:uid="{00000000-0005-0000-0000-000011250000}"/>
    <cellStyle name="Comma 9" xfId="81" xr:uid="{00000000-0005-0000-0000-000012250000}"/>
    <cellStyle name="Comma 9 2" xfId="18595" xr:uid="{00000000-0005-0000-0000-000013250000}"/>
    <cellStyle name="Currency" xfId="1" builtinId="4"/>
    <cellStyle name="Currency 10" xfId="46342" xr:uid="{00000000-0005-0000-0000-000015250000}"/>
    <cellStyle name="Currency 11" xfId="22" xr:uid="{00000000-0005-0000-0000-000016250000}"/>
    <cellStyle name="Currency 2" xfId="4" xr:uid="{00000000-0005-0000-0000-000017250000}"/>
    <cellStyle name="Currency 2 2" xfId="23" xr:uid="{00000000-0005-0000-0000-000018250000}"/>
    <cellStyle name="Currency 2 3" xfId="79" xr:uid="{00000000-0005-0000-0000-000019250000}"/>
    <cellStyle name="Currency 3" xfId="24" xr:uid="{00000000-0005-0000-0000-00001A250000}"/>
    <cellStyle name="Currency 4" xfId="25" xr:uid="{00000000-0005-0000-0000-00001B250000}"/>
    <cellStyle name="Currency 5" xfId="26" xr:uid="{00000000-0005-0000-0000-00001C250000}"/>
    <cellStyle name="Currency 6" xfId="27" xr:uid="{00000000-0005-0000-0000-00001D250000}"/>
    <cellStyle name="Currency 7" xfId="87" xr:uid="{00000000-0005-0000-0000-00001E250000}"/>
    <cellStyle name="Currency 8" xfId="138" xr:uid="{00000000-0005-0000-0000-00001F250000}"/>
    <cellStyle name="Currency 8 10" xfId="5123" xr:uid="{00000000-0005-0000-0000-000020250000}"/>
    <cellStyle name="Currency 8 10 2" xfId="14368" xr:uid="{00000000-0005-0000-0000-000021250000}"/>
    <cellStyle name="Currency 8 10 3" xfId="23618" xr:uid="{00000000-0005-0000-0000-000022250000}"/>
    <cellStyle name="Currency 8 10 4" xfId="32863" xr:uid="{00000000-0005-0000-0000-000023250000}"/>
    <cellStyle name="Currency 8 10 5" xfId="42108" xr:uid="{00000000-0005-0000-0000-000024250000}"/>
    <cellStyle name="Currency 8 11" xfId="4421" xr:uid="{00000000-0005-0000-0000-000025250000}"/>
    <cellStyle name="Currency 8 11 2" xfId="13666" xr:uid="{00000000-0005-0000-0000-000026250000}"/>
    <cellStyle name="Currency 8 11 3" xfId="22916" xr:uid="{00000000-0005-0000-0000-000027250000}"/>
    <cellStyle name="Currency 8 11 4" xfId="32161" xr:uid="{00000000-0005-0000-0000-000028250000}"/>
    <cellStyle name="Currency 8 11 5" xfId="41406" xr:uid="{00000000-0005-0000-0000-000029250000}"/>
    <cellStyle name="Currency 8 12" xfId="18596" xr:uid="{00000000-0005-0000-0000-00002A250000}"/>
    <cellStyle name="Currency 8 13" xfId="9386" xr:uid="{00000000-0005-0000-0000-00002B250000}"/>
    <cellStyle name="Currency 8 14" xfId="18636" xr:uid="{00000000-0005-0000-0000-00002C250000}"/>
    <cellStyle name="Currency 8 15" xfId="27881" xr:uid="{00000000-0005-0000-0000-00002D250000}"/>
    <cellStyle name="Currency 8 16" xfId="37126" xr:uid="{00000000-0005-0000-0000-00002E250000}"/>
    <cellStyle name="Currency 8 2" xfId="217" xr:uid="{00000000-0005-0000-0000-00002F250000}"/>
    <cellStyle name="Currency 8 2 10" xfId="9464" xr:uid="{00000000-0005-0000-0000-000030250000}"/>
    <cellStyle name="Currency 8 2 11" xfId="18714" xr:uid="{00000000-0005-0000-0000-000031250000}"/>
    <cellStyle name="Currency 8 2 12" xfId="27959" xr:uid="{00000000-0005-0000-0000-000032250000}"/>
    <cellStyle name="Currency 8 2 13" xfId="37204" xr:uid="{00000000-0005-0000-0000-000033250000}"/>
    <cellStyle name="Currency 8 2 2" xfId="296" xr:uid="{00000000-0005-0000-0000-000034250000}"/>
    <cellStyle name="Currency 8 2 2 10" xfId="28037" xr:uid="{00000000-0005-0000-0000-000035250000}"/>
    <cellStyle name="Currency 8 2 2 11" xfId="37282" xr:uid="{00000000-0005-0000-0000-000036250000}"/>
    <cellStyle name="Currency 8 2 2 2" xfId="665" xr:uid="{00000000-0005-0000-0000-000037250000}"/>
    <cellStyle name="Currency 8 2 2 2 10" xfId="37650" xr:uid="{00000000-0005-0000-0000-000038250000}"/>
    <cellStyle name="Currency 8 2 2 2 2" xfId="1367" xr:uid="{00000000-0005-0000-0000-000039250000}"/>
    <cellStyle name="Currency 8 2 2 2 2 2" xfId="4209" xr:uid="{00000000-0005-0000-0000-00003A250000}"/>
    <cellStyle name="Currency 8 2 2 2 2 2 2" xfId="9191" xr:uid="{00000000-0005-0000-0000-00003B250000}"/>
    <cellStyle name="Currency 8 2 2 2 2 2 2 2" xfId="18436" xr:uid="{00000000-0005-0000-0000-00003C250000}"/>
    <cellStyle name="Currency 8 2 2 2 2 2 2 3" xfId="27686" xr:uid="{00000000-0005-0000-0000-00003D250000}"/>
    <cellStyle name="Currency 8 2 2 2 2 2 2 4" xfId="36931" xr:uid="{00000000-0005-0000-0000-00003E250000}"/>
    <cellStyle name="Currency 8 2 2 2 2 2 2 5" xfId="46176" xr:uid="{00000000-0005-0000-0000-00003F250000}"/>
    <cellStyle name="Currency 8 2 2 2 2 2 3" xfId="13454" xr:uid="{00000000-0005-0000-0000-000040250000}"/>
    <cellStyle name="Currency 8 2 2 2 2 2 4" xfId="22704" xr:uid="{00000000-0005-0000-0000-000041250000}"/>
    <cellStyle name="Currency 8 2 2 2 2 2 5" xfId="31949" xr:uid="{00000000-0005-0000-0000-000042250000}"/>
    <cellStyle name="Currency 8 2 2 2 2 2 6" xfId="41194" xr:uid="{00000000-0005-0000-0000-000043250000}"/>
    <cellStyle name="Currency 8 2 2 2 2 3" xfId="2788" xr:uid="{00000000-0005-0000-0000-000044250000}"/>
    <cellStyle name="Currency 8 2 2 2 2 3 2" xfId="7770" xr:uid="{00000000-0005-0000-0000-000045250000}"/>
    <cellStyle name="Currency 8 2 2 2 2 3 2 2" xfId="17015" xr:uid="{00000000-0005-0000-0000-000046250000}"/>
    <cellStyle name="Currency 8 2 2 2 2 3 2 3" xfId="26265" xr:uid="{00000000-0005-0000-0000-000047250000}"/>
    <cellStyle name="Currency 8 2 2 2 2 3 2 4" xfId="35510" xr:uid="{00000000-0005-0000-0000-000048250000}"/>
    <cellStyle name="Currency 8 2 2 2 2 3 2 5" xfId="44755" xr:uid="{00000000-0005-0000-0000-000049250000}"/>
    <cellStyle name="Currency 8 2 2 2 2 3 3" xfId="12033" xr:uid="{00000000-0005-0000-0000-00004A250000}"/>
    <cellStyle name="Currency 8 2 2 2 2 3 4" xfId="21283" xr:uid="{00000000-0005-0000-0000-00004B250000}"/>
    <cellStyle name="Currency 8 2 2 2 2 3 5" xfId="30528" xr:uid="{00000000-0005-0000-0000-00004C250000}"/>
    <cellStyle name="Currency 8 2 2 2 2 3 6" xfId="39773" xr:uid="{00000000-0005-0000-0000-00004D250000}"/>
    <cellStyle name="Currency 8 2 2 2 2 4" xfId="6349" xr:uid="{00000000-0005-0000-0000-00004E250000}"/>
    <cellStyle name="Currency 8 2 2 2 2 4 2" xfId="15594" xr:uid="{00000000-0005-0000-0000-00004F250000}"/>
    <cellStyle name="Currency 8 2 2 2 2 4 3" xfId="24844" xr:uid="{00000000-0005-0000-0000-000050250000}"/>
    <cellStyle name="Currency 8 2 2 2 2 4 4" xfId="34089" xr:uid="{00000000-0005-0000-0000-000051250000}"/>
    <cellStyle name="Currency 8 2 2 2 2 4 5" xfId="43334" xr:uid="{00000000-0005-0000-0000-000052250000}"/>
    <cellStyle name="Currency 8 2 2 2 2 5" xfId="10612" xr:uid="{00000000-0005-0000-0000-000053250000}"/>
    <cellStyle name="Currency 8 2 2 2 2 6" xfId="19862" xr:uid="{00000000-0005-0000-0000-000054250000}"/>
    <cellStyle name="Currency 8 2 2 2 2 7" xfId="29107" xr:uid="{00000000-0005-0000-0000-000055250000}"/>
    <cellStyle name="Currency 8 2 2 2 2 8" xfId="38352" xr:uid="{00000000-0005-0000-0000-000056250000}"/>
    <cellStyle name="Currency 8 2 2 2 3" xfId="3507" xr:uid="{00000000-0005-0000-0000-000057250000}"/>
    <cellStyle name="Currency 8 2 2 2 3 2" xfId="8489" xr:uid="{00000000-0005-0000-0000-000058250000}"/>
    <cellStyle name="Currency 8 2 2 2 3 2 2" xfId="17734" xr:uid="{00000000-0005-0000-0000-000059250000}"/>
    <cellStyle name="Currency 8 2 2 2 3 2 3" xfId="26984" xr:uid="{00000000-0005-0000-0000-00005A250000}"/>
    <cellStyle name="Currency 8 2 2 2 3 2 4" xfId="36229" xr:uid="{00000000-0005-0000-0000-00005B250000}"/>
    <cellStyle name="Currency 8 2 2 2 3 2 5" xfId="45474" xr:uid="{00000000-0005-0000-0000-00005C250000}"/>
    <cellStyle name="Currency 8 2 2 2 3 3" xfId="12752" xr:uid="{00000000-0005-0000-0000-00005D250000}"/>
    <cellStyle name="Currency 8 2 2 2 3 4" xfId="22002" xr:uid="{00000000-0005-0000-0000-00005E250000}"/>
    <cellStyle name="Currency 8 2 2 2 3 5" xfId="31247" xr:uid="{00000000-0005-0000-0000-00005F250000}"/>
    <cellStyle name="Currency 8 2 2 2 3 6" xfId="40492" xr:uid="{00000000-0005-0000-0000-000060250000}"/>
    <cellStyle name="Currency 8 2 2 2 4" xfId="2069" xr:uid="{00000000-0005-0000-0000-000061250000}"/>
    <cellStyle name="Currency 8 2 2 2 4 2" xfId="7051" xr:uid="{00000000-0005-0000-0000-000062250000}"/>
    <cellStyle name="Currency 8 2 2 2 4 2 2" xfId="16296" xr:uid="{00000000-0005-0000-0000-000063250000}"/>
    <cellStyle name="Currency 8 2 2 2 4 2 3" xfId="25546" xr:uid="{00000000-0005-0000-0000-000064250000}"/>
    <cellStyle name="Currency 8 2 2 2 4 2 4" xfId="34791" xr:uid="{00000000-0005-0000-0000-000065250000}"/>
    <cellStyle name="Currency 8 2 2 2 4 2 5" xfId="44036" xr:uid="{00000000-0005-0000-0000-000066250000}"/>
    <cellStyle name="Currency 8 2 2 2 4 3" xfId="11314" xr:uid="{00000000-0005-0000-0000-000067250000}"/>
    <cellStyle name="Currency 8 2 2 2 4 4" xfId="20564" xr:uid="{00000000-0005-0000-0000-000068250000}"/>
    <cellStyle name="Currency 8 2 2 2 4 5" xfId="29809" xr:uid="{00000000-0005-0000-0000-000069250000}"/>
    <cellStyle name="Currency 8 2 2 2 4 6" xfId="39054" xr:uid="{00000000-0005-0000-0000-00006A250000}"/>
    <cellStyle name="Currency 8 2 2 2 5" xfId="5647" xr:uid="{00000000-0005-0000-0000-00006B250000}"/>
    <cellStyle name="Currency 8 2 2 2 5 2" xfId="14892" xr:uid="{00000000-0005-0000-0000-00006C250000}"/>
    <cellStyle name="Currency 8 2 2 2 5 3" xfId="24142" xr:uid="{00000000-0005-0000-0000-00006D250000}"/>
    <cellStyle name="Currency 8 2 2 2 5 4" xfId="33387" xr:uid="{00000000-0005-0000-0000-00006E250000}"/>
    <cellStyle name="Currency 8 2 2 2 5 5" xfId="42632" xr:uid="{00000000-0005-0000-0000-00006F250000}"/>
    <cellStyle name="Currency 8 2 2 2 6" xfId="4928" xr:uid="{00000000-0005-0000-0000-000070250000}"/>
    <cellStyle name="Currency 8 2 2 2 6 2" xfId="14173" xr:uid="{00000000-0005-0000-0000-000071250000}"/>
    <cellStyle name="Currency 8 2 2 2 6 3" xfId="23423" xr:uid="{00000000-0005-0000-0000-000072250000}"/>
    <cellStyle name="Currency 8 2 2 2 6 4" xfId="32668" xr:uid="{00000000-0005-0000-0000-000073250000}"/>
    <cellStyle name="Currency 8 2 2 2 6 5" xfId="41913" xr:uid="{00000000-0005-0000-0000-000074250000}"/>
    <cellStyle name="Currency 8 2 2 2 7" xfId="9910" xr:uid="{00000000-0005-0000-0000-000075250000}"/>
    <cellStyle name="Currency 8 2 2 2 8" xfId="19160" xr:uid="{00000000-0005-0000-0000-000076250000}"/>
    <cellStyle name="Currency 8 2 2 2 9" xfId="28405" xr:uid="{00000000-0005-0000-0000-000077250000}"/>
    <cellStyle name="Currency 8 2 2 3" xfId="1016" xr:uid="{00000000-0005-0000-0000-000078250000}"/>
    <cellStyle name="Currency 8 2 2 3 2" xfId="3858" xr:uid="{00000000-0005-0000-0000-000079250000}"/>
    <cellStyle name="Currency 8 2 2 3 2 2" xfId="8840" xr:uid="{00000000-0005-0000-0000-00007A250000}"/>
    <cellStyle name="Currency 8 2 2 3 2 2 2" xfId="18085" xr:uid="{00000000-0005-0000-0000-00007B250000}"/>
    <cellStyle name="Currency 8 2 2 3 2 2 3" xfId="27335" xr:uid="{00000000-0005-0000-0000-00007C250000}"/>
    <cellStyle name="Currency 8 2 2 3 2 2 4" xfId="36580" xr:uid="{00000000-0005-0000-0000-00007D250000}"/>
    <cellStyle name="Currency 8 2 2 3 2 2 5" xfId="45825" xr:uid="{00000000-0005-0000-0000-00007E250000}"/>
    <cellStyle name="Currency 8 2 2 3 2 3" xfId="13103" xr:uid="{00000000-0005-0000-0000-00007F250000}"/>
    <cellStyle name="Currency 8 2 2 3 2 4" xfId="22353" xr:uid="{00000000-0005-0000-0000-000080250000}"/>
    <cellStyle name="Currency 8 2 2 3 2 5" xfId="31598" xr:uid="{00000000-0005-0000-0000-000081250000}"/>
    <cellStyle name="Currency 8 2 2 3 2 6" xfId="40843" xr:uid="{00000000-0005-0000-0000-000082250000}"/>
    <cellStyle name="Currency 8 2 2 3 3" xfId="2420" xr:uid="{00000000-0005-0000-0000-000083250000}"/>
    <cellStyle name="Currency 8 2 2 3 3 2" xfId="7402" xr:uid="{00000000-0005-0000-0000-000084250000}"/>
    <cellStyle name="Currency 8 2 2 3 3 2 2" xfId="16647" xr:uid="{00000000-0005-0000-0000-000085250000}"/>
    <cellStyle name="Currency 8 2 2 3 3 2 3" xfId="25897" xr:uid="{00000000-0005-0000-0000-000086250000}"/>
    <cellStyle name="Currency 8 2 2 3 3 2 4" xfId="35142" xr:uid="{00000000-0005-0000-0000-000087250000}"/>
    <cellStyle name="Currency 8 2 2 3 3 2 5" xfId="44387" xr:uid="{00000000-0005-0000-0000-000088250000}"/>
    <cellStyle name="Currency 8 2 2 3 3 3" xfId="11665" xr:uid="{00000000-0005-0000-0000-000089250000}"/>
    <cellStyle name="Currency 8 2 2 3 3 4" xfId="20915" xr:uid="{00000000-0005-0000-0000-00008A250000}"/>
    <cellStyle name="Currency 8 2 2 3 3 5" xfId="30160" xr:uid="{00000000-0005-0000-0000-00008B250000}"/>
    <cellStyle name="Currency 8 2 2 3 3 6" xfId="39405" xr:uid="{00000000-0005-0000-0000-00008C250000}"/>
    <cellStyle name="Currency 8 2 2 3 4" xfId="5998" xr:uid="{00000000-0005-0000-0000-00008D250000}"/>
    <cellStyle name="Currency 8 2 2 3 4 2" xfId="15243" xr:uid="{00000000-0005-0000-0000-00008E250000}"/>
    <cellStyle name="Currency 8 2 2 3 4 3" xfId="24493" xr:uid="{00000000-0005-0000-0000-00008F250000}"/>
    <cellStyle name="Currency 8 2 2 3 4 4" xfId="33738" xr:uid="{00000000-0005-0000-0000-000090250000}"/>
    <cellStyle name="Currency 8 2 2 3 4 5" xfId="42983" xr:uid="{00000000-0005-0000-0000-000091250000}"/>
    <cellStyle name="Currency 8 2 2 3 5" xfId="10261" xr:uid="{00000000-0005-0000-0000-000092250000}"/>
    <cellStyle name="Currency 8 2 2 3 6" xfId="19511" xr:uid="{00000000-0005-0000-0000-000093250000}"/>
    <cellStyle name="Currency 8 2 2 3 7" xfId="28756" xr:uid="{00000000-0005-0000-0000-000094250000}"/>
    <cellStyle name="Currency 8 2 2 3 8" xfId="38001" xr:uid="{00000000-0005-0000-0000-000095250000}"/>
    <cellStyle name="Currency 8 2 2 4" xfId="3139" xr:uid="{00000000-0005-0000-0000-000096250000}"/>
    <cellStyle name="Currency 8 2 2 4 2" xfId="8121" xr:uid="{00000000-0005-0000-0000-000097250000}"/>
    <cellStyle name="Currency 8 2 2 4 2 2" xfId="17366" xr:uid="{00000000-0005-0000-0000-000098250000}"/>
    <cellStyle name="Currency 8 2 2 4 2 3" xfId="26616" xr:uid="{00000000-0005-0000-0000-000099250000}"/>
    <cellStyle name="Currency 8 2 2 4 2 4" xfId="35861" xr:uid="{00000000-0005-0000-0000-00009A250000}"/>
    <cellStyle name="Currency 8 2 2 4 2 5" xfId="45106" xr:uid="{00000000-0005-0000-0000-00009B250000}"/>
    <cellStyle name="Currency 8 2 2 4 3" xfId="12384" xr:uid="{00000000-0005-0000-0000-00009C250000}"/>
    <cellStyle name="Currency 8 2 2 4 4" xfId="21634" xr:uid="{00000000-0005-0000-0000-00009D250000}"/>
    <cellStyle name="Currency 8 2 2 4 5" xfId="30879" xr:uid="{00000000-0005-0000-0000-00009E250000}"/>
    <cellStyle name="Currency 8 2 2 4 6" xfId="40124" xr:uid="{00000000-0005-0000-0000-00009F250000}"/>
    <cellStyle name="Currency 8 2 2 5" xfId="1835" xr:uid="{00000000-0005-0000-0000-0000A0250000}"/>
    <cellStyle name="Currency 8 2 2 5 2" xfId="6817" xr:uid="{00000000-0005-0000-0000-0000A1250000}"/>
    <cellStyle name="Currency 8 2 2 5 2 2" xfId="16062" xr:uid="{00000000-0005-0000-0000-0000A2250000}"/>
    <cellStyle name="Currency 8 2 2 5 2 3" xfId="25312" xr:uid="{00000000-0005-0000-0000-0000A3250000}"/>
    <cellStyle name="Currency 8 2 2 5 2 4" xfId="34557" xr:uid="{00000000-0005-0000-0000-0000A4250000}"/>
    <cellStyle name="Currency 8 2 2 5 2 5" xfId="43802" xr:uid="{00000000-0005-0000-0000-0000A5250000}"/>
    <cellStyle name="Currency 8 2 2 5 3" xfId="11080" xr:uid="{00000000-0005-0000-0000-0000A6250000}"/>
    <cellStyle name="Currency 8 2 2 5 4" xfId="20330" xr:uid="{00000000-0005-0000-0000-0000A7250000}"/>
    <cellStyle name="Currency 8 2 2 5 5" xfId="29575" xr:uid="{00000000-0005-0000-0000-0000A8250000}"/>
    <cellStyle name="Currency 8 2 2 5 6" xfId="38820" xr:uid="{00000000-0005-0000-0000-0000A9250000}"/>
    <cellStyle name="Currency 8 2 2 6" xfId="5279" xr:uid="{00000000-0005-0000-0000-0000AA250000}"/>
    <cellStyle name="Currency 8 2 2 6 2" xfId="14524" xr:uid="{00000000-0005-0000-0000-0000AB250000}"/>
    <cellStyle name="Currency 8 2 2 6 3" xfId="23774" xr:uid="{00000000-0005-0000-0000-0000AC250000}"/>
    <cellStyle name="Currency 8 2 2 6 4" xfId="33019" xr:uid="{00000000-0005-0000-0000-0000AD250000}"/>
    <cellStyle name="Currency 8 2 2 6 5" xfId="42264" xr:uid="{00000000-0005-0000-0000-0000AE250000}"/>
    <cellStyle name="Currency 8 2 2 7" xfId="4577" xr:uid="{00000000-0005-0000-0000-0000AF250000}"/>
    <cellStyle name="Currency 8 2 2 7 2" xfId="13822" xr:uid="{00000000-0005-0000-0000-0000B0250000}"/>
    <cellStyle name="Currency 8 2 2 7 3" xfId="23072" xr:uid="{00000000-0005-0000-0000-0000B1250000}"/>
    <cellStyle name="Currency 8 2 2 7 4" xfId="32317" xr:uid="{00000000-0005-0000-0000-0000B2250000}"/>
    <cellStyle name="Currency 8 2 2 7 5" xfId="41562" xr:uid="{00000000-0005-0000-0000-0000B3250000}"/>
    <cellStyle name="Currency 8 2 2 8" xfId="9542" xr:uid="{00000000-0005-0000-0000-0000B4250000}"/>
    <cellStyle name="Currency 8 2 2 9" xfId="18792" xr:uid="{00000000-0005-0000-0000-0000B5250000}"/>
    <cellStyle name="Currency 8 2 3" xfId="452" xr:uid="{00000000-0005-0000-0000-0000B6250000}"/>
    <cellStyle name="Currency 8 2 3 10" xfId="28193" xr:uid="{00000000-0005-0000-0000-0000B7250000}"/>
    <cellStyle name="Currency 8 2 3 11" xfId="37438" xr:uid="{00000000-0005-0000-0000-0000B8250000}"/>
    <cellStyle name="Currency 8 2 3 2" xfId="821" xr:uid="{00000000-0005-0000-0000-0000B9250000}"/>
    <cellStyle name="Currency 8 2 3 2 10" xfId="37806" xr:uid="{00000000-0005-0000-0000-0000BA250000}"/>
    <cellStyle name="Currency 8 2 3 2 2" xfId="1523" xr:uid="{00000000-0005-0000-0000-0000BB250000}"/>
    <cellStyle name="Currency 8 2 3 2 2 2" xfId="4365" xr:uid="{00000000-0005-0000-0000-0000BC250000}"/>
    <cellStyle name="Currency 8 2 3 2 2 2 2" xfId="9347" xr:uid="{00000000-0005-0000-0000-0000BD250000}"/>
    <cellStyle name="Currency 8 2 3 2 2 2 2 2" xfId="18592" xr:uid="{00000000-0005-0000-0000-0000BE250000}"/>
    <cellStyle name="Currency 8 2 3 2 2 2 2 3" xfId="27842" xr:uid="{00000000-0005-0000-0000-0000BF250000}"/>
    <cellStyle name="Currency 8 2 3 2 2 2 2 4" xfId="37087" xr:uid="{00000000-0005-0000-0000-0000C0250000}"/>
    <cellStyle name="Currency 8 2 3 2 2 2 2 5" xfId="46332" xr:uid="{00000000-0005-0000-0000-0000C1250000}"/>
    <cellStyle name="Currency 8 2 3 2 2 2 3" xfId="13610" xr:uid="{00000000-0005-0000-0000-0000C2250000}"/>
    <cellStyle name="Currency 8 2 3 2 2 2 4" xfId="22860" xr:uid="{00000000-0005-0000-0000-0000C3250000}"/>
    <cellStyle name="Currency 8 2 3 2 2 2 5" xfId="32105" xr:uid="{00000000-0005-0000-0000-0000C4250000}"/>
    <cellStyle name="Currency 8 2 3 2 2 2 6" xfId="41350" xr:uid="{00000000-0005-0000-0000-0000C5250000}"/>
    <cellStyle name="Currency 8 2 3 2 2 3" xfId="2944" xr:uid="{00000000-0005-0000-0000-0000C6250000}"/>
    <cellStyle name="Currency 8 2 3 2 2 3 2" xfId="7926" xr:uid="{00000000-0005-0000-0000-0000C7250000}"/>
    <cellStyle name="Currency 8 2 3 2 2 3 2 2" xfId="17171" xr:uid="{00000000-0005-0000-0000-0000C8250000}"/>
    <cellStyle name="Currency 8 2 3 2 2 3 2 3" xfId="26421" xr:uid="{00000000-0005-0000-0000-0000C9250000}"/>
    <cellStyle name="Currency 8 2 3 2 2 3 2 4" xfId="35666" xr:uid="{00000000-0005-0000-0000-0000CA250000}"/>
    <cellStyle name="Currency 8 2 3 2 2 3 2 5" xfId="44911" xr:uid="{00000000-0005-0000-0000-0000CB250000}"/>
    <cellStyle name="Currency 8 2 3 2 2 3 3" xfId="12189" xr:uid="{00000000-0005-0000-0000-0000CC250000}"/>
    <cellStyle name="Currency 8 2 3 2 2 3 4" xfId="21439" xr:uid="{00000000-0005-0000-0000-0000CD250000}"/>
    <cellStyle name="Currency 8 2 3 2 2 3 5" xfId="30684" xr:uid="{00000000-0005-0000-0000-0000CE250000}"/>
    <cellStyle name="Currency 8 2 3 2 2 3 6" xfId="39929" xr:uid="{00000000-0005-0000-0000-0000CF250000}"/>
    <cellStyle name="Currency 8 2 3 2 2 4" xfId="6505" xr:uid="{00000000-0005-0000-0000-0000D0250000}"/>
    <cellStyle name="Currency 8 2 3 2 2 4 2" xfId="15750" xr:uid="{00000000-0005-0000-0000-0000D1250000}"/>
    <cellStyle name="Currency 8 2 3 2 2 4 3" xfId="25000" xr:uid="{00000000-0005-0000-0000-0000D2250000}"/>
    <cellStyle name="Currency 8 2 3 2 2 4 4" xfId="34245" xr:uid="{00000000-0005-0000-0000-0000D3250000}"/>
    <cellStyle name="Currency 8 2 3 2 2 4 5" xfId="43490" xr:uid="{00000000-0005-0000-0000-0000D4250000}"/>
    <cellStyle name="Currency 8 2 3 2 2 5" xfId="10768" xr:uid="{00000000-0005-0000-0000-0000D5250000}"/>
    <cellStyle name="Currency 8 2 3 2 2 6" xfId="20018" xr:uid="{00000000-0005-0000-0000-0000D6250000}"/>
    <cellStyle name="Currency 8 2 3 2 2 7" xfId="29263" xr:uid="{00000000-0005-0000-0000-0000D7250000}"/>
    <cellStyle name="Currency 8 2 3 2 2 8" xfId="38508" xr:uid="{00000000-0005-0000-0000-0000D8250000}"/>
    <cellStyle name="Currency 8 2 3 2 3" xfId="3663" xr:uid="{00000000-0005-0000-0000-0000D9250000}"/>
    <cellStyle name="Currency 8 2 3 2 3 2" xfId="8645" xr:uid="{00000000-0005-0000-0000-0000DA250000}"/>
    <cellStyle name="Currency 8 2 3 2 3 2 2" xfId="17890" xr:uid="{00000000-0005-0000-0000-0000DB250000}"/>
    <cellStyle name="Currency 8 2 3 2 3 2 3" xfId="27140" xr:uid="{00000000-0005-0000-0000-0000DC250000}"/>
    <cellStyle name="Currency 8 2 3 2 3 2 4" xfId="36385" xr:uid="{00000000-0005-0000-0000-0000DD250000}"/>
    <cellStyle name="Currency 8 2 3 2 3 2 5" xfId="45630" xr:uid="{00000000-0005-0000-0000-0000DE250000}"/>
    <cellStyle name="Currency 8 2 3 2 3 3" xfId="12908" xr:uid="{00000000-0005-0000-0000-0000DF250000}"/>
    <cellStyle name="Currency 8 2 3 2 3 4" xfId="22158" xr:uid="{00000000-0005-0000-0000-0000E0250000}"/>
    <cellStyle name="Currency 8 2 3 2 3 5" xfId="31403" xr:uid="{00000000-0005-0000-0000-0000E1250000}"/>
    <cellStyle name="Currency 8 2 3 2 3 6" xfId="40648" xr:uid="{00000000-0005-0000-0000-0000E2250000}"/>
    <cellStyle name="Currency 8 2 3 2 4" xfId="2225" xr:uid="{00000000-0005-0000-0000-0000E3250000}"/>
    <cellStyle name="Currency 8 2 3 2 4 2" xfId="7207" xr:uid="{00000000-0005-0000-0000-0000E4250000}"/>
    <cellStyle name="Currency 8 2 3 2 4 2 2" xfId="16452" xr:uid="{00000000-0005-0000-0000-0000E5250000}"/>
    <cellStyle name="Currency 8 2 3 2 4 2 3" xfId="25702" xr:uid="{00000000-0005-0000-0000-0000E6250000}"/>
    <cellStyle name="Currency 8 2 3 2 4 2 4" xfId="34947" xr:uid="{00000000-0005-0000-0000-0000E7250000}"/>
    <cellStyle name="Currency 8 2 3 2 4 2 5" xfId="44192" xr:uid="{00000000-0005-0000-0000-0000E8250000}"/>
    <cellStyle name="Currency 8 2 3 2 4 3" xfId="11470" xr:uid="{00000000-0005-0000-0000-0000E9250000}"/>
    <cellStyle name="Currency 8 2 3 2 4 4" xfId="20720" xr:uid="{00000000-0005-0000-0000-0000EA250000}"/>
    <cellStyle name="Currency 8 2 3 2 4 5" xfId="29965" xr:uid="{00000000-0005-0000-0000-0000EB250000}"/>
    <cellStyle name="Currency 8 2 3 2 4 6" xfId="39210" xr:uid="{00000000-0005-0000-0000-0000EC250000}"/>
    <cellStyle name="Currency 8 2 3 2 5" xfId="5803" xr:uid="{00000000-0005-0000-0000-0000ED250000}"/>
    <cellStyle name="Currency 8 2 3 2 5 2" xfId="15048" xr:uid="{00000000-0005-0000-0000-0000EE250000}"/>
    <cellStyle name="Currency 8 2 3 2 5 3" xfId="24298" xr:uid="{00000000-0005-0000-0000-0000EF250000}"/>
    <cellStyle name="Currency 8 2 3 2 5 4" xfId="33543" xr:uid="{00000000-0005-0000-0000-0000F0250000}"/>
    <cellStyle name="Currency 8 2 3 2 5 5" xfId="42788" xr:uid="{00000000-0005-0000-0000-0000F1250000}"/>
    <cellStyle name="Currency 8 2 3 2 6" xfId="5084" xr:uid="{00000000-0005-0000-0000-0000F2250000}"/>
    <cellStyle name="Currency 8 2 3 2 6 2" xfId="14329" xr:uid="{00000000-0005-0000-0000-0000F3250000}"/>
    <cellStyle name="Currency 8 2 3 2 6 3" xfId="23579" xr:uid="{00000000-0005-0000-0000-0000F4250000}"/>
    <cellStyle name="Currency 8 2 3 2 6 4" xfId="32824" xr:uid="{00000000-0005-0000-0000-0000F5250000}"/>
    <cellStyle name="Currency 8 2 3 2 6 5" xfId="42069" xr:uid="{00000000-0005-0000-0000-0000F6250000}"/>
    <cellStyle name="Currency 8 2 3 2 7" xfId="10066" xr:uid="{00000000-0005-0000-0000-0000F7250000}"/>
    <cellStyle name="Currency 8 2 3 2 8" xfId="19316" xr:uid="{00000000-0005-0000-0000-0000F8250000}"/>
    <cellStyle name="Currency 8 2 3 2 9" xfId="28561" xr:uid="{00000000-0005-0000-0000-0000F9250000}"/>
    <cellStyle name="Currency 8 2 3 3" xfId="1172" xr:uid="{00000000-0005-0000-0000-0000FA250000}"/>
    <cellStyle name="Currency 8 2 3 3 2" xfId="4014" xr:uid="{00000000-0005-0000-0000-0000FB250000}"/>
    <cellStyle name="Currency 8 2 3 3 2 2" xfId="8996" xr:uid="{00000000-0005-0000-0000-0000FC250000}"/>
    <cellStyle name="Currency 8 2 3 3 2 2 2" xfId="18241" xr:uid="{00000000-0005-0000-0000-0000FD250000}"/>
    <cellStyle name="Currency 8 2 3 3 2 2 3" xfId="27491" xr:uid="{00000000-0005-0000-0000-0000FE250000}"/>
    <cellStyle name="Currency 8 2 3 3 2 2 4" xfId="36736" xr:uid="{00000000-0005-0000-0000-0000FF250000}"/>
    <cellStyle name="Currency 8 2 3 3 2 2 5" xfId="45981" xr:uid="{00000000-0005-0000-0000-000000260000}"/>
    <cellStyle name="Currency 8 2 3 3 2 3" xfId="13259" xr:uid="{00000000-0005-0000-0000-000001260000}"/>
    <cellStyle name="Currency 8 2 3 3 2 4" xfId="22509" xr:uid="{00000000-0005-0000-0000-000002260000}"/>
    <cellStyle name="Currency 8 2 3 3 2 5" xfId="31754" xr:uid="{00000000-0005-0000-0000-000003260000}"/>
    <cellStyle name="Currency 8 2 3 3 2 6" xfId="40999" xr:uid="{00000000-0005-0000-0000-000004260000}"/>
    <cellStyle name="Currency 8 2 3 3 3" xfId="2576" xr:uid="{00000000-0005-0000-0000-000005260000}"/>
    <cellStyle name="Currency 8 2 3 3 3 2" xfId="7558" xr:uid="{00000000-0005-0000-0000-000006260000}"/>
    <cellStyle name="Currency 8 2 3 3 3 2 2" xfId="16803" xr:uid="{00000000-0005-0000-0000-000007260000}"/>
    <cellStyle name="Currency 8 2 3 3 3 2 3" xfId="26053" xr:uid="{00000000-0005-0000-0000-000008260000}"/>
    <cellStyle name="Currency 8 2 3 3 3 2 4" xfId="35298" xr:uid="{00000000-0005-0000-0000-000009260000}"/>
    <cellStyle name="Currency 8 2 3 3 3 2 5" xfId="44543" xr:uid="{00000000-0005-0000-0000-00000A260000}"/>
    <cellStyle name="Currency 8 2 3 3 3 3" xfId="11821" xr:uid="{00000000-0005-0000-0000-00000B260000}"/>
    <cellStyle name="Currency 8 2 3 3 3 4" xfId="21071" xr:uid="{00000000-0005-0000-0000-00000C260000}"/>
    <cellStyle name="Currency 8 2 3 3 3 5" xfId="30316" xr:uid="{00000000-0005-0000-0000-00000D260000}"/>
    <cellStyle name="Currency 8 2 3 3 3 6" xfId="39561" xr:uid="{00000000-0005-0000-0000-00000E260000}"/>
    <cellStyle name="Currency 8 2 3 3 4" xfId="6154" xr:uid="{00000000-0005-0000-0000-00000F260000}"/>
    <cellStyle name="Currency 8 2 3 3 4 2" xfId="15399" xr:uid="{00000000-0005-0000-0000-000010260000}"/>
    <cellStyle name="Currency 8 2 3 3 4 3" xfId="24649" xr:uid="{00000000-0005-0000-0000-000011260000}"/>
    <cellStyle name="Currency 8 2 3 3 4 4" xfId="33894" xr:uid="{00000000-0005-0000-0000-000012260000}"/>
    <cellStyle name="Currency 8 2 3 3 4 5" xfId="43139" xr:uid="{00000000-0005-0000-0000-000013260000}"/>
    <cellStyle name="Currency 8 2 3 3 5" xfId="10417" xr:uid="{00000000-0005-0000-0000-000014260000}"/>
    <cellStyle name="Currency 8 2 3 3 6" xfId="19667" xr:uid="{00000000-0005-0000-0000-000015260000}"/>
    <cellStyle name="Currency 8 2 3 3 7" xfId="28912" xr:uid="{00000000-0005-0000-0000-000016260000}"/>
    <cellStyle name="Currency 8 2 3 3 8" xfId="38157" xr:uid="{00000000-0005-0000-0000-000017260000}"/>
    <cellStyle name="Currency 8 2 3 4" xfId="3295" xr:uid="{00000000-0005-0000-0000-000018260000}"/>
    <cellStyle name="Currency 8 2 3 4 2" xfId="8277" xr:uid="{00000000-0005-0000-0000-000019260000}"/>
    <cellStyle name="Currency 8 2 3 4 2 2" xfId="17522" xr:uid="{00000000-0005-0000-0000-00001A260000}"/>
    <cellStyle name="Currency 8 2 3 4 2 3" xfId="26772" xr:uid="{00000000-0005-0000-0000-00001B260000}"/>
    <cellStyle name="Currency 8 2 3 4 2 4" xfId="36017" xr:uid="{00000000-0005-0000-0000-00001C260000}"/>
    <cellStyle name="Currency 8 2 3 4 2 5" xfId="45262" xr:uid="{00000000-0005-0000-0000-00001D260000}"/>
    <cellStyle name="Currency 8 2 3 4 3" xfId="12540" xr:uid="{00000000-0005-0000-0000-00001E260000}"/>
    <cellStyle name="Currency 8 2 3 4 4" xfId="21790" xr:uid="{00000000-0005-0000-0000-00001F260000}"/>
    <cellStyle name="Currency 8 2 3 4 5" xfId="31035" xr:uid="{00000000-0005-0000-0000-000020260000}"/>
    <cellStyle name="Currency 8 2 3 4 6" xfId="40280" xr:uid="{00000000-0005-0000-0000-000021260000}"/>
    <cellStyle name="Currency 8 2 3 5" xfId="1757" xr:uid="{00000000-0005-0000-0000-000022260000}"/>
    <cellStyle name="Currency 8 2 3 5 2" xfId="6739" xr:uid="{00000000-0005-0000-0000-000023260000}"/>
    <cellStyle name="Currency 8 2 3 5 2 2" xfId="15984" xr:uid="{00000000-0005-0000-0000-000024260000}"/>
    <cellStyle name="Currency 8 2 3 5 2 3" xfId="25234" xr:uid="{00000000-0005-0000-0000-000025260000}"/>
    <cellStyle name="Currency 8 2 3 5 2 4" xfId="34479" xr:uid="{00000000-0005-0000-0000-000026260000}"/>
    <cellStyle name="Currency 8 2 3 5 2 5" xfId="43724" xr:uid="{00000000-0005-0000-0000-000027260000}"/>
    <cellStyle name="Currency 8 2 3 5 3" xfId="11002" xr:uid="{00000000-0005-0000-0000-000028260000}"/>
    <cellStyle name="Currency 8 2 3 5 4" xfId="20252" xr:uid="{00000000-0005-0000-0000-000029260000}"/>
    <cellStyle name="Currency 8 2 3 5 5" xfId="29497" xr:uid="{00000000-0005-0000-0000-00002A260000}"/>
    <cellStyle name="Currency 8 2 3 5 6" xfId="38742" xr:uid="{00000000-0005-0000-0000-00002B260000}"/>
    <cellStyle name="Currency 8 2 3 6" xfId="5435" xr:uid="{00000000-0005-0000-0000-00002C260000}"/>
    <cellStyle name="Currency 8 2 3 6 2" xfId="14680" xr:uid="{00000000-0005-0000-0000-00002D260000}"/>
    <cellStyle name="Currency 8 2 3 6 3" xfId="23930" xr:uid="{00000000-0005-0000-0000-00002E260000}"/>
    <cellStyle name="Currency 8 2 3 6 4" xfId="33175" xr:uid="{00000000-0005-0000-0000-00002F260000}"/>
    <cellStyle name="Currency 8 2 3 6 5" xfId="42420" xr:uid="{00000000-0005-0000-0000-000030260000}"/>
    <cellStyle name="Currency 8 2 3 7" xfId="4733" xr:uid="{00000000-0005-0000-0000-000031260000}"/>
    <cellStyle name="Currency 8 2 3 7 2" xfId="13978" xr:uid="{00000000-0005-0000-0000-000032260000}"/>
    <cellStyle name="Currency 8 2 3 7 3" xfId="23228" xr:uid="{00000000-0005-0000-0000-000033260000}"/>
    <cellStyle name="Currency 8 2 3 7 4" xfId="32473" xr:uid="{00000000-0005-0000-0000-000034260000}"/>
    <cellStyle name="Currency 8 2 3 7 5" xfId="41718" xr:uid="{00000000-0005-0000-0000-000035260000}"/>
    <cellStyle name="Currency 8 2 3 8" xfId="9698" xr:uid="{00000000-0005-0000-0000-000036260000}"/>
    <cellStyle name="Currency 8 2 3 9" xfId="18948" xr:uid="{00000000-0005-0000-0000-000037260000}"/>
    <cellStyle name="Currency 8 2 4" xfId="587" xr:uid="{00000000-0005-0000-0000-000038260000}"/>
    <cellStyle name="Currency 8 2 4 10" xfId="37572" xr:uid="{00000000-0005-0000-0000-000039260000}"/>
    <cellStyle name="Currency 8 2 4 2" xfId="1289" xr:uid="{00000000-0005-0000-0000-00003A260000}"/>
    <cellStyle name="Currency 8 2 4 2 2" xfId="4131" xr:uid="{00000000-0005-0000-0000-00003B260000}"/>
    <cellStyle name="Currency 8 2 4 2 2 2" xfId="9113" xr:uid="{00000000-0005-0000-0000-00003C260000}"/>
    <cellStyle name="Currency 8 2 4 2 2 2 2" xfId="18358" xr:uid="{00000000-0005-0000-0000-00003D260000}"/>
    <cellStyle name="Currency 8 2 4 2 2 2 3" xfId="27608" xr:uid="{00000000-0005-0000-0000-00003E260000}"/>
    <cellStyle name="Currency 8 2 4 2 2 2 4" xfId="36853" xr:uid="{00000000-0005-0000-0000-00003F260000}"/>
    <cellStyle name="Currency 8 2 4 2 2 2 5" xfId="46098" xr:uid="{00000000-0005-0000-0000-000040260000}"/>
    <cellStyle name="Currency 8 2 4 2 2 3" xfId="13376" xr:uid="{00000000-0005-0000-0000-000041260000}"/>
    <cellStyle name="Currency 8 2 4 2 2 4" xfId="22626" xr:uid="{00000000-0005-0000-0000-000042260000}"/>
    <cellStyle name="Currency 8 2 4 2 2 5" xfId="31871" xr:uid="{00000000-0005-0000-0000-000043260000}"/>
    <cellStyle name="Currency 8 2 4 2 2 6" xfId="41116" xr:uid="{00000000-0005-0000-0000-000044260000}"/>
    <cellStyle name="Currency 8 2 4 2 3" xfId="2710" xr:uid="{00000000-0005-0000-0000-000045260000}"/>
    <cellStyle name="Currency 8 2 4 2 3 2" xfId="7692" xr:uid="{00000000-0005-0000-0000-000046260000}"/>
    <cellStyle name="Currency 8 2 4 2 3 2 2" xfId="16937" xr:uid="{00000000-0005-0000-0000-000047260000}"/>
    <cellStyle name="Currency 8 2 4 2 3 2 3" xfId="26187" xr:uid="{00000000-0005-0000-0000-000048260000}"/>
    <cellStyle name="Currency 8 2 4 2 3 2 4" xfId="35432" xr:uid="{00000000-0005-0000-0000-000049260000}"/>
    <cellStyle name="Currency 8 2 4 2 3 2 5" xfId="44677" xr:uid="{00000000-0005-0000-0000-00004A260000}"/>
    <cellStyle name="Currency 8 2 4 2 3 3" xfId="11955" xr:uid="{00000000-0005-0000-0000-00004B260000}"/>
    <cellStyle name="Currency 8 2 4 2 3 4" xfId="21205" xr:uid="{00000000-0005-0000-0000-00004C260000}"/>
    <cellStyle name="Currency 8 2 4 2 3 5" xfId="30450" xr:uid="{00000000-0005-0000-0000-00004D260000}"/>
    <cellStyle name="Currency 8 2 4 2 3 6" xfId="39695" xr:uid="{00000000-0005-0000-0000-00004E260000}"/>
    <cellStyle name="Currency 8 2 4 2 4" xfId="6271" xr:uid="{00000000-0005-0000-0000-00004F260000}"/>
    <cellStyle name="Currency 8 2 4 2 4 2" xfId="15516" xr:uid="{00000000-0005-0000-0000-000050260000}"/>
    <cellStyle name="Currency 8 2 4 2 4 3" xfId="24766" xr:uid="{00000000-0005-0000-0000-000051260000}"/>
    <cellStyle name="Currency 8 2 4 2 4 4" xfId="34011" xr:uid="{00000000-0005-0000-0000-000052260000}"/>
    <cellStyle name="Currency 8 2 4 2 4 5" xfId="43256" xr:uid="{00000000-0005-0000-0000-000053260000}"/>
    <cellStyle name="Currency 8 2 4 2 5" xfId="10534" xr:uid="{00000000-0005-0000-0000-000054260000}"/>
    <cellStyle name="Currency 8 2 4 2 6" xfId="19784" xr:uid="{00000000-0005-0000-0000-000055260000}"/>
    <cellStyle name="Currency 8 2 4 2 7" xfId="29029" xr:uid="{00000000-0005-0000-0000-000056260000}"/>
    <cellStyle name="Currency 8 2 4 2 8" xfId="38274" xr:uid="{00000000-0005-0000-0000-000057260000}"/>
    <cellStyle name="Currency 8 2 4 3" xfId="3429" xr:uid="{00000000-0005-0000-0000-000058260000}"/>
    <cellStyle name="Currency 8 2 4 3 2" xfId="8411" xr:uid="{00000000-0005-0000-0000-000059260000}"/>
    <cellStyle name="Currency 8 2 4 3 2 2" xfId="17656" xr:uid="{00000000-0005-0000-0000-00005A260000}"/>
    <cellStyle name="Currency 8 2 4 3 2 3" xfId="26906" xr:uid="{00000000-0005-0000-0000-00005B260000}"/>
    <cellStyle name="Currency 8 2 4 3 2 4" xfId="36151" xr:uid="{00000000-0005-0000-0000-00005C260000}"/>
    <cellStyle name="Currency 8 2 4 3 2 5" xfId="45396" xr:uid="{00000000-0005-0000-0000-00005D260000}"/>
    <cellStyle name="Currency 8 2 4 3 3" xfId="12674" xr:uid="{00000000-0005-0000-0000-00005E260000}"/>
    <cellStyle name="Currency 8 2 4 3 4" xfId="21924" xr:uid="{00000000-0005-0000-0000-00005F260000}"/>
    <cellStyle name="Currency 8 2 4 3 5" xfId="31169" xr:uid="{00000000-0005-0000-0000-000060260000}"/>
    <cellStyle name="Currency 8 2 4 3 6" xfId="40414" xr:uid="{00000000-0005-0000-0000-000061260000}"/>
    <cellStyle name="Currency 8 2 4 4" xfId="1991" xr:uid="{00000000-0005-0000-0000-000062260000}"/>
    <cellStyle name="Currency 8 2 4 4 2" xfId="6973" xr:uid="{00000000-0005-0000-0000-000063260000}"/>
    <cellStyle name="Currency 8 2 4 4 2 2" xfId="16218" xr:uid="{00000000-0005-0000-0000-000064260000}"/>
    <cellStyle name="Currency 8 2 4 4 2 3" xfId="25468" xr:uid="{00000000-0005-0000-0000-000065260000}"/>
    <cellStyle name="Currency 8 2 4 4 2 4" xfId="34713" xr:uid="{00000000-0005-0000-0000-000066260000}"/>
    <cellStyle name="Currency 8 2 4 4 2 5" xfId="43958" xr:uid="{00000000-0005-0000-0000-000067260000}"/>
    <cellStyle name="Currency 8 2 4 4 3" xfId="11236" xr:uid="{00000000-0005-0000-0000-000068260000}"/>
    <cellStyle name="Currency 8 2 4 4 4" xfId="20486" xr:uid="{00000000-0005-0000-0000-000069260000}"/>
    <cellStyle name="Currency 8 2 4 4 5" xfId="29731" xr:uid="{00000000-0005-0000-0000-00006A260000}"/>
    <cellStyle name="Currency 8 2 4 4 6" xfId="38976" xr:uid="{00000000-0005-0000-0000-00006B260000}"/>
    <cellStyle name="Currency 8 2 4 5" xfId="5569" xr:uid="{00000000-0005-0000-0000-00006C260000}"/>
    <cellStyle name="Currency 8 2 4 5 2" xfId="14814" xr:uid="{00000000-0005-0000-0000-00006D260000}"/>
    <cellStyle name="Currency 8 2 4 5 3" xfId="24064" xr:uid="{00000000-0005-0000-0000-00006E260000}"/>
    <cellStyle name="Currency 8 2 4 5 4" xfId="33309" xr:uid="{00000000-0005-0000-0000-00006F260000}"/>
    <cellStyle name="Currency 8 2 4 5 5" xfId="42554" xr:uid="{00000000-0005-0000-0000-000070260000}"/>
    <cellStyle name="Currency 8 2 4 6" xfId="4850" xr:uid="{00000000-0005-0000-0000-000071260000}"/>
    <cellStyle name="Currency 8 2 4 6 2" xfId="14095" xr:uid="{00000000-0005-0000-0000-000072260000}"/>
    <cellStyle name="Currency 8 2 4 6 3" xfId="23345" xr:uid="{00000000-0005-0000-0000-000073260000}"/>
    <cellStyle name="Currency 8 2 4 6 4" xfId="32590" xr:uid="{00000000-0005-0000-0000-000074260000}"/>
    <cellStyle name="Currency 8 2 4 6 5" xfId="41835" xr:uid="{00000000-0005-0000-0000-000075260000}"/>
    <cellStyle name="Currency 8 2 4 7" xfId="9832" xr:uid="{00000000-0005-0000-0000-000076260000}"/>
    <cellStyle name="Currency 8 2 4 8" xfId="19082" xr:uid="{00000000-0005-0000-0000-000077260000}"/>
    <cellStyle name="Currency 8 2 4 9" xfId="28327" xr:uid="{00000000-0005-0000-0000-000078260000}"/>
    <cellStyle name="Currency 8 2 5" xfId="938" xr:uid="{00000000-0005-0000-0000-000079260000}"/>
    <cellStyle name="Currency 8 2 5 2" xfId="3780" xr:uid="{00000000-0005-0000-0000-00007A260000}"/>
    <cellStyle name="Currency 8 2 5 2 2" xfId="8762" xr:uid="{00000000-0005-0000-0000-00007B260000}"/>
    <cellStyle name="Currency 8 2 5 2 2 2" xfId="18007" xr:uid="{00000000-0005-0000-0000-00007C260000}"/>
    <cellStyle name="Currency 8 2 5 2 2 3" xfId="27257" xr:uid="{00000000-0005-0000-0000-00007D260000}"/>
    <cellStyle name="Currency 8 2 5 2 2 4" xfId="36502" xr:uid="{00000000-0005-0000-0000-00007E260000}"/>
    <cellStyle name="Currency 8 2 5 2 2 5" xfId="45747" xr:uid="{00000000-0005-0000-0000-00007F260000}"/>
    <cellStyle name="Currency 8 2 5 2 3" xfId="13025" xr:uid="{00000000-0005-0000-0000-000080260000}"/>
    <cellStyle name="Currency 8 2 5 2 4" xfId="22275" xr:uid="{00000000-0005-0000-0000-000081260000}"/>
    <cellStyle name="Currency 8 2 5 2 5" xfId="31520" xr:uid="{00000000-0005-0000-0000-000082260000}"/>
    <cellStyle name="Currency 8 2 5 2 6" xfId="40765" xr:uid="{00000000-0005-0000-0000-000083260000}"/>
    <cellStyle name="Currency 8 2 5 3" xfId="2342" xr:uid="{00000000-0005-0000-0000-000084260000}"/>
    <cellStyle name="Currency 8 2 5 3 2" xfId="7324" xr:uid="{00000000-0005-0000-0000-000085260000}"/>
    <cellStyle name="Currency 8 2 5 3 2 2" xfId="16569" xr:uid="{00000000-0005-0000-0000-000086260000}"/>
    <cellStyle name="Currency 8 2 5 3 2 3" xfId="25819" xr:uid="{00000000-0005-0000-0000-000087260000}"/>
    <cellStyle name="Currency 8 2 5 3 2 4" xfId="35064" xr:uid="{00000000-0005-0000-0000-000088260000}"/>
    <cellStyle name="Currency 8 2 5 3 2 5" xfId="44309" xr:uid="{00000000-0005-0000-0000-000089260000}"/>
    <cellStyle name="Currency 8 2 5 3 3" xfId="11587" xr:uid="{00000000-0005-0000-0000-00008A260000}"/>
    <cellStyle name="Currency 8 2 5 3 4" xfId="20837" xr:uid="{00000000-0005-0000-0000-00008B260000}"/>
    <cellStyle name="Currency 8 2 5 3 5" xfId="30082" xr:uid="{00000000-0005-0000-0000-00008C260000}"/>
    <cellStyle name="Currency 8 2 5 3 6" xfId="39327" xr:uid="{00000000-0005-0000-0000-00008D260000}"/>
    <cellStyle name="Currency 8 2 5 4" xfId="5920" xr:uid="{00000000-0005-0000-0000-00008E260000}"/>
    <cellStyle name="Currency 8 2 5 4 2" xfId="15165" xr:uid="{00000000-0005-0000-0000-00008F260000}"/>
    <cellStyle name="Currency 8 2 5 4 3" xfId="24415" xr:uid="{00000000-0005-0000-0000-000090260000}"/>
    <cellStyle name="Currency 8 2 5 4 4" xfId="33660" xr:uid="{00000000-0005-0000-0000-000091260000}"/>
    <cellStyle name="Currency 8 2 5 4 5" xfId="42905" xr:uid="{00000000-0005-0000-0000-000092260000}"/>
    <cellStyle name="Currency 8 2 5 5" xfId="10183" xr:uid="{00000000-0005-0000-0000-000093260000}"/>
    <cellStyle name="Currency 8 2 5 6" xfId="19433" xr:uid="{00000000-0005-0000-0000-000094260000}"/>
    <cellStyle name="Currency 8 2 5 7" xfId="28678" xr:uid="{00000000-0005-0000-0000-000095260000}"/>
    <cellStyle name="Currency 8 2 5 8" xfId="37923" xr:uid="{00000000-0005-0000-0000-000096260000}"/>
    <cellStyle name="Currency 8 2 6" xfId="3061" xr:uid="{00000000-0005-0000-0000-000097260000}"/>
    <cellStyle name="Currency 8 2 6 2" xfId="8043" xr:uid="{00000000-0005-0000-0000-000098260000}"/>
    <cellStyle name="Currency 8 2 6 2 2" xfId="17288" xr:uid="{00000000-0005-0000-0000-000099260000}"/>
    <cellStyle name="Currency 8 2 6 2 3" xfId="26538" xr:uid="{00000000-0005-0000-0000-00009A260000}"/>
    <cellStyle name="Currency 8 2 6 2 4" xfId="35783" xr:uid="{00000000-0005-0000-0000-00009B260000}"/>
    <cellStyle name="Currency 8 2 6 2 5" xfId="45028" xr:uid="{00000000-0005-0000-0000-00009C260000}"/>
    <cellStyle name="Currency 8 2 6 3" xfId="12306" xr:uid="{00000000-0005-0000-0000-00009D260000}"/>
    <cellStyle name="Currency 8 2 6 4" xfId="21556" xr:uid="{00000000-0005-0000-0000-00009E260000}"/>
    <cellStyle name="Currency 8 2 6 5" xfId="30801" xr:uid="{00000000-0005-0000-0000-00009F260000}"/>
    <cellStyle name="Currency 8 2 6 6" xfId="40046" xr:uid="{00000000-0005-0000-0000-0000A0260000}"/>
    <cellStyle name="Currency 8 2 7" xfId="1601" xr:uid="{00000000-0005-0000-0000-0000A1260000}"/>
    <cellStyle name="Currency 8 2 7 2" xfId="6583" xr:uid="{00000000-0005-0000-0000-0000A2260000}"/>
    <cellStyle name="Currency 8 2 7 2 2" xfId="15828" xr:uid="{00000000-0005-0000-0000-0000A3260000}"/>
    <cellStyle name="Currency 8 2 7 2 3" xfId="25078" xr:uid="{00000000-0005-0000-0000-0000A4260000}"/>
    <cellStyle name="Currency 8 2 7 2 4" xfId="34323" xr:uid="{00000000-0005-0000-0000-0000A5260000}"/>
    <cellStyle name="Currency 8 2 7 2 5" xfId="43568" xr:uid="{00000000-0005-0000-0000-0000A6260000}"/>
    <cellStyle name="Currency 8 2 7 3" xfId="10846" xr:uid="{00000000-0005-0000-0000-0000A7260000}"/>
    <cellStyle name="Currency 8 2 7 4" xfId="20096" xr:uid="{00000000-0005-0000-0000-0000A8260000}"/>
    <cellStyle name="Currency 8 2 7 5" xfId="29341" xr:uid="{00000000-0005-0000-0000-0000A9260000}"/>
    <cellStyle name="Currency 8 2 7 6" xfId="38586" xr:uid="{00000000-0005-0000-0000-0000AA260000}"/>
    <cellStyle name="Currency 8 2 8" xfId="5201" xr:uid="{00000000-0005-0000-0000-0000AB260000}"/>
    <cellStyle name="Currency 8 2 8 2" xfId="14446" xr:uid="{00000000-0005-0000-0000-0000AC260000}"/>
    <cellStyle name="Currency 8 2 8 3" xfId="23696" xr:uid="{00000000-0005-0000-0000-0000AD260000}"/>
    <cellStyle name="Currency 8 2 8 4" xfId="32941" xr:uid="{00000000-0005-0000-0000-0000AE260000}"/>
    <cellStyle name="Currency 8 2 8 5" xfId="42186" xr:uid="{00000000-0005-0000-0000-0000AF260000}"/>
    <cellStyle name="Currency 8 2 9" xfId="4499" xr:uid="{00000000-0005-0000-0000-0000B0260000}"/>
    <cellStyle name="Currency 8 2 9 2" xfId="13744" xr:uid="{00000000-0005-0000-0000-0000B1260000}"/>
    <cellStyle name="Currency 8 2 9 3" xfId="22994" xr:uid="{00000000-0005-0000-0000-0000B2260000}"/>
    <cellStyle name="Currency 8 2 9 4" xfId="32239" xr:uid="{00000000-0005-0000-0000-0000B3260000}"/>
    <cellStyle name="Currency 8 2 9 5" xfId="41484" xr:uid="{00000000-0005-0000-0000-0000B4260000}"/>
    <cellStyle name="Currency 8 3" xfId="178" xr:uid="{00000000-0005-0000-0000-0000B5260000}"/>
    <cellStyle name="Currency 8 3 10" xfId="9425" xr:uid="{00000000-0005-0000-0000-0000B6260000}"/>
    <cellStyle name="Currency 8 3 11" xfId="18675" xr:uid="{00000000-0005-0000-0000-0000B7260000}"/>
    <cellStyle name="Currency 8 3 12" xfId="27920" xr:uid="{00000000-0005-0000-0000-0000B8260000}"/>
    <cellStyle name="Currency 8 3 13" xfId="37165" xr:uid="{00000000-0005-0000-0000-0000B9260000}"/>
    <cellStyle name="Currency 8 3 2" xfId="335" xr:uid="{00000000-0005-0000-0000-0000BA260000}"/>
    <cellStyle name="Currency 8 3 2 10" xfId="28076" xr:uid="{00000000-0005-0000-0000-0000BB260000}"/>
    <cellStyle name="Currency 8 3 2 11" xfId="37321" xr:uid="{00000000-0005-0000-0000-0000BC260000}"/>
    <cellStyle name="Currency 8 3 2 2" xfId="704" xr:uid="{00000000-0005-0000-0000-0000BD260000}"/>
    <cellStyle name="Currency 8 3 2 2 10" xfId="37689" xr:uid="{00000000-0005-0000-0000-0000BE260000}"/>
    <cellStyle name="Currency 8 3 2 2 2" xfId="1406" xr:uid="{00000000-0005-0000-0000-0000BF260000}"/>
    <cellStyle name="Currency 8 3 2 2 2 2" xfId="4248" xr:uid="{00000000-0005-0000-0000-0000C0260000}"/>
    <cellStyle name="Currency 8 3 2 2 2 2 2" xfId="9230" xr:uid="{00000000-0005-0000-0000-0000C1260000}"/>
    <cellStyle name="Currency 8 3 2 2 2 2 2 2" xfId="18475" xr:uid="{00000000-0005-0000-0000-0000C2260000}"/>
    <cellStyle name="Currency 8 3 2 2 2 2 2 3" xfId="27725" xr:uid="{00000000-0005-0000-0000-0000C3260000}"/>
    <cellStyle name="Currency 8 3 2 2 2 2 2 4" xfId="36970" xr:uid="{00000000-0005-0000-0000-0000C4260000}"/>
    <cellStyle name="Currency 8 3 2 2 2 2 2 5" xfId="46215" xr:uid="{00000000-0005-0000-0000-0000C5260000}"/>
    <cellStyle name="Currency 8 3 2 2 2 2 3" xfId="13493" xr:uid="{00000000-0005-0000-0000-0000C6260000}"/>
    <cellStyle name="Currency 8 3 2 2 2 2 4" xfId="22743" xr:uid="{00000000-0005-0000-0000-0000C7260000}"/>
    <cellStyle name="Currency 8 3 2 2 2 2 5" xfId="31988" xr:uid="{00000000-0005-0000-0000-0000C8260000}"/>
    <cellStyle name="Currency 8 3 2 2 2 2 6" xfId="41233" xr:uid="{00000000-0005-0000-0000-0000C9260000}"/>
    <cellStyle name="Currency 8 3 2 2 2 3" xfId="2827" xr:uid="{00000000-0005-0000-0000-0000CA260000}"/>
    <cellStyle name="Currency 8 3 2 2 2 3 2" xfId="7809" xr:uid="{00000000-0005-0000-0000-0000CB260000}"/>
    <cellStyle name="Currency 8 3 2 2 2 3 2 2" xfId="17054" xr:uid="{00000000-0005-0000-0000-0000CC260000}"/>
    <cellStyle name="Currency 8 3 2 2 2 3 2 3" xfId="26304" xr:uid="{00000000-0005-0000-0000-0000CD260000}"/>
    <cellStyle name="Currency 8 3 2 2 2 3 2 4" xfId="35549" xr:uid="{00000000-0005-0000-0000-0000CE260000}"/>
    <cellStyle name="Currency 8 3 2 2 2 3 2 5" xfId="44794" xr:uid="{00000000-0005-0000-0000-0000CF260000}"/>
    <cellStyle name="Currency 8 3 2 2 2 3 3" xfId="12072" xr:uid="{00000000-0005-0000-0000-0000D0260000}"/>
    <cellStyle name="Currency 8 3 2 2 2 3 4" xfId="21322" xr:uid="{00000000-0005-0000-0000-0000D1260000}"/>
    <cellStyle name="Currency 8 3 2 2 2 3 5" xfId="30567" xr:uid="{00000000-0005-0000-0000-0000D2260000}"/>
    <cellStyle name="Currency 8 3 2 2 2 3 6" xfId="39812" xr:uid="{00000000-0005-0000-0000-0000D3260000}"/>
    <cellStyle name="Currency 8 3 2 2 2 4" xfId="6388" xr:uid="{00000000-0005-0000-0000-0000D4260000}"/>
    <cellStyle name="Currency 8 3 2 2 2 4 2" xfId="15633" xr:uid="{00000000-0005-0000-0000-0000D5260000}"/>
    <cellStyle name="Currency 8 3 2 2 2 4 3" xfId="24883" xr:uid="{00000000-0005-0000-0000-0000D6260000}"/>
    <cellStyle name="Currency 8 3 2 2 2 4 4" xfId="34128" xr:uid="{00000000-0005-0000-0000-0000D7260000}"/>
    <cellStyle name="Currency 8 3 2 2 2 4 5" xfId="43373" xr:uid="{00000000-0005-0000-0000-0000D8260000}"/>
    <cellStyle name="Currency 8 3 2 2 2 5" xfId="10651" xr:uid="{00000000-0005-0000-0000-0000D9260000}"/>
    <cellStyle name="Currency 8 3 2 2 2 6" xfId="19901" xr:uid="{00000000-0005-0000-0000-0000DA260000}"/>
    <cellStyle name="Currency 8 3 2 2 2 7" xfId="29146" xr:uid="{00000000-0005-0000-0000-0000DB260000}"/>
    <cellStyle name="Currency 8 3 2 2 2 8" xfId="38391" xr:uid="{00000000-0005-0000-0000-0000DC260000}"/>
    <cellStyle name="Currency 8 3 2 2 3" xfId="3546" xr:uid="{00000000-0005-0000-0000-0000DD260000}"/>
    <cellStyle name="Currency 8 3 2 2 3 2" xfId="8528" xr:uid="{00000000-0005-0000-0000-0000DE260000}"/>
    <cellStyle name="Currency 8 3 2 2 3 2 2" xfId="17773" xr:uid="{00000000-0005-0000-0000-0000DF260000}"/>
    <cellStyle name="Currency 8 3 2 2 3 2 3" xfId="27023" xr:uid="{00000000-0005-0000-0000-0000E0260000}"/>
    <cellStyle name="Currency 8 3 2 2 3 2 4" xfId="36268" xr:uid="{00000000-0005-0000-0000-0000E1260000}"/>
    <cellStyle name="Currency 8 3 2 2 3 2 5" xfId="45513" xr:uid="{00000000-0005-0000-0000-0000E2260000}"/>
    <cellStyle name="Currency 8 3 2 2 3 3" xfId="12791" xr:uid="{00000000-0005-0000-0000-0000E3260000}"/>
    <cellStyle name="Currency 8 3 2 2 3 4" xfId="22041" xr:uid="{00000000-0005-0000-0000-0000E4260000}"/>
    <cellStyle name="Currency 8 3 2 2 3 5" xfId="31286" xr:uid="{00000000-0005-0000-0000-0000E5260000}"/>
    <cellStyle name="Currency 8 3 2 2 3 6" xfId="40531" xr:uid="{00000000-0005-0000-0000-0000E6260000}"/>
    <cellStyle name="Currency 8 3 2 2 4" xfId="2108" xr:uid="{00000000-0005-0000-0000-0000E7260000}"/>
    <cellStyle name="Currency 8 3 2 2 4 2" xfId="7090" xr:uid="{00000000-0005-0000-0000-0000E8260000}"/>
    <cellStyle name="Currency 8 3 2 2 4 2 2" xfId="16335" xr:uid="{00000000-0005-0000-0000-0000E9260000}"/>
    <cellStyle name="Currency 8 3 2 2 4 2 3" xfId="25585" xr:uid="{00000000-0005-0000-0000-0000EA260000}"/>
    <cellStyle name="Currency 8 3 2 2 4 2 4" xfId="34830" xr:uid="{00000000-0005-0000-0000-0000EB260000}"/>
    <cellStyle name="Currency 8 3 2 2 4 2 5" xfId="44075" xr:uid="{00000000-0005-0000-0000-0000EC260000}"/>
    <cellStyle name="Currency 8 3 2 2 4 3" xfId="11353" xr:uid="{00000000-0005-0000-0000-0000ED260000}"/>
    <cellStyle name="Currency 8 3 2 2 4 4" xfId="20603" xr:uid="{00000000-0005-0000-0000-0000EE260000}"/>
    <cellStyle name="Currency 8 3 2 2 4 5" xfId="29848" xr:uid="{00000000-0005-0000-0000-0000EF260000}"/>
    <cellStyle name="Currency 8 3 2 2 4 6" xfId="39093" xr:uid="{00000000-0005-0000-0000-0000F0260000}"/>
    <cellStyle name="Currency 8 3 2 2 5" xfId="5686" xr:uid="{00000000-0005-0000-0000-0000F1260000}"/>
    <cellStyle name="Currency 8 3 2 2 5 2" xfId="14931" xr:uid="{00000000-0005-0000-0000-0000F2260000}"/>
    <cellStyle name="Currency 8 3 2 2 5 3" xfId="24181" xr:uid="{00000000-0005-0000-0000-0000F3260000}"/>
    <cellStyle name="Currency 8 3 2 2 5 4" xfId="33426" xr:uid="{00000000-0005-0000-0000-0000F4260000}"/>
    <cellStyle name="Currency 8 3 2 2 5 5" xfId="42671" xr:uid="{00000000-0005-0000-0000-0000F5260000}"/>
    <cellStyle name="Currency 8 3 2 2 6" xfId="4967" xr:uid="{00000000-0005-0000-0000-0000F6260000}"/>
    <cellStyle name="Currency 8 3 2 2 6 2" xfId="14212" xr:uid="{00000000-0005-0000-0000-0000F7260000}"/>
    <cellStyle name="Currency 8 3 2 2 6 3" xfId="23462" xr:uid="{00000000-0005-0000-0000-0000F8260000}"/>
    <cellStyle name="Currency 8 3 2 2 6 4" xfId="32707" xr:uid="{00000000-0005-0000-0000-0000F9260000}"/>
    <cellStyle name="Currency 8 3 2 2 6 5" xfId="41952" xr:uid="{00000000-0005-0000-0000-0000FA260000}"/>
    <cellStyle name="Currency 8 3 2 2 7" xfId="9949" xr:uid="{00000000-0005-0000-0000-0000FB260000}"/>
    <cellStyle name="Currency 8 3 2 2 8" xfId="19199" xr:uid="{00000000-0005-0000-0000-0000FC260000}"/>
    <cellStyle name="Currency 8 3 2 2 9" xfId="28444" xr:uid="{00000000-0005-0000-0000-0000FD260000}"/>
    <cellStyle name="Currency 8 3 2 3" xfId="1055" xr:uid="{00000000-0005-0000-0000-0000FE260000}"/>
    <cellStyle name="Currency 8 3 2 3 2" xfId="3897" xr:uid="{00000000-0005-0000-0000-0000FF260000}"/>
    <cellStyle name="Currency 8 3 2 3 2 2" xfId="8879" xr:uid="{00000000-0005-0000-0000-000000270000}"/>
    <cellStyle name="Currency 8 3 2 3 2 2 2" xfId="18124" xr:uid="{00000000-0005-0000-0000-000001270000}"/>
    <cellStyle name="Currency 8 3 2 3 2 2 3" xfId="27374" xr:uid="{00000000-0005-0000-0000-000002270000}"/>
    <cellStyle name="Currency 8 3 2 3 2 2 4" xfId="36619" xr:uid="{00000000-0005-0000-0000-000003270000}"/>
    <cellStyle name="Currency 8 3 2 3 2 2 5" xfId="45864" xr:uid="{00000000-0005-0000-0000-000004270000}"/>
    <cellStyle name="Currency 8 3 2 3 2 3" xfId="13142" xr:uid="{00000000-0005-0000-0000-000005270000}"/>
    <cellStyle name="Currency 8 3 2 3 2 4" xfId="22392" xr:uid="{00000000-0005-0000-0000-000006270000}"/>
    <cellStyle name="Currency 8 3 2 3 2 5" xfId="31637" xr:uid="{00000000-0005-0000-0000-000007270000}"/>
    <cellStyle name="Currency 8 3 2 3 2 6" xfId="40882" xr:uid="{00000000-0005-0000-0000-000008270000}"/>
    <cellStyle name="Currency 8 3 2 3 3" xfId="2459" xr:uid="{00000000-0005-0000-0000-000009270000}"/>
    <cellStyle name="Currency 8 3 2 3 3 2" xfId="7441" xr:uid="{00000000-0005-0000-0000-00000A270000}"/>
    <cellStyle name="Currency 8 3 2 3 3 2 2" xfId="16686" xr:uid="{00000000-0005-0000-0000-00000B270000}"/>
    <cellStyle name="Currency 8 3 2 3 3 2 3" xfId="25936" xr:uid="{00000000-0005-0000-0000-00000C270000}"/>
    <cellStyle name="Currency 8 3 2 3 3 2 4" xfId="35181" xr:uid="{00000000-0005-0000-0000-00000D270000}"/>
    <cellStyle name="Currency 8 3 2 3 3 2 5" xfId="44426" xr:uid="{00000000-0005-0000-0000-00000E270000}"/>
    <cellStyle name="Currency 8 3 2 3 3 3" xfId="11704" xr:uid="{00000000-0005-0000-0000-00000F270000}"/>
    <cellStyle name="Currency 8 3 2 3 3 4" xfId="20954" xr:uid="{00000000-0005-0000-0000-000010270000}"/>
    <cellStyle name="Currency 8 3 2 3 3 5" xfId="30199" xr:uid="{00000000-0005-0000-0000-000011270000}"/>
    <cellStyle name="Currency 8 3 2 3 3 6" xfId="39444" xr:uid="{00000000-0005-0000-0000-000012270000}"/>
    <cellStyle name="Currency 8 3 2 3 4" xfId="6037" xr:uid="{00000000-0005-0000-0000-000013270000}"/>
    <cellStyle name="Currency 8 3 2 3 4 2" xfId="15282" xr:uid="{00000000-0005-0000-0000-000014270000}"/>
    <cellStyle name="Currency 8 3 2 3 4 3" xfId="24532" xr:uid="{00000000-0005-0000-0000-000015270000}"/>
    <cellStyle name="Currency 8 3 2 3 4 4" xfId="33777" xr:uid="{00000000-0005-0000-0000-000016270000}"/>
    <cellStyle name="Currency 8 3 2 3 4 5" xfId="43022" xr:uid="{00000000-0005-0000-0000-000017270000}"/>
    <cellStyle name="Currency 8 3 2 3 5" xfId="10300" xr:uid="{00000000-0005-0000-0000-000018270000}"/>
    <cellStyle name="Currency 8 3 2 3 6" xfId="19550" xr:uid="{00000000-0005-0000-0000-000019270000}"/>
    <cellStyle name="Currency 8 3 2 3 7" xfId="28795" xr:uid="{00000000-0005-0000-0000-00001A270000}"/>
    <cellStyle name="Currency 8 3 2 3 8" xfId="38040" xr:uid="{00000000-0005-0000-0000-00001B270000}"/>
    <cellStyle name="Currency 8 3 2 4" xfId="3178" xr:uid="{00000000-0005-0000-0000-00001C270000}"/>
    <cellStyle name="Currency 8 3 2 4 2" xfId="8160" xr:uid="{00000000-0005-0000-0000-00001D270000}"/>
    <cellStyle name="Currency 8 3 2 4 2 2" xfId="17405" xr:uid="{00000000-0005-0000-0000-00001E270000}"/>
    <cellStyle name="Currency 8 3 2 4 2 3" xfId="26655" xr:uid="{00000000-0005-0000-0000-00001F270000}"/>
    <cellStyle name="Currency 8 3 2 4 2 4" xfId="35900" xr:uid="{00000000-0005-0000-0000-000020270000}"/>
    <cellStyle name="Currency 8 3 2 4 2 5" xfId="45145" xr:uid="{00000000-0005-0000-0000-000021270000}"/>
    <cellStyle name="Currency 8 3 2 4 3" xfId="12423" xr:uid="{00000000-0005-0000-0000-000022270000}"/>
    <cellStyle name="Currency 8 3 2 4 4" xfId="21673" xr:uid="{00000000-0005-0000-0000-000023270000}"/>
    <cellStyle name="Currency 8 3 2 4 5" xfId="30918" xr:uid="{00000000-0005-0000-0000-000024270000}"/>
    <cellStyle name="Currency 8 3 2 4 6" xfId="40163" xr:uid="{00000000-0005-0000-0000-000025270000}"/>
    <cellStyle name="Currency 8 3 2 5" xfId="1874" xr:uid="{00000000-0005-0000-0000-000026270000}"/>
    <cellStyle name="Currency 8 3 2 5 2" xfId="6856" xr:uid="{00000000-0005-0000-0000-000027270000}"/>
    <cellStyle name="Currency 8 3 2 5 2 2" xfId="16101" xr:uid="{00000000-0005-0000-0000-000028270000}"/>
    <cellStyle name="Currency 8 3 2 5 2 3" xfId="25351" xr:uid="{00000000-0005-0000-0000-000029270000}"/>
    <cellStyle name="Currency 8 3 2 5 2 4" xfId="34596" xr:uid="{00000000-0005-0000-0000-00002A270000}"/>
    <cellStyle name="Currency 8 3 2 5 2 5" xfId="43841" xr:uid="{00000000-0005-0000-0000-00002B270000}"/>
    <cellStyle name="Currency 8 3 2 5 3" xfId="11119" xr:uid="{00000000-0005-0000-0000-00002C270000}"/>
    <cellStyle name="Currency 8 3 2 5 4" xfId="20369" xr:uid="{00000000-0005-0000-0000-00002D270000}"/>
    <cellStyle name="Currency 8 3 2 5 5" xfId="29614" xr:uid="{00000000-0005-0000-0000-00002E270000}"/>
    <cellStyle name="Currency 8 3 2 5 6" xfId="38859" xr:uid="{00000000-0005-0000-0000-00002F270000}"/>
    <cellStyle name="Currency 8 3 2 6" xfId="5318" xr:uid="{00000000-0005-0000-0000-000030270000}"/>
    <cellStyle name="Currency 8 3 2 6 2" xfId="14563" xr:uid="{00000000-0005-0000-0000-000031270000}"/>
    <cellStyle name="Currency 8 3 2 6 3" xfId="23813" xr:uid="{00000000-0005-0000-0000-000032270000}"/>
    <cellStyle name="Currency 8 3 2 6 4" xfId="33058" xr:uid="{00000000-0005-0000-0000-000033270000}"/>
    <cellStyle name="Currency 8 3 2 6 5" xfId="42303" xr:uid="{00000000-0005-0000-0000-000034270000}"/>
    <cellStyle name="Currency 8 3 2 7" xfId="4616" xr:uid="{00000000-0005-0000-0000-000035270000}"/>
    <cellStyle name="Currency 8 3 2 7 2" xfId="13861" xr:uid="{00000000-0005-0000-0000-000036270000}"/>
    <cellStyle name="Currency 8 3 2 7 3" xfId="23111" xr:uid="{00000000-0005-0000-0000-000037270000}"/>
    <cellStyle name="Currency 8 3 2 7 4" xfId="32356" xr:uid="{00000000-0005-0000-0000-000038270000}"/>
    <cellStyle name="Currency 8 3 2 7 5" xfId="41601" xr:uid="{00000000-0005-0000-0000-000039270000}"/>
    <cellStyle name="Currency 8 3 2 8" xfId="9581" xr:uid="{00000000-0005-0000-0000-00003A270000}"/>
    <cellStyle name="Currency 8 3 2 9" xfId="18831" xr:uid="{00000000-0005-0000-0000-00003B270000}"/>
    <cellStyle name="Currency 8 3 3" xfId="413" xr:uid="{00000000-0005-0000-0000-00003C270000}"/>
    <cellStyle name="Currency 8 3 3 10" xfId="28154" xr:uid="{00000000-0005-0000-0000-00003D270000}"/>
    <cellStyle name="Currency 8 3 3 11" xfId="37399" xr:uid="{00000000-0005-0000-0000-00003E270000}"/>
    <cellStyle name="Currency 8 3 3 2" xfId="782" xr:uid="{00000000-0005-0000-0000-00003F270000}"/>
    <cellStyle name="Currency 8 3 3 2 10" xfId="37767" xr:uid="{00000000-0005-0000-0000-000040270000}"/>
    <cellStyle name="Currency 8 3 3 2 2" xfId="1484" xr:uid="{00000000-0005-0000-0000-000041270000}"/>
    <cellStyle name="Currency 8 3 3 2 2 2" xfId="4326" xr:uid="{00000000-0005-0000-0000-000042270000}"/>
    <cellStyle name="Currency 8 3 3 2 2 2 2" xfId="9308" xr:uid="{00000000-0005-0000-0000-000043270000}"/>
    <cellStyle name="Currency 8 3 3 2 2 2 2 2" xfId="18553" xr:uid="{00000000-0005-0000-0000-000044270000}"/>
    <cellStyle name="Currency 8 3 3 2 2 2 2 3" xfId="27803" xr:uid="{00000000-0005-0000-0000-000045270000}"/>
    <cellStyle name="Currency 8 3 3 2 2 2 2 4" xfId="37048" xr:uid="{00000000-0005-0000-0000-000046270000}"/>
    <cellStyle name="Currency 8 3 3 2 2 2 2 5" xfId="46293" xr:uid="{00000000-0005-0000-0000-000047270000}"/>
    <cellStyle name="Currency 8 3 3 2 2 2 3" xfId="13571" xr:uid="{00000000-0005-0000-0000-000048270000}"/>
    <cellStyle name="Currency 8 3 3 2 2 2 4" xfId="22821" xr:uid="{00000000-0005-0000-0000-000049270000}"/>
    <cellStyle name="Currency 8 3 3 2 2 2 5" xfId="32066" xr:uid="{00000000-0005-0000-0000-00004A270000}"/>
    <cellStyle name="Currency 8 3 3 2 2 2 6" xfId="41311" xr:uid="{00000000-0005-0000-0000-00004B270000}"/>
    <cellStyle name="Currency 8 3 3 2 2 3" xfId="2905" xr:uid="{00000000-0005-0000-0000-00004C270000}"/>
    <cellStyle name="Currency 8 3 3 2 2 3 2" xfId="7887" xr:uid="{00000000-0005-0000-0000-00004D270000}"/>
    <cellStyle name="Currency 8 3 3 2 2 3 2 2" xfId="17132" xr:uid="{00000000-0005-0000-0000-00004E270000}"/>
    <cellStyle name="Currency 8 3 3 2 2 3 2 3" xfId="26382" xr:uid="{00000000-0005-0000-0000-00004F270000}"/>
    <cellStyle name="Currency 8 3 3 2 2 3 2 4" xfId="35627" xr:uid="{00000000-0005-0000-0000-000050270000}"/>
    <cellStyle name="Currency 8 3 3 2 2 3 2 5" xfId="44872" xr:uid="{00000000-0005-0000-0000-000051270000}"/>
    <cellStyle name="Currency 8 3 3 2 2 3 3" xfId="12150" xr:uid="{00000000-0005-0000-0000-000052270000}"/>
    <cellStyle name="Currency 8 3 3 2 2 3 4" xfId="21400" xr:uid="{00000000-0005-0000-0000-000053270000}"/>
    <cellStyle name="Currency 8 3 3 2 2 3 5" xfId="30645" xr:uid="{00000000-0005-0000-0000-000054270000}"/>
    <cellStyle name="Currency 8 3 3 2 2 3 6" xfId="39890" xr:uid="{00000000-0005-0000-0000-000055270000}"/>
    <cellStyle name="Currency 8 3 3 2 2 4" xfId="6466" xr:uid="{00000000-0005-0000-0000-000056270000}"/>
    <cellStyle name="Currency 8 3 3 2 2 4 2" xfId="15711" xr:uid="{00000000-0005-0000-0000-000057270000}"/>
    <cellStyle name="Currency 8 3 3 2 2 4 3" xfId="24961" xr:uid="{00000000-0005-0000-0000-000058270000}"/>
    <cellStyle name="Currency 8 3 3 2 2 4 4" xfId="34206" xr:uid="{00000000-0005-0000-0000-000059270000}"/>
    <cellStyle name="Currency 8 3 3 2 2 4 5" xfId="43451" xr:uid="{00000000-0005-0000-0000-00005A270000}"/>
    <cellStyle name="Currency 8 3 3 2 2 5" xfId="10729" xr:uid="{00000000-0005-0000-0000-00005B270000}"/>
    <cellStyle name="Currency 8 3 3 2 2 6" xfId="19979" xr:uid="{00000000-0005-0000-0000-00005C270000}"/>
    <cellStyle name="Currency 8 3 3 2 2 7" xfId="29224" xr:uid="{00000000-0005-0000-0000-00005D270000}"/>
    <cellStyle name="Currency 8 3 3 2 2 8" xfId="38469" xr:uid="{00000000-0005-0000-0000-00005E270000}"/>
    <cellStyle name="Currency 8 3 3 2 3" xfId="3624" xr:uid="{00000000-0005-0000-0000-00005F270000}"/>
    <cellStyle name="Currency 8 3 3 2 3 2" xfId="8606" xr:uid="{00000000-0005-0000-0000-000060270000}"/>
    <cellStyle name="Currency 8 3 3 2 3 2 2" xfId="17851" xr:uid="{00000000-0005-0000-0000-000061270000}"/>
    <cellStyle name="Currency 8 3 3 2 3 2 3" xfId="27101" xr:uid="{00000000-0005-0000-0000-000062270000}"/>
    <cellStyle name="Currency 8 3 3 2 3 2 4" xfId="36346" xr:uid="{00000000-0005-0000-0000-000063270000}"/>
    <cellStyle name="Currency 8 3 3 2 3 2 5" xfId="45591" xr:uid="{00000000-0005-0000-0000-000064270000}"/>
    <cellStyle name="Currency 8 3 3 2 3 3" xfId="12869" xr:uid="{00000000-0005-0000-0000-000065270000}"/>
    <cellStyle name="Currency 8 3 3 2 3 4" xfId="22119" xr:uid="{00000000-0005-0000-0000-000066270000}"/>
    <cellStyle name="Currency 8 3 3 2 3 5" xfId="31364" xr:uid="{00000000-0005-0000-0000-000067270000}"/>
    <cellStyle name="Currency 8 3 3 2 3 6" xfId="40609" xr:uid="{00000000-0005-0000-0000-000068270000}"/>
    <cellStyle name="Currency 8 3 3 2 4" xfId="2186" xr:uid="{00000000-0005-0000-0000-000069270000}"/>
    <cellStyle name="Currency 8 3 3 2 4 2" xfId="7168" xr:uid="{00000000-0005-0000-0000-00006A270000}"/>
    <cellStyle name="Currency 8 3 3 2 4 2 2" xfId="16413" xr:uid="{00000000-0005-0000-0000-00006B270000}"/>
    <cellStyle name="Currency 8 3 3 2 4 2 3" xfId="25663" xr:uid="{00000000-0005-0000-0000-00006C270000}"/>
    <cellStyle name="Currency 8 3 3 2 4 2 4" xfId="34908" xr:uid="{00000000-0005-0000-0000-00006D270000}"/>
    <cellStyle name="Currency 8 3 3 2 4 2 5" xfId="44153" xr:uid="{00000000-0005-0000-0000-00006E270000}"/>
    <cellStyle name="Currency 8 3 3 2 4 3" xfId="11431" xr:uid="{00000000-0005-0000-0000-00006F270000}"/>
    <cellStyle name="Currency 8 3 3 2 4 4" xfId="20681" xr:uid="{00000000-0005-0000-0000-000070270000}"/>
    <cellStyle name="Currency 8 3 3 2 4 5" xfId="29926" xr:uid="{00000000-0005-0000-0000-000071270000}"/>
    <cellStyle name="Currency 8 3 3 2 4 6" xfId="39171" xr:uid="{00000000-0005-0000-0000-000072270000}"/>
    <cellStyle name="Currency 8 3 3 2 5" xfId="5764" xr:uid="{00000000-0005-0000-0000-000073270000}"/>
    <cellStyle name="Currency 8 3 3 2 5 2" xfId="15009" xr:uid="{00000000-0005-0000-0000-000074270000}"/>
    <cellStyle name="Currency 8 3 3 2 5 3" xfId="24259" xr:uid="{00000000-0005-0000-0000-000075270000}"/>
    <cellStyle name="Currency 8 3 3 2 5 4" xfId="33504" xr:uid="{00000000-0005-0000-0000-000076270000}"/>
    <cellStyle name="Currency 8 3 3 2 5 5" xfId="42749" xr:uid="{00000000-0005-0000-0000-000077270000}"/>
    <cellStyle name="Currency 8 3 3 2 6" xfId="5045" xr:uid="{00000000-0005-0000-0000-000078270000}"/>
    <cellStyle name="Currency 8 3 3 2 6 2" xfId="14290" xr:uid="{00000000-0005-0000-0000-000079270000}"/>
    <cellStyle name="Currency 8 3 3 2 6 3" xfId="23540" xr:uid="{00000000-0005-0000-0000-00007A270000}"/>
    <cellStyle name="Currency 8 3 3 2 6 4" xfId="32785" xr:uid="{00000000-0005-0000-0000-00007B270000}"/>
    <cellStyle name="Currency 8 3 3 2 6 5" xfId="42030" xr:uid="{00000000-0005-0000-0000-00007C270000}"/>
    <cellStyle name="Currency 8 3 3 2 7" xfId="10027" xr:uid="{00000000-0005-0000-0000-00007D270000}"/>
    <cellStyle name="Currency 8 3 3 2 8" xfId="19277" xr:uid="{00000000-0005-0000-0000-00007E270000}"/>
    <cellStyle name="Currency 8 3 3 2 9" xfId="28522" xr:uid="{00000000-0005-0000-0000-00007F270000}"/>
    <cellStyle name="Currency 8 3 3 3" xfId="1133" xr:uid="{00000000-0005-0000-0000-000080270000}"/>
    <cellStyle name="Currency 8 3 3 3 2" xfId="3975" xr:uid="{00000000-0005-0000-0000-000081270000}"/>
    <cellStyle name="Currency 8 3 3 3 2 2" xfId="8957" xr:uid="{00000000-0005-0000-0000-000082270000}"/>
    <cellStyle name="Currency 8 3 3 3 2 2 2" xfId="18202" xr:uid="{00000000-0005-0000-0000-000083270000}"/>
    <cellStyle name="Currency 8 3 3 3 2 2 3" xfId="27452" xr:uid="{00000000-0005-0000-0000-000084270000}"/>
    <cellStyle name="Currency 8 3 3 3 2 2 4" xfId="36697" xr:uid="{00000000-0005-0000-0000-000085270000}"/>
    <cellStyle name="Currency 8 3 3 3 2 2 5" xfId="45942" xr:uid="{00000000-0005-0000-0000-000086270000}"/>
    <cellStyle name="Currency 8 3 3 3 2 3" xfId="13220" xr:uid="{00000000-0005-0000-0000-000087270000}"/>
    <cellStyle name="Currency 8 3 3 3 2 4" xfId="22470" xr:uid="{00000000-0005-0000-0000-000088270000}"/>
    <cellStyle name="Currency 8 3 3 3 2 5" xfId="31715" xr:uid="{00000000-0005-0000-0000-000089270000}"/>
    <cellStyle name="Currency 8 3 3 3 2 6" xfId="40960" xr:uid="{00000000-0005-0000-0000-00008A270000}"/>
    <cellStyle name="Currency 8 3 3 3 3" xfId="2537" xr:uid="{00000000-0005-0000-0000-00008B270000}"/>
    <cellStyle name="Currency 8 3 3 3 3 2" xfId="7519" xr:uid="{00000000-0005-0000-0000-00008C270000}"/>
    <cellStyle name="Currency 8 3 3 3 3 2 2" xfId="16764" xr:uid="{00000000-0005-0000-0000-00008D270000}"/>
    <cellStyle name="Currency 8 3 3 3 3 2 3" xfId="26014" xr:uid="{00000000-0005-0000-0000-00008E270000}"/>
    <cellStyle name="Currency 8 3 3 3 3 2 4" xfId="35259" xr:uid="{00000000-0005-0000-0000-00008F270000}"/>
    <cellStyle name="Currency 8 3 3 3 3 2 5" xfId="44504" xr:uid="{00000000-0005-0000-0000-000090270000}"/>
    <cellStyle name="Currency 8 3 3 3 3 3" xfId="11782" xr:uid="{00000000-0005-0000-0000-000091270000}"/>
    <cellStyle name="Currency 8 3 3 3 3 4" xfId="21032" xr:uid="{00000000-0005-0000-0000-000092270000}"/>
    <cellStyle name="Currency 8 3 3 3 3 5" xfId="30277" xr:uid="{00000000-0005-0000-0000-000093270000}"/>
    <cellStyle name="Currency 8 3 3 3 3 6" xfId="39522" xr:uid="{00000000-0005-0000-0000-000094270000}"/>
    <cellStyle name="Currency 8 3 3 3 4" xfId="6115" xr:uid="{00000000-0005-0000-0000-000095270000}"/>
    <cellStyle name="Currency 8 3 3 3 4 2" xfId="15360" xr:uid="{00000000-0005-0000-0000-000096270000}"/>
    <cellStyle name="Currency 8 3 3 3 4 3" xfId="24610" xr:uid="{00000000-0005-0000-0000-000097270000}"/>
    <cellStyle name="Currency 8 3 3 3 4 4" xfId="33855" xr:uid="{00000000-0005-0000-0000-000098270000}"/>
    <cellStyle name="Currency 8 3 3 3 4 5" xfId="43100" xr:uid="{00000000-0005-0000-0000-000099270000}"/>
    <cellStyle name="Currency 8 3 3 3 5" xfId="10378" xr:uid="{00000000-0005-0000-0000-00009A270000}"/>
    <cellStyle name="Currency 8 3 3 3 6" xfId="19628" xr:uid="{00000000-0005-0000-0000-00009B270000}"/>
    <cellStyle name="Currency 8 3 3 3 7" xfId="28873" xr:uid="{00000000-0005-0000-0000-00009C270000}"/>
    <cellStyle name="Currency 8 3 3 3 8" xfId="38118" xr:uid="{00000000-0005-0000-0000-00009D270000}"/>
    <cellStyle name="Currency 8 3 3 4" xfId="3256" xr:uid="{00000000-0005-0000-0000-00009E270000}"/>
    <cellStyle name="Currency 8 3 3 4 2" xfId="8238" xr:uid="{00000000-0005-0000-0000-00009F270000}"/>
    <cellStyle name="Currency 8 3 3 4 2 2" xfId="17483" xr:uid="{00000000-0005-0000-0000-0000A0270000}"/>
    <cellStyle name="Currency 8 3 3 4 2 3" xfId="26733" xr:uid="{00000000-0005-0000-0000-0000A1270000}"/>
    <cellStyle name="Currency 8 3 3 4 2 4" xfId="35978" xr:uid="{00000000-0005-0000-0000-0000A2270000}"/>
    <cellStyle name="Currency 8 3 3 4 2 5" xfId="45223" xr:uid="{00000000-0005-0000-0000-0000A3270000}"/>
    <cellStyle name="Currency 8 3 3 4 3" xfId="12501" xr:uid="{00000000-0005-0000-0000-0000A4270000}"/>
    <cellStyle name="Currency 8 3 3 4 4" xfId="21751" xr:uid="{00000000-0005-0000-0000-0000A5270000}"/>
    <cellStyle name="Currency 8 3 3 4 5" xfId="30996" xr:uid="{00000000-0005-0000-0000-0000A6270000}"/>
    <cellStyle name="Currency 8 3 3 4 6" xfId="40241" xr:uid="{00000000-0005-0000-0000-0000A7270000}"/>
    <cellStyle name="Currency 8 3 3 5" xfId="1718" xr:uid="{00000000-0005-0000-0000-0000A8270000}"/>
    <cellStyle name="Currency 8 3 3 5 2" xfId="6700" xr:uid="{00000000-0005-0000-0000-0000A9270000}"/>
    <cellStyle name="Currency 8 3 3 5 2 2" xfId="15945" xr:uid="{00000000-0005-0000-0000-0000AA270000}"/>
    <cellStyle name="Currency 8 3 3 5 2 3" xfId="25195" xr:uid="{00000000-0005-0000-0000-0000AB270000}"/>
    <cellStyle name="Currency 8 3 3 5 2 4" xfId="34440" xr:uid="{00000000-0005-0000-0000-0000AC270000}"/>
    <cellStyle name="Currency 8 3 3 5 2 5" xfId="43685" xr:uid="{00000000-0005-0000-0000-0000AD270000}"/>
    <cellStyle name="Currency 8 3 3 5 3" xfId="10963" xr:uid="{00000000-0005-0000-0000-0000AE270000}"/>
    <cellStyle name="Currency 8 3 3 5 4" xfId="20213" xr:uid="{00000000-0005-0000-0000-0000AF270000}"/>
    <cellStyle name="Currency 8 3 3 5 5" xfId="29458" xr:uid="{00000000-0005-0000-0000-0000B0270000}"/>
    <cellStyle name="Currency 8 3 3 5 6" xfId="38703" xr:uid="{00000000-0005-0000-0000-0000B1270000}"/>
    <cellStyle name="Currency 8 3 3 6" xfId="5396" xr:uid="{00000000-0005-0000-0000-0000B2270000}"/>
    <cellStyle name="Currency 8 3 3 6 2" xfId="14641" xr:uid="{00000000-0005-0000-0000-0000B3270000}"/>
    <cellStyle name="Currency 8 3 3 6 3" xfId="23891" xr:uid="{00000000-0005-0000-0000-0000B4270000}"/>
    <cellStyle name="Currency 8 3 3 6 4" xfId="33136" xr:uid="{00000000-0005-0000-0000-0000B5270000}"/>
    <cellStyle name="Currency 8 3 3 6 5" xfId="42381" xr:uid="{00000000-0005-0000-0000-0000B6270000}"/>
    <cellStyle name="Currency 8 3 3 7" xfId="4694" xr:uid="{00000000-0005-0000-0000-0000B7270000}"/>
    <cellStyle name="Currency 8 3 3 7 2" xfId="13939" xr:uid="{00000000-0005-0000-0000-0000B8270000}"/>
    <cellStyle name="Currency 8 3 3 7 3" xfId="23189" xr:uid="{00000000-0005-0000-0000-0000B9270000}"/>
    <cellStyle name="Currency 8 3 3 7 4" xfId="32434" xr:uid="{00000000-0005-0000-0000-0000BA270000}"/>
    <cellStyle name="Currency 8 3 3 7 5" xfId="41679" xr:uid="{00000000-0005-0000-0000-0000BB270000}"/>
    <cellStyle name="Currency 8 3 3 8" xfId="9659" xr:uid="{00000000-0005-0000-0000-0000BC270000}"/>
    <cellStyle name="Currency 8 3 3 9" xfId="18909" xr:uid="{00000000-0005-0000-0000-0000BD270000}"/>
    <cellStyle name="Currency 8 3 4" xfId="548" xr:uid="{00000000-0005-0000-0000-0000BE270000}"/>
    <cellStyle name="Currency 8 3 4 10" xfId="37533" xr:uid="{00000000-0005-0000-0000-0000BF270000}"/>
    <cellStyle name="Currency 8 3 4 2" xfId="1250" xr:uid="{00000000-0005-0000-0000-0000C0270000}"/>
    <cellStyle name="Currency 8 3 4 2 2" xfId="4092" xr:uid="{00000000-0005-0000-0000-0000C1270000}"/>
    <cellStyle name="Currency 8 3 4 2 2 2" xfId="9074" xr:uid="{00000000-0005-0000-0000-0000C2270000}"/>
    <cellStyle name="Currency 8 3 4 2 2 2 2" xfId="18319" xr:uid="{00000000-0005-0000-0000-0000C3270000}"/>
    <cellStyle name="Currency 8 3 4 2 2 2 3" xfId="27569" xr:uid="{00000000-0005-0000-0000-0000C4270000}"/>
    <cellStyle name="Currency 8 3 4 2 2 2 4" xfId="36814" xr:uid="{00000000-0005-0000-0000-0000C5270000}"/>
    <cellStyle name="Currency 8 3 4 2 2 2 5" xfId="46059" xr:uid="{00000000-0005-0000-0000-0000C6270000}"/>
    <cellStyle name="Currency 8 3 4 2 2 3" xfId="13337" xr:uid="{00000000-0005-0000-0000-0000C7270000}"/>
    <cellStyle name="Currency 8 3 4 2 2 4" xfId="22587" xr:uid="{00000000-0005-0000-0000-0000C8270000}"/>
    <cellStyle name="Currency 8 3 4 2 2 5" xfId="31832" xr:uid="{00000000-0005-0000-0000-0000C9270000}"/>
    <cellStyle name="Currency 8 3 4 2 2 6" xfId="41077" xr:uid="{00000000-0005-0000-0000-0000CA270000}"/>
    <cellStyle name="Currency 8 3 4 2 3" xfId="2671" xr:uid="{00000000-0005-0000-0000-0000CB270000}"/>
    <cellStyle name="Currency 8 3 4 2 3 2" xfId="7653" xr:uid="{00000000-0005-0000-0000-0000CC270000}"/>
    <cellStyle name="Currency 8 3 4 2 3 2 2" xfId="16898" xr:uid="{00000000-0005-0000-0000-0000CD270000}"/>
    <cellStyle name="Currency 8 3 4 2 3 2 3" xfId="26148" xr:uid="{00000000-0005-0000-0000-0000CE270000}"/>
    <cellStyle name="Currency 8 3 4 2 3 2 4" xfId="35393" xr:uid="{00000000-0005-0000-0000-0000CF270000}"/>
    <cellStyle name="Currency 8 3 4 2 3 2 5" xfId="44638" xr:uid="{00000000-0005-0000-0000-0000D0270000}"/>
    <cellStyle name="Currency 8 3 4 2 3 3" xfId="11916" xr:uid="{00000000-0005-0000-0000-0000D1270000}"/>
    <cellStyle name="Currency 8 3 4 2 3 4" xfId="21166" xr:uid="{00000000-0005-0000-0000-0000D2270000}"/>
    <cellStyle name="Currency 8 3 4 2 3 5" xfId="30411" xr:uid="{00000000-0005-0000-0000-0000D3270000}"/>
    <cellStyle name="Currency 8 3 4 2 3 6" xfId="39656" xr:uid="{00000000-0005-0000-0000-0000D4270000}"/>
    <cellStyle name="Currency 8 3 4 2 4" xfId="6232" xr:uid="{00000000-0005-0000-0000-0000D5270000}"/>
    <cellStyle name="Currency 8 3 4 2 4 2" xfId="15477" xr:uid="{00000000-0005-0000-0000-0000D6270000}"/>
    <cellStyle name="Currency 8 3 4 2 4 3" xfId="24727" xr:uid="{00000000-0005-0000-0000-0000D7270000}"/>
    <cellStyle name="Currency 8 3 4 2 4 4" xfId="33972" xr:uid="{00000000-0005-0000-0000-0000D8270000}"/>
    <cellStyle name="Currency 8 3 4 2 4 5" xfId="43217" xr:uid="{00000000-0005-0000-0000-0000D9270000}"/>
    <cellStyle name="Currency 8 3 4 2 5" xfId="10495" xr:uid="{00000000-0005-0000-0000-0000DA270000}"/>
    <cellStyle name="Currency 8 3 4 2 6" xfId="19745" xr:uid="{00000000-0005-0000-0000-0000DB270000}"/>
    <cellStyle name="Currency 8 3 4 2 7" xfId="28990" xr:uid="{00000000-0005-0000-0000-0000DC270000}"/>
    <cellStyle name="Currency 8 3 4 2 8" xfId="38235" xr:uid="{00000000-0005-0000-0000-0000DD270000}"/>
    <cellStyle name="Currency 8 3 4 3" xfId="3390" xr:uid="{00000000-0005-0000-0000-0000DE270000}"/>
    <cellStyle name="Currency 8 3 4 3 2" xfId="8372" xr:uid="{00000000-0005-0000-0000-0000DF270000}"/>
    <cellStyle name="Currency 8 3 4 3 2 2" xfId="17617" xr:uid="{00000000-0005-0000-0000-0000E0270000}"/>
    <cellStyle name="Currency 8 3 4 3 2 3" xfId="26867" xr:uid="{00000000-0005-0000-0000-0000E1270000}"/>
    <cellStyle name="Currency 8 3 4 3 2 4" xfId="36112" xr:uid="{00000000-0005-0000-0000-0000E2270000}"/>
    <cellStyle name="Currency 8 3 4 3 2 5" xfId="45357" xr:uid="{00000000-0005-0000-0000-0000E3270000}"/>
    <cellStyle name="Currency 8 3 4 3 3" xfId="12635" xr:uid="{00000000-0005-0000-0000-0000E4270000}"/>
    <cellStyle name="Currency 8 3 4 3 4" xfId="21885" xr:uid="{00000000-0005-0000-0000-0000E5270000}"/>
    <cellStyle name="Currency 8 3 4 3 5" xfId="31130" xr:uid="{00000000-0005-0000-0000-0000E6270000}"/>
    <cellStyle name="Currency 8 3 4 3 6" xfId="40375" xr:uid="{00000000-0005-0000-0000-0000E7270000}"/>
    <cellStyle name="Currency 8 3 4 4" xfId="1952" xr:uid="{00000000-0005-0000-0000-0000E8270000}"/>
    <cellStyle name="Currency 8 3 4 4 2" xfId="6934" xr:uid="{00000000-0005-0000-0000-0000E9270000}"/>
    <cellStyle name="Currency 8 3 4 4 2 2" xfId="16179" xr:uid="{00000000-0005-0000-0000-0000EA270000}"/>
    <cellStyle name="Currency 8 3 4 4 2 3" xfId="25429" xr:uid="{00000000-0005-0000-0000-0000EB270000}"/>
    <cellStyle name="Currency 8 3 4 4 2 4" xfId="34674" xr:uid="{00000000-0005-0000-0000-0000EC270000}"/>
    <cellStyle name="Currency 8 3 4 4 2 5" xfId="43919" xr:uid="{00000000-0005-0000-0000-0000ED270000}"/>
    <cellStyle name="Currency 8 3 4 4 3" xfId="11197" xr:uid="{00000000-0005-0000-0000-0000EE270000}"/>
    <cellStyle name="Currency 8 3 4 4 4" xfId="20447" xr:uid="{00000000-0005-0000-0000-0000EF270000}"/>
    <cellStyle name="Currency 8 3 4 4 5" xfId="29692" xr:uid="{00000000-0005-0000-0000-0000F0270000}"/>
    <cellStyle name="Currency 8 3 4 4 6" xfId="38937" xr:uid="{00000000-0005-0000-0000-0000F1270000}"/>
    <cellStyle name="Currency 8 3 4 5" xfId="5530" xr:uid="{00000000-0005-0000-0000-0000F2270000}"/>
    <cellStyle name="Currency 8 3 4 5 2" xfId="14775" xr:uid="{00000000-0005-0000-0000-0000F3270000}"/>
    <cellStyle name="Currency 8 3 4 5 3" xfId="24025" xr:uid="{00000000-0005-0000-0000-0000F4270000}"/>
    <cellStyle name="Currency 8 3 4 5 4" xfId="33270" xr:uid="{00000000-0005-0000-0000-0000F5270000}"/>
    <cellStyle name="Currency 8 3 4 5 5" xfId="42515" xr:uid="{00000000-0005-0000-0000-0000F6270000}"/>
    <cellStyle name="Currency 8 3 4 6" xfId="4811" xr:uid="{00000000-0005-0000-0000-0000F7270000}"/>
    <cellStyle name="Currency 8 3 4 6 2" xfId="14056" xr:uid="{00000000-0005-0000-0000-0000F8270000}"/>
    <cellStyle name="Currency 8 3 4 6 3" xfId="23306" xr:uid="{00000000-0005-0000-0000-0000F9270000}"/>
    <cellStyle name="Currency 8 3 4 6 4" xfId="32551" xr:uid="{00000000-0005-0000-0000-0000FA270000}"/>
    <cellStyle name="Currency 8 3 4 6 5" xfId="41796" xr:uid="{00000000-0005-0000-0000-0000FB270000}"/>
    <cellStyle name="Currency 8 3 4 7" xfId="9793" xr:uid="{00000000-0005-0000-0000-0000FC270000}"/>
    <cellStyle name="Currency 8 3 4 8" xfId="19043" xr:uid="{00000000-0005-0000-0000-0000FD270000}"/>
    <cellStyle name="Currency 8 3 4 9" xfId="28288" xr:uid="{00000000-0005-0000-0000-0000FE270000}"/>
    <cellStyle name="Currency 8 3 5" xfId="899" xr:uid="{00000000-0005-0000-0000-0000FF270000}"/>
    <cellStyle name="Currency 8 3 5 2" xfId="3741" xr:uid="{00000000-0005-0000-0000-000000280000}"/>
    <cellStyle name="Currency 8 3 5 2 2" xfId="8723" xr:uid="{00000000-0005-0000-0000-000001280000}"/>
    <cellStyle name="Currency 8 3 5 2 2 2" xfId="17968" xr:uid="{00000000-0005-0000-0000-000002280000}"/>
    <cellStyle name="Currency 8 3 5 2 2 3" xfId="27218" xr:uid="{00000000-0005-0000-0000-000003280000}"/>
    <cellStyle name="Currency 8 3 5 2 2 4" xfId="36463" xr:uid="{00000000-0005-0000-0000-000004280000}"/>
    <cellStyle name="Currency 8 3 5 2 2 5" xfId="45708" xr:uid="{00000000-0005-0000-0000-000005280000}"/>
    <cellStyle name="Currency 8 3 5 2 3" xfId="12986" xr:uid="{00000000-0005-0000-0000-000006280000}"/>
    <cellStyle name="Currency 8 3 5 2 4" xfId="22236" xr:uid="{00000000-0005-0000-0000-000007280000}"/>
    <cellStyle name="Currency 8 3 5 2 5" xfId="31481" xr:uid="{00000000-0005-0000-0000-000008280000}"/>
    <cellStyle name="Currency 8 3 5 2 6" xfId="40726" xr:uid="{00000000-0005-0000-0000-000009280000}"/>
    <cellStyle name="Currency 8 3 5 3" xfId="2303" xr:uid="{00000000-0005-0000-0000-00000A280000}"/>
    <cellStyle name="Currency 8 3 5 3 2" xfId="7285" xr:uid="{00000000-0005-0000-0000-00000B280000}"/>
    <cellStyle name="Currency 8 3 5 3 2 2" xfId="16530" xr:uid="{00000000-0005-0000-0000-00000C280000}"/>
    <cellStyle name="Currency 8 3 5 3 2 3" xfId="25780" xr:uid="{00000000-0005-0000-0000-00000D280000}"/>
    <cellStyle name="Currency 8 3 5 3 2 4" xfId="35025" xr:uid="{00000000-0005-0000-0000-00000E280000}"/>
    <cellStyle name="Currency 8 3 5 3 2 5" xfId="44270" xr:uid="{00000000-0005-0000-0000-00000F280000}"/>
    <cellStyle name="Currency 8 3 5 3 3" xfId="11548" xr:uid="{00000000-0005-0000-0000-000010280000}"/>
    <cellStyle name="Currency 8 3 5 3 4" xfId="20798" xr:uid="{00000000-0005-0000-0000-000011280000}"/>
    <cellStyle name="Currency 8 3 5 3 5" xfId="30043" xr:uid="{00000000-0005-0000-0000-000012280000}"/>
    <cellStyle name="Currency 8 3 5 3 6" xfId="39288" xr:uid="{00000000-0005-0000-0000-000013280000}"/>
    <cellStyle name="Currency 8 3 5 4" xfId="5881" xr:uid="{00000000-0005-0000-0000-000014280000}"/>
    <cellStyle name="Currency 8 3 5 4 2" xfId="15126" xr:uid="{00000000-0005-0000-0000-000015280000}"/>
    <cellStyle name="Currency 8 3 5 4 3" xfId="24376" xr:uid="{00000000-0005-0000-0000-000016280000}"/>
    <cellStyle name="Currency 8 3 5 4 4" xfId="33621" xr:uid="{00000000-0005-0000-0000-000017280000}"/>
    <cellStyle name="Currency 8 3 5 4 5" xfId="42866" xr:uid="{00000000-0005-0000-0000-000018280000}"/>
    <cellStyle name="Currency 8 3 5 5" xfId="10144" xr:uid="{00000000-0005-0000-0000-000019280000}"/>
    <cellStyle name="Currency 8 3 5 6" xfId="19394" xr:uid="{00000000-0005-0000-0000-00001A280000}"/>
    <cellStyle name="Currency 8 3 5 7" xfId="28639" xr:uid="{00000000-0005-0000-0000-00001B280000}"/>
    <cellStyle name="Currency 8 3 5 8" xfId="37884" xr:uid="{00000000-0005-0000-0000-00001C280000}"/>
    <cellStyle name="Currency 8 3 6" xfId="3022" xr:uid="{00000000-0005-0000-0000-00001D280000}"/>
    <cellStyle name="Currency 8 3 6 2" xfId="8004" xr:uid="{00000000-0005-0000-0000-00001E280000}"/>
    <cellStyle name="Currency 8 3 6 2 2" xfId="17249" xr:uid="{00000000-0005-0000-0000-00001F280000}"/>
    <cellStyle name="Currency 8 3 6 2 3" xfId="26499" xr:uid="{00000000-0005-0000-0000-000020280000}"/>
    <cellStyle name="Currency 8 3 6 2 4" xfId="35744" xr:uid="{00000000-0005-0000-0000-000021280000}"/>
    <cellStyle name="Currency 8 3 6 2 5" xfId="44989" xr:uid="{00000000-0005-0000-0000-000022280000}"/>
    <cellStyle name="Currency 8 3 6 3" xfId="12267" xr:uid="{00000000-0005-0000-0000-000023280000}"/>
    <cellStyle name="Currency 8 3 6 4" xfId="21517" xr:uid="{00000000-0005-0000-0000-000024280000}"/>
    <cellStyle name="Currency 8 3 6 5" xfId="30762" xr:uid="{00000000-0005-0000-0000-000025280000}"/>
    <cellStyle name="Currency 8 3 6 6" xfId="40007" xr:uid="{00000000-0005-0000-0000-000026280000}"/>
    <cellStyle name="Currency 8 3 7" xfId="1640" xr:uid="{00000000-0005-0000-0000-000027280000}"/>
    <cellStyle name="Currency 8 3 7 2" xfId="6622" xr:uid="{00000000-0005-0000-0000-000028280000}"/>
    <cellStyle name="Currency 8 3 7 2 2" xfId="15867" xr:uid="{00000000-0005-0000-0000-000029280000}"/>
    <cellStyle name="Currency 8 3 7 2 3" xfId="25117" xr:uid="{00000000-0005-0000-0000-00002A280000}"/>
    <cellStyle name="Currency 8 3 7 2 4" xfId="34362" xr:uid="{00000000-0005-0000-0000-00002B280000}"/>
    <cellStyle name="Currency 8 3 7 2 5" xfId="43607" xr:uid="{00000000-0005-0000-0000-00002C280000}"/>
    <cellStyle name="Currency 8 3 7 3" xfId="10885" xr:uid="{00000000-0005-0000-0000-00002D280000}"/>
    <cellStyle name="Currency 8 3 7 4" xfId="20135" xr:uid="{00000000-0005-0000-0000-00002E280000}"/>
    <cellStyle name="Currency 8 3 7 5" xfId="29380" xr:uid="{00000000-0005-0000-0000-00002F280000}"/>
    <cellStyle name="Currency 8 3 7 6" xfId="38625" xr:uid="{00000000-0005-0000-0000-000030280000}"/>
    <cellStyle name="Currency 8 3 8" xfId="5162" xr:uid="{00000000-0005-0000-0000-000031280000}"/>
    <cellStyle name="Currency 8 3 8 2" xfId="14407" xr:uid="{00000000-0005-0000-0000-000032280000}"/>
    <cellStyle name="Currency 8 3 8 3" xfId="23657" xr:uid="{00000000-0005-0000-0000-000033280000}"/>
    <cellStyle name="Currency 8 3 8 4" xfId="32902" xr:uid="{00000000-0005-0000-0000-000034280000}"/>
    <cellStyle name="Currency 8 3 8 5" xfId="42147" xr:uid="{00000000-0005-0000-0000-000035280000}"/>
    <cellStyle name="Currency 8 3 9" xfId="4460" xr:uid="{00000000-0005-0000-0000-000036280000}"/>
    <cellStyle name="Currency 8 3 9 2" xfId="13705" xr:uid="{00000000-0005-0000-0000-000037280000}"/>
    <cellStyle name="Currency 8 3 9 3" xfId="22955" xr:uid="{00000000-0005-0000-0000-000038280000}"/>
    <cellStyle name="Currency 8 3 9 4" xfId="32200" xr:uid="{00000000-0005-0000-0000-000039280000}"/>
    <cellStyle name="Currency 8 3 9 5" xfId="41445" xr:uid="{00000000-0005-0000-0000-00003A280000}"/>
    <cellStyle name="Currency 8 4" xfId="257" xr:uid="{00000000-0005-0000-0000-00003B280000}"/>
    <cellStyle name="Currency 8 4 10" xfId="27998" xr:uid="{00000000-0005-0000-0000-00003C280000}"/>
    <cellStyle name="Currency 8 4 11" xfId="37243" xr:uid="{00000000-0005-0000-0000-00003D280000}"/>
    <cellStyle name="Currency 8 4 2" xfId="626" xr:uid="{00000000-0005-0000-0000-00003E280000}"/>
    <cellStyle name="Currency 8 4 2 10" xfId="37611" xr:uid="{00000000-0005-0000-0000-00003F280000}"/>
    <cellStyle name="Currency 8 4 2 2" xfId="1328" xr:uid="{00000000-0005-0000-0000-000040280000}"/>
    <cellStyle name="Currency 8 4 2 2 2" xfId="4170" xr:uid="{00000000-0005-0000-0000-000041280000}"/>
    <cellStyle name="Currency 8 4 2 2 2 2" xfId="9152" xr:uid="{00000000-0005-0000-0000-000042280000}"/>
    <cellStyle name="Currency 8 4 2 2 2 2 2" xfId="18397" xr:uid="{00000000-0005-0000-0000-000043280000}"/>
    <cellStyle name="Currency 8 4 2 2 2 2 3" xfId="27647" xr:uid="{00000000-0005-0000-0000-000044280000}"/>
    <cellStyle name="Currency 8 4 2 2 2 2 4" xfId="36892" xr:uid="{00000000-0005-0000-0000-000045280000}"/>
    <cellStyle name="Currency 8 4 2 2 2 2 5" xfId="46137" xr:uid="{00000000-0005-0000-0000-000046280000}"/>
    <cellStyle name="Currency 8 4 2 2 2 3" xfId="13415" xr:uid="{00000000-0005-0000-0000-000047280000}"/>
    <cellStyle name="Currency 8 4 2 2 2 4" xfId="22665" xr:uid="{00000000-0005-0000-0000-000048280000}"/>
    <cellStyle name="Currency 8 4 2 2 2 5" xfId="31910" xr:uid="{00000000-0005-0000-0000-000049280000}"/>
    <cellStyle name="Currency 8 4 2 2 2 6" xfId="41155" xr:uid="{00000000-0005-0000-0000-00004A280000}"/>
    <cellStyle name="Currency 8 4 2 2 3" xfId="2749" xr:uid="{00000000-0005-0000-0000-00004B280000}"/>
    <cellStyle name="Currency 8 4 2 2 3 2" xfId="7731" xr:uid="{00000000-0005-0000-0000-00004C280000}"/>
    <cellStyle name="Currency 8 4 2 2 3 2 2" xfId="16976" xr:uid="{00000000-0005-0000-0000-00004D280000}"/>
    <cellStyle name="Currency 8 4 2 2 3 2 3" xfId="26226" xr:uid="{00000000-0005-0000-0000-00004E280000}"/>
    <cellStyle name="Currency 8 4 2 2 3 2 4" xfId="35471" xr:uid="{00000000-0005-0000-0000-00004F280000}"/>
    <cellStyle name="Currency 8 4 2 2 3 2 5" xfId="44716" xr:uid="{00000000-0005-0000-0000-000050280000}"/>
    <cellStyle name="Currency 8 4 2 2 3 3" xfId="11994" xr:uid="{00000000-0005-0000-0000-000051280000}"/>
    <cellStyle name="Currency 8 4 2 2 3 4" xfId="21244" xr:uid="{00000000-0005-0000-0000-000052280000}"/>
    <cellStyle name="Currency 8 4 2 2 3 5" xfId="30489" xr:uid="{00000000-0005-0000-0000-000053280000}"/>
    <cellStyle name="Currency 8 4 2 2 3 6" xfId="39734" xr:uid="{00000000-0005-0000-0000-000054280000}"/>
    <cellStyle name="Currency 8 4 2 2 4" xfId="6310" xr:uid="{00000000-0005-0000-0000-000055280000}"/>
    <cellStyle name="Currency 8 4 2 2 4 2" xfId="15555" xr:uid="{00000000-0005-0000-0000-000056280000}"/>
    <cellStyle name="Currency 8 4 2 2 4 3" xfId="24805" xr:uid="{00000000-0005-0000-0000-000057280000}"/>
    <cellStyle name="Currency 8 4 2 2 4 4" xfId="34050" xr:uid="{00000000-0005-0000-0000-000058280000}"/>
    <cellStyle name="Currency 8 4 2 2 4 5" xfId="43295" xr:uid="{00000000-0005-0000-0000-000059280000}"/>
    <cellStyle name="Currency 8 4 2 2 5" xfId="10573" xr:uid="{00000000-0005-0000-0000-00005A280000}"/>
    <cellStyle name="Currency 8 4 2 2 6" xfId="19823" xr:uid="{00000000-0005-0000-0000-00005B280000}"/>
    <cellStyle name="Currency 8 4 2 2 7" xfId="29068" xr:uid="{00000000-0005-0000-0000-00005C280000}"/>
    <cellStyle name="Currency 8 4 2 2 8" xfId="38313" xr:uid="{00000000-0005-0000-0000-00005D280000}"/>
    <cellStyle name="Currency 8 4 2 3" xfId="3468" xr:uid="{00000000-0005-0000-0000-00005E280000}"/>
    <cellStyle name="Currency 8 4 2 3 2" xfId="8450" xr:uid="{00000000-0005-0000-0000-00005F280000}"/>
    <cellStyle name="Currency 8 4 2 3 2 2" xfId="17695" xr:uid="{00000000-0005-0000-0000-000060280000}"/>
    <cellStyle name="Currency 8 4 2 3 2 3" xfId="26945" xr:uid="{00000000-0005-0000-0000-000061280000}"/>
    <cellStyle name="Currency 8 4 2 3 2 4" xfId="36190" xr:uid="{00000000-0005-0000-0000-000062280000}"/>
    <cellStyle name="Currency 8 4 2 3 2 5" xfId="45435" xr:uid="{00000000-0005-0000-0000-000063280000}"/>
    <cellStyle name="Currency 8 4 2 3 3" xfId="12713" xr:uid="{00000000-0005-0000-0000-000064280000}"/>
    <cellStyle name="Currency 8 4 2 3 4" xfId="21963" xr:uid="{00000000-0005-0000-0000-000065280000}"/>
    <cellStyle name="Currency 8 4 2 3 5" xfId="31208" xr:uid="{00000000-0005-0000-0000-000066280000}"/>
    <cellStyle name="Currency 8 4 2 3 6" xfId="40453" xr:uid="{00000000-0005-0000-0000-000067280000}"/>
    <cellStyle name="Currency 8 4 2 4" xfId="2030" xr:uid="{00000000-0005-0000-0000-000068280000}"/>
    <cellStyle name="Currency 8 4 2 4 2" xfId="7012" xr:uid="{00000000-0005-0000-0000-000069280000}"/>
    <cellStyle name="Currency 8 4 2 4 2 2" xfId="16257" xr:uid="{00000000-0005-0000-0000-00006A280000}"/>
    <cellStyle name="Currency 8 4 2 4 2 3" xfId="25507" xr:uid="{00000000-0005-0000-0000-00006B280000}"/>
    <cellStyle name="Currency 8 4 2 4 2 4" xfId="34752" xr:uid="{00000000-0005-0000-0000-00006C280000}"/>
    <cellStyle name="Currency 8 4 2 4 2 5" xfId="43997" xr:uid="{00000000-0005-0000-0000-00006D280000}"/>
    <cellStyle name="Currency 8 4 2 4 3" xfId="11275" xr:uid="{00000000-0005-0000-0000-00006E280000}"/>
    <cellStyle name="Currency 8 4 2 4 4" xfId="20525" xr:uid="{00000000-0005-0000-0000-00006F280000}"/>
    <cellStyle name="Currency 8 4 2 4 5" xfId="29770" xr:uid="{00000000-0005-0000-0000-000070280000}"/>
    <cellStyle name="Currency 8 4 2 4 6" xfId="39015" xr:uid="{00000000-0005-0000-0000-000071280000}"/>
    <cellStyle name="Currency 8 4 2 5" xfId="5608" xr:uid="{00000000-0005-0000-0000-000072280000}"/>
    <cellStyle name="Currency 8 4 2 5 2" xfId="14853" xr:uid="{00000000-0005-0000-0000-000073280000}"/>
    <cellStyle name="Currency 8 4 2 5 3" xfId="24103" xr:uid="{00000000-0005-0000-0000-000074280000}"/>
    <cellStyle name="Currency 8 4 2 5 4" xfId="33348" xr:uid="{00000000-0005-0000-0000-000075280000}"/>
    <cellStyle name="Currency 8 4 2 5 5" xfId="42593" xr:uid="{00000000-0005-0000-0000-000076280000}"/>
    <cellStyle name="Currency 8 4 2 6" xfId="4889" xr:uid="{00000000-0005-0000-0000-000077280000}"/>
    <cellStyle name="Currency 8 4 2 6 2" xfId="14134" xr:uid="{00000000-0005-0000-0000-000078280000}"/>
    <cellStyle name="Currency 8 4 2 6 3" xfId="23384" xr:uid="{00000000-0005-0000-0000-000079280000}"/>
    <cellStyle name="Currency 8 4 2 6 4" xfId="32629" xr:uid="{00000000-0005-0000-0000-00007A280000}"/>
    <cellStyle name="Currency 8 4 2 6 5" xfId="41874" xr:uid="{00000000-0005-0000-0000-00007B280000}"/>
    <cellStyle name="Currency 8 4 2 7" xfId="9871" xr:uid="{00000000-0005-0000-0000-00007C280000}"/>
    <cellStyle name="Currency 8 4 2 8" xfId="19121" xr:uid="{00000000-0005-0000-0000-00007D280000}"/>
    <cellStyle name="Currency 8 4 2 9" xfId="28366" xr:uid="{00000000-0005-0000-0000-00007E280000}"/>
    <cellStyle name="Currency 8 4 3" xfId="977" xr:uid="{00000000-0005-0000-0000-00007F280000}"/>
    <cellStyle name="Currency 8 4 3 2" xfId="3819" xr:uid="{00000000-0005-0000-0000-000080280000}"/>
    <cellStyle name="Currency 8 4 3 2 2" xfId="8801" xr:uid="{00000000-0005-0000-0000-000081280000}"/>
    <cellStyle name="Currency 8 4 3 2 2 2" xfId="18046" xr:uid="{00000000-0005-0000-0000-000082280000}"/>
    <cellStyle name="Currency 8 4 3 2 2 3" xfId="27296" xr:uid="{00000000-0005-0000-0000-000083280000}"/>
    <cellStyle name="Currency 8 4 3 2 2 4" xfId="36541" xr:uid="{00000000-0005-0000-0000-000084280000}"/>
    <cellStyle name="Currency 8 4 3 2 2 5" xfId="45786" xr:uid="{00000000-0005-0000-0000-000085280000}"/>
    <cellStyle name="Currency 8 4 3 2 3" xfId="13064" xr:uid="{00000000-0005-0000-0000-000086280000}"/>
    <cellStyle name="Currency 8 4 3 2 4" xfId="22314" xr:uid="{00000000-0005-0000-0000-000087280000}"/>
    <cellStyle name="Currency 8 4 3 2 5" xfId="31559" xr:uid="{00000000-0005-0000-0000-000088280000}"/>
    <cellStyle name="Currency 8 4 3 2 6" xfId="40804" xr:uid="{00000000-0005-0000-0000-000089280000}"/>
    <cellStyle name="Currency 8 4 3 3" xfId="2381" xr:uid="{00000000-0005-0000-0000-00008A280000}"/>
    <cellStyle name="Currency 8 4 3 3 2" xfId="7363" xr:uid="{00000000-0005-0000-0000-00008B280000}"/>
    <cellStyle name="Currency 8 4 3 3 2 2" xfId="16608" xr:uid="{00000000-0005-0000-0000-00008C280000}"/>
    <cellStyle name="Currency 8 4 3 3 2 3" xfId="25858" xr:uid="{00000000-0005-0000-0000-00008D280000}"/>
    <cellStyle name="Currency 8 4 3 3 2 4" xfId="35103" xr:uid="{00000000-0005-0000-0000-00008E280000}"/>
    <cellStyle name="Currency 8 4 3 3 2 5" xfId="44348" xr:uid="{00000000-0005-0000-0000-00008F280000}"/>
    <cellStyle name="Currency 8 4 3 3 3" xfId="11626" xr:uid="{00000000-0005-0000-0000-000090280000}"/>
    <cellStyle name="Currency 8 4 3 3 4" xfId="20876" xr:uid="{00000000-0005-0000-0000-000091280000}"/>
    <cellStyle name="Currency 8 4 3 3 5" xfId="30121" xr:uid="{00000000-0005-0000-0000-000092280000}"/>
    <cellStyle name="Currency 8 4 3 3 6" xfId="39366" xr:uid="{00000000-0005-0000-0000-000093280000}"/>
    <cellStyle name="Currency 8 4 3 4" xfId="5959" xr:uid="{00000000-0005-0000-0000-000094280000}"/>
    <cellStyle name="Currency 8 4 3 4 2" xfId="15204" xr:uid="{00000000-0005-0000-0000-000095280000}"/>
    <cellStyle name="Currency 8 4 3 4 3" xfId="24454" xr:uid="{00000000-0005-0000-0000-000096280000}"/>
    <cellStyle name="Currency 8 4 3 4 4" xfId="33699" xr:uid="{00000000-0005-0000-0000-000097280000}"/>
    <cellStyle name="Currency 8 4 3 4 5" xfId="42944" xr:uid="{00000000-0005-0000-0000-000098280000}"/>
    <cellStyle name="Currency 8 4 3 5" xfId="10222" xr:uid="{00000000-0005-0000-0000-000099280000}"/>
    <cellStyle name="Currency 8 4 3 6" xfId="19472" xr:uid="{00000000-0005-0000-0000-00009A280000}"/>
    <cellStyle name="Currency 8 4 3 7" xfId="28717" xr:uid="{00000000-0005-0000-0000-00009B280000}"/>
    <cellStyle name="Currency 8 4 3 8" xfId="37962" xr:uid="{00000000-0005-0000-0000-00009C280000}"/>
    <cellStyle name="Currency 8 4 4" xfId="3100" xr:uid="{00000000-0005-0000-0000-00009D280000}"/>
    <cellStyle name="Currency 8 4 4 2" xfId="8082" xr:uid="{00000000-0005-0000-0000-00009E280000}"/>
    <cellStyle name="Currency 8 4 4 2 2" xfId="17327" xr:uid="{00000000-0005-0000-0000-00009F280000}"/>
    <cellStyle name="Currency 8 4 4 2 3" xfId="26577" xr:uid="{00000000-0005-0000-0000-0000A0280000}"/>
    <cellStyle name="Currency 8 4 4 2 4" xfId="35822" xr:uid="{00000000-0005-0000-0000-0000A1280000}"/>
    <cellStyle name="Currency 8 4 4 2 5" xfId="45067" xr:uid="{00000000-0005-0000-0000-0000A2280000}"/>
    <cellStyle name="Currency 8 4 4 3" xfId="12345" xr:uid="{00000000-0005-0000-0000-0000A3280000}"/>
    <cellStyle name="Currency 8 4 4 4" xfId="21595" xr:uid="{00000000-0005-0000-0000-0000A4280000}"/>
    <cellStyle name="Currency 8 4 4 5" xfId="30840" xr:uid="{00000000-0005-0000-0000-0000A5280000}"/>
    <cellStyle name="Currency 8 4 4 6" xfId="40085" xr:uid="{00000000-0005-0000-0000-0000A6280000}"/>
    <cellStyle name="Currency 8 4 5" xfId="1796" xr:uid="{00000000-0005-0000-0000-0000A7280000}"/>
    <cellStyle name="Currency 8 4 5 2" xfId="6778" xr:uid="{00000000-0005-0000-0000-0000A8280000}"/>
    <cellStyle name="Currency 8 4 5 2 2" xfId="16023" xr:uid="{00000000-0005-0000-0000-0000A9280000}"/>
    <cellStyle name="Currency 8 4 5 2 3" xfId="25273" xr:uid="{00000000-0005-0000-0000-0000AA280000}"/>
    <cellStyle name="Currency 8 4 5 2 4" xfId="34518" xr:uid="{00000000-0005-0000-0000-0000AB280000}"/>
    <cellStyle name="Currency 8 4 5 2 5" xfId="43763" xr:uid="{00000000-0005-0000-0000-0000AC280000}"/>
    <cellStyle name="Currency 8 4 5 3" xfId="11041" xr:uid="{00000000-0005-0000-0000-0000AD280000}"/>
    <cellStyle name="Currency 8 4 5 4" xfId="20291" xr:uid="{00000000-0005-0000-0000-0000AE280000}"/>
    <cellStyle name="Currency 8 4 5 5" xfId="29536" xr:uid="{00000000-0005-0000-0000-0000AF280000}"/>
    <cellStyle name="Currency 8 4 5 6" xfId="38781" xr:uid="{00000000-0005-0000-0000-0000B0280000}"/>
    <cellStyle name="Currency 8 4 6" xfId="5240" xr:uid="{00000000-0005-0000-0000-0000B1280000}"/>
    <cellStyle name="Currency 8 4 6 2" xfId="14485" xr:uid="{00000000-0005-0000-0000-0000B2280000}"/>
    <cellStyle name="Currency 8 4 6 3" xfId="23735" xr:uid="{00000000-0005-0000-0000-0000B3280000}"/>
    <cellStyle name="Currency 8 4 6 4" xfId="32980" xr:uid="{00000000-0005-0000-0000-0000B4280000}"/>
    <cellStyle name="Currency 8 4 6 5" xfId="42225" xr:uid="{00000000-0005-0000-0000-0000B5280000}"/>
    <cellStyle name="Currency 8 4 7" xfId="4538" xr:uid="{00000000-0005-0000-0000-0000B6280000}"/>
    <cellStyle name="Currency 8 4 7 2" xfId="13783" xr:uid="{00000000-0005-0000-0000-0000B7280000}"/>
    <cellStyle name="Currency 8 4 7 3" xfId="23033" xr:uid="{00000000-0005-0000-0000-0000B8280000}"/>
    <cellStyle name="Currency 8 4 7 4" xfId="32278" xr:uid="{00000000-0005-0000-0000-0000B9280000}"/>
    <cellStyle name="Currency 8 4 7 5" xfId="41523" xr:uid="{00000000-0005-0000-0000-0000BA280000}"/>
    <cellStyle name="Currency 8 4 8" xfId="9503" xr:uid="{00000000-0005-0000-0000-0000BB280000}"/>
    <cellStyle name="Currency 8 4 9" xfId="18753" xr:uid="{00000000-0005-0000-0000-0000BC280000}"/>
    <cellStyle name="Currency 8 5" xfId="374" xr:uid="{00000000-0005-0000-0000-0000BD280000}"/>
    <cellStyle name="Currency 8 5 10" xfId="28115" xr:uid="{00000000-0005-0000-0000-0000BE280000}"/>
    <cellStyle name="Currency 8 5 11" xfId="37360" xr:uid="{00000000-0005-0000-0000-0000BF280000}"/>
    <cellStyle name="Currency 8 5 2" xfId="743" xr:uid="{00000000-0005-0000-0000-0000C0280000}"/>
    <cellStyle name="Currency 8 5 2 10" xfId="37728" xr:uid="{00000000-0005-0000-0000-0000C1280000}"/>
    <cellStyle name="Currency 8 5 2 2" xfId="1445" xr:uid="{00000000-0005-0000-0000-0000C2280000}"/>
    <cellStyle name="Currency 8 5 2 2 2" xfId="4287" xr:uid="{00000000-0005-0000-0000-0000C3280000}"/>
    <cellStyle name="Currency 8 5 2 2 2 2" xfId="9269" xr:uid="{00000000-0005-0000-0000-0000C4280000}"/>
    <cellStyle name="Currency 8 5 2 2 2 2 2" xfId="18514" xr:uid="{00000000-0005-0000-0000-0000C5280000}"/>
    <cellStyle name="Currency 8 5 2 2 2 2 3" xfId="27764" xr:uid="{00000000-0005-0000-0000-0000C6280000}"/>
    <cellStyle name="Currency 8 5 2 2 2 2 4" xfId="37009" xr:uid="{00000000-0005-0000-0000-0000C7280000}"/>
    <cellStyle name="Currency 8 5 2 2 2 2 5" xfId="46254" xr:uid="{00000000-0005-0000-0000-0000C8280000}"/>
    <cellStyle name="Currency 8 5 2 2 2 3" xfId="13532" xr:uid="{00000000-0005-0000-0000-0000C9280000}"/>
    <cellStyle name="Currency 8 5 2 2 2 4" xfId="22782" xr:uid="{00000000-0005-0000-0000-0000CA280000}"/>
    <cellStyle name="Currency 8 5 2 2 2 5" xfId="32027" xr:uid="{00000000-0005-0000-0000-0000CB280000}"/>
    <cellStyle name="Currency 8 5 2 2 2 6" xfId="41272" xr:uid="{00000000-0005-0000-0000-0000CC280000}"/>
    <cellStyle name="Currency 8 5 2 2 3" xfId="2866" xr:uid="{00000000-0005-0000-0000-0000CD280000}"/>
    <cellStyle name="Currency 8 5 2 2 3 2" xfId="7848" xr:uid="{00000000-0005-0000-0000-0000CE280000}"/>
    <cellStyle name="Currency 8 5 2 2 3 2 2" xfId="17093" xr:uid="{00000000-0005-0000-0000-0000CF280000}"/>
    <cellStyle name="Currency 8 5 2 2 3 2 3" xfId="26343" xr:uid="{00000000-0005-0000-0000-0000D0280000}"/>
    <cellStyle name="Currency 8 5 2 2 3 2 4" xfId="35588" xr:uid="{00000000-0005-0000-0000-0000D1280000}"/>
    <cellStyle name="Currency 8 5 2 2 3 2 5" xfId="44833" xr:uid="{00000000-0005-0000-0000-0000D2280000}"/>
    <cellStyle name="Currency 8 5 2 2 3 3" xfId="12111" xr:uid="{00000000-0005-0000-0000-0000D3280000}"/>
    <cellStyle name="Currency 8 5 2 2 3 4" xfId="21361" xr:uid="{00000000-0005-0000-0000-0000D4280000}"/>
    <cellStyle name="Currency 8 5 2 2 3 5" xfId="30606" xr:uid="{00000000-0005-0000-0000-0000D5280000}"/>
    <cellStyle name="Currency 8 5 2 2 3 6" xfId="39851" xr:uid="{00000000-0005-0000-0000-0000D6280000}"/>
    <cellStyle name="Currency 8 5 2 2 4" xfId="6427" xr:uid="{00000000-0005-0000-0000-0000D7280000}"/>
    <cellStyle name="Currency 8 5 2 2 4 2" xfId="15672" xr:uid="{00000000-0005-0000-0000-0000D8280000}"/>
    <cellStyle name="Currency 8 5 2 2 4 3" xfId="24922" xr:uid="{00000000-0005-0000-0000-0000D9280000}"/>
    <cellStyle name="Currency 8 5 2 2 4 4" xfId="34167" xr:uid="{00000000-0005-0000-0000-0000DA280000}"/>
    <cellStyle name="Currency 8 5 2 2 4 5" xfId="43412" xr:uid="{00000000-0005-0000-0000-0000DB280000}"/>
    <cellStyle name="Currency 8 5 2 2 5" xfId="10690" xr:uid="{00000000-0005-0000-0000-0000DC280000}"/>
    <cellStyle name="Currency 8 5 2 2 6" xfId="19940" xr:uid="{00000000-0005-0000-0000-0000DD280000}"/>
    <cellStyle name="Currency 8 5 2 2 7" xfId="29185" xr:uid="{00000000-0005-0000-0000-0000DE280000}"/>
    <cellStyle name="Currency 8 5 2 2 8" xfId="38430" xr:uid="{00000000-0005-0000-0000-0000DF280000}"/>
    <cellStyle name="Currency 8 5 2 3" xfId="3585" xr:uid="{00000000-0005-0000-0000-0000E0280000}"/>
    <cellStyle name="Currency 8 5 2 3 2" xfId="8567" xr:uid="{00000000-0005-0000-0000-0000E1280000}"/>
    <cellStyle name="Currency 8 5 2 3 2 2" xfId="17812" xr:uid="{00000000-0005-0000-0000-0000E2280000}"/>
    <cellStyle name="Currency 8 5 2 3 2 3" xfId="27062" xr:uid="{00000000-0005-0000-0000-0000E3280000}"/>
    <cellStyle name="Currency 8 5 2 3 2 4" xfId="36307" xr:uid="{00000000-0005-0000-0000-0000E4280000}"/>
    <cellStyle name="Currency 8 5 2 3 2 5" xfId="45552" xr:uid="{00000000-0005-0000-0000-0000E5280000}"/>
    <cellStyle name="Currency 8 5 2 3 3" xfId="12830" xr:uid="{00000000-0005-0000-0000-0000E6280000}"/>
    <cellStyle name="Currency 8 5 2 3 4" xfId="22080" xr:uid="{00000000-0005-0000-0000-0000E7280000}"/>
    <cellStyle name="Currency 8 5 2 3 5" xfId="31325" xr:uid="{00000000-0005-0000-0000-0000E8280000}"/>
    <cellStyle name="Currency 8 5 2 3 6" xfId="40570" xr:uid="{00000000-0005-0000-0000-0000E9280000}"/>
    <cellStyle name="Currency 8 5 2 4" xfId="2147" xr:uid="{00000000-0005-0000-0000-0000EA280000}"/>
    <cellStyle name="Currency 8 5 2 4 2" xfId="7129" xr:uid="{00000000-0005-0000-0000-0000EB280000}"/>
    <cellStyle name="Currency 8 5 2 4 2 2" xfId="16374" xr:uid="{00000000-0005-0000-0000-0000EC280000}"/>
    <cellStyle name="Currency 8 5 2 4 2 3" xfId="25624" xr:uid="{00000000-0005-0000-0000-0000ED280000}"/>
    <cellStyle name="Currency 8 5 2 4 2 4" xfId="34869" xr:uid="{00000000-0005-0000-0000-0000EE280000}"/>
    <cellStyle name="Currency 8 5 2 4 2 5" xfId="44114" xr:uid="{00000000-0005-0000-0000-0000EF280000}"/>
    <cellStyle name="Currency 8 5 2 4 3" xfId="11392" xr:uid="{00000000-0005-0000-0000-0000F0280000}"/>
    <cellStyle name="Currency 8 5 2 4 4" xfId="20642" xr:uid="{00000000-0005-0000-0000-0000F1280000}"/>
    <cellStyle name="Currency 8 5 2 4 5" xfId="29887" xr:uid="{00000000-0005-0000-0000-0000F2280000}"/>
    <cellStyle name="Currency 8 5 2 4 6" xfId="39132" xr:uid="{00000000-0005-0000-0000-0000F3280000}"/>
    <cellStyle name="Currency 8 5 2 5" xfId="5725" xr:uid="{00000000-0005-0000-0000-0000F4280000}"/>
    <cellStyle name="Currency 8 5 2 5 2" xfId="14970" xr:uid="{00000000-0005-0000-0000-0000F5280000}"/>
    <cellStyle name="Currency 8 5 2 5 3" xfId="24220" xr:uid="{00000000-0005-0000-0000-0000F6280000}"/>
    <cellStyle name="Currency 8 5 2 5 4" xfId="33465" xr:uid="{00000000-0005-0000-0000-0000F7280000}"/>
    <cellStyle name="Currency 8 5 2 5 5" xfId="42710" xr:uid="{00000000-0005-0000-0000-0000F8280000}"/>
    <cellStyle name="Currency 8 5 2 6" xfId="5006" xr:uid="{00000000-0005-0000-0000-0000F9280000}"/>
    <cellStyle name="Currency 8 5 2 6 2" xfId="14251" xr:uid="{00000000-0005-0000-0000-0000FA280000}"/>
    <cellStyle name="Currency 8 5 2 6 3" xfId="23501" xr:uid="{00000000-0005-0000-0000-0000FB280000}"/>
    <cellStyle name="Currency 8 5 2 6 4" xfId="32746" xr:uid="{00000000-0005-0000-0000-0000FC280000}"/>
    <cellStyle name="Currency 8 5 2 6 5" xfId="41991" xr:uid="{00000000-0005-0000-0000-0000FD280000}"/>
    <cellStyle name="Currency 8 5 2 7" xfId="9988" xr:uid="{00000000-0005-0000-0000-0000FE280000}"/>
    <cellStyle name="Currency 8 5 2 8" xfId="19238" xr:uid="{00000000-0005-0000-0000-0000FF280000}"/>
    <cellStyle name="Currency 8 5 2 9" xfId="28483" xr:uid="{00000000-0005-0000-0000-000000290000}"/>
    <cellStyle name="Currency 8 5 3" xfId="1094" xr:uid="{00000000-0005-0000-0000-000001290000}"/>
    <cellStyle name="Currency 8 5 3 2" xfId="3936" xr:uid="{00000000-0005-0000-0000-000002290000}"/>
    <cellStyle name="Currency 8 5 3 2 2" xfId="8918" xr:uid="{00000000-0005-0000-0000-000003290000}"/>
    <cellStyle name="Currency 8 5 3 2 2 2" xfId="18163" xr:uid="{00000000-0005-0000-0000-000004290000}"/>
    <cellStyle name="Currency 8 5 3 2 2 3" xfId="27413" xr:uid="{00000000-0005-0000-0000-000005290000}"/>
    <cellStyle name="Currency 8 5 3 2 2 4" xfId="36658" xr:uid="{00000000-0005-0000-0000-000006290000}"/>
    <cellStyle name="Currency 8 5 3 2 2 5" xfId="45903" xr:uid="{00000000-0005-0000-0000-000007290000}"/>
    <cellStyle name="Currency 8 5 3 2 3" xfId="13181" xr:uid="{00000000-0005-0000-0000-000008290000}"/>
    <cellStyle name="Currency 8 5 3 2 4" xfId="22431" xr:uid="{00000000-0005-0000-0000-000009290000}"/>
    <cellStyle name="Currency 8 5 3 2 5" xfId="31676" xr:uid="{00000000-0005-0000-0000-00000A290000}"/>
    <cellStyle name="Currency 8 5 3 2 6" xfId="40921" xr:uid="{00000000-0005-0000-0000-00000B290000}"/>
    <cellStyle name="Currency 8 5 3 3" xfId="2498" xr:uid="{00000000-0005-0000-0000-00000C290000}"/>
    <cellStyle name="Currency 8 5 3 3 2" xfId="7480" xr:uid="{00000000-0005-0000-0000-00000D290000}"/>
    <cellStyle name="Currency 8 5 3 3 2 2" xfId="16725" xr:uid="{00000000-0005-0000-0000-00000E290000}"/>
    <cellStyle name="Currency 8 5 3 3 2 3" xfId="25975" xr:uid="{00000000-0005-0000-0000-00000F290000}"/>
    <cellStyle name="Currency 8 5 3 3 2 4" xfId="35220" xr:uid="{00000000-0005-0000-0000-000010290000}"/>
    <cellStyle name="Currency 8 5 3 3 2 5" xfId="44465" xr:uid="{00000000-0005-0000-0000-000011290000}"/>
    <cellStyle name="Currency 8 5 3 3 3" xfId="11743" xr:uid="{00000000-0005-0000-0000-000012290000}"/>
    <cellStyle name="Currency 8 5 3 3 4" xfId="20993" xr:uid="{00000000-0005-0000-0000-000013290000}"/>
    <cellStyle name="Currency 8 5 3 3 5" xfId="30238" xr:uid="{00000000-0005-0000-0000-000014290000}"/>
    <cellStyle name="Currency 8 5 3 3 6" xfId="39483" xr:uid="{00000000-0005-0000-0000-000015290000}"/>
    <cellStyle name="Currency 8 5 3 4" xfId="6076" xr:uid="{00000000-0005-0000-0000-000016290000}"/>
    <cellStyle name="Currency 8 5 3 4 2" xfId="15321" xr:uid="{00000000-0005-0000-0000-000017290000}"/>
    <cellStyle name="Currency 8 5 3 4 3" xfId="24571" xr:uid="{00000000-0005-0000-0000-000018290000}"/>
    <cellStyle name="Currency 8 5 3 4 4" xfId="33816" xr:uid="{00000000-0005-0000-0000-000019290000}"/>
    <cellStyle name="Currency 8 5 3 4 5" xfId="43061" xr:uid="{00000000-0005-0000-0000-00001A290000}"/>
    <cellStyle name="Currency 8 5 3 5" xfId="10339" xr:uid="{00000000-0005-0000-0000-00001B290000}"/>
    <cellStyle name="Currency 8 5 3 6" xfId="19589" xr:uid="{00000000-0005-0000-0000-00001C290000}"/>
    <cellStyle name="Currency 8 5 3 7" xfId="28834" xr:uid="{00000000-0005-0000-0000-00001D290000}"/>
    <cellStyle name="Currency 8 5 3 8" xfId="38079" xr:uid="{00000000-0005-0000-0000-00001E290000}"/>
    <cellStyle name="Currency 8 5 4" xfId="3217" xr:uid="{00000000-0005-0000-0000-00001F290000}"/>
    <cellStyle name="Currency 8 5 4 2" xfId="8199" xr:uid="{00000000-0005-0000-0000-000020290000}"/>
    <cellStyle name="Currency 8 5 4 2 2" xfId="17444" xr:uid="{00000000-0005-0000-0000-000021290000}"/>
    <cellStyle name="Currency 8 5 4 2 3" xfId="26694" xr:uid="{00000000-0005-0000-0000-000022290000}"/>
    <cellStyle name="Currency 8 5 4 2 4" xfId="35939" xr:uid="{00000000-0005-0000-0000-000023290000}"/>
    <cellStyle name="Currency 8 5 4 2 5" xfId="45184" xr:uid="{00000000-0005-0000-0000-000024290000}"/>
    <cellStyle name="Currency 8 5 4 3" xfId="12462" xr:uid="{00000000-0005-0000-0000-000025290000}"/>
    <cellStyle name="Currency 8 5 4 4" xfId="21712" xr:uid="{00000000-0005-0000-0000-000026290000}"/>
    <cellStyle name="Currency 8 5 4 5" xfId="30957" xr:uid="{00000000-0005-0000-0000-000027290000}"/>
    <cellStyle name="Currency 8 5 4 6" xfId="40202" xr:uid="{00000000-0005-0000-0000-000028290000}"/>
    <cellStyle name="Currency 8 5 5" xfId="1679" xr:uid="{00000000-0005-0000-0000-000029290000}"/>
    <cellStyle name="Currency 8 5 5 2" xfId="6661" xr:uid="{00000000-0005-0000-0000-00002A290000}"/>
    <cellStyle name="Currency 8 5 5 2 2" xfId="15906" xr:uid="{00000000-0005-0000-0000-00002B290000}"/>
    <cellStyle name="Currency 8 5 5 2 3" xfId="25156" xr:uid="{00000000-0005-0000-0000-00002C290000}"/>
    <cellStyle name="Currency 8 5 5 2 4" xfId="34401" xr:uid="{00000000-0005-0000-0000-00002D290000}"/>
    <cellStyle name="Currency 8 5 5 2 5" xfId="43646" xr:uid="{00000000-0005-0000-0000-00002E290000}"/>
    <cellStyle name="Currency 8 5 5 3" xfId="10924" xr:uid="{00000000-0005-0000-0000-00002F290000}"/>
    <cellStyle name="Currency 8 5 5 4" xfId="20174" xr:uid="{00000000-0005-0000-0000-000030290000}"/>
    <cellStyle name="Currency 8 5 5 5" xfId="29419" xr:uid="{00000000-0005-0000-0000-000031290000}"/>
    <cellStyle name="Currency 8 5 5 6" xfId="38664" xr:uid="{00000000-0005-0000-0000-000032290000}"/>
    <cellStyle name="Currency 8 5 6" xfId="5357" xr:uid="{00000000-0005-0000-0000-000033290000}"/>
    <cellStyle name="Currency 8 5 6 2" xfId="14602" xr:uid="{00000000-0005-0000-0000-000034290000}"/>
    <cellStyle name="Currency 8 5 6 3" xfId="23852" xr:uid="{00000000-0005-0000-0000-000035290000}"/>
    <cellStyle name="Currency 8 5 6 4" xfId="33097" xr:uid="{00000000-0005-0000-0000-000036290000}"/>
    <cellStyle name="Currency 8 5 6 5" xfId="42342" xr:uid="{00000000-0005-0000-0000-000037290000}"/>
    <cellStyle name="Currency 8 5 7" xfId="4655" xr:uid="{00000000-0005-0000-0000-000038290000}"/>
    <cellStyle name="Currency 8 5 7 2" xfId="13900" xr:uid="{00000000-0005-0000-0000-000039290000}"/>
    <cellStyle name="Currency 8 5 7 3" xfId="23150" xr:uid="{00000000-0005-0000-0000-00003A290000}"/>
    <cellStyle name="Currency 8 5 7 4" xfId="32395" xr:uid="{00000000-0005-0000-0000-00003B290000}"/>
    <cellStyle name="Currency 8 5 7 5" xfId="41640" xr:uid="{00000000-0005-0000-0000-00003C290000}"/>
    <cellStyle name="Currency 8 5 8" xfId="9620" xr:uid="{00000000-0005-0000-0000-00003D290000}"/>
    <cellStyle name="Currency 8 5 9" xfId="18870" xr:uid="{00000000-0005-0000-0000-00003E290000}"/>
    <cellStyle name="Currency 8 6" xfId="509" xr:uid="{00000000-0005-0000-0000-00003F290000}"/>
    <cellStyle name="Currency 8 6 10" xfId="37494" xr:uid="{00000000-0005-0000-0000-000040290000}"/>
    <cellStyle name="Currency 8 6 2" xfId="1211" xr:uid="{00000000-0005-0000-0000-000041290000}"/>
    <cellStyle name="Currency 8 6 2 2" xfId="4053" xr:uid="{00000000-0005-0000-0000-000042290000}"/>
    <cellStyle name="Currency 8 6 2 2 2" xfId="9035" xr:uid="{00000000-0005-0000-0000-000043290000}"/>
    <cellStyle name="Currency 8 6 2 2 2 2" xfId="18280" xr:uid="{00000000-0005-0000-0000-000044290000}"/>
    <cellStyle name="Currency 8 6 2 2 2 3" xfId="27530" xr:uid="{00000000-0005-0000-0000-000045290000}"/>
    <cellStyle name="Currency 8 6 2 2 2 4" xfId="36775" xr:uid="{00000000-0005-0000-0000-000046290000}"/>
    <cellStyle name="Currency 8 6 2 2 2 5" xfId="46020" xr:uid="{00000000-0005-0000-0000-000047290000}"/>
    <cellStyle name="Currency 8 6 2 2 3" xfId="13298" xr:uid="{00000000-0005-0000-0000-000048290000}"/>
    <cellStyle name="Currency 8 6 2 2 4" xfId="22548" xr:uid="{00000000-0005-0000-0000-000049290000}"/>
    <cellStyle name="Currency 8 6 2 2 5" xfId="31793" xr:uid="{00000000-0005-0000-0000-00004A290000}"/>
    <cellStyle name="Currency 8 6 2 2 6" xfId="41038" xr:uid="{00000000-0005-0000-0000-00004B290000}"/>
    <cellStyle name="Currency 8 6 2 3" xfId="2632" xr:uid="{00000000-0005-0000-0000-00004C290000}"/>
    <cellStyle name="Currency 8 6 2 3 2" xfId="7614" xr:uid="{00000000-0005-0000-0000-00004D290000}"/>
    <cellStyle name="Currency 8 6 2 3 2 2" xfId="16859" xr:uid="{00000000-0005-0000-0000-00004E290000}"/>
    <cellStyle name="Currency 8 6 2 3 2 3" xfId="26109" xr:uid="{00000000-0005-0000-0000-00004F290000}"/>
    <cellStyle name="Currency 8 6 2 3 2 4" xfId="35354" xr:uid="{00000000-0005-0000-0000-000050290000}"/>
    <cellStyle name="Currency 8 6 2 3 2 5" xfId="44599" xr:uid="{00000000-0005-0000-0000-000051290000}"/>
    <cellStyle name="Currency 8 6 2 3 3" xfId="11877" xr:uid="{00000000-0005-0000-0000-000052290000}"/>
    <cellStyle name="Currency 8 6 2 3 4" xfId="21127" xr:uid="{00000000-0005-0000-0000-000053290000}"/>
    <cellStyle name="Currency 8 6 2 3 5" xfId="30372" xr:uid="{00000000-0005-0000-0000-000054290000}"/>
    <cellStyle name="Currency 8 6 2 3 6" xfId="39617" xr:uid="{00000000-0005-0000-0000-000055290000}"/>
    <cellStyle name="Currency 8 6 2 4" xfId="6193" xr:uid="{00000000-0005-0000-0000-000056290000}"/>
    <cellStyle name="Currency 8 6 2 4 2" xfId="15438" xr:uid="{00000000-0005-0000-0000-000057290000}"/>
    <cellStyle name="Currency 8 6 2 4 3" xfId="24688" xr:uid="{00000000-0005-0000-0000-000058290000}"/>
    <cellStyle name="Currency 8 6 2 4 4" xfId="33933" xr:uid="{00000000-0005-0000-0000-000059290000}"/>
    <cellStyle name="Currency 8 6 2 4 5" xfId="43178" xr:uid="{00000000-0005-0000-0000-00005A290000}"/>
    <cellStyle name="Currency 8 6 2 5" xfId="10456" xr:uid="{00000000-0005-0000-0000-00005B290000}"/>
    <cellStyle name="Currency 8 6 2 6" xfId="19706" xr:uid="{00000000-0005-0000-0000-00005C290000}"/>
    <cellStyle name="Currency 8 6 2 7" xfId="28951" xr:uid="{00000000-0005-0000-0000-00005D290000}"/>
    <cellStyle name="Currency 8 6 2 8" xfId="38196" xr:uid="{00000000-0005-0000-0000-00005E290000}"/>
    <cellStyle name="Currency 8 6 3" xfId="3351" xr:uid="{00000000-0005-0000-0000-00005F290000}"/>
    <cellStyle name="Currency 8 6 3 2" xfId="8333" xr:uid="{00000000-0005-0000-0000-000060290000}"/>
    <cellStyle name="Currency 8 6 3 2 2" xfId="17578" xr:uid="{00000000-0005-0000-0000-000061290000}"/>
    <cellStyle name="Currency 8 6 3 2 3" xfId="26828" xr:uid="{00000000-0005-0000-0000-000062290000}"/>
    <cellStyle name="Currency 8 6 3 2 4" xfId="36073" xr:uid="{00000000-0005-0000-0000-000063290000}"/>
    <cellStyle name="Currency 8 6 3 2 5" xfId="45318" xr:uid="{00000000-0005-0000-0000-000064290000}"/>
    <cellStyle name="Currency 8 6 3 3" xfId="12596" xr:uid="{00000000-0005-0000-0000-000065290000}"/>
    <cellStyle name="Currency 8 6 3 4" xfId="21846" xr:uid="{00000000-0005-0000-0000-000066290000}"/>
    <cellStyle name="Currency 8 6 3 5" xfId="31091" xr:uid="{00000000-0005-0000-0000-000067290000}"/>
    <cellStyle name="Currency 8 6 3 6" xfId="40336" xr:uid="{00000000-0005-0000-0000-000068290000}"/>
    <cellStyle name="Currency 8 6 4" xfId="1913" xr:uid="{00000000-0005-0000-0000-000069290000}"/>
    <cellStyle name="Currency 8 6 4 2" xfId="6895" xr:uid="{00000000-0005-0000-0000-00006A290000}"/>
    <cellStyle name="Currency 8 6 4 2 2" xfId="16140" xr:uid="{00000000-0005-0000-0000-00006B290000}"/>
    <cellStyle name="Currency 8 6 4 2 3" xfId="25390" xr:uid="{00000000-0005-0000-0000-00006C290000}"/>
    <cellStyle name="Currency 8 6 4 2 4" xfId="34635" xr:uid="{00000000-0005-0000-0000-00006D290000}"/>
    <cellStyle name="Currency 8 6 4 2 5" xfId="43880" xr:uid="{00000000-0005-0000-0000-00006E290000}"/>
    <cellStyle name="Currency 8 6 4 3" xfId="11158" xr:uid="{00000000-0005-0000-0000-00006F290000}"/>
    <cellStyle name="Currency 8 6 4 4" xfId="20408" xr:uid="{00000000-0005-0000-0000-000070290000}"/>
    <cellStyle name="Currency 8 6 4 5" xfId="29653" xr:uid="{00000000-0005-0000-0000-000071290000}"/>
    <cellStyle name="Currency 8 6 4 6" xfId="38898" xr:uid="{00000000-0005-0000-0000-000072290000}"/>
    <cellStyle name="Currency 8 6 5" xfId="5491" xr:uid="{00000000-0005-0000-0000-000073290000}"/>
    <cellStyle name="Currency 8 6 5 2" xfId="14736" xr:uid="{00000000-0005-0000-0000-000074290000}"/>
    <cellStyle name="Currency 8 6 5 3" xfId="23986" xr:uid="{00000000-0005-0000-0000-000075290000}"/>
    <cellStyle name="Currency 8 6 5 4" xfId="33231" xr:uid="{00000000-0005-0000-0000-000076290000}"/>
    <cellStyle name="Currency 8 6 5 5" xfId="42476" xr:uid="{00000000-0005-0000-0000-000077290000}"/>
    <cellStyle name="Currency 8 6 6" xfId="4772" xr:uid="{00000000-0005-0000-0000-000078290000}"/>
    <cellStyle name="Currency 8 6 6 2" xfId="14017" xr:uid="{00000000-0005-0000-0000-000079290000}"/>
    <cellStyle name="Currency 8 6 6 3" xfId="23267" xr:uid="{00000000-0005-0000-0000-00007A290000}"/>
    <cellStyle name="Currency 8 6 6 4" xfId="32512" xr:uid="{00000000-0005-0000-0000-00007B290000}"/>
    <cellStyle name="Currency 8 6 6 5" xfId="41757" xr:uid="{00000000-0005-0000-0000-00007C290000}"/>
    <cellStyle name="Currency 8 6 7" xfId="9754" xr:uid="{00000000-0005-0000-0000-00007D290000}"/>
    <cellStyle name="Currency 8 6 8" xfId="19004" xr:uid="{00000000-0005-0000-0000-00007E290000}"/>
    <cellStyle name="Currency 8 6 9" xfId="28249" xr:uid="{00000000-0005-0000-0000-00007F290000}"/>
    <cellStyle name="Currency 8 7" xfId="860" xr:uid="{00000000-0005-0000-0000-000080290000}"/>
    <cellStyle name="Currency 8 7 2" xfId="3702" xr:uid="{00000000-0005-0000-0000-000081290000}"/>
    <cellStyle name="Currency 8 7 2 2" xfId="8684" xr:uid="{00000000-0005-0000-0000-000082290000}"/>
    <cellStyle name="Currency 8 7 2 2 2" xfId="17929" xr:uid="{00000000-0005-0000-0000-000083290000}"/>
    <cellStyle name="Currency 8 7 2 2 3" xfId="27179" xr:uid="{00000000-0005-0000-0000-000084290000}"/>
    <cellStyle name="Currency 8 7 2 2 4" xfId="36424" xr:uid="{00000000-0005-0000-0000-000085290000}"/>
    <cellStyle name="Currency 8 7 2 2 5" xfId="45669" xr:uid="{00000000-0005-0000-0000-000086290000}"/>
    <cellStyle name="Currency 8 7 2 3" xfId="12947" xr:uid="{00000000-0005-0000-0000-000087290000}"/>
    <cellStyle name="Currency 8 7 2 4" xfId="22197" xr:uid="{00000000-0005-0000-0000-000088290000}"/>
    <cellStyle name="Currency 8 7 2 5" xfId="31442" xr:uid="{00000000-0005-0000-0000-000089290000}"/>
    <cellStyle name="Currency 8 7 2 6" xfId="40687" xr:uid="{00000000-0005-0000-0000-00008A290000}"/>
    <cellStyle name="Currency 8 7 3" xfId="2264" xr:uid="{00000000-0005-0000-0000-00008B290000}"/>
    <cellStyle name="Currency 8 7 3 2" xfId="7246" xr:uid="{00000000-0005-0000-0000-00008C290000}"/>
    <cellStyle name="Currency 8 7 3 2 2" xfId="16491" xr:uid="{00000000-0005-0000-0000-00008D290000}"/>
    <cellStyle name="Currency 8 7 3 2 3" xfId="25741" xr:uid="{00000000-0005-0000-0000-00008E290000}"/>
    <cellStyle name="Currency 8 7 3 2 4" xfId="34986" xr:uid="{00000000-0005-0000-0000-00008F290000}"/>
    <cellStyle name="Currency 8 7 3 2 5" xfId="44231" xr:uid="{00000000-0005-0000-0000-000090290000}"/>
    <cellStyle name="Currency 8 7 3 3" xfId="11509" xr:uid="{00000000-0005-0000-0000-000091290000}"/>
    <cellStyle name="Currency 8 7 3 4" xfId="20759" xr:uid="{00000000-0005-0000-0000-000092290000}"/>
    <cellStyle name="Currency 8 7 3 5" xfId="30004" xr:uid="{00000000-0005-0000-0000-000093290000}"/>
    <cellStyle name="Currency 8 7 3 6" xfId="39249" xr:uid="{00000000-0005-0000-0000-000094290000}"/>
    <cellStyle name="Currency 8 7 4" xfId="5842" xr:uid="{00000000-0005-0000-0000-000095290000}"/>
    <cellStyle name="Currency 8 7 4 2" xfId="15087" xr:uid="{00000000-0005-0000-0000-000096290000}"/>
    <cellStyle name="Currency 8 7 4 3" xfId="24337" xr:uid="{00000000-0005-0000-0000-000097290000}"/>
    <cellStyle name="Currency 8 7 4 4" xfId="33582" xr:uid="{00000000-0005-0000-0000-000098290000}"/>
    <cellStyle name="Currency 8 7 4 5" xfId="42827" xr:uid="{00000000-0005-0000-0000-000099290000}"/>
    <cellStyle name="Currency 8 7 5" xfId="10105" xr:uid="{00000000-0005-0000-0000-00009A290000}"/>
    <cellStyle name="Currency 8 7 6" xfId="19355" xr:uid="{00000000-0005-0000-0000-00009B290000}"/>
    <cellStyle name="Currency 8 7 7" xfId="28600" xr:uid="{00000000-0005-0000-0000-00009C290000}"/>
    <cellStyle name="Currency 8 7 8" xfId="37845" xr:uid="{00000000-0005-0000-0000-00009D290000}"/>
    <cellStyle name="Currency 8 8" xfId="2983" xr:uid="{00000000-0005-0000-0000-00009E290000}"/>
    <cellStyle name="Currency 8 8 2" xfId="7965" xr:uid="{00000000-0005-0000-0000-00009F290000}"/>
    <cellStyle name="Currency 8 8 2 2" xfId="17210" xr:uid="{00000000-0005-0000-0000-0000A0290000}"/>
    <cellStyle name="Currency 8 8 2 3" xfId="26460" xr:uid="{00000000-0005-0000-0000-0000A1290000}"/>
    <cellStyle name="Currency 8 8 2 4" xfId="35705" xr:uid="{00000000-0005-0000-0000-0000A2290000}"/>
    <cellStyle name="Currency 8 8 2 5" xfId="44950" xr:uid="{00000000-0005-0000-0000-0000A3290000}"/>
    <cellStyle name="Currency 8 8 3" xfId="12228" xr:uid="{00000000-0005-0000-0000-0000A4290000}"/>
    <cellStyle name="Currency 8 8 4" xfId="21478" xr:uid="{00000000-0005-0000-0000-0000A5290000}"/>
    <cellStyle name="Currency 8 8 5" xfId="30723" xr:uid="{00000000-0005-0000-0000-0000A6290000}"/>
    <cellStyle name="Currency 8 8 6" xfId="39968" xr:uid="{00000000-0005-0000-0000-0000A7290000}"/>
    <cellStyle name="Currency 8 9" xfId="1562" xr:uid="{00000000-0005-0000-0000-0000A8290000}"/>
    <cellStyle name="Currency 8 9 2" xfId="6544" xr:uid="{00000000-0005-0000-0000-0000A9290000}"/>
    <cellStyle name="Currency 8 9 2 2" xfId="15789" xr:uid="{00000000-0005-0000-0000-0000AA290000}"/>
    <cellStyle name="Currency 8 9 2 3" xfId="25039" xr:uid="{00000000-0005-0000-0000-0000AB290000}"/>
    <cellStyle name="Currency 8 9 2 4" xfId="34284" xr:uid="{00000000-0005-0000-0000-0000AC290000}"/>
    <cellStyle name="Currency 8 9 2 5" xfId="43529" xr:uid="{00000000-0005-0000-0000-0000AD290000}"/>
    <cellStyle name="Currency 8 9 3" xfId="10807" xr:uid="{00000000-0005-0000-0000-0000AE290000}"/>
    <cellStyle name="Currency 8 9 4" xfId="20057" xr:uid="{00000000-0005-0000-0000-0000AF290000}"/>
    <cellStyle name="Currency 8 9 5" xfId="29302" xr:uid="{00000000-0005-0000-0000-0000B0290000}"/>
    <cellStyle name="Currency 8 9 6" xfId="38547" xr:uid="{00000000-0005-0000-0000-0000B1290000}"/>
    <cellStyle name="Currency 9" xfId="46339" xr:uid="{00000000-0005-0000-0000-0000B2290000}"/>
    <cellStyle name="Euro" xfId="28" xr:uid="{00000000-0005-0000-0000-0000B3290000}"/>
    <cellStyle name="F2" xfId="29" xr:uid="{00000000-0005-0000-0000-0000B4290000}"/>
    <cellStyle name="F3" xfId="30" xr:uid="{00000000-0005-0000-0000-0000B5290000}"/>
    <cellStyle name="F4" xfId="31" xr:uid="{00000000-0005-0000-0000-0000B6290000}"/>
    <cellStyle name="F5" xfId="32" xr:uid="{00000000-0005-0000-0000-0000B7290000}"/>
    <cellStyle name="F5 2" xfId="33" xr:uid="{00000000-0005-0000-0000-0000B8290000}"/>
    <cellStyle name="F5 2 2" xfId="34" xr:uid="{00000000-0005-0000-0000-0000B9290000}"/>
    <cellStyle name="F6" xfId="35" xr:uid="{00000000-0005-0000-0000-0000BA290000}"/>
    <cellStyle name="F7" xfId="36" xr:uid="{00000000-0005-0000-0000-0000BB290000}"/>
    <cellStyle name="F8" xfId="37" xr:uid="{00000000-0005-0000-0000-0000BC290000}"/>
    <cellStyle name="Hand" xfId="38" xr:uid="{00000000-0005-0000-0000-0000BD290000}"/>
    <cellStyle name="Hyperlink" xfId="5" builtinId="8"/>
    <cellStyle name="Normal" xfId="0" builtinId="0"/>
    <cellStyle name="Normal 10" xfId="39" xr:uid="{00000000-0005-0000-0000-0000C0290000}"/>
    <cellStyle name="Normal 11" xfId="40" xr:uid="{00000000-0005-0000-0000-0000C1290000}"/>
    <cellStyle name="Normal 12" xfId="41" xr:uid="{00000000-0005-0000-0000-0000C2290000}"/>
    <cellStyle name="Normal 12 2" xfId="46336" xr:uid="{00000000-0005-0000-0000-0000C3290000}"/>
    <cellStyle name="Normal 13" xfId="42" xr:uid="{00000000-0005-0000-0000-0000C4290000}"/>
    <cellStyle name="Normal 14" xfId="43" xr:uid="{00000000-0005-0000-0000-0000C5290000}"/>
    <cellStyle name="Normal 14 2" xfId="44" xr:uid="{00000000-0005-0000-0000-0000C6290000}"/>
    <cellStyle name="Normal 15" xfId="6" xr:uid="{00000000-0005-0000-0000-0000C7290000}"/>
    <cellStyle name="Normal 15 2" xfId="18597" xr:uid="{00000000-0005-0000-0000-0000C8290000}"/>
    <cellStyle name="Normal 16" xfId="84" xr:uid="{00000000-0005-0000-0000-0000C9290000}"/>
    <cellStyle name="Normal 17" xfId="88" xr:uid="{00000000-0005-0000-0000-0000CA290000}"/>
    <cellStyle name="Normal 17 2" xfId="100" xr:uid="{00000000-0005-0000-0000-0000CB290000}"/>
    <cellStyle name="Normal 18" xfId="94" xr:uid="{00000000-0005-0000-0000-0000CC290000}"/>
    <cellStyle name="Normal 18 2" xfId="101" xr:uid="{00000000-0005-0000-0000-0000CD290000}"/>
    <cellStyle name="Normal 18 3" xfId="97" xr:uid="{00000000-0005-0000-0000-0000CE290000}"/>
    <cellStyle name="Normal 19" xfId="82" xr:uid="{00000000-0005-0000-0000-0000CF290000}"/>
    <cellStyle name="Normal 19 10" xfId="455" xr:uid="{00000000-0005-0000-0000-0000D0290000}"/>
    <cellStyle name="Normal 19 10 2" xfId="3298" xr:uid="{00000000-0005-0000-0000-0000D1290000}"/>
    <cellStyle name="Normal 19 10 2 2" xfId="8280" xr:uid="{00000000-0005-0000-0000-0000D2290000}"/>
    <cellStyle name="Normal 19 10 2 2 2" xfId="17525" xr:uid="{00000000-0005-0000-0000-0000D3290000}"/>
    <cellStyle name="Normal 19 10 2 2 3" xfId="26775" xr:uid="{00000000-0005-0000-0000-0000D4290000}"/>
    <cellStyle name="Normal 19 10 2 2 4" xfId="36020" xr:uid="{00000000-0005-0000-0000-0000D5290000}"/>
    <cellStyle name="Normal 19 10 2 2 5" xfId="45265" xr:uid="{00000000-0005-0000-0000-0000D6290000}"/>
    <cellStyle name="Normal 19 10 2 3" xfId="12543" xr:uid="{00000000-0005-0000-0000-0000D7290000}"/>
    <cellStyle name="Normal 19 10 2 4" xfId="21793" xr:uid="{00000000-0005-0000-0000-0000D8290000}"/>
    <cellStyle name="Normal 19 10 2 5" xfId="31038" xr:uid="{00000000-0005-0000-0000-0000D9290000}"/>
    <cellStyle name="Normal 19 10 2 6" xfId="40283" xr:uid="{00000000-0005-0000-0000-0000DA290000}"/>
    <cellStyle name="Normal 19 10 3" xfId="2579" xr:uid="{00000000-0005-0000-0000-0000DB290000}"/>
    <cellStyle name="Normal 19 10 3 2" xfId="7561" xr:uid="{00000000-0005-0000-0000-0000DC290000}"/>
    <cellStyle name="Normal 19 10 3 2 2" xfId="16806" xr:uid="{00000000-0005-0000-0000-0000DD290000}"/>
    <cellStyle name="Normal 19 10 3 2 3" xfId="26056" xr:uid="{00000000-0005-0000-0000-0000DE290000}"/>
    <cellStyle name="Normal 19 10 3 2 4" xfId="35301" xr:uid="{00000000-0005-0000-0000-0000DF290000}"/>
    <cellStyle name="Normal 19 10 3 2 5" xfId="44546" xr:uid="{00000000-0005-0000-0000-0000E0290000}"/>
    <cellStyle name="Normal 19 10 3 3" xfId="11824" xr:uid="{00000000-0005-0000-0000-0000E1290000}"/>
    <cellStyle name="Normal 19 10 3 4" xfId="21074" xr:uid="{00000000-0005-0000-0000-0000E2290000}"/>
    <cellStyle name="Normal 19 10 3 5" xfId="30319" xr:uid="{00000000-0005-0000-0000-0000E3290000}"/>
    <cellStyle name="Normal 19 10 3 6" xfId="39564" xr:uid="{00000000-0005-0000-0000-0000E4290000}"/>
    <cellStyle name="Normal 19 10 4" xfId="5438" xr:uid="{00000000-0005-0000-0000-0000E5290000}"/>
    <cellStyle name="Normal 19 10 4 2" xfId="14683" xr:uid="{00000000-0005-0000-0000-0000E6290000}"/>
    <cellStyle name="Normal 19 10 4 3" xfId="23933" xr:uid="{00000000-0005-0000-0000-0000E7290000}"/>
    <cellStyle name="Normal 19 10 4 4" xfId="33178" xr:uid="{00000000-0005-0000-0000-0000E8290000}"/>
    <cellStyle name="Normal 19 10 4 5" xfId="42423" xr:uid="{00000000-0005-0000-0000-0000E9290000}"/>
    <cellStyle name="Normal 19 10 5" xfId="4736" xr:uid="{00000000-0005-0000-0000-0000EA290000}"/>
    <cellStyle name="Normal 19 10 5 2" xfId="13981" xr:uid="{00000000-0005-0000-0000-0000EB290000}"/>
    <cellStyle name="Normal 19 10 5 3" xfId="23231" xr:uid="{00000000-0005-0000-0000-0000EC290000}"/>
    <cellStyle name="Normal 19 10 5 4" xfId="32476" xr:uid="{00000000-0005-0000-0000-0000ED290000}"/>
    <cellStyle name="Normal 19 10 5 5" xfId="41721" xr:uid="{00000000-0005-0000-0000-0000EE290000}"/>
    <cellStyle name="Normal 19 10 6" xfId="9701" xr:uid="{00000000-0005-0000-0000-0000EF290000}"/>
    <cellStyle name="Normal 19 10 7" xfId="18951" xr:uid="{00000000-0005-0000-0000-0000F0290000}"/>
    <cellStyle name="Normal 19 10 8" xfId="28196" xr:uid="{00000000-0005-0000-0000-0000F1290000}"/>
    <cellStyle name="Normal 19 10 9" xfId="37441" xr:uid="{00000000-0005-0000-0000-0000F2290000}"/>
    <cellStyle name="Normal 19 11" xfId="822" xr:uid="{00000000-0005-0000-0000-0000F3290000}"/>
    <cellStyle name="Normal 19 11 2" xfId="3664" xr:uid="{00000000-0005-0000-0000-0000F4290000}"/>
    <cellStyle name="Normal 19 11 2 2" xfId="8646" xr:uid="{00000000-0005-0000-0000-0000F5290000}"/>
    <cellStyle name="Normal 19 11 2 2 2" xfId="17891" xr:uid="{00000000-0005-0000-0000-0000F6290000}"/>
    <cellStyle name="Normal 19 11 2 2 3" xfId="27141" xr:uid="{00000000-0005-0000-0000-0000F7290000}"/>
    <cellStyle name="Normal 19 11 2 2 4" xfId="36386" xr:uid="{00000000-0005-0000-0000-0000F8290000}"/>
    <cellStyle name="Normal 19 11 2 2 5" xfId="45631" xr:uid="{00000000-0005-0000-0000-0000F9290000}"/>
    <cellStyle name="Normal 19 11 2 3" xfId="12909" xr:uid="{00000000-0005-0000-0000-0000FA290000}"/>
    <cellStyle name="Normal 19 11 2 4" xfId="22159" xr:uid="{00000000-0005-0000-0000-0000FB290000}"/>
    <cellStyle name="Normal 19 11 2 5" xfId="31404" xr:uid="{00000000-0005-0000-0000-0000FC290000}"/>
    <cellStyle name="Normal 19 11 2 6" xfId="40649" xr:uid="{00000000-0005-0000-0000-0000FD290000}"/>
    <cellStyle name="Normal 19 11 3" xfId="2226" xr:uid="{00000000-0005-0000-0000-0000FE290000}"/>
    <cellStyle name="Normal 19 11 3 2" xfId="7208" xr:uid="{00000000-0005-0000-0000-0000FF290000}"/>
    <cellStyle name="Normal 19 11 3 2 2" xfId="16453" xr:uid="{00000000-0005-0000-0000-0000002A0000}"/>
    <cellStyle name="Normal 19 11 3 2 3" xfId="25703" xr:uid="{00000000-0005-0000-0000-0000012A0000}"/>
    <cellStyle name="Normal 19 11 3 2 4" xfId="34948" xr:uid="{00000000-0005-0000-0000-0000022A0000}"/>
    <cellStyle name="Normal 19 11 3 2 5" xfId="44193" xr:uid="{00000000-0005-0000-0000-0000032A0000}"/>
    <cellStyle name="Normal 19 11 3 3" xfId="11471" xr:uid="{00000000-0005-0000-0000-0000042A0000}"/>
    <cellStyle name="Normal 19 11 3 4" xfId="20721" xr:uid="{00000000-0005-0000-0000-0000052A0000}"/>
    <cellStyle name="Normal 19 11 3 5" xfId="29966" xr:uid="{00000000-0005-0000-0000-0000062A0000}"/>
    <cellStyle name="Normal 19 11 3 6" xfId="39211" xr:uid="{00000000-0005-0000-0000-0000072A0000}"/>
    <cellStyle name="Normal 19 11 4" xfId="5804" xr:uid="{00000000-0005-0000-0000-0000082A0000}"/>
    <cellStyle name="Normal 19 11 4 2" xfId="15049" xr:uid="{00000000-0005-0000-0000-0000092A0000}"/>
    <cellStyle name="Normal 19 11 4 3" xfId="24299" xr:uid="{00000000-0005-0000-0000-00000A2A0000}"/>
    <cellStyle name="Normal 19 11 4 4" xfId="33544" xr:uid="{00000000-0005-0000-0000-00000B2A0000}"/>
    <cellStyle name="Normal 19 11 4 5" xfId="42789" xr:uid="{00000000-0005-0000-0000-00000C2A0000}"/>
    <cellStyle name="Normal 19 11 5" xfId="10067" xr:uid="{00000000-0005-0000-0000-00000D2A0000}"/>
    <cellStyle name="Normal 19 11 6" xfId="19317" xr:uid="{00000000-0005-0000-0000-00000E2A0000}"/>
    <cellStyle name="Normal 19 11 7" xfId="28562" xr:uid="{00000000-0005-0000-0000-00000F2A0000}"/>
    <cellStyle name="Normal 19 11 8" xfId="37807" xr:uid="{00000000-0005-0000-0000-0000102A0000}"/>
    <cellStyle name="Normal 19 12" xfId="2945" xr:uid="{00000000-0005-0000-0000-0000112A0000}"/>
    <cellStyle name="Normal 19 12 2" xfId="7927" xr:uid="{00000000-0005-0000-0000-0000122A0000}"/>
    <cellStyle name="Normal 19 12 2 2" xfId="17172" xr:uid="{00000000-0005-0000-0000-0000132A0000}"/>
    <cellStyle name="Normal 19 12 2 3" xfId="26422" xr:uid="{00000000-0005-0000-0000-0000142A0000}"/>
    <cellStyle name="Normal 19 12 2 4" xfId="35667" xr:uid="{00000000-0005-0000-0000-0000152A0000}"/>
    <cellStyle name="Normal 19 12 2 5" xfId="44912" xr:uid="{00000000-0005-0000-0000-0000162A0000}"/>
    <cellStyle name="Normal 19 12 3" xfId="12190" xr:uid="{00000000-0005-0000-0000-0000172A0000}"/>
    <cellStyle name="Normal 19 12 4" xfId="21440" xr:uid="{00000000-0005-0000-0000-0000182A0000}"/>
    <cellStyle name="Normal 19 12 5" xfId="30685" xr:uid="{00000000-0005-0000-0000-0000192A0000}"/>
    <cellStyle name="Normal 19 12 6" xfId="39930" xr:uid="{00000000-0005-0000-0000-00001A2A0000}"/>
    <cellStyle name="Normal 19 13" xfId="1524" xr:uid="{00000000-0005-0000-0000-00001B2A0000}"/>
    <cellStyle name="Normal 19 13 2" xfId="6506" xr:uid="{00000000-0005-0000-0000-00001C2A0000}"/>
    <cellStyle name="Normal 19 13 2 2" xfId="15751" xr:uid="{00000000-0005-0000-0000-00001D2A0000}"/>
    <cellStyle name="Normal 19 13 2 3" xfId="25001" xr:uid="{00000000-0005-0000-0000-00001E2A0000}"/>
    <cellStyle name="Normal 19 13 2 4" xfId="34246" xr:uid="{00000000-0005-0000-0000-00001F2A0000}"/>
    <cellStyle name="Normal 19 13 2 5" xfId="43491" xr:uid="{00000000-0005-0000-0000-0000202A0000}"/>
    <cellStyle name="Normal 19 13 3" xfId="10769" xr:uid="{00000000-0005-0000-0000-0000212A0000}"/>
    <cellStyle name="Normal 19 13 4" xfId="20019" xr:uid="{00000000-0005-0000-0000-0000222A0000}"/>
    <cellStyle name="Normal 19 13 5" xfId="29264" xr:uid="{00000000-0005-0000-0000-0000232A0000}"/>
    <cellStyle name="Normal 19 13 6" xfId="38509" xr:uid="{00000000-0005-0000-0000-0000242A0000}"/>
    <cellStyle name="Normal 19 14" xfId="5085" xr:uid="{00000000-0005-0000-0000-0000252A0000}"/>
    <cellStyle name="Normal 19 14 2" xfId="14330" xr:uid="{00000000-0005-0000-0000-0000262A0000}"/>
    <cellStyle name="Normal 19 14 3" xfId="23580" xr:uid="{00000000-0005-0000-0000-0000272A0000}"/>
    <cellStyle name="Normal 19 14 4" xfId="32825" xr:uid="{00000000-0005-0000-0000-0000282A0000}"/>
    <cellStyle name="Normal 19 14 5" xfId="42070" xr:uid="{00000000-0005-0000-0000-0000292A0000}"/>
    <cellStyle name="Normal 19 15" xfId="4368" xr:uid="{00000000-0005-0000-0000-00002A2A0000}"/>
    <cellStyle name="Normal 19 15 2" xfId="13613" xr:uid="{00000000-0005-0000-0000-00002B2A0000}"/>
    <cellStyle name="Normal 19 15 3" xfId="22863" xr:uid="{00000000-0005-0000-0000-00002C2A0000}"/>
    <cellStyle name="Normal 19 15 4" xfId="32108" xr:uid="{00000000-0005-0000-0000-00002D2A0000}"/>
    <cellStyle name="Normal 19 15 5" xfId="41353" xr:uid="{00000000-0005-0000-0000-00002E2A0000}"/>
    <cellStyle name="Normal 19 16" xfId="9348" xr:uid="{00000000-0005-0000-0000-00002F2A0000}"/>
    <cellStyle name="Normal 19 17" xfId="18598" xr:uid="{00000000-0005-0000-0000-0000302A0000}"/>
    <cellStyle name="Normal 19 18" xfId="27843" xr:uid="{00000000-0005-0000-0000-0000312A0000}"/>
    <cellStyle name="Normal 19 19" xfId="37088" xr:uid="{00000000-0005-0000-0000-0000322A0000}"/>
    <cellStyle name="Normal 19 2" xfId="98" xr:uid="{00000000-0005-0000-0000-0000332A0000}"/>
    <cellStyle name="Normal 19 2 10" xfId="826" xr:uid="{00000000-0005-0000-0000-0000342A0000}"/>
    <cellStyle name="Normal 19 2 10 2" xfId="3668" xr:uid="{00000000-0005-0000-0000-0000352A0000}"/>
    <cellStyle name="Normal 19 2 10 2 2" xfId="8650" xr:uid="{00000000-0005-0000-0000-0000362A0000}"/>
    <cellStyle name="Normal 19 2 10 2 2 2" xfId="17895" xr:uid="{00000000-0005-0000-0000-0000372A0000}"/>
    <cellStyle name="Normal 19 2 10 2 2 3" xfId="27145" xr:uid="{00000000-0005-0000-0000-0000382A0000}"/>
    <cellStyle name="Normal 19 2 10 2 2 4" xfId="36390" xr:uid="{00000000-0005-0000-0000-0000392A0000}"/>
    <cellStyle name="Normal 19 2 10 2 2 5" xfId="45635" xr:uid="{00000000-0005-0000-0000-00003A2A0000}"/>
    <cellStyle name="Normal 19 2 10 2 3" xfId="12913" xr:uid="{00000000-0005-0000-0000-00003B2A0000}"/>
    <cellStyle name="Normal 19 2 10 2 4" xfId="22163" xr:uid="{00000000-0005-0000-0000-00003C2A0000}"/>
    <cellStyle name="Normal 19 2 10 2 5" xfId="31408" xr:uid="{00000000-0005-0000-0000-00003D2A0000}"/>
    <cellStyle name="Normal 19 2 10 2 6" xfId="40653" xr:uid="{00000000-0005-0000-0000-00003E2A0000}"/>
    <cellStyle name="Normal 19 2 10 3" xfId="2230" xr:uid="{00000000-0005-0000-0000-00003F2A0000}"/>
    <cellStyle name="Normal 19 2 10 3 2" xfId="7212" xr:uid="{00000000-0005-0000-0000-0000402A0000}"/>
    <cellStyle name="Normal 19 2 10 3 2 2" xfId="16457" xr:uid="{00000000-0005-0000-0000-0000412A0000}"/>
    <cellStyle name="Normal 19 2 10 3 2 3" xfId="25707" xr:uid="{00000000-0005-0000-0000-0000422A0000}"/>
    <cellStyle name="Normal 19 2 10 3 2 4" xfId="34952" xr:uid="{00000000-0005-0000-0000-0000432A0000}"/>
    <cellStyle name="Normal 19 2 10 3 2 5" xfId="44197" xr:uid="{00000000-0005-0000-0000-0000442A0000}"/>
    <cellStyle name="Normal 19 2 10 3 3" xfId="11475" xr:uid="{00000000-0005-0000-0000-0000452A0000}"/>
    <cellStyle name="Normal 19 2 10 3 4" xfId="20725" xr:uid="{00000000-0005-0000-0000-0000462A0000}"/>
    <cellStyle name="Normal 19 2 10 3 5" xfId="29970" xr:uid="{00000000-0005-0000-0000-0000472A0000}"/>
    <cellStyle name="Normal 19 2 10 3 6" xfId="39215" xr:uid="{00000000-0005-0000-0000-0000482A0000}"/>
    <cellStyle name="Normal 19 2 10 4" xfId="5808" xr:uid="{00000000-0005-0000-0000-0000492A0000}"/>
    <cellStyle name="Normal 19 2 10 4 2" xfId="15053" xr:uid="{00000000-0005-0000-0000-00004A2A0000}"/>
    <cellStyle name="Normal 19 2 10 4 3" xfId="24303" xr:uid="{00000000-0005-0000-0000-00004B2A0000}"/>
    <cellStyle name="Normal 19 2 10 4 4" xfId="33548" xr:uid="{00000000-0005-0000-0000-00004C2A0000}"/>
    <cellStyle name="Normal 19 2 10 4 5" xfId="42793" xr:uid="{00000000-0005-0000-0000-00004D2A0000}"/>
    <cellStyle name="Normal 19 2 10 5" xfId="10071" xr:uid="{00000000-0005-0000-0000-00004E2A0000}"/>
    <cellStyle name="Normal 19 2 10 6" xfId="19321" xr:uid="{00000000-0005-0000-0000-00004F2A0000}"/>
    <cellStyle name="Normal 19 2 10 7" xfId="28566" xr:uid="{00000000-0005-0000-0000-0000502A0000}"/>
    <cellStyle name="Normal 19 2 10 8" xfId="37811" xr:uid="{00000000-0005-0000-0000-0000512A0000}"/>
    <cellStyle name="Normal 19 2 11" xfId="2949" xr:uid="{00000000-0005-0000-0000-0000522A0000}"/>
    <cellStyle name="Normal 19 2 11 2" xfId="7931" xr:uid="{00000000-0005-0000-0000-0000532A0000}"/>
    <cellStyle name="Normal 19 2 11 2 2" xfId="17176" xr:uid="{00000000-0005-0000-0000-0000542A0000}"/>
    <cellStyle name="Normal 19 2 11 2 3" xfId="26426" xr:uid="{00000000-0005-0000-0000-0000552A0000}"/>
    <cellStyle name="Normal 19 2 11 2 4" xfId="35671" xr:uid="{00000000-0005-0000-0000-0000562A0000}"/>
    <cellStyle name="Normal 19 2 11 2 5" xfId="44916" xr:uid="{00000000-0005-0000-0000-0000572A0000}"/>
    <cellStyle name="Normal 19 2 11 3" xfId="12194" xr:uid="{00000000-0005-0000-0000-0000582A0000}"/>
    <cellStyle name="Normal 19 2 11 4" xfId="21444" xr:uid="{00000000-0005-0000-0000-0000592A0000}"/>
    <cellStyle name="Normal 19 2 11 5" xfId="30689" xr:uid="{00000000-0005-0000-0000-00005A2A0000}"/>
    <cellStyle name="Normal 19 2 11 6" xfId="39934" xr:uid="{00000000-0005-0000-0000-00005B2A0000}"/>
    <cellStyle name="Normal 19 2 12" xfId="1528" xr:uid="{00000000-0005-0000-0000-00005C2A0000}"/>
    <cellStyle name="Normal 19 2 12 2" xfId="6510" xr:uid="{00000000-0005-0000-0000-00005D2A0000}"/>
    <cellStyle name="Normal 19 2 12 2 2" xfId="15755" xr:uid="{00000000-0005-0000-0000-00005E2A0000}"/>
    <cellStyle name="Normal 19 2 12 2 3" xfId="25005" xr:uid="{00000000-0005-0000-0000-00005F2A0000}"/>
    <cellStyle name="Normal 19 2 12 2 4" xfId="34250" xr:uid="{00000000-0005-0000-0000-0000602A0000}"/>
    <cellStyle name="Normal 19 2 12 2 5" xfId="43495" xr:uid="{00000000-0005-0000-0000-0000612A0000}"/>
    <cellStyle name="Normal 19 2 12 3" xfId="10773" xr:uid="{00000000-0005-0000-0000-0000622A0000}"/>
    <cellStyle name="Normal 19 2 12 4" xfId="20023" xr:uid="{00000000-0005-0000-0000-0000632A0000}"/>
    <cellStyle name="Normal 19 2 12 5" xfId="29268" xr:uid="{00000000-0005-0000-0000-0000642A0000}"/>
    <cellStyle name="Normal 19 2 12 6" xfId="38513" xr:uid="{00000000-0005-0000-0000-0000652A0000}"/>
    <cellStyle name="Normal 19 2 13" xfId="5089" xr:uid="{00000000-0005-0000-0000-0000662A0000}"/>
    <cellStyle name="Normal 19 2 13 2" xfId="14334" xr:uid="{00000000-0005-0000-0000-0000672A0000}"/>
    <cellStyle name="Normal 19 2 13 3" xfId="23584" xr:uid="{00000000-0005-0000-0000-0000682A0000}"/>
    <cellStyle name="Normal 19 2 13 4" xfId="32829" xr:uid="{00000000-0005-0000-0000-0000692A0000}"/>
    <cellStyle name="Normal 19 2 13 5" xfId="42074" xr:uid="{00000000-0005-0000-0000-00006A2A0000}"/>
    <cellStyle name="Normal 19 2 14" xfId="4373" xr:uid="{00000000-0005-0000-0000-00006B2A0000}"/>
    <cellStyle name="Normal 19 2 14 2" xfId="13618" xr:uid="{00000000-0005-0000-0000-00006C2A0000}"/>
    <cellStyle name="Normal 19 2 14 3" xfId="22868" xr:uid="{00000000-0005-0000-0000-00006D2A0000}"/>
    <cellStyle name="Normal 19 2 14 4" xfId="32113" xr:uid="{00000000-0005-0000-0000-00006E2A0000}"/>
    <cellStyle name="Normal 19 2 14 5" xfId="41358" xr:uid="{00000000-0005-0000-0000-00006F2A0000}"/>
    <cellStyle name="Normal 19 2 15" xfId="9352" xr:uid="{00000000-0005-0000-0000-0000702A0000}"/>
    <cellStyle name="Normal 19 2 16" xfId="18602" xr:uid="{00000000-0005-0000-0000-0000712A0000}"/>
    <cellStyle name="Normal 19 2 17" xfId="27847" xr:uid="{00000000-0005-0000-0000-0000722A0000}"/>
    <cellStyle name="Normal 19 2 18" xfId="37092" xr:uid="{00000000-0005-0000-0000-0000732A0000}"/>
    <cellStyle name="Normal 19 2 2" xfId="127" xr:uid="{00000000-0005-0000-0000-0000742A0000}"/>
    <cellStyle name="Normal 19 2 2 10" xfId="1552" xr:uid="{00000000-0005-0000-0000-0000752A0000}"/>
    <cellStyle name="Normal 19 2 2 10 2" xfId="6534" xr:uid="{00000000-0005-0000-0000-0000762A0000}"/>
    <cellStyle name="Normal 19 2 2 10 2 2" xfId="15779" xr:uid="{00000000-0005-0000-0000-0000772A0000}"/>
    <cellStyle name="Normal 19 2 2 10 2 3" xfId="25029" xr:uid="{00000000-0005-0000-0000-0000782A0000}"/>
    <cellStyle name="Normal 19 2 2 10 2 4" xfId="34274" xr:uid="{00000000-0005-0000-0000-0000792A0000}"/>
    <cellStyle name="Normal 19 2 2 10 2 5" xfId="43519" xr:uid="{00000000-0005-0000-0000-00007A2A0000}"/>
    <cellStyle name="Normal 19 2 2 10 3" xfId="10797" xr:uid="{00000000-0005-0000-0000-00007B2A0000}"/>
    <cellStyle name="Normal 19 2 2 10 4" xfId="20047" xr:uid="{00000000-0005-0000-0000-00007C2A0000}"/>
    <cellStyle name="Normal 19 2 2 10 5" xfId="29292" xr:uid="{00000000-0005-0000-0000-00007D2A0000}"/>
    <cellStyle name="Normal 19 2 2 10 6" xfId="38537" xr:uid="{00000000-0005-0000-0000-00007E2A0000}"/>
    <cellStyle name="Normal 19 2 2 11" xfId="5113" xr:uid="{00000000-0005-0000-0000-00007F2A0000}"/>
    <cellStyle name="Normal 19 2 2 11 2" xfId="14358" xr:uid="{00000000-0005-0000-0000-0000802A0000}"/>
    <cellStyle name="Normal 19 2 2 11 3" xfId="23608" xr:uid="{00000000-0005-0000-0000-0000812A0000}"/>
    <cellStyle name="Normal 19 2 2 11 4" xfId="32853" xr:uid="{00000000-0005-0000-0000-0000822A0000}"/>
    <cellStyle name="Normal 19 2 2 11 5" xfId="42098" xr:uid="{00000000-0005-0000-0000-0000832A0000}"/>
    <cellStyle name="Normal 19 2 2 12" xfId="4380" xr:uid="{00000000-0005-0000-0000-0000842A0000}"/>
    <cellStyle name="Normal 19 2 2 12 2" xfId="13625" xr:uid="{00000000-0005-0000-0000-0000852A0000}"/>
    <cellStyle name="Normal 19 2 2 12 3" xfId="22875" xr:uid="{00000000-0005-0000-0000-0000862A0000}"/>
    <cellStyle name="Normal 19 2 2 12 4" xfId="32120" xr:uid="{00000000-0005-0000-0000-0000872A0000}"/>
    <cellStyle name="Normal 19 2 2 12 5" xfId="41365" xr:uid="{00000000-0005-0000-0000-0000882A0000}"/>
    <cellStyle name="Normal 19 2 2 13" xfId="9376" xr:uid="{00000000-0005-0000-0000-0000892A0000}"/>
    <cellStyle name="Normal 19 2 2 14" xfId="18626" xr:uid="{00000000-0005-0000-0000-00008A2A0000}"/>
    <cellStyle name="Normal 19 2 2 15" xfId="27871" xr:uid="{00000000-0005-0000-0000-00008B2A0000}"/>
    <cellStyle name="Normal 19 2 2 16" xfId="37116" xr:uid="{00000000-0005-0000-0000-00008C2A0000}"/>
    <cellStyle name="Normal 19 2 2 2" xfId="207" xr:uid="{00000000-0005-0000-0000-00008D2A0000}"/>
    <cellStyle name="Normal 19 2 2 2 10" xfId="9454" xr:uid="{00000000-0005-0000-0000-00008E2A0000}"/>
    <cellStyle name="Normal 19 2 2 2 11" xfId="18704" xr:uid="{00000000-0005-0000-0000-00008F2A0000}"/>
    <cellStyle name="Normal 19 2 2 2 12" xfId="27949" xr:uid="{00000000-0005-0000-0000-0000902A0000}"/>
    <cellStyle name="Normal 19 2 2 2 13" xfId="37194" xr:uid="{00000000-0005-0000-0000-0000912A0000}"/>
    <cellStyle name="Normal 19 2 2 2 2" xfId="286" xr:uid="{00000000-0005-0000-0000-0000922A0000}"/>
    <cellStyle name="Normal 19 2 2 2 2 10" xfId="28027" xr:uid="{00000000-0005-0000-0000-0000932A0000}"/>
    <cellStyle name="Normal 19 2 2 2 2 11" xfId="37272" xr:uid="{00000000-0005-0000-0000-0000942A0000}"/>
    <cellStyle name="Normal 19 2 2 2 2 2" xfId="655" xr:uid="{00000000-0005-0000-0000-0000952A0000}"/>
    <cellStyle name="Normal 19 2 2 2 2 2 10" xfId="37640" xr:uid="{00000000-0005-0000-0000-0000962A0000}"/>
    <cellStyle name="Normal 19 2 2 2 2 2 2" xfId="1357" xr:uid="{00000000-0005-0000-0000-0000972A0000}"/>
    <cellStyle name="Normal 19 2 2 2 2 2 2 2" xfId="4199" xr:uid="{00000000-0005-0000-0000-0000982A0000}"/>
    <cellStyle name="Normal 19 2 2 2 2 2 2 2 2" xfId="9181" xr:uid="{00000000-0005-0000-0000-0000992A0000}"/>
    <cellStyle name="Normal 19 2 2 2 2 2 2 2 2 2" xfId="18426" xr:uid="{00000000-0005-0000-0000-00009A2A0000}"/>
    <cellStyle name="Normal 19 2 2 2 2 2 2 2 2 3" xfId="27676" xr:uid="{00000000-0005-0000-0000-00009B2A0000}"/>
    <cellStyle name="Normal 19 2 2 2 2 2 2 2 2 4" xfId="36921" xr:uid="{00000000-0005-0000-0000-00009C2A0000}"/>
    <cellStyle name="Normal 19 2 2 2 2 2 2 2 2 5" xfId="46166" xr:uid="{00000000-0005-0000-0000-00009D2A0000}"/>
    <cellStyle name="Normal 19 2 2 2 2 2 2 2 3" xfId="13444" xr:uid="{00000000-0005-0000-0000-00009E2A0000}"/>
    <cellStyle name="Normal 19 2 2 2 2 2 2 2 4" xfId="22694" xr:uid="{00000000-0005-0000-0000-00009F2A0000}"/>
    <cellStyle name="Normal 19 2 2 2 2 2 2 2 5" xfId="31939" xr:uid="{00000000-0005-0000-0000-0000A02A0000}"/>
    <cellStyle name="Normal 19 2 2 2 2 2 2 2 6" xfId="41184" xr:uid="{00000000-0005-0000-0000-0000A12A0000}"/>
    <cellStyle name="Normal 19 2 2 2 2 2 2 3" xfId="2778" xr:uid="{00000000-0005-0000-0000-0000A22A0000}"/>
    <cellStyle name="Normal 19 2 2 2 2 2 2 3 2" xfId="7760" xr:uid="{00000000-0005-0000-0000-0000A32A0000}"/>
    <cellStyle name="Normal 19 2 2 2 2 2 2 3 2 2" xfId="17005" xr:uid="{00000000-0005-0000-0000-0000A42A0000}"/>
    <cellStyle name="Normal 19 2 2 2 2 2 2 3 2 3" xfId="26255" xr:uid="{00000000-0005-0000-0000-0000A52A0000}"/>
    <cellStyle name="Normal 19 2 2 2 2 2 2 3 2 4" xfId="35500" xr:uid="{00000000-0005-0000-0000-0000A62A0000}"/>
    <cellStyle name="Normal 19 2 2 2 2 2 2 3 2 5" xfId="44745" xr:uid="{00000000-0005-0000-0000-0000A72A0000}"/>
    <cellStyle name="Normal 19 2 2 2 2 2 2 3 3" xfId="12023" xr:uid="{00000000-0005-0000-0000-0000A82A0000}"/>
    <cellStyle name="Normal 19 2 2 2 2 2 2 3 4" xfId="21273" xr:uid="{00000000-0005-0000-0000-0000A92A0000}"/>
    <cellStyle name="Normal 19 2 2 2 2 2 2 3 5" xfId="30518" xr:uid="{00000000-0005-0000-0000-0000AA2A0000}"/>
    <cellStyle name="Normal 19 2 2 2 2 2 2 3 6" xfId="39763" xr:uid="{00000000-0005-0000-0000-0000AB2A0000}"/>
    <cellStyle name="Normal 19 2 2 2 2 2 2 4" xfId="6339" xr:uid="{00000000-0005-0000-0000-0000AC2A0000}"/>
    <cellStyle name="Normal 19 2 2 2 2 2 2 4 2" xfId="15584" xr:uid="{00000000-0005-0000-0000-0000AD2A0000}"/>
    <cellStyle name="Normal 19 2 2 2 2 2 2 4 3" xfId="24834" xr:uid="{00000000-0005-0000-0000-0000AE2A0000}"/>
    <cellStyle name="Normal 19 2 2 2 2 2 2 4 4" xfId="34079" xr:uid="{00000000-0005-0000-0000-0000AF2A0000}"/>
    <cellStyle name="Normal 19 2 2 2 2 2 2 4 5" xfId="43324" xr:uid="{00000000-0005-0000-0000-0000B02A0000}"/>
    <cellStyle name="Normal 19 2 2 2 2 2 2 5" xfId="10602" xr:uid="{00000000-0005-0000-0000-0000B12A0000}"/>
    <cellStyle name="Normal 19 2 2 2 2 2 2 6" xfId="19852" xr:uid="{00000000-0005-0000-0000-0000B22A0000}"/>
    <cellStyle name="Normal 19 2 2 2 2 2 2 7" xfId="29097" xr:uid="{00000000-0005-0000-0000-0000B32A0000}"/>
    <cellStyle name="Normal 19 2 2 2 2 2 2 8" xfId="38342" xr:uid="{00000000-0005-0000-0000-0000B42A0000}"/>
    <cellStyle name="Normal 19 2 2 2 2 2 3" xfId="3497" xr:uid="{00000000-0005-0000-0000-0000B52A0000}"/>
    <cellStyle name="Normal 19 2 2 2 2 2 3 2" xfId="8479" xr:uid="{00000000-0005-0000-0000-0000B62A0000}"/>
    <cellStyle name="Normal 19 2 2 2 2 2 3 2 2" xfId="17724" xr:uid="{00000000-0005-0000-0000-0000B72A0000}"/>
    <cellStyle name="Normal 19 2 2 2 2 2 3 2 3" xfId="26974" xr:uid="{00000000-0005-0000-0000-0000B82A0000}"/>
    <cellStyle name="Normal 19 2 2 2 2 2 3 2 4" xfId="36219" xr:uid="{00000000-0005-0000-0000-0000B92A0000}"/>
    <cellStyle name="Normal 19 2 2 2 2 2 3 2 5" xfId="45464" xr:uid="{00000000-0005-0000-0000-0000BA2A0000}"/>
    <cellStyle name="Normal 19 2 2 2 2 2 3 3" xfId="12742" xr:uid="{00000000-0005-0000-0000-0000BB2A0000}"/>
    <cellStyle name="Normal 19 2 2 2 2 2 3 4" xfId="21992" xr:uid="{00000000-0005-0000-0000-0000BC2A0000}"/>
    <cellStyle name="Normal 19 2 2 2 2 2 3 5" xfId="31237" xr:uid="{00000000-0005-0000-0000-0000BD2A0000}"/>
    <cellStyle name="Normal 19 2 2 2 2 2 3 6" xfId="40482" xr:uid="{00000000-0005-0000-0000-0000BE2A0000}"/>
    <cellStyle name="Normal 19 2 2 2 2 2 4" xfId="2059" xr:uid="{00000000-0005-0000-0000-0000BF2A0000}"/>
    <cellStyle name="Normal 19 2 2 2 2 2 4 2" xfId="7041" xr:uid="{00000000-0005-0000-0000-0000C02A0000}"/>
    <cellStyle name="Normal 19 2 2 2 2 2 4 2 2" xfId="16286" xr:uid="{00000000-0005-0000-0000-0000C12A0000}"/>
    <cellStyle name="Normal 19 2 2 2 2 2 4 2 3" xfId="25536" xr:uid="{00000000-0005-0000-0000-0000C22A0000}"/>
    <cellStyle name="Normal 19 2 2 2 2 2 4 2 4" xfId="34781" xr:uid="{00000000-0005-0000-0000-0000C32A0000}"/>
    <cellStyle name="Normal 19 2 2 2 2 2 4 2 5" xfId="44026" xr:uid="{00000000-0005-0000-0000-0000C42A0000}"/>
    <cellStyle name="Normal 19 2 2 2 2 2 4 3" xfId="11304" xr:uid="{00000000-0005-0000-0000-0000C52A0000}"/>
    <cellStyle name="Normal 19 2 2 2 2 2 4 4" xfId="20554" xr:uid="{00000000-0005-0000-0000-0000C62A0000}"/>
    <cellStyle name="Normal 19 2 2 2 2 2 4 5" xfId="29799" xr:uid="{00000000-0005-0000-0000-0000C72A0000}"/>
    <cellStyle name="Normal 19 2 2 2 2 2 4 6" xfId="39044" xr:uid="{00000000-0005-0000-0000-0000C82A0000}"/>
    <cellStyle name="Normal 19 2 2 2 2 2 5" xfId="5637" xr:uid="{00000000-0005-0000-0000-0000C92A0000}"/>
    <cellStyle name="Normal 19 2 2 2 2 2 5 2" xfId="14882" xr:uid="{00000000-0005-0000-0000-0000CA2A0000}"/>
    <cellStyle name="Normal 19 2 2 2 2 2 5 3" xfId="24132" xr:uid="{00000000-0005-0000-0000-0000CB2A0000}"/>
    <cellStyle name="Normal 19 2 2 2 2 2 5 4" xfId="33377" xr:uid="{00000000-0005-0000-0000-0000CC2A0000}"/>
    <cellStyle name="Normal 19 2 2 2 2 2 5 5" xfId="42622" xr:uid="{00000000-0005-0000-0000-0000CD2A0000}"/>
    <cellStyle name="Normal 19 2 2 2 2 2 6" xfId="4918" xr:uid="{00000000-0005-0000-0000-0000CE2A0000}"/>
    <cellStyle name="Normal 19 2 2 2 2 2 6 2" xfId="14163" xr:uid="{00000000-0005-0000-0000-0000CF2A0000}"/>
    <cellStyle name="Normal 19 2 2 2 2 2 6 3" xfId="23413" xr:uid="{00000000-0005-0000-0000-0000D02A0000}"/>
    <cellStyle name="Normal 19 2 2 2 2 2 6 4" xfId="32658" xr:uid="{00000000-0005-0000-0000-0000D12A0000}"/>
    <cellStyle name="Normal 19 2 2 2 2 2 6 5" xfId="41903" xr:uid="{00000000-0005-0000-0000-0000D22A0000}"/>
    <cellStyle name="Normal 19 2 2 2 2 2 7" xfId="9900" xr:uid="{00000000-0005-0000-0000-0000D32A0000}"/>
    <cellStyle name="Normal 19 2 2 2 2 2 8" xfId="19150" xr:uid="{00000000-0005-0000-0000-0000D42A0000}"/>
    <cellStyle name="Normal 19 2 2 2 2 2 9" xfId="28395" xr:uid="{00000000-0005-0000-0000-0000D52A0000}"/>
    <cellStyle name="Normal 19 2 2 2 2 3" xfId="1006" xr:uid="{00000000-0005-0000-0000-0000D62A0000}"/>
    <cellStyle name="Normal 19 2 2 2 2 3 2" xfId="3848" xr:uid="{00000000-0005-0000-0000-0000D72A0000}"/>
    <cellStyle name="Normal 19 2 2 2 2 3 2 2" xfId="8830" xr:uid="{00000000-0005-0000-0000-0000D82A0000}"/>
    <cellStyle name="Normal 19 2 2 2 2 3 2 2 2" xfId="18075" xr:uid="{00000000-0005-0000-0000-0000D92A0000}"/>
    <cellStyle name="Normal 19 2 2 2 2 3 2 2 3" xfId="27325" xr:uid="{00000000-0005-0000-0000-0000DA2A0000}"/>
    <cellStyle name="Normal 19 2 2 2 2 3 2 2 4" xfId="36570" xr:uid="{00000000-0005-0000-0000-0000DB2A0000}"/>
    <cellStyle name="Normal 19 2 2 2 2 3 2 2 5" xfId="45815" xr:uid="{00000000-0005-0000-0000-0000DC2A0000}"/>
    <cellStyle name="Normal 19 2 2 2 2 3 2 3" xfId="13093" xr:uid="{00000000-0005-0000-0000-0000DD2A0000}"/>
    <cellStyle name="Normal 19 2 2 2 2 3 2 4" xfId="22343" xr:uid="{00000000-0005-0000-0000-0000DE2A0000}"/>
    <cellStyle name="Normal 19 2 2 2 2 3 2 5" xfId="31588" xr:uid="{00000000-0005-0000-0000-0000DF2A0000}"/>
    <cellStyle name="Normal 19 2 2 2 2 3 2 6" xfId="40833" xr:uid="{00000000-0005-0000-0000-0000E02A0000}"/>
    <cellStyle name="Normal 19 2 2 2 2 3 3" xfId="2410" xr:uid="{00000000-0005-0000-0000-0000E12A0000}"/>
    <cellStyle name="Normal 19 2 2 2 2 3 3 2" xfId="7392" xr:uid="{00000000-0005-0000-0000-0000E22A0000}"/>
    <cellStyle name="Normal 19 2 2 2 2 3 3 2 2" xfId="16637" xr:uid="{00000000-0005-0000-0000-0000E32A0000}"/>
    <cellStyle name="Normal 19 2 2 2 2 3 3 2 3" xfId="25887" xr:uid="{00000000-0005-0000-0000-0000E42A0000}"/>
    <cellStyle name="Normal 19 2 2 2 2 3 3 2 4" xfId="35132" xr:uid="{00000000-0005-0000-0000-0000E52A0000}"/>
    <cellStyle name="Normal 19 2 2 2 2 3 3 2 5" xfId="44377" xr:uid="{00000000-0005-0000-0000-0000E62A0000}"/>
    <cellStyle name="Normal 19 2 2 2 2 3 3 3" xfId="11655" xr:uid="{00000000-0005-0000-0000-0000E72A0000}"/>
    <cellStyle name="Normal 19 2 2 2 2 3 3 4" xfId="20905" xr:uid="{00000000-0005-0000-0000-0000E82A0000}"/>
    <cellStyle name="Normal 19 2 2 2 2 3 3 5" xfId="30150" xr:uid="{00000000-0005-0000-0000-0000E92A0000}"/>
    <cellStyle name="Normal 19 2 2 2 2 3 3 6" xfId="39395" xr:uid="{00000000-0005-0000-0000-0000EA2A0000}"/>
    <cellStyle name="Normal 19 2 2 2 2 3 4" xfId="5988" xr:uid="{00000000-0005-0000-0000-0000EB2A0000}"/>
    <cellStyle name="Normal 19 2 2 2 2 3 4 2" xfId="15233" xr:uid="{00000000-0005-0000-0000-0000EC2A0000}"/>
    <cellStyle name="Normal 19 2 2 2 2 3 4 3" xfId="24483" xr:uid="{00000000-0005-0000-0000-0000ED2A0000}"/>
    <cellStyle name="Normal 19 2 2 2 2 3 4 4" xfId="33728" xr:uid="{00000000-0005-0000-0000-0000EE2A0000}"/>
    <cellStyle name="Normal 19 2 2 2 2 3 4 5" xfId="42973" xr:uid="{00000000-0005-0000-0000-0000EF2A0000}"/>
    <cellStyle name="Normal 19 2 2 2 2 3 5" xfId="10251" xr:uid="{00000000-0005-0000-0000-0000F02A0000}"/>
    <cellStyle name="Normal 19 2 2 2 2 3 6" xfId="19501" xr:uid="{00000000-0005-0000-0000-0000F12A0000}"/>
    <cellStyle name="Normal 19 2 2 2 2 3 7" xfId="28746" xr:uid="{00000000-0005-0000-0000-0000F22A0000}"/>
    <cellStyle name="Normal 19 2 2 2 2 3 8" xfId="37991" xr:uid="{00000000-0005-0000-0000-0000F32A0000}"/>
    <cellStyle name="Normal 19 2 2 2 2 4" xfId="3129" xr:uid="{00000000-0005-0000-0000-0000F42A0000}"/>
    <cellStyle name="Normal 19 2 2 2 2 4 2" xfId="8111" xr:uid="{00000000-0005-0000-0000-0000F52A0000}"/>
    <cellStyle name="Normal 19 2 2 2 2 4 2 2" xfId="17356" xr:uid="{00000000-0005-0000-0000-0000F62A0000}"/>
    <cellStyle name="Normal 19 2 2 2 2 4 2 3" xfId="26606" xr:uid="{00000000-0005-0000-0000-0000F72A0000}"/>
    <cellStyle name="Normal 19 2 2 2 2 4 2 4" xfId="35851" xr:uid="{00000000-0005-0000-0000-0000F82A0000}"/>
    <cellStyle name="Normal 19 2 2 2 2 4 2 5" xfId="45096" xr:uid="{00000000-0005-0000-0000-0000F92A0000}"/>
    <cellStyle name="Normal 19 2 2 2 2 4 3" xfId="12374" xr:uid="{00000000-0005-0000-0000-0000FA2A0000}"/>
    <cellStyle name="Normal 19 2 2 2 2 4 4" xfId="21624" xr:uid="{00000000-0005-0000-0000-0000FB2A0000}"/>
    <cellStyle name="Normal 19 2 2 2 2 4 5" xfId="30869" xr:uid="{00000000-0005-0000-0000-0000FC2A0000}"/>
    <cellStyle name="Normal 19 2 2 2 2 4 6" xfId="40114" xr:uid="{00000000-0005-0000-0000-0000FD2A0000}"/>
    <cellStyle name="Normal 19 2 2 2 2 5" xfId="1825" xr:uid="{00000000-0005-0000-0000-0000FE2A0000}"/>
    <cellStyle name="Normal 19 2 2 2 2 5 2" xfId="6807" xr:uid="{00000000-0005-0000-0000-0000FF2A0000}"/>
    <cellStyle name="Normal 19 2 2 2 2 5 2 2" xfId="16052" xr:uid="{00000000-0005-0000-0000-0000002B0000}"/>
    <cellStyle name="Normal 19 2 2 2 2 5 2 3" xfId="25302" xr:uid="{00000000-0005-0000-0000-0000012B0000}"/>
    <cellStyle name="Normal 19 2 2 2 2 5 2 4" xfId="34547" xr:uid="{00000000-0005-0000-0000-0000022B0000}"/>
    <cellStyle name="Normal 19 2 2 2 2 5 2 5" xfId="43792" xr:uid="{00000000-0005-0000-0000-0000032B0000}"/>
    <cellStyle name="Normal 19 2 2 2 2 5 3" xfId="11070" xr:uid="{00000000-0005-0000-0000-0000042B0000}"/>
    <cellStyle name="Normal 19 2 2 2 2 5 4" xfId="20320" xr:uid="{00000000-0005-0000-0000-0000052B0000}"/>
    <cellStyle name="Normal 19 2 2 2 2 5 5" xfId="29565" xr:uid="{00000000-0005-0000-0000-0000062B0000}"/>
    <cellStyle name="Normal 19 2 2 2 2 5 6" xfId="38810" xr:uid="{00000000-0005-0000-0000-0000072B0000}"/>
    <cellStyle name="Normal 19 2 2 2 2 6" xfId="5269" xr:uid="{00000000-0005-0000-0000-0000082B0000}"/>
    <cellStyle name="Normal 19 2 2 2 2 6 2" xfId="14514" xr:uid="{00000000-0005-0000-0000-0000092B0000}"/>
    <cellStyle name="Normal 19 2 2 2 2 6 3" xfId="23764" xr:uid="{00000000-0005-0000-0000-00000A2B0000}"/>
    <cellStyle name="Normal 19 2 2 2 2 6 4" xfId="33009" xr:uid="{00000000-0005-0000-0000-00000B2B0000}"/>
    <cellStyle name="Normal 19 2 2 2 2 6 5" xfId="42254" xr:uid="{00000000-0005-0000-0000-00000C2B0000}"/>
    <cellStyle name="Normal 19 2 2 2 2 7" xfId="4567" xr:uid="{00000000-0005-0000-0000-00000D2B0000}"/>
    <cellStyle name="Normal 19 2 2 2 2 7 2" xfId="13812" xr:uid="{00000000-0005-0000-0000-00000E2B0000}"/>
    <cellStyle name="Normal 19 2 2 2 2 7 3" xfId="23062" xr:uid="{00000000-0005-0000-0000-00000F2B0000}"/>
    <cellStyle name="Normal 19 2 2 2 2 7 4" xfId="32307" xr:uid="{00000000-0005-0000-0000-0000102B0000}"/>
    <cellStyle name="Normal 19 2 2 2 2 7 5" xfId="41552" xr:uid="{00000000-0005-0000-0000-0000112B0000}"/>
    <cellStyle name="Normal 19 2 2 2 2 8" xfId="9532" xr:uid="{00000000-0005-0000-0000-0000122B0000}"/>
    <cellStyle name="Normal 19 2 2 2 2 9" xfId="18782" xr:uid="{00000000-0005-0000-0000-0000132B0000}"/>
    <cellStyle name="Normal 19 2 2 2 3" xfId="442" xr:uid="{00000000-0005-0000-0000-0000142B0000}"/>
    <cellStyle name="Normal 19 2 2 2 3 10" xfId="28183" xr:uid="{00000000-0005-0000-0000-0000152B0000}"/>
    <cellStyle name="Normal 19 2 2 2 3 11" xfId="37428" xr:uid="{00000000-0005-0000-0000-0000162B0000}"/>
    <cellStyle name="Normal 19 2 2 2 3 2" xfId="811" xr:uid="{00000000-0005-0000-0000-0000172B0000}"/>
    <cellStyle name="Normal 19 2 2 2 3 2 10" xfId="37796" xr:uid="{00000000-0005-0000-0000-0000182B0000}"/>
    <cellStyle name="Normal 19 2 2 2 3 2 2" xfId="1513" xr:uid="{00000000-0005-0000-0000-0000192B0000}"/>
    <cellStyle name="Normal 19 2 2 2 3 2 2 2" xfId="4355" xr:uid="{00000000-0005-0000-0000-00001A2B0000}"/>
    <cellStyle name="Normal 19 2 2 2 3 2 2 2 2" xfId="9337" xr:uid="{00000000-0005-0000-0000-00001B2B0000}"/>
    <cellStyle name="Normal 19 2 2 2 3 2 2 2 2 2" xfId="18582" xr:uid="{00000000-0005-0000-0000-00001C2B0000}"/>
    <cellStyle name="Normal 19 2 2 2 3 2 2 2 2 3" xfId="27832" xr:uid="{00000000-0005-0000-0000-00001D2B0000}"/>
    <cellStyle name="Normal 19 2 2 2 3 2 2 2 2 4" xfId="37077" xr:uid="{00000000-0005-0000-0000-00001E2B0000}"/>
    <cellStyle name="Normal 19 2 2 2 3 2 2 2 2 5" xfId="46322" xr:uid="{00000000-0005-0000-0000-00001F2B0000}"/>
    <cellStyle name="Normal 19 2 2 2 3 2 2 2 3" xfId="13600" xr:uid="{00000000-0005-0000-0000-0000202B0000}"/>
    <cellStyle name="Normal 19 2 2 2 3 2 2 2 4" xfId="22850" xr:uid="{00000000-0005-0000-0000-0000212B0000}"/>
    <cellStyle name="Normal 19 2 2 2 3 2 2 2 5" xfId="32095" xr:uid="{00000000-0005-0000-0000-0000222B0000}"/>
    <cellStyle name="Normal 19 2 2 2 3 2 2 2 6" xfId="41340" xr:uid="{00000000-0005-0000-0000-0000232B0000}"/>
    <cellStyle name="Normal 19 2 2 2 3 2 2 3" xfId="2934" xr:uid="{00000000-0005-0000-0000-0000242B0000}"/>
    <cellStyle name="Normal 19 2 2 2 3 2 2 3 2" xfId="7916" xr:uid="{00000000-0005-0000-0000-0000252B0000}"/>
    <cellStyle name="Normal 19 2 2 2 3 2 2 3 2 2" xfId="17161" xr:uid="{00000000-0005-0000-0000-0000262B0000}"/>
    <cellStyle name="Normal 19 2 2 2 3 2 2 3 2 3" xfId="26411" xr:uid="{00000000-0005-0000-0000-0000272B0000}"/>
    <cellStyle name="Normal 19 2 2 2 3 2 2 3 2 4" xfId="35656" xr:uid="{00000000-0005-0000-0000-0000282B0000}"/>
    <cellStyle name="Normal 19 2 2 2 3 2 2 3 2 5" xfId="44901" xr:uid="{00000000-0005-0000-0000-0000292B0000}"/>
    <cellStyle name="Normal 19 2 2 2 3 2 2 3 3" xfId="12179" xr:uid="{00000000-0005-0000-0000-00002A2B0000}"/>
    <cellStyle name="Normal 19 2 2 2 3 2 2 3 4" xfId="21429" xr:uid="{00000000-0005-0000-0000-00002B2B0000}"/>
    <cellStyle name="Normal 19 2 2 2 3 2 2 3 5" xfId="30674" xr:uid="{00000000-0005-0000-0000-00002C2B0000}"/>
    <cellStyle name="Normal 19 2 2 2 3 2 2 3 6" xfId="39919" xr:uid="{00000000-0005-0000-0000-00002D2B0000}"/>
    <cellStyle name="Normal 19 2 2 2 3 2 2 4" xfId="6495" xr:uid="{00000000-0005-0000-0000-00002E2B0000}"/>
    <cellStyle name="Normal 19 2 2 2 3 2 2 4 2" xfId="15740" xr:uid="{00000000-0005-0000-0000-00002F2B0000}"/>
    <cellStyle name="Normal 19 2 2 2 3 2 2 4 3" xfId="24990" xr:uid="{00000000-0005-0000-0000-0000302B0000}"/>
    <cellStyle name="Normal 19 2 2 2 3 2 2 4 4" xfId="34235" xr:uid="{00000000-0005-0000-0000-0000312B0000}"/>
    <cellStyle name="Normal 19 2 2 2 3 2 2 4 5" xfId="43480" xr:uid="{00000000-0005-0000-0000-0000322B0000}"/>
    <cellStyle name="Normal 19 2 2 2 3 2 2 5" xfId="10758" xr:uid="{00000000-0005-0000-0000-0000332B0000}"/>
    <cellStyle name="Normal 19 2 2 2 3 2 2 6" xfId="20008" xr:uid="{00000000-0005-0000-0000-0000342B0000}"/>
    <cellStyle name="Normal 19 2 2 2 3 2 2 7" xfId="29253" xr:uid="{00000000-0005-0000-0000-0000352B0000}"/>
    <cellStyle name="Normal 19 2 2 2 3 2 2 8" xfId="38498" xr:uid="{00000000-0005-0000-0000-0000362B0000}"/>
    <cellStyle name="Normal 19 2 2 2 3 2 3" xfId="3653" xr:uid="{00000000-0005-0000-0000-0000372B0000}"/>
    <cellStyle name="Normal 19 2 2 2 3 2 3 2" xfId="8635" xr:uid="{00000000-0005-0000-0000-0000382B0000}"/>
    <cellStyle name="Normal 19 2 2 2 3 2 3 2 2" xfId="17880" xr:uid="{00000000-0005-0000-0000-0000392B0000}"/>
    <cellStyle name="Normal 19 2 2 2 3 2 3 2 3" xfId="27130" xr:uid="{00000000-0005-0000-0000-00003A2B0000}"/>
    <cellStyle name="Normal 19 2 2 2 3 2 3 2 4" xfId="36375" xr:uid="{00000000-0005-0000-0000-00003B2B0000}"/>
    <cellStyle name="Normal 19 2 2 2 3 2 3 2 5" xfId="45620" xr:uid="{00000000-0005-0000-0000-00003C2B0000}"/>
    <cellStyle name="Normal 19 2 2 2 3 2 3 3" xfId="12898" xr:uid="{00000000-0005-0000-0000-00003D2B0000}"/>
    <cellStyle name="Normal 19 2 2 2 3 2 3 4" xfId="22148" xr:uid="{00000000-0005-0000-0000-00003E2B0000}"/>
    <cellStyle name="Normal 19 2 2 2 3 2 3 5" xfId="31393" xr:uid="{00000000-0005-0000-0000-00003F2B0000}"/>
    <cellStyle name="Normal 19 2 2 2 3 2 3 6" xfId="40638" xr:uid="{00000000-0005-0000-0000-0000402B0000}"/>
    <cellStyle name="Normal 19 2 2 2 3 2 4" xfId="2215" xr:uid="{00000000-0005-0000-0000-0000412B0000}"/>
    <cellStyle name="Normal 19 2 2 2 3 2 4 2" xfId="7197" xr:uid="{00000000-0005-0000-0000-0000422B0000}"/>
    <cellStyle name="Normal 19 2 2 2 3 2 4 2 2" xfId="16442" xr:uid="{00000000-0005-0000-0000-0000432B0000}"/>
    <cellStyle name="Normal 19 2 2 2 3 2 4 2 3" xfId="25692" xr:uid="{00000000-0005-0000-0000-0000442B0000}"/>
    <cellStyle name="Normal 19 2 2 2 3 2 4 2 4" xfId="34937" xr:uid="{00000000-0005-0000-0000-0000452B0000}"/>
    <cellStyle name="Normal 19 2 2 2 3 2 4 2 5" xfId="44182" xr:uid="{00000000-0005-0000-0000-0000462B0000}"/>
    <cellStyle name="Normal 19 2 2 2 3 2 4 3" xfId="11460" xr:uid="{00000000-0005-0000-0000-0000472B0000}"/>
    <cellStyle name="Normal 19 2 2 2 3 2 4 4" xfId="20710" xr:uid="{00000000-0005-0000-0000-0000482B0000}"/>
    <cellStyle name="Normal 19 2 2 2 3 2 4 5" xfId="29955" xr:uid="{00000000-0005-0000-0000-0000492B0000}"/>
    <cellStyle name="Normal 19 2 2 2 3 2 4 6" xfId="39200" xr:uid="{00000000-0005-0000-0000-00004A2B0000}"/>
    <cellStyle name="Normal 19 2 2 2 3 2 5" xfId="5793" xr:uid="{00000000-0005-0000-0000-00004B2B0000}"/>
    <cellStyle name="Normal 19 2 2 2 3 2 5 2" xfId="15038" xr:uid="{00000000-0005-0000-0000-00004C2B0000}"/>
    <cellStyle name="Normal 19 2 2 2 3 2 5 3" xfId="24288" xr:uid="{00000000-0005-0000-0000-00004D2B0000}"/>
    <cellStyle name="Normal 19 2 2 2 3 2 5 4" xfId="33533" xr:uid="{00000000-0005-0000-0000-00004E2B0000}"/>
    <cellStyle name="Normal 19 2 2 2 3 2 5 5" xfId="42778" xr:uid="{00000000-0005-0000-0000-00004F2B0000}"/>
    <cellStyle name="Normal 19 2 2 2 3 2 6" xfId="5074" xr:uid="{00000000-0005-0000-0000-0000502B0000}"/>
    <cellStyle name="Normal 19 2 2 2 3 2 6 2" xfId="14319" xr:uid="{00000000-0005-0000-0000-0000512B0000}"/>
    <cellStyle name="Normal 19 2 2 2 3 2 6 3" xfId="23569" xr:uid="{00000000-0005-0000-0000-0000522B0000}"/>
    <cellStyle name="Normal 19 2 2 2 3 2 6 4" xfId="32814" xr:uid="{00000000-0005-0000-0000-0000532B0000}"/>
    <cellStyle name="Normal 19 2 2 2 3 2 6 5" xfId="42059" xr:uid="{00000000-0005-0000-0000-0000542B0000}"/>
    <cellStyle name="Normal 19 2 2 2 3 2 7" xfId="10056" xr:uid="{00000000-0005-0000-0000-0000552B0000}"/>
    <cellStyle name="Normal 19 2 2 2 3 2 8" xfId="19306" xr:uid="{00000000-0005-0000-0000-0000562B0000}"/>
    <cellStyle name="Normal 19 2 2 2 3 2 9" xfId="28551" xr:uid="{00000000-0005-0000-0000-0000572B0000}"/>
    <cellStyle name="Normal 19 2 2 2 3 3" xfId="1162" xr:uid="{00000000-0005-0000-0000-0000582B0000}"/>
    <cellStyle name="Normal 19 2 2 2 3 3 2" xfId="4004" xr:uid="{00000000-0005-0000-0000-0000592B0000}"/>
    <cellStyle name="Normal 19 2 2 2 3 3 2 2" xfId="8986" xr:uid="{00000000-0005-0000-0000-00005A2B0000}"/>
    <cellStyle name="Normal 19 2 2 2 3 3 2 2 2" xfId="18231" xr:uid="{00000000-0005-0000-0000-00005B2B0000}"/>
    <cellStyle name="Normal 19 2 2 2 3 3 2 2 3" xfId="27481" xr:uid="{00000000-0005-0000-0000-00005C2B0000}"/>
    <cellStyle name="Normal 19 2 2 2 3 3 2 2 4" xfId="36726" xr:uid="{00000000-0005-0000-0000-00005D2B0000}"/>
    <cellStyle name="Normal 19 2 2 2 3 3 2 2 5" xfId="45971" xr:uid="{00000000-0005-0000-0000-00005E2B0000}"/>
    <cellStyle name="Normal 19 2 2 2 3 3 2 3" xfId="13249" xr:uid="{00000000-0005-0000-0000-00005F2B0000}"/>
    <cellStyle name="Normal 19 2 2 2 3 3 2 4" xfId="22499" xr:uid="{00000000-0005-0000-0000-0000602B0000}"/>
    <cellStyle name="Normal 19 2 2 2 3 3 2 5" xfId="31744" xr:uid="{00000000-0005-0000-0000-0000612B0000}"/>
    <cellStyle name="Normal 19 2 2 2 3 3 2 6" xfId="40989" xr:uid="{00000000-0005-0000-0000-0000622B0000}"/>
    <cellStyle name="Normal 19 2 2 2 3 3 3" xfId="2566" xr:uid="{00000000-0005-0000-0000-0000632B0000}"/>
    <cellStyle name="Normal 19 2 2 2 3 3 3 2" xfId="7548" xr:uid="{00000000-0005-0000-0000-0000642B0000}"/>
    <cellStyle name="Normal 19 2 2 2 3 3 3 2 2" xfId="16793" xr:uid="{00000000-0005-0000-0000-0000652B0000}"/>
    <cellStyle name="Normal 19 2 2 2 3 3 3 2 3" xfId="26043" xr:uid="{00000000-0005-0000-0000-0000662B0000}"/>
    <cellStyle name="Normal 19 2 2 2 3 3 3 2 4" xfId="35288" xr:uid="{00000000-0005-0000-0000-0000672B0000}"/>
    <cellStyle name="Normal 19 2 2 2 3 3 3 2 5" xfId="44533" xr:uid="{00000000-0005-0000-0000-0000682B0000}"/>
    <cellStyle name="Normal 19 2 2 2 3 3 3 3" xfId="11811" xr:uid="{00000000-0005-0000-0000-0000692B0000}"/>
    <cellStyle name="Normal 19 2 2 2 3 3 3 4" xfId="21061" xr:uid="{00000000-0005-0000-0000-00006A2B0000}"/>
    <cellStyle name="Normal 19 2 2 2 3 3 3 5" xfId="30306" xr:uid="{00000000-0005-0000-0000-00006B2B0000}"/>
    <cellStyle name="Normal 19 2 2 2 3 3 3 6" xfId="39551" xr:uid="{00000000-0005-0000-0000-00006C2B0000}"/>
    <cellStyle name="Normal 19 2 2 2 3 3 4" xfId="6144" xr:uid="{00000000-0005-0000-0000-00006D2B0000}"/>
    <cellStyle name="Normal 19 2 2 2 3 3 4 2" xfId="15389" xr:uid="{00000000-0005-0000-0000-00006E2B0000}"/>
    <cellStyle name="Normal 19 2 2 2 3 3 4 3" xfId="24639" xr:uid="{00000000-0005-0000-0000-00006F2B0000}"/>
    <cellStyle name="Normal 19 2 2 2 3 3 4 4" xfId="33884" xr:uid="{00000000-0005-0000-0000-0000702B0000}"/>
    <cellStyle name="Normal 19 2 2 2 3 3 4 5" xfId="43129" xr:uid="{00000000-0005-0000-0000-0000712B0000}"/>
    <cellStyle name="Normal 19 2 2 2 3 3 5" xfId="10407" xr:uid="{00000000-0005-0000-0000-0000722B0000}"/>
    <cellStyle name="Normal 19 2 2 2 3 3 6" xfId="19657" xr:uid="{00000000-0005-0000-0000-0000732B0000}"/>
    <cellStyle name="Normal 19 2 2 2 3 3 7" xfId="28902" xr:uid="{00000000-0005-0000-0000-0000742B0000}"/>
    <cellStyle name="Normal 19 2 2 2 3 3 8" xfId="38147" xr:uid="{00000000-0005-0000-0000-0000752B0000}"/>
    <cellStyle name="Normal 19 2 2 2 3 4" xfId="3285" xr:uid="{00000000-0005-0000-0000-0000762B0000}"/>
    <cellStyle name="Normal 19 2 2 2 3 4 2" xfId="8267" xr:uid="{00000000-0005-0000-0000-0000772B0000}"/>
    <cellStyle name="Normal 19 2 2 2 3 4 2 2" xfId="17512" xr:uid="{00000000-0005-0000-0000-0000782B0000}"/>
    <cellStyle name="Normal 19 2 2 2 3 4 2 3" xfId="26762" xr:uid="{00000000-0005-0000-0000-0000792B0000}"/>
    <cellStyle name="Normal 19 2 2 2 3 4 2 4" xfId="36007" xr:uid="{00000000-0005-0000-0000-00007A2B0000}"/>
    <cellStyle name="Normal 19 2 2 2 3 4 2 5" xfId="45252" xr:uid="{00000000-0005-0000-0000-00007B2B0000}"/>
    <cellStyle name="Normal 19 2 2 2 3 4 3" xfId="12530" xr:uid="{00000000-0005-0000-0000-00007C2B0000}"/>
    <cellStyle name="Normal 19 2 2 2 3 4 4" xfId="21780" xr:uid="{00000000-0005-0000-0000-00007D2B0000}"/>
    <cellStyle name="Normal 19 2 2 2 3 4 5" xfId="31025" xr:uid="{00000000-0005-0000-0000-00007E2B0000}"/>
    <cellStyle name="Normal 19 2 2 2 3 4 6" xfId="40270" xr:uid="{00000000-0005-0000-0000-00007F2B0000}"/>
    <cellStyle name="Normal 19 2 2 2 3 5" xfId="1747" xr:uid="{00000000-0005-0000-0000-0000802B0000}"/>
    <cellStyle name="Normal 19 2 2 2 3 5 2" xfId="6729" xr:uid="{00000000-0005-0000-0000-0000812B0000}"/>
    <cellStyle name="Normal 19 2 2 2 3 5 2 2" xfId="15974" xr:uid="{00000000-0005-0000-0000-0000822B0000}"/>
    <cellStyle name="Normal 19 2 2 2 3 5 2 3" xfId="25224" xr:uid="{00000000-0005-0000-0000-0000832B0000}"/>
    <cellStyle name="Normal 19 2 2 2 3 5 2 4" xfId="34469" xr:uid="{00000000-0005-0000-0000-0000842B0000}"/>
    <cellStyle name="Normal 19 2 2 2 3 5 2 5" xfId="43714" xr:uid="{00000000-0005-0000-0000-0000852B0000}"/>
    <cellStyle name="Normal 19 2 2 2 3 5 3" xfId="10992" xr:uid="{00000000-0005-0000-0000-0000862B0000}"/>
    <cellStyle name="Normal 19 2 2 2 3 5 4" xfId="20242" xr:uid="{00000000-0005-0000-0000-0000872B0000}"/>
    <cellStyle name="Normal 19 2 2 2 3 5 5" xfId="29487" xr:uid="{00000000-0005-0000-0000-0000882B0000}"/>
    <cellStyle name="Normal 19 2 2 2 3 5 6" xfId="38732" xr:uid="{00000000-0005-0000-0000-0000892B0000}"/>
    <cellStyle name="Normal 19 2 2 2 3 6" xfId="5425" xr:uid="{00000000-0005-0000-0000-00008A2B0000}"/>
    <cellStyle name="Normal 19 2 2 2 3 6 2" xfId="14670" xr:uid="{00000000-0005-0000-0000-00008B2B0000}"/>
    <cellStyle name="Normal 19 2 2 2 3 6 3" xfId="23920" xr:uid="{00000000-0005-0000-0000-00008C2B0000}"/>
    <cellStyle name="Normal 19 2 2 2 3 6 4" xfId="33165" xr:uid="{00000000-0005-0000-0000-00008D2B0000}"/>
    <cellStyle name="Normal 19 2 2 2 3 6 5" xfId="42410" xr:uid="{00000000-0005-0000-0000-00008E2B0000}"/>
    <cellStyle name="Normal 19 2 2 2 3 7" xfId="4723" xr:uid="{00000000-0005-0000-0000-00008F2B0000}"/>
    <cellStyle name="Normal 19 2 2 2 3 7 2" xfId="13968" xr:uid="{00000000-0005-0000-0000-0000902B0000}"/>
    <cellStyle name="Normal 19 2 2 2 3 7 3" xfId="23218" xr:uid="{00000000-0005-0000-0000-0000912B0000}"/>
    <cellStyle name="Normal 19 2 2 2 3 7 4" xfId="32463" xr:uid="{00000000-0005-0000-0000-0000922B0000}"/>
    <cellStyle name="Normal 19 2 2 2 3 7 5" xfId="41708" xr:uid="{00000000-0005-0000-0000-0000932B0000}"/>
    <cellStyle name="Normal 19 2 2 2 3 8" xfId="9688" xr:uid="{00000000-0005-0000-0000-0000942B0000}"/>
    <cellStyle name="Normal 19 2 2 2 3 9" xfId="18938" xr:uid="{00000000-0005-0000-0000-0000952B0000}"/>
    <cellStyle name="Normal 19 2 2 2 4" xfId="577" xr:uid="{00000000-0005-0000-0000-0000962B0000}"/>
    <cellStyle name="Normal 19 2 2 2 4 10" xfId="37562" xr:uid="{00000000-0005-0000-0000-0000972B0000}"/>
    <cellStyle name="Normal 19 2 2 2 4 2" xfId="1279" xr:uid="{00000000-0005-0000-0000-0000982B0000}"/>
    <cellStyle name="Normal 19 2 2 2 4 2 2" xfId="4121" xr:uid="{00000000-0005-0000-0000-0000992B0000}"/>
    <cellStyle name="Normal 19 2 2 2 4 2 2 2" xfId="9103" xr:uid="{00000000-0005-0000-0000-00009A2B0000}"/>
    <cellStyle name="Normal 19 2 2 2 4 2 2 2 2" xfId="18348" xr:uid="{00000000-0005-0000-0000-00009B2B0000}"/>
    <cellStyle name="Normal 19 2 2 2 4 2 2 2 3" xfId="27598" xr:uid="{00000000-0005-0000-0000-00009C2B0000}"/>
    <cellStyle name="Normal 19 2 2 2 4 2 2 2 4" xfId="36843" xr:uid="{00000000-0005-0000-0000-00009D2B0000}"/>
    <cellStyle name="Normal 19 2 2 2 4 2 2 2 5" xfId="46088" xr:uid="{00000000-0005-0000-0000-00009E2B0000}"/>
    <cellStyle name="Normal 19 2 2 2 4 2 2 3" xfId="13366" xr:uid="{00000000-0005-0000-0000-00009F2B0000}"/>
    <cellStyle name="Normal 19 2 2 2 4 2 2 4" xfId="22616" xr:uid="{00000000-0005-0000-0000-0000A02B0000}"/>
    <cellStyle name="Normal 19 2 2 2 4 2 2 5" xfId="31861" xr:uid="{00000000-0005-0000-0000-0000A12B0000}"/>
    <cellStyle name="Normal 19 2 2 2 4 2 2 6" xfId="41106" xr:uid="{00000000-0005-0000-0000-0000A22B0000}"/>
    <cellStyle name="Normal 19 2 2 2 4 2 3" xfId="2700" xr:uid="{00000000-0005-0000-0000-0000A32B0000}"/>
    <cellStyle name="Normal 19 2 2 2 4 2 3 2" xfId="7682" xr:uid="{00000000-0005-0000-0000-0000A42B0000}"/>
    <cellStyle name="Normal 19 2 2 2 4 2 3 2 2" xfId="16927" xr:uid="{00000000-0005-0000-0000-0000A52B0000}"/>
    <cellStyle name="Normal 19 2 2 2 4 2 3 2 3" xfId="26177" xr:uid="{00000000-0005-0000-0000-0000A62B0000}"/>
    <cellStyle name="Normal 19 2 2 2 4 2 3 2 4" xfId="35422" xr:uid="{00000000-0005-0000-0000-0000A72B0000}"/>
    <cellStyle name="Normal 19 2 2 2 4 2 3 2 5" xfId="44667" xr:uid="{00000000-0005-0000-0000-0000A82B0000}"/>
    <cellStyle name="Normal 19 2 2 2 4 2 3 3" xfId="11945" xr:uid="{00000000-0005-0000-0000-0000A92B0000}"/>
    <cellStyle name="Normal 19 2 2 2 4 2 3 4" xfId="21195" xr:uid="{00000000-0005-0000-0000-0000AA2B0000}"/>
    <cellStyle name="Normal 19 2 2 2 4 2 3 5" xfId="30440" xr:uid="{00000000-0005-0000-0000-0000AB2B0000}"/>
    <cellStyle name="Normal 19 2 2 2 4 2 3 6" xfId="39685" xr:uid="{00000000-0005-0000-0000-0000AC2B0000}"/>
    <cellStyle name="Normal 19 2 2 2 4 2 4" xfId="6261" xr:uid="{00000000-0005-0000-0000-0000AD2B0000}"/>
    <cellStyle name="Normal 19 2 2 2 4 2 4 2" xfId="15506" xr:uid="{00000000-0005-0000-0000-0000AE2B0000}"/>
    <cellStyle name="Normal 19 2 2 2 4 2 4 3" xfId="24756" xr:uid="{00000000-0005-0000-0000-0000AF2B0000}"/>
    <cellStyle name="Normal 19 2 2 2 4 2 4 4" xfId="34001" xr:uid="{00000000-0005-0000-0000-0000B02B0000}"/>
    <cellStyle name="Normal 19 2 2 2 4 2 4 5" xfId="43246" xr:uid="{00000000-0005-0000-0000-0000B12B0000}"/>
    <cellStyle name="Normal 19 2 2 2 4 2 5" xfId="10524" xr:uid="{00000000-0005-0000-0000-0000B22B0000}"/>
    <cellStyle name="Normal 19 2 2 2 4 2 6" xfId="19774" xr:uid="{00000000-0005-0000-0000-0000B32B0000}"/>
    <cellStyle name="Normal 19 2 2 2 4 2 7" xfId="29019" xr:uid="{00000000-0005-0000-0000-0000B42B0000}"/>
    <cellStyle name="Normal 19 2 2 2 4 2 8" xfId="38264" xr:uid="{00000000-0005-0000-0000-0000B52B0000}"/>
    <cellStyle name="Normal 19 2 2 2 4 3" xfId="3419" xr:uid="{00000000-0005-0000-0000-0000B62B0000}"/>
    <cellStyle name="Normal 19 2 2 2 4 3 2" xfId="8401" xr:uid="{00000000-0005-0000-0000-0000B72B0000}"/>
    <cellStyle name="Normal 19 2 2 2 4 3 2 2" xfId="17646" xr:uid="{00000000-0005-0000-0000-0000B82B0000}"/>
    <cellStyle name="Normal 19 2 2 2 4 3 2 3" xfId="26896" xr:uid="{00000000-0005-0000-0000-0000B92B0000}"/>
    <cellStyle name="Normal 19 2 2 2 4 3 2 4" xfId="36141" xr:uid="{00000000-0005-0000-0000-0000BA2B0000}"/>
    <cellStyle name="Normal 19 2 2 2 4 3 2 5" xfId="45386" xr:uid="{00000000-0005-0000-0000-0000BB2B0000}"/>
    <cellStyle name="Normal 19 2 2 2 4 3 3" xfId="12664" xr:uid="{00000000-0005-0000-0000-0000BC2B0000}"/>
    <cellStyle name="Normal 19 2 2 2 4 3 4" xfId="21914" xr:uid="{00000000-0005-0000-0000-0000BD2B0000}"/>
    <cellStyle name="Normal 19 2 2 2 4 3 5" xfId="31159" xr:uid="{00000000-0005-0000-0000-0000BE2B0000}"/>
    <cellStyle name="Normal 19 2 2 2 4 3 6" xfId="40404" xr:uid="{00000000-0005-0000-0000-0000BF2B0000}"/>
    <cellStyle name="Normal 19 2 2 2 4 4" xfId="1981" xr:uid="{00000000-0005-0000-0000-0000C02B0000}"/>
    <cellStyle name="Normal 19 2 2 2 4 4 2" xfId="6963" xr:uid="{00000000-0005-0000-0000-0000C12B0000}"/>
    <cellStyle name="Normal 19 2 2 2 4 4 2 2" xfId="16208" xr:uid="{00000000-0005-0000-0000-0000C22B0000}"/>
    <cellStyle name="Normal 19 2 2 2 4 4 2 3" xfId="25458" xr:uid="{00000000-0005-0000-0000-0000C32B0000}"/>
    <cellStyle name="Normal 19 2 2 2 4 4 2 4" xfId="34703" xr:uid="{00000000-0005-0000-0000-0000C42B0000}"/>
    <cellStyle name="Normal 19 2 2 2 4 4 2 5" xfId="43948" xr:uid="{00000000-0005-0000-0000-0000C52B0000}"/>
    <cellStyle name="Normal 19 2 2 2 4 4 3" xfId="11226" xr:uid="{00000000-0005-0000-0000-0000C62B0000}"/>
    <cellStyle name="Normal 19 2 2 2 4 4 4" xfId="20476" xr:uid="{00000000-0005-0000-0000-0000C72B0000}"/>
    <cellStyle name="Normal 19 2 2 2 4 4 5" xfId="29721" xr:uid="{00000000-0005-0000-0000-0000C82B0000}"/>
    <cellStyle name="Normal 19 2 2 2 4 4 6" xfId="38966" xr:uid="{00000000-0005-0000-0000-0000C92B0000}"/>
    <cellStyle name="Normal 19 2 2 2 4 5" xfId="5559" xr:uid="{00000000-0005-0000-0000-0000CA2B0000}"/>
    <cellStyle name="Normal 19 2 2 2 4 5 2" xfId="14804" xr:uid="{00000000-0005-0000-0000-0000CB2B0000}"/>
    <cellStyle name="Normal 19 2 2 2 4 5 3" xfId="24054" xr:uid="{00000000-0005-0000-0000-0000CC2B0000}"/>
    <cellStyle name="Normal 19 2 2 2 4 5 4" xfId="33299" xr:uid="{00000000-0005-0000-0000-0000CD2B0000}"/>
    <cellStyle name="Normal 19 2 2 2 4 5 5" xfId="42544" xr:uid="{00000000-0005-0000-0000-0000CE2B0000}"/>
    <cellStyle name="Normal 19 2 2 2 4 6" xfId="4840" xr:uid="{00000000-0005-0000-0000-0000CF2B0000}"/>
    <cellStyle name="Normal 19 2 2 2 4 6 2" xfId="14085" xr:uid="{00000000-0005-0000-0000-0000D02B0000}"/>
    <cellStyle name="Normal 19 2 2 2 4 6 3" xfId="23335" xr:uid="{00000000-0005-0000-0000-0000D12B0000}"/>
    <cellStyle name="Normal 19 2 2 2 4 6 4" xfId="32580" xr:uid="{00000000-0005-0000-0000-0000D22B0000}"/>
    <cellStyle name="Normal 19 2 2 2 4 6 5" xfId="41825" xr:uid="{00000000-0005-0000-0000-0000D32B0000}"/>
    <cellStyle name="Normal 19 2 2 2 4 7" xfId="9822" xr:uid="{00000000-0005-0000-0000-0000D42B0000}"/>
    <cellStyle name="Normal 19 2 2 2 4 8" xfId="19072" xr:uid="{00000000-0005-0000-0000-0000D52B0000}"/>
    <cellStyle name="Normal 19 2 2 2 4 9" xfId="28317" xr:uid="{00000000-0005-0000-0000-0000D62B0000}"/>
    <cellStyle name="Normal 19 2 2 2 5" xfId="928" xr:uid="{00000000-0005-0000-0000-0000D72B0000}"/>
    <cellStyle name="Normal 19 2 2 2 5 2" xfId="3770" xr:uid="{00000000-0005-0000-0000-0000D82B0000}"/>
    <cellStyle name="Normal 19 2 2 2 5 2 2" xfId="8752" xr:uid="{00000000-0005-0000-0000-0000D92B0000}"/>
    <cellStyle name="Normal 19 2 2 2 5 2 2 2" xfId="17997" xr:uid="{00000000-0005-0000-0000-0000DA2B0000}"/>
    <cellStyle name="Normal 19 2 2 2 5 2 2 3" xfId="27247" xr:uid="{00000000-0005-0000-0000-0000DB2B0000}"/>
    <cellStyle name="Normal 19 2 2 2 5 2 2 4" xfId="36492" xr:uid="{00000000-0005-0000-0000-0000DC2B0000}"/>
    <cellStyle name="Normal 19 2 2 2 5 2 2 5" xfId="45737" xr:uid="{00000000-0005-0000-0000-0000DD2B0000}"/>
    <cellStyle name="Normal 19 2 2 2 5 2 3" xfId="13015" xr:uid="{00000000-0005-0000-0000-0000DE2B0000}"/>
    <cellStyle name="Normal 19 2 2 2 5 2 4" xfId="22265" xr:uid="{00000000-0005-0000-0000-0000DF2B0000}"/>
    <cellStyle name="Normal 19 2 2 2 5 2 5" xfId="31510" xr:uid="{00000000-0005-0000-0000-0000E02B0000}"/>
    <cellStyle name="Normal 19 2 2 2 5 2 6" xfId="40755" xr:uid="{00000000-0005-0000-0000-0000E12B0000}"/>
    <cellStyle name="Normal 19 2 2 2 5 3" xfId="2332" xr:uid="{00000000-0005-0000-0000-0000E22B0000}"/>
    <cellStyle name="Normal 19 2 2 2 5 3 2" xfId="7314" xr:uid="{00000000-0005-0000-0000-0000E32B0000}"/>
    <cellStyle name="Normal 19 2 2 2 5 3 2 2" xfId="16559" xr:uid="{00000000-0005-0000-0000-0000E42B0000}"/>
    <cellStyle name="Normal 19 2 2 2 5 3 2 3" xfId="25809" xr:uid="{00000000-0005-0000-0000-0000E52B0000}"/>
    <cellStyle name="Normal 19 2 2 2 5 3 2 4" xfId="35054" xr:uid="{00000000-0005-0000-0000-0000E62B0000}"/>
    <cellStyle name="Normal 19 2 2 2 5 3 2 5" xfId="44299" xr:uid="{00000000-0005-0000-0000-0000E72B0000}"/>
    <cellStyle name="Normal 19 2 2 2 5 3 3" xfId="11577" xr:uid="{00000000-0005-0000-0000-0000E82B0000}"/>
    <cellStyle name="Normal 19 2 2 2 5 3 4" xfId="20827" xr:uid="{00000000-0005-0000-0000-0000E92B0000}"/>
    <cellStyle name="Normal 19 2 2 2 5 3 5" xfId="30072" xr:uid="{00000000-0005-0000-0000-0000EA2B0000}"/>
    <cellStyle name="Normal 19 2 2 2 5 3 6" xfId="39317" xr:uid="{00000000-0005-0000-0000-0000EB2B0000}"/>
    <cellStyle name="Normal 19 2 2 2 5 4" xfId="5910" xr:uid="{00000000-0005-0000-0000-0000EC2B0000}"/>
    <cellStyle name="Normal 19 2 2 2 5 4 2" xfId="15155" xr:uid="{00000000-0005-0000-0000-0000ED2B0000}"/>
    <cellStyle name="Normal 19 2 2 2 5 4 3" xfId="24405" xr:uid="{00000000-0005-0000-0000-0000EE2B0000}"/>
    <cellStyle name="Normal 19 2 2 2 5 4 4" xfId="33650" xr:uid="{00000000-0005-0000-0000-0000EF2B0000}"/>
    <cellStyle name="Normal 19 2 2 2 5 4 5" xfId="42895" xr:uid="{00000000-0005-0000-0000-0000F02B0000}"/>
    <cellStyle name="Normal 19 2 2 2 5 5" xfId="10173" xr:uid="{00000000-0005-0000-0000-0000F12B0000}"/>
    <cellStyle name="Normal 19 2 2 2 5 6" xfId="19423" xr:uid="{00000000-0005-0000-0000-0000F22B0000}"/>
    <cellStyle name="Normal 19 2 2 2 5 7" xfId="28668" xr:uid="{00000000-0005-0000-0000-0000F32B0000}"/>
    <cellStyle name="Normal 19 2 2 2 5 8" xfId="37913" xr:uid="{00000000-0005-0000-0000-0000F42B0000}"/>
    <cellStyle name="Normal 19 2 2 2 6" xfId="3051" xr:uid="{00000000-0005-0000-0000-0000F52B0000}"/>
    <cellStyle name="Normal 19 2 2 2 6 2" xfId="8033" xr:uid="{00000000-0005-0000-0000-0000F62B0000}"/>
    <cellStyle name="Normal 19 2 2 2 6 2 2" xfId="17278" xr:uid="{00000000-0005-0000-0000-0000F72B0000}"/>
    <cellStyle name="Normal 19 2 2 2 6 2 3" xfId="26528" xr:uid="{00000000-0005-0000-0000-0000F82B0000}"/>
    <cellStyle name="Normal 19 2 2 2 6 2 4" xfId="35773" xr:uid="{00000000-0005-0000-0000-0000F92B0000}"/>
    <cellStyle name="Normal 19 2 2 2 6 2 5" xfId="45018" xr:uid="{00000000-0005-0000-0000-0000FA2B0000}"/>
    <cellStyle name="Normal 19 2 2 2 6 3" xfId="12296" xr:uid="{00000000-0005-0000-0000-0000FB2B0000}"/>
    <cellStyle name="Normal 19 2 2 2 6 4" xfId="21546" xr:uid="{00000000-0005-0000-0000-0000FC2B0000}"/>
    <cellStyle name="Normal 19 2 2 2 6 5" xfId="30791" xr:uid="{00000000-0005-0000-0000-0000FD2B0000}"/>
    <cellStyle name="Normal 19 2 2 2 6 6" xfId="40036" xr:uid="{00000000-0005-0000-0000-0000FE2B0000}"/>
    <cellStyle name="Normal 19 2 2 2 7" xfId="1591" xr:uid="{00000000-0005-0000-0000-0000FF2B0000}"/>
    <cellStyle name="Normal 19 2 2 2 7 2" xfId="6573" xr:uid="{00000000-0005-0000-0000-0000002C0000}"/>
    <cellStyle name="Normal 19 2 2 2 7 2 2" xfId="15818" xr:uid="{00000000-0005-0000-0000-0000012C0000}"/>
    <cellStyle name="Normal 19 2 2 2 7 2 3" xfId="25068" xr:uid="{00000000-0005-0000-0000-0000022C0000}"/>
    <cellStyle name="Normal 19 2 2 2 7 2 4" xfId="34313" xr:uid="{00000000-0005-0000-0000-0000032C0000}"/>
    <cellStyle name="Normal 19 2 2 2 7 2 5" xfId="43558" xr:uid="{00000000-0005-0000-0000-0000042C0000}"/>
    <cellStyle name="Normal 19 2 2 2 7 3" xfId="10836" xr:uid="{00000000-0005-0000-0000-0000052C0000}"/>
    <cellStyle name="Normal 19 2 2 2 7 4" xfId="20086" xr:uid="{00000000-0005-0000-0000-0000062C0000}"/>
    <cellStyle name="Normal 19 2 2 2 7 5" xfId="29331" xr:uid="{00000000-0005-0000-0000-0000072C0000}"/>
    <cellStyle name="Normal 19 2 2 2 7 6" xfId="38576" xr:uid="{00000000-0005-0000-0000-0000082C0000}"/>
    <cellStyle name="Normal 19 2 2 2 8" xfId="5191" xr:uid="{00000000-0005-0000-0000-0000092C0000}"/>
    <cellStyle name="Normal 19 2 2 2 8 2" xfId="14436" xr:uid="{00000000-0005-0000-0000-00000A2C0000}"/>
    <cellStyle name="Normal 19 2 2 2 8 3" xfId="23686" xr:uid="{00000000-0005-0000-0000-00000B2C0000}"/>
    <cellStyle name="Normal 19 2 2 2 8 4" xfId="32931" xr:uid="{00000000-0005-0000-0000-00000C2C0000}"/>
    <cellStyle name="Normal 19 2 2 2 8 5" xfId="42176" xr:uid="{00000000-0005-0000-0000-00000D2C0000}"/>
    <cellStyle name="Normal 19 2 2 2 9" xfId="4489" xr:uid="{00000000-0005-0000-0000-00000E2C0000}"/>
    <cellStyle name="Normal 19 2 2 2 9 2" xfId="13734" xr:uid="{00000000-0005-0000-0000-00000F2C0000}"/>
    <cellStyle name="Normal 19 2 2 2 9 3" xfId="22984" xr:uid="{00000000-0005-0000-0000-0000102C0000}"/>
    <cellStyle name="Normal 19 2 2 2 9 4" xfId="32229" xr:uid="{00000000-0005-0000-0000-0000112C0000}"/>
    <cellStyle name="Normal 19 2 2 2 9 5" xfId="41474" xr:uid="{00000000-0005-0000-0000-0000122C0000}"/>
    <cellStyle name="Normal 19 2 2 3" xfId="168" xr:uid="{00000000-0005-0000-0000-0000132C0000}"/>
    <cellStyle name="Normal 19 2 2 3 10" xfId="9415" xr:uid="{00000000-0005-0000-0000-0000142C0000}"/>
    <cellStyle name="Normal 19 2 2 3 11" xfId="18665" xr:uid="{00000000-0005-0000-0000-0000152C0000}"/>
    <cellStyle name="Normal 19 2 2 3 12" xfId="27910" xr:uid="{00000000-0005-0000-0000-0000162C0000}"/>
    <cellStyle name="Normal 19 2 2 3 13" xfId="37155" xr:uid="{00000000-0005-0000-0000-0000172C0000}"/>
    <cellStyle name="Normal 19 2 2 3 2" xfId="325" xr:uid="{00000000-0005-0000-0000-0000182C0000}"/>
    <cellStyle name="Normal 19 2 2 3 2 10" xfId="28066" xr:uid="{00000000-0005-0000-0000-0000192C0000}"/>
    <cellStyle name="Normal 19 2 2 3 2 11" xfId="37311" xr:uid="{00000000-0005-0000-0000-00001A2C0000}"/>
    <cellStyle name="Normal 19 2 2 3 2 2" xfId="694" xr:uid="{00000000-0005-0000-0000-00001B2C0000}"/>
    <cellStyle name="Normal 19 2 2 3 2 2 10" xfId="37679" xr:uid="{00000000-0005-0000-0000-00001C2C0000}"/>
    <cellStyle name="Normal 19 2 2 3 2 2 2" xfId="1396" xr:uid="{00000000-0005-0000-0000-00001D2C0000}"/>
    <cellStyle name="Normal 19 2 2 3 2 2 2 2" xfId="4238" xr:uid="{00000000-0005-0000-0000-00001E2C0000}"/>
    <cellStyle name="Normal 19 2 2 3 2 2 2 2 2" xfId="9220" xr:uid="{00000000-0005-0000-0000-00001F2C0000}"/>
    <cellStyle name="Normal 19 2 2 3 2 2 2 2 2 2" xfId="18465" xr:uid="{00000000-0005-0000-0000-0000202C0000}"/>
    <cellStyle name="Normal 19 2 2 3 2 2 2 2 2 3" xfId="27715" xr:uid="{00000000-0005-0000-0000-0000212C0000}"/>
    <cellStyle name="Normal 19 2 2 3 2 2 2 2 2 4" xfId="36960" xr:uid="{00000000-0005-0000-0000-0000222C0000}"/>
    <cellStyle name="Normal 19 2 2 3 2 2 2 2 2 5" xfId="46205" xr:uid="{00000000-0005-0000-0000-0000232C0000}"/>
    <cellStyle name="Normal 19 2 2 3 2 2 2 2 3" xfId="13483" xr:uid="{00000000-0005-0000-0000-0000242C0000}"/>
    <cellStyle name="Normal 19 2 2 3 2 2 2 2 4" xfId="22733" xr:uid="{00000000-0005-0000-0000-0000252C0000}"/>
    <cellStyle name="Normal 19 2 2 3 2 2 2 2 5" xfId="31978" xr:uid="{00000000-0005-0000-0000-0000262C0000}"/>
    <cellStyle name="Normal 19 2 2 3 2 2 2 2 6" xfId="41223" xr:uid="{00000000-0005-0000-0000-0000272C0000}"/>
    <cellStyle name="Normal 19 2 2 3 2 2 2 3" xfId="2817" xr:uid="{00000000-0005-0000-0000-0000282C0000}"/>
    <cellStyle name="Normal 19 2 2 3 2 2 2 3 2" xfId="7799" xr:uid="{00000000-0005-0000-0000-0000292C0000}"/>
    <cellStyle name="Normal 19 2 2 3 2 2 2 3 2 2" xfId="17044" xr:uid="{00000000-0005-0000-0000-00002A2C0000}"/>
    <cellStyle name="Normal 19 2 2 3 2 2 2 3 2 3" xfId="26294" xr:uid="{00000000-0005-0000-0000-00002B2C0000}"/>
    <cellStyle name="Normal 19 2 2 3 2 2 2 3 2 4" xfId="35539" xr:uid="{00000000-0005-0000-0000-00002C2C0000}"/>
    <cellStyle name="Normal 19 2 2 3 2 2 2 3 2 5" xfId="44784" xr:uid="{00000000-0005-0000-0000-00002D2C0000}"/>
    <cellStyle name="Normal 19 2 2 3 2 2 2 3 3" xfId="12062" xr:uid="{00000000-0005-0000-0000-00002E2C0000}"/>
    <cellStyle name="Normal 19 2 2 3 2 2 2 3 4" xfId="21312" xr:uid="{00000000-0005-0000-0000-00002F2C0000}"/>
    <cellStyle name="Normal 19 2 2 3 2 2 2 3 5" xfId="30557" xr:uid="{00000000-0005-0000-0000-0000302C0000}"/>
    <cellStyle name="Normal 19 2 2 3 2 2 2 3 6" xfId="39802" xr:uid="{00000000-0005-0000-0000-0000312C0000}"/>
    <cellStyle name="Normal 19 2 2 3 2 2 2 4" xfId="6378" xr:uid="{00000000-0005-0000-0000-0000322C0000}"/>
    <cellStyle name="Normal 19 2 2 3 2 2 2 4 2" xfId="15623" xr:uid="{00000000-0005-0000-0000-0000332C0000}"/>
    <cellStyle name="Normal 19 2 2 3 2 2 2 4 3" xfId="24873" xr:uid="{00000000-0005-0000-0000-0000342C0000}"/>
    <cellStyle name="Normal 19 2 2 3 2 2 2 4 4" xfId="34118" xr:uid="{00000000-0005-0000-0000-0000352C0000}"/>
    <cellStyle name="Normal 19 2 2 3 2 2 2 4 5" xfId="43363" xr:uid="{00000000-0005-0000-0000-0000362C0000}"/>
    <cellStyle name="Normal 19 2 2 3 2 2 2 5" xfId="10641" xr:uid="{00000000-0005-0000-0000-0000372C0000}"/>
    <cellStyle name="Normal 19 2 2 3 2 2 2 6" xfId="19891" xr:uid="{00000000-0005-0000-0000-0000382C0000}"/>
    <cellStyle name="Normal 19 2 2 3 2 2 2 7" xfId="29136" xr:uid="{00000000-0005-0000-0000-0000392C0000}"/>
    <cellStyle name="Normal 19 2 2 3 2 2 2 8" xfId="38381" xr:uid="{00000000-0005-0000-0000-00003A2C0000}"/>
    <cellStyle name="Normal 19 2 2 3 2 2 3" xfId="3536" xr:uid="{00000000-0005-0000-0000-00003B2C0000}"/>
    <cellStyle name="Normal 19 2 2 3 2 2 3 2" xfId="8518" xr:uid="{00000000-0005-0000-0000-00003C2C0000}"/>
    <cellStyle name="Normal 19 2 2 3 2 2 3 2 2" xfId="17763" xr:uid="{00000000-0005-0000-0000-00003D2C0000}"/>
    <cellStyle name="Normal 19 2 2 3 2 2 3 2 3" xfId="27013" xr:uid="{00000000-0005-0000-0000-00003E2C0000}"/>
    <cellStyle name="Normal 19 2 2 3 2 2 3 2 4" xfId="36258" xr:uid="{00000000-0005-0000-0000-00003F2C0000}"/>
    <cellStyle name="Normal 19 2 2 3 2 2 3 2 5" xfId="45503" xr:uid="{00000000-0005-0000-0000-0000402C0000}"/>
    <cellStyle name="Normal 19 2 2 3 2 2 3 3" xfId="12781" xr:uid="{00000000-0005-0000-0000-0000412C0000}"/>
    <cellStyle name="Normal 19 2 2 3 2 2 3 4" xfId="22031" xr:uid="{00000000-0005-0000-0000-0000422C0000}"/>
    <cellStyle name="Normal 19 2 2 3 2 2 3 5" xfId="31276" xr:uid="{00000000-0005-0000-0000-0000432C0000}"/>
    <cellStyle name="Normal 19 2 2 3 2 2 3 6" xfId="40521" xr:uid="{00000000-0005-0000-0000-0000442C0000}"/>
    <cellStyle name="Normal 19 2 2 3 2 2 4" xfId="2098" xr:uid="{00000000-0005-0000-0000-0000452C0000}"/>
    <cellStyle name="Normal 19 2 2 3 2 2 4 2" xfId="7080" xr:uid="{00000000-0005-0000-0000-0000462C0000}"/>
    <cellStyle name="Normal 19 2 2 3 2 2 4 2 2" xfId="16325" xr:uid="{00000000-0005-0000-0000-0000472C0000}"/>
    <cellStyle name="Normal 19 2 2 3 2 2 4 2 3" xfId="25575" xr:uid="{00000000-0005-0000-0000-0000482C0000}"/>
    <cellStyle name="Normal 19 2 2 3 2 2 4 2 4" xfId="34820" xr:uid="{00000000-0005-0000-0000-0000492C0000}"/>
    <cellStyle name="Normal 19 2 2 3 2 2 4 2 5" xfId="44065" xr:uid="{00000000-0005-0000-0000-00004A2C0000}"/>
    <cellStyle name="Normal 19 2 2 3 2 2 4 3" xfId="11343" xr:uid="{00000000-0005-0000-0000-00004B2C0000}"/>
    <cellStyle name="Normal 19 2 2 3 2 2 4 4" xfId="20593" xr:uid="{00000000-0005-0000-0000-00004C2C0000}"/>
    <cellStyle name="Normal 19 2 2 3 2 2 4 5" xfId="29838" xr:uid="{00000000-0005-0000-0000-00004D2C0000}"/>
    <cellStyle name="Normal 19 2 2 3 2 2 4 6" xfId="39083" xr:uid="{00000000-0005-0000-0000-00004E2C0000}"/>
    <cellStyle name="Normal 19 2 2 3 2 2 5" xfId="5676" xr:uid="{00000000-0005-0000-0000-00004F2C0000}"/>
    <cellStyle name="Normal 19 2 2 3 2 2 5 2" xfId="14921" xr:uid="{00000000-0005-0000-0000-0000502C0000}"/>
    <cellStyle name="Normal 19 2 2 3 2 2 5 3" xfId="24171" xr:uid="{00000000-0005-0000-0000-0000512C0000}"/>
    <cellStyle name="Normal 19 2 2 3 2 2 5 4" xfId="33416" xr:uid="{00000000-0005-0000-0000-0000522C0000}"/>
    <cellStyle name="Normal 19 2 2 3 2 2 5 5" xfId="42661" xr:uid="{00000000-0005-0000-0000-0000532C0000}"/>
    <cellStyle name="Normal 19 2 2 3 2 2 6" xfId="4957" xr:uid="{00000000-0005-0000-0000-0000542C0000}"/>
    <cellStyle name="Normal 19 2 2 3 2 2 6 2" xfId="14202" xr:uid="{00000000-0005-0000-0000-0000552C0000}"/>
    <cellStyle name="Normal 19 2 2 3 2 2 6 3" xfId="23452" xr:uid="{00000000-0005-0000-0000-0000562C0000}"/>
    <cellStyle name="Normal 19 2 2 3 2 2 6 4" xfId="32697" xr:uid="{00000000-0005-0000-0000-0000572C0000}"/>
    <cellStyle name="Normal 19 2 2 3 2 2 6 5" xfId="41942" xr:uid="{00000000-0005-0000-0000-0000582C0000}"/>
    <cellStyle name="Normal 19 2 2 3 2 2 7" xfId="9939" xr:uid="{00000000-0005-0000-0000-0000592C0000}"/>
    <cellStyle name="Normal 19 2 2 3 2 2 8" xfId="19189" xr:uid="{00000000-0005-0000-0000-00005A2C0000}"/>
    <cellStyle name="Normal 19 2 2 3 2 2 9" xfId="28434" xr:uid="{00000000-0005-0000-0000-00005B2C0000}"/>
    <cellStyle name="Normal 19 2 2 3 2 3" xfId="1045" xr:uid="{00000000-0005-0000-0000-00005C2C0000}"/>
    <cellStyle name="Normal 19 2 2 3 2 3 2" xfId="3887" xr:uid="{00000000-0005-0000-0000-00005D2C0000}"/>
    <cellStyle name="Normal 19 2 2 3 2 3 2 2" xfId="8869" xr:uid="{00000000-0005-0000-0000-00005E2C0000}"/>
    <cellStyle name="Normal 19 2 2 3 2 3 2 2 2" xfId="18114" xr:uid="{00000000-0005-0000-0000-00005F2C0000}"/>
    <cellStyle name="Normal 19 2 2 3 2 3 2 2 3" xfId="27364" xr:uid="{00000000-0005-0000-0000-0000602C0000}"/>
    <cellStyle name="Normal 19 2 2 3 2 3 2 2 4" xfId="36609" xr:uid="{00000000-0005-0000-0000-0000612C0000}"/>
    <cellStyle name="Normal 19 2 2 3 2 3 2 2 5" xfId="45854" xr:uid="{00000000-0005-0000-0000-0000622C0000}"/>
    <cellStyle name="Normal 19 2 2 3 2 3 2 3" xfId="13132" xr:uid="{00000000-0005-0000-0000-0000632C0000}"/>
    <cellStyle name="Normal 19 2 2 3 2 3 2 4" xfId="22382" xr:uid="{00000000-0005-0000-0000-0000642C0000}"/>
    <cellStyle name="Normal 19 2 2 3 2 3 2 5" xfId="31627" xr:uid="{00000000-0005-0000-0000-0000652C0000}"/>
    <cellStyle name="Normal 19 2 2 3 2 3 2 6" xfId="40872" xr:uid="{00000000-0005-0000-0000-0000662C0000}"/>
    <cellStyle name="Normal 19 2 2 3 2 3 3" xfId="2449" xr:uid="{00000000-0005-0000-0000-0000672C0000}"/>
    <cellStyle name="Normal 19 2 2 3 2 3 3 2" xfId="7431" xr:uid="{00000000-0005-0000-0000-0000682C0000}"/>
    <cellStyle name="Normal 19 2 2 3 2 3 3 2 2" xfId="16676" xr:uid="{00000000-0005-0000-0000-0000692C0000}"/>
    <cellStyle name="Normal 19 2 2 3 2 3 3 2 3" xfId="25926" xr:uid="{00000000-0005-0000-0000-00006A2C0000}"/>
    <cellStyle name="Normal 19 2 2 3 2 3 3 2 4" xfId="35171" xr:uid="{00000000-0005-0000-0000-00006B2C0000}"/>
    <cellStyle name="Normal 19 2 2 3 2 3 3 2 5" xfId="44416" xr:uid="{00000000-0005-0000-0000-00006C2C0000}"/>
    <cellStyle name="Normal 19 2 2 3 2 3 3 3" xfId="11694" xr:uid="{00000000-0005-0000-0000-00006D2C0000}"/>
    <cellStyle name="Normal 19 2 2 3 2 3 3 4" xfId="20944" xr:uid="{00000000-0005-0000-0000-00006E2C0000}"/>
    <cellStyle name="Normal 19 2 2 3 2 3 3 5" xfId="30189" xr:uid="{00000000-0005-0000-0000-00006F2C0000}"/>
    <cellStyle name="Normal 19 2 2 3 2 3 3 6" xfId="39434" xr:uid="{00000000-0005-0000-0000-0000702C0000}"/>
    <cellStyle name="Normal 19 2 2 3 2 3 4" xfId="6027" xr:uid="{00000000-0005-0000-0000-0000712C0000}"/>
    <cellStyle name="Normal 19 2 2 3 2 3 4 2" xfId="15272" xr:uid="{00000000-0005-0000-0000-0000722C0000}"/>
    <cellStyle name="Normal 19 2 2 3 2 3 4 3" xfId="24522" xr:uid="{00000000-0005-0000-0000-0000732C0000}"/>
    <cellStyle name="Normal 19 2 2 3 2 3 4 4" xfId="33767" xr:uid="{00000000-0005-0000-0000-0000742C0000}"/>
    <cellStyle name="Normal 19 2 2 3 2 3 4 5" xfId="43012" xr:uid="{00000000-0005-0000-0000-0000752C0000}"/>
    <cellStyle name="Normal 19 2 2 3 2 3 5" xfId="10290" xr:uid="{00000000-0005-0000-0000-0000762C0000}"/>
    <cellStyle name="Normal 19 2 2 3 2 3 6" xfId="19540" xr:uid="{00000000-0005-0000-0000-0000772C0000}"/>
    <cellStyle name="Normal 19 2 2 3 2 3 7" xfId="28785" xr:uid="{00000000-0005-0000-0000-0000782C0000}"/>
    <cellStyle name="Normal 19 2 2 3 2 3 8" xfId="38030" xr:uid="{00000000-0005-0000-0000-0000792C0000}"/>
    <cellStyle name="Normal 19 2 2 3 2 4" xfId="3168" xr:uid="{00000000-0005-0000-0000-00007A2C0000}"/>
    <cellStyle name="Normal 19 2 2 3 2 4 2" xfId="8150" xr:uid="{00000000-0005-0000-0000-00007B2C0000}"/>
    <cellStyle name="Normal 19 2 2 3 2 4 2 2" xfId="17395" xr:uid="{00000000-0005-0000-0000-00007C2C0000}"/>
    <cellStyle name="Normal 19 2 2 3 2 4 2 3" xfId="26645" xr:uid="{00000000-0005-0000-0000-00007D2C0000}"/>
    <cellStyle name="Normal 19 2 2 3 2 4 2 4" xfId="35890" xr:uid="{00000000-0005-0000-0000-00007E2C0000}"/>
    <cellStyle name="Normal 19 2 2 3 2 4 2 5" xfId="45135" xr:uid="{00000000-0005-0000-0000-00007F2C0000}"/>
    <cellStyle name="Normal 19 2 2 3 2 4 3" xfId="12413" xr:uid="{00000000-0005-0000-0000-0000802C0000}"/>
    <cellStyle name="Normal 19 2 2 3 2 4 4" xfId="21663" xr:uid="{00000000-0005-0000-0000-0000812C0000}"/>
    <cellStyle name="Normal 19 2 2 3 2 4 5" xfId="30908" xr:uid="{00000000-0005-0000-0000-0000822C0000}"/>
    <cellStyle name="Normal 19 2 2 3 2 4 6" xfId="40153" xr:uid="{00000000-0005-0000-0000-0000832C0000}"/>
    <cellStyle name="Normal 19 2 2 3 2 5" xfId="1864" xr:uid="{00000000-0005-0000-0000-0000842C0000}"/>
    <cellStyle name="Normal 19 2 2 3 2 5 2" xfId="6846" xr:uid="{00000000-0005-0000-0000-0000852C0000}"/>
    <cellStyle name="Normal 19 2 2 3 2 5 2 2" xfId="16091" xr:uid="{00000000-0005-0000-0000-0000862C0000}"/>
    <cellStyle name="Normal 19 2 2 3 2 5 2 3" xfId="25341" xr:uid="{00000000-0005-0000-0000-0000872C0000}"/>
    <cellStyle name="Normal 19 2 2 3 2 5 2 4" xfId="34586" xr:uid="{00000000-0005-0000-0000-0000882C0000}"/>
    <cellStyle name="Normal 19 2 2 3 2 5 2 5" xfId="43831" xr:uid="{00000000-0005-0000-0000-0000892C0000}"/>
    <cellStyle name="Normal 19 2 2 3 2 5 3" xfId="11109" xr:uid="{00000000-0005-0000-0000-00008A2C0000}"/>
    <cellStyle name="Normal 19 2 2 3 2 5 4" xfId="20359" xr:uid="{00000000-0005-0000-0000-00008B2C0000}"/>
    <cellStyle name="Normal 19 2 2 3 2 5 5" xfId="29604" xr:uid="{00000000-0005-0000-0000-00008C2C0000}"/>
    <cellStyle name="Normal 19 2 2 3 2 5 6" xfId="38849" xr:uid="{00000000-0005-0000-0000-00008D2C0000}"/>
    <cellStyle name="Normal 19 2 2 3 2 6" xfId="5308" xr:uid="{00000000-0005-0000-0000-00008E2C0000}"/>
    <cellStyle name="Normal 19 2 2 3 2 6 2" xfId="14553" xr:uid="{00000000-0005-0000-0000-00008F2C0000}"/>
    <cellStyle name="Normal 19 2 2 3 2 6 3" xfId="23803" xr:uid="{00000000-0005-0000-0000-0000902C0000}"/>
    <cellStyle name="Normal 19 2 2 3 2 6 4" xfId="33048" xr:uid="{00000000-0005-0000-0000-0000912C0000}"/>
    <cellStyle name="Normal 19 2 2 3 2 6 5" xfId="42293" xr:uid="{00000000-0005-0000-0000-0000922C0000}"/>
    <cellStyle name="Normal 19 2 2 3 2 7" xfId="4606" xr:uid="{00000000-0005-0000-0000-0000932C0000}"/>
    <cellStyle name="Normal 19 2 2 3 2 7 2" xfId="13851" xr:uid="{00000000-0005-0000-0000-0000942C0000}"/>
    <cellStyle name="Normal 19 2 2 3 2 7 3" xfId="23101" xr:uid="{00000000-0005-0000-0000-0000952C0000}"/>
    <cellStyle name="Normal 19 2 2 3 2 7 4" xfId="32346" xr:uid="{00000000-0005-0000-0000-0000962C0000}"/>
    <cellStyle name="Normal 19 2 2 3 2 7 5" xfId="41591" xr:uid="{00000000-0005-0000-0000-0000972C0000}"/>
    <cellStyle name="Normal 19 2 2 3 2 8" xfId="9571" xr:uid="{00000000-0005-0000-0000-0000982C0000}"/>
    <cellStyle name="Normal 19 2 2 3 2 9" xfId="18821" xr:uid="{00000000-0005-0000-0000-0000992C0000}"/>
    <cellStyle name="Normal 19 2 2 3 3" xfId="403" xr:uid="{00000000-0005-0000-0000-00009A2C0000}"/>
    <cellStyle name="Normal 19 2 2 3 3 10" xfId="28144" xr:uid="{00000000-0005-0000-0000-00009B2C0000}"/>
    <cellStyle name="Normal 19 2 2 3 3 11" xfId="37389" xr:uid="{00000000-0005-0000-0000-00009C2C0000}"/>
    <cellStyle name="Normal 19 2 2 3 3 2" xfId="772" xr:uid="{00000000-0005-0000-0000-00009D2C0000}"/>
    <cellStyle name="Normal 19 2 2 3 3 2 10" xfId="37757" xr:uid="{00000000-0005-0000-0000-00009E2C0000}"/>
    <cellStyle name="Normal 19 2 2 3 3 2 2" xfId="1474" xr:uid="{00000000-0005-0000-0000-00009F2C0000}"/>
    <cellStyle name="Normal 19 2 2 3 3 2 2 2" xfId="4316" xr:uid="{00000000-0005-0000-0000-0000A02C0000}"/>
    <cellStyle name="Normal 19 2 2 3 3 2 2 2 2" xfId="9298" xr:uid="{00000000-0005-0000-0000-0000A12C0000}"/>
    <cellStyle name="Normal 19 2 2 3 3 2 2 2 2 2" xfId="18543" xr:uid="{00000000-0005-0000-0000-0000A22C0000}"/>
    <cellStyle name="Normal 19 2 2 3 3 2 2 2 2 3" xfId="27793" xr:uid="{00000000-0005-0000-0000-0000A32C0000}"/>
    <cellStyle name="Normal 19 2 2 3 3 2 2 2 2 4" xfId="37038" xr:uid="{00000000-0005-0000-0000-0000A42C0000}"/>
    <cellStyle name="Normal 19 2 2 3 3 2 2 2 2 5" xfId="46283" xr:uid="{00000000-0005-0000-0000-0000A52C0000}"/>
    <cellStyle name="Normal 19 2 2 3 3 2 2 2 3" xfId="13561" xr:uid="{00000000-0005-0000-0000-0000A62C0000}"/>
    <cellStyle name="Normal 19 2 2 3 3 2 2 2 4" xfId="22811" xr:uid="{00000000-0005-0000-0000-0000A72C0000}"/>
    <cellStyle name="Normal 19 2 2 3 3 2 2 2 5" xfId="32056" xr:uid="{00000000-0005-0000-0000-0000A82C0000}"/>
    <cellStyle name="Normal 19 2 2 3 3 2 2 2 6" xfId="41301" xr:uid="{00000000-0005-0000-0000-0000A92C0000}"/>
    <cellStyle name="Normal 19 2 2 3 3 2 2 3" xfId="2895" xr:uid="{00000000-0005-0000-0000-0000AA2C0000}"/>
    <cellStyle name="Normal 19 2 2 3 3 2 2 3 2" xfId="7877" xr:uid="{00000000-0005-0000-0000-0000AB2C0000}"/>
    <cellStyle name="Normal 19 2 2 3 3 2 2 3 2 2" xfId="17122" xr:uid="{00000000-0005-0000-0000-0000AC2C0000}"/>
    <cellStyle name="Normal 19 2 2 3 3 2 2 3 2 3" xfId="26372" xr:uid="{00000000-0005-0000-0000-0000AD2C0000}"/>
    <cellStyle name="Normal 19 2 2 3 3 2 2 3 2 4" xfId="35617" xr:uid="{00000000-0005-0000-0000-0000AE2C0000}"/>
    <cellStyle name="Normal 19 2 2 3 3 2 2 3 2 5" xfId="44862" xr:uid="{00000000-0005-0000-0000-0000AF2C0000}"/>
    <cellStyle name="Normal 19 2 2 3 3 2 2 3 3" xfId="12140" xr:uid="{00000000-0005-0000-0000-0000B02C0000}"/>
    <cellStyle name="Normal 19 2 2 3 3 2 2 3 4" xfId="21390" xr:uid="{00000000-0005-0000-0000-0000B12C0000}"/>
    <cellStyle name="Normal 19 2 2 3 3 2 2 3 5" xfId="30635" xr:uid="{00000000-0005-0000-0000-0000B22C0000}"/>
    <cellStyle name="Normal 19 2 2 3 3 2 2 3 6" xfId="39880" xr:uid="{00000000-0005-0000-0000-0000B32C0000}"/>
    <cellStyle name="Normal 19 2 2 3 3 2 2 4" xfId="6456" xr:uid="{00000000-0005-0000-0000-0000B42C0000}"/>
    <cellStyle name="Normal 19 2 2 3 3 2 2 4 2" xfId="15701" xr:uid="{00000000-0005-0000-0000-0000B52C0000}"/>
    <cellStyle name="Normal 19 2 2 3 3 2 2 4 3" xfId="24951" xr:uid="{00000000-0005-0000-0000-0000B62C0000}"/>
    <cellStyle name="Normal 19 2 2 3 3 2 2 4 4" xfId="34196" xr:uid="{00000000-0005-0000-0000-0000B72C0000}"/>
    <cellStyle name="Normal 19 2 2 3 3 2 2 4 5" xfId="43441" xr:uid="{00000000-0005-0000-0000-0000B82C0000}"/>
    <cellStyle name="Normal 19 2 2 3 3 2 2 5" xfId="10719" xr:uid="{00000000-0005-0000-0000-0000B92C0000}"/>
    <cellStyle name="Normal 19 2 2 3 3 2 2 6" xfId="19969" xr:uid="{00000000-0005-0000-0000-0000BA2C0000}"/>
    <cellStyle name="Normal 19 2 2 3 3 2 2 7" xfId="29214" xr:uid="{00000000-0005-0000-0000-0000BB2C0000}"/>
    <cellStyle name="Normal 19 2 2 3 3 2 2 8" xfId="38459" xr:uid="{00000000-0005-0000-0000-0000BC2C0000}"/>
    <cellStyle name="Normal 19 2 2 3 3 2 3" xfId="3614" xr:uid="{00000000-0005-0000-0000-0000BD2C0000}"/>
    <cellStyle name="Normal 19 2 2 3 3 2 3 2" xfId="8596" xr:uid="{00000000-0005-0000-0000-0000BE2C0000}"/>
    <cellStyle name="Normal 19 2 2 3 3 2 3 2 2" xfId="17841" xr:uid="{00000000-0005-0000-0000-0000BF2C0000}"/>
    <cellStyle name="Normal 19 2 2 3 3 2 3 2 3" xfId="27091" xr:uid="{00000000-0005-0000-0000-0000C02C0000}"/>
    <cellStyle name="Normal 19 2 2 3 3 2 3 2 4" xfId="36336" xr:uid="{00000000-0005-0000-0000-0000C12C0000}"/>
    <cellStyle name="Normal 19 2 2 3 3 2 3 2 5" xfId="45581" xr:uid="{00000000-0005-0000-0000-0000C22C0000}"/>
    <cellStyle name="Normal 19 2 2 3 3 2 3 3" xfId="12859" xr:uid="{00000000-0005-0000-0000-0000C32C0000}"/>
    <cellStyle name="Normal 19 2 2 3 3 2 3 4" xfId="22109" xr:uid="{00000000-0005-0000-0000-0000C42C0000}"/>
    <cellStyle name="Normal 19 2 2 3 3 2 3 5" xfId="31354" xr:uid="{00000000-0005-0000-0000-0000C52C0000}"/>
    <cellStyle name="Normal 19 2 2 3 3 2 3 6" xfId="40599" xr:uid="{00000000-0005-0000-0000-0000C62C0000}"/>
    <cellStyle name="Normal 19 2 2 3 3 2 4" xfId="2176" xr:uid="{00000000-0005-0000-0000-0000C72C0000}"/>
    <cellStyle name="Normal 19 2 2 3 3 2 4 2" xfId="7158" xr:uid="{00000000-0005-0000-0000-0000C82C0000}"/>
    <cellStyle name="Normal 19 2 2 3 3 2 4 2 2" xfId="16403" xr:uid="{00000000-0005-0000-0000-0000C92C0000}"/>
    <cellStyle name="Normal 19 2 2 3 3 2 4 2 3" xfId="25653" xr:uid="{00000000-0005-0000-0000-0000CA2C0000}"/>
    <cellStyle name="Normal 19 2 2 3 3 2 4 2 4" xfId="34898" xr:uid="{00000000-0005-0000-0000-0000CB2C0000}"/>
    <cellStyle name="Normal 19 2 2 3 3 2 4 2 5" xfId="44143" xr:uid="{00000000-0005-0000-0000-0000CC2C0000}"/>
    <cellStyle name="Normal 19 2 2 3 3 2 4 3" xfId="11421" xr:uid="{00000000-0005-0000-0000-0000CD2C0000}"/>
    <cellStyle name="Normal 19 2 2 3 3 2 4 4" xfId="20671" xr:uid="{00000000-0005-0000-0000-0000CE2C0000}"/>
    <cellStyle name="Normal 19 2 2 3 3 2 4 5" xfId="29916" xr:uid="{00000000-0005-0000-0000-0000CF2C0000}"/>
    <cellStyle name="Normal 19 2 2 3 3 2 4 6" xfId="39161" xr:uid="{00000000-0005-0000-0000-0000D02C0000}"/>
    <cellStyle name="Normal 19 2 2 3 3 2 5" xfId="5754" xr:uid="{00000000-0005-0000-0000-0000D12C0000}"/>
    <cellStyle name="Normal 19 2 2 3 3 2 5 2" xfId="14999" xr:uid="{00000000-0005-0000-0000-0000D22C0000}"/>
    <cellStyle name="Normal 19 2 2 3 3 2 5 3" xfId="24249" xr:uid="{00000000-0005-0000-0000-0000D32C0000}"/>
    <cellStyle name="Normal 19 2 2 3 3 2 5 4" xfId="33494" xr:uid="{00000000-0005-0000-0000-0000D42C0000}"/>
    <cellStyle name="Normal 19 2 2 3 3 2 5 5" xfId="42739" xr:uid="{00000000-0005-0000-0000-0000D52C0000}"/>
    <cellStyle name="Normal 19 2 2 3 3 2 6" xfId="5035" xr:uid="{00000000-0005-0000-0000-0000D62C0000}"/>
    <cellStyle name="Normal 19 2 2 3 3 2 6 2" xfId="14280" xr:uid="{00000000-0005-0000-0000-0000D72C0000}"/>
    <cellStyle name="Normal 19 2 2 3 3 2 6 3" xfId="23530" xr:uid="{00000000-0005-0000-0000-0000D82C0000}"/>
    <cellStyle name="Normal 19 2 2 3 3 2 6 4" xfId="32775" xr:uid="{00000000-0005-0000-0000-0000D92C0000}"/>
    <cellStyle name="Normal 19 2 2 3 3 2 6 5" xfId="42020" xr:uid="{00000000-0005-0000-0000-0000DA2C0000}"/>
    <cellStyle name="Normal 19 2 2 3 3 2 7" xfId="10017" xr:uid="{00000000-0005-0000-0000-0000DB2C0000}"/>
    <cellStyle name="Normal 19 2 2 3 3 2 8" xfId="19267" xr:uid="{00000000-0005-0000-0000-0000DC2C0000}"/>
    <cellStyle name="Normal 19 2 2 3 3 2 9" xfId="28512" xr:uid="{00000000-0005-0000-0000-0000DD2C0000}"/>
    <cellStyle name="Normal 19 2 2 3 3 3" xfId="1123" xr:uid="{00000000-0005-0000-0000-0000DE2C0000}"/>
    <cellStyle name="Normal 19 2 2 3 3 3 2" xfId="3965" xr:uid="{00000000-0005-0000-0000-0000DF2C0000}"/>
    <cellStyle name="Normal 19 2 2 3 3 3 2 2" xfId="8947" xr:uid="{00000000-0005-0000-0000-0000E02C0000}"/>
    <cellStyle name="Normal 19 2 2 3 3 3 2 2 2" xfId="18192" xr:uid="{00000000-0005-0000-0000-0000E12C0000}"/>
    <cellStyle name="Normal 19 2 2 3 3 3 2 2 3" xfId="27442" xr:uid="{00000000-0005-0000-0000-0000E22C0000}"/>
    <cellStyle name="Normal 19 2 2 3 3 3 2 2 4" xfId="36687" xr:uid="{00000000-0005-0000-0000-0000E32C0000}"/>
    <cellStyle name="Normal 19 2 2 3 3 3 2 2 5" xfId="45932" xr:uid="{00000000-0005-0000-0000-0000E42C0000}"/>
    <cellStyle name="Normal 19 2 2 3 3 3 2 3" xfId="13210" xr:uid="{00000000-0005-0000-0000-0000E52C0000}"/>
    <cellStyle name="Normal 19 2 2 3 3 3 2 4" xfId="22460" xr:uid="{00000000-0005-0000-0000-0000E62C0000}"/>
    <cellStyle name="Normal 19 2 2 3 3 3 2 5" xfId="31705" xr:uid="{00000000-0005-0000-0000-0000E72C0000}"/>
    <cellStyle name="Normal 19 2 2 3 3 3 2 6" xfId="40950" xr:uid="{00000000-0005-0000-0000-0000E82C0000}"/>
    <cellStyle name="Normal 19 2 2 3 3 3 3" xfId="2527" xr:uid="{00000000-0005-0000-0000-0000E92C0000}"/>
    <cellStyle name="Normal 19 2 2 3 3 3 3 2" xfId="7509" xr:uid="{00000000-0005-0000-0000-0000EA2C0000}"/>
    <cellStyle name="Normal 19 2 2 3 3 3 3 2 2" xfId="16754" xr:uid="{00000000-0005-0000-0000-0000EB2C0000}"/>
    <cellStyle name="Normal 19 2 2 3 3 3 3 2 3" xfId="26004" xr:uid="{00000000-0005-0000-0000-0000EC2C0000}"/>
    <cellStyle name="Normal 19 2 2 3 3 3 3 2 4" xfId="35249" xr:uid="{00000000-0005-0000-0000-0000ED2C0000}"/>
    <cellStyle name="Normal 19 2 2 3 3 3 3 2 5" xfId="44494" xr:uid="{00000000-0005-0000-0000-0000EE2C0000}"/>
    <cellStyle name="Normal 19 2 2 3 3 3 3 3" xfId="11772" xr:uid="{00000000-0005-0000-0000-0000EF2C0000}"/>
    <cellStyle name="Normal 19 2 2 3 3 3 3 4" xfId="21022" xr:uid="{00000000-0005-0000-0000-0000F02C0000}"/>
    <cellStyle name="Normal 19 2 2 3 3 3 3 5" xfId="30267" xr:uid="{00000000-0005-0000-0000-0000F12C0000}"/>
    <cellStyle name="Normal 19 2 2 3 3 3 3 6" xfId="39512" xr:uid="{00000000-0005-0000-0000-0000F22C0000}"/>
    <cellStyle name="Normal 19 2 2 3 3 3 4" xfId="6105" xr:uid="{00000000-0005-0000-0000-0000F32C0000}"/>
    <cellStyle name="Normal 19 2 2 3 3 3 4 2" xfId="15350" xr:uid="{00000000-0005-0000-0000-0000F42C0000}"/>
    <cellStyle name="Normal 19 2 2 3 3 3 4 3" xfId="24600" xr:uid="{00000000-0005-0000-0000-0000F52C0000}"/>
    <cellStyle name="Normal 19 2 2 3 3 3 4 4" xfId="33845" xr:uid="{00000000-0005-0000-0000-0000F62C0000}"/>
    <cellStyle name="Normal 19 2 2 3 3 3 4 5" xfId="43090" xr:uid="{00000000-0005-0000-0000-0000F72C0000}"/>
    <cellStyle name="Normal 19 2 2 3 3 3 5" xfId="10368" xr:uid="{00000000-0005-0000-0000-0000F82C0000}"/>
    <cellStyle name="Normal 19 2 2 3 3 3 6" xfId="19618" xr:uid="{00000000-0005-0000-0000-0000F92C0000}"/>
    <cellStyle name="Normal 19 2 2 3 3 3 7" xfId="28863" xr:uid="{00000000-0005-0000-0000-0000FA2C0000}"/>
    <cellStyle name="Normal 19 2 2 3 3 3 8" xfId="38108" xr:uid="{00000000-0005-0000-0000-0000FB2C0000}"/>
    <cellStyle name="Normal 19 2 2 3 3 4" xfId="3246" xr:uid="{00000000-0005-0000-0000-0000FC2C0000}"/>
    <cellStyle name="Normal 19 2 2 3 3 4 2" xfId="8228" xr:uid="{00000000-0005-0000-0000-0000FD2C0000}"/>
    <cellStyle name="Normal 19 2 2 3 3 4 2 2" xfId="17473" xr:uid="{00000000-0005-0000-0000-0000FE2C0000}"/>
    <cellStyle name="Normal 19 2 2 3 3 4 2 3" xfId="26723" xr:uid="{00000000-0005-0000-0000-0000FF2C0000}"/>
    <cellStyle name="Normal 19 2 2 3 3 4 2 4" xfId="35968" xr:uid="{00000000-0005-0000-0000-0000002D0000}"/>
    <cellStyle name="Normal 19 2 2 3 3 4 2 5" xfId="45213" xr:uid="{00000000-0005-0000-0000-0000012D0000}"/>
    <cellStyle name="Normal 19 2 2 3 3 4 3" xfId="12491" xr:uid="{00000000-0005-0000-0000-0000022D0000}"/>
    <cellStyle name="Normal 19 2 2 3 3 4 4" xfId="21741" xr:uid="{00000000-0005-0000-0000-0000032D0000}"/>
    <cellStyle name="Normal 19 2 2 3 3 4 5" xfId="30986" xr:uid="{00000000-0005-0000-0000-0000042D0000}"/>
    <cellStyle name="Normal 19 2 2 3 3 4 6" xfId="40231" xr:uid="{00000000-0005-0000-0000-0000052D0000}"/>
    <cellStyle name="Normal 19 2 2 3 3 5" xfId="1708" xr:uid="{00000000-0005-0000-0000-0000062D0000}"/>
    <cellStyle name="Normal 19 2 2 3 3 5 2" xfId="6690" xr:uid="{00000000-0005-0000-0000-0000072D0000}"/>
    <cellStyle name="Normal 19 2 2 3 3 5 2 2" xfId="15935" xr:uid="{00000000-0005-0000-0000-0000082D0000}"/>
    <cellStyle name="Normal 19 2 2 3 3 5 2 3" xfId="25185" xr:uid="{00000000-0005-0000-0000-0000092D0000}"/>
    <cellStyle name="Normal 19 2 2 3 3 5 2 4" xfId="34430" xr:uid="{00000000-0005-0000-0000-00000A2D0000}"/>
    <cellStyle name="Normal 19 2 2 3 3 5 2 5" xfId="43675" xr:uid="{00000000-0005-0000-0000-00000B2D0000}"/>
    <cellStyle name="Normal 19 2 2 3 3 5 3" xfId="10953" xr:uid="{00000000-0005-0000-0000-00000C2D0000}"/>
    <cellStyle name="Normal 19 2 2 3 3 5 4" xfId="20203" xr:uid="{00000000-0005-0000-0000-00000D2D0000}"/>
    <cellStyle name="Normal 19 2 2 3 3 5 5" xfId="29448" xr:uid="{00000000-0005-0000-0000-00000E2D0000}"/>
    <cellStyle name="Normal 19 2 2 3 3 5 6" xfId="38693" xr:uid="{00000000-0005-0000-0000-00000F2D0000}"/>
    <cellStyle name="Normal 19 2 2 3 3 6" xfId="5386" xr:uid="{00000000-0005-0000-0000-0000102D0000}"/>
    <cellStyle name="Normal 19 2 2 3 3 6 2" xfId="14631" xr:uid="{00000000-0005-0000-0000-0000112D0000}"/>
    <cellStyle name="Normal 19 2 2 3 3 6 3" xfId="23881" xr:uid="{00000000-0005-0000-0000-0000122D0000}"/>
    <cellStyle name="Normal 19 2 2 3 3 6 4" xfId="33126" xr:uid="{00000000-0005-0000-0000-0000132D0000}"/>
    <cellStyle name="Normal 19 2 2 3 3 6 5" xfId="42371" xr:uid="{00000000-0005-0000-0000-0000142D0000}"/>
    <cellStyle name="Normal 19 2 2 3 3 7" xfId="4684" xr:uid="{00000000-0005-0000-0000-0000152D0000}"/>
    <cellStyle name="Normal 19 2 2 3 3 7 2" xfId="13929" xr:uid="{00000000-0005-0000-0000-0000162D0000}"/>
    <cellStyle name="Normal 19 2 2 3 3 7 3" xfId="23179" xr:uid="{00000000-0005-0000-0000-0000172D0000}"/>
    <cellStyle name="Normal 19 2 2 3 3 7 4" xfId="32424" xr:uid="{00000000-0005-0000-0000-0000182D0000}"/>
    <cellStyle name="Normal 19 2 2 3 3 7 5" xfId="41669" xr:uid="{00000000-0005-0000-0000-0000192D0000}"/>
    <cellStyle name="Normal 19 2 2 3 3 8" xfId="9649" xr:uid="{00000000-0005-0000-0000-00001A2D0000}"/>
    <cellStyle name="Normal 19 2 2 3 3 9" xfId="18899" xr:uid="{00000000-0005-0000-0000-00001B2D0000}"/>
    <cellStyle name="Normal 19 2 2 3 4" xfId="538" xr:uid="{00000000-0005-0000-0000-00001C2D0000}"/>
    <cellStyle name="Normal 19 2 2 3 4 10" xfId="37523" xr:uid="{00000000-0005-0000-0000-00001D2D0000}"/>
    <cellStyle name="Normal 19 2 2 3 4 2" xfId="1240" xr:uid="{00000000-0005-0000-0000-00001E2D0000}"/>
    <cellStyle name="Normal 19 2 2 3 4 2 2" xfId="4082" xr:uid="{00000000-0005-0000-0000-00001F2D0000}"/>
    <cellStyle name="Normal 19 2 2 3 4 2 2 2" xfId="9064" xr:uid="{00000000-0005-0000-0000-0000202D0000}"/>
    <cellStyle name="Normal 19 2 2 3 4 2 2 2 2" xfId="18309" xr:uid="{00000000-0005-0000-0000-0000212D0000}"/>
    <cellStyle name="Normal 19 2 2 3 4 2 2 2 3" xfId="27559" xr:uid="{00000000-0005-0000-0000-0000222D0000}"/>
    <cellStyle name="Normal 19 2 2 3 4 2 2 2 4" xfId="36804" xr:uid="{00000000-0005-0000-0000-0000232D0000}"/>
    <cellStyle name="Normal 19 2 2 3 4 2 2 2 5" xfId="46049" xr:uid="{00000000-0005-0000-0000-0000242D0000}"/>
    <cellStyle name="Normal 19 2 2 3 4 2 2 3" xfId="13327" xr:uid="{00000000-0005-0000-0000-0000252D0000}"/>
    <cellStyle name="Normal 19 2 2 3 4 2 2 4" xfId="22577" xr:uid="{00000000-0005-0000-0000-0000262D0000}"/>
    <cellStyle name="Normal 19 2 2 3 4 2 2 5" xfId="31822" xr:uid="{00000000-0005-0000-0000-0000272D0000}"/>
    <cellStyle name="Normal 19 2 2 3 4 2 2 6" xfId="41067" xr:uid="{00000000-0005-0000-0000-0000282D0000}"/>
    <cellStyle name="Normal 19 2 2 3 4 2 3" xfId="2661" xr:uid="{00000000-0005-0000-0000-0000292D0000}"/>
    <cellStyle name="Normal 19 2 2 3 4 2 3 2" xfId="7643" xr:uid="{00000000-0005-0000-0000-00002A2D0000}"/>
    <cellStyle name="Normal 19 2 2 3 4 2 3 2 2" xfId="16888" xr:uid="{00000000-0005-0000-0000-00002B2D0000}"/>
    <cellStyle name="Normal 19 2 2 3 4 2 3 2 3" xfId="26138" xr:uid="{00000000-0005-0000-0000-00002C2D0000}"/>
    <cellStyle name="Normal 19 2 2 3 4 2 3 2 4" xfId="35383" xr:uid="{00000000-0005-0000-0000-00002D2D0000}"/>
    <cellStyle name="Normal 19 2 2 3 4 2 3 2 5" xfId="44628" xr:uid="{00000000-0005-0000-0000-00002E2D0000}"/>
    <cellStyle name="Normal 19 2 2 3 4 2 3 3" xfId="11906" xr:uid="{00000000-0005-0000-0000-00002F2D0000}"/>
    <cellStyle name="Normal 19 2 2 3 4 2 3 4" xfId="21156" xr:uid="{00000000-0005-0000-0000-0000302D0000}"/>
    <cellStyle name="Normal 19 2 2 3 4 2 3 5" xfId="30401" xr:uid="{00000000-0005-0000-0000-0000312D0000}"/>
    <cellStyle name="Normal 19 2 2 3 4 2 3 6" xfId="39646" xr:uid="{00000000-0005-0000-0000-0000322D0000}"/>
    <cellStyle name="Normal 19 2 2 3 4 2 4" xfId="6222" xr:uid="{00000000-0005-0000-0000-0000332D0000}"/>
    <cellStyle name="Normal 19 2 2 3 4 2 4 2" xfId="15467" xr:uid="{00000000-0005-0000-0000-0000342D0000}"/>
    <cellStyle name="Normal 19 2 2 3 4 2 4 3" xfId="24717" xr:uid="{00000000-0005-0000-0000-0000352D0000}"/>
    <cellStyle name="Normal 19 2 2 3 4 2 4 4" xfId="33962" xr:uid="{00000000-0005-0000-0000-0000362D0000}"/>
    <cellStyle name="Normal 19 2 2 3 4 2 4 5" xfId="43207" xr:uid="{00000000-0005-0000-0000-0000372D0000}"/>
    <cellStyle name="Normal 19 2 2 3 4 2 5" xfId="10485" xr:uid="{00000000-0005-0000-0000-0000382D0000}"/>
    <cellStyle name="Normal 19 2 2 3 4 2 6" xfId="19735" xr:uid="{00000000-0005-0000-0000-0000392D0000}"/>
    <cellStyle name="Normal 19 2 2 3 4 2 7" xfId="28980" xr:uid="{00000000-0005-0000-0000-00003A2D0000}"/>
    <cellStyle name="Normal 19 2 2 3 4 2 8" xfId="38225" xr:uid="{00000000-0005-0000-0000-00003B2D0000}"/>
    <cellStyle name="Normal 19 2 2 3 4 3" xfId="3380" xr:uid="{00000000-0005-0000-0000-00003C2D0000}"/>
    <cellStyle name="Normal 19 2 2 3 4 3 2" xfId="8362" xr:uid="{00000000-0005-0000-0000-00003D2D0000}"/>
    <cellStyle name="Normal 19 2 2 3 4 3 2 2" xfId="17607" xr:uid="{00000000-0005-0000-0000-00003E2D0000}"/>
    <cellStyle name="Normal 19 2 2 3 4 3 2 3" xfId="26857" xr:uid="{00000000-0005-0000-0000-00003F2D0000}"/>
    <cellStyle name="Normal 19 2 2 3 4 3 2 4" xfId="36102" xr:uid="{00000000-0005-0000-0000-0000402D0000}"/>
    <cellStyle name="Normal 19 2 2 3 4 3 2 5" xfId="45347" xr:uid="{00000000-0005-0000-0000-0000412D0000}"/>
    <cellStyle name="Normal 19 2 2 3 4 3 3" xfId="12625" xr:uid="{00000000-0005-0000-0000-0000422D0000}"/>
    <cellStyle name="Normal 19 2 2 3 4 3 4" xfId="21875" xr:uid="{00000000-0005-0000-0000-0000432D0000}"/>
    <cellStyle name="Normal 19 2 2 3 4 3 5" xfId="31120" xr:uid="{00000000-0005-0000-0000-0000442D0000}"/>
    <cellStyle name="Normal 19 2 2 3 4 3 6" xfId="40365" xr:uid="{00000000-0005-0000-0000-0000452D0000}"/>
    <cellStyle name="Normal 19 2 2 3 4 4" xfId="1942" xr:uid="{00000000-0005-0000-0000-0000462D0000}"/>
    <cellStyle name="Normal 19 2 2 3 4 4 2" xfId="6924" xr:uid="{00000000-0005-0000-0000-0000472D0000}"/>
    <cellStyle name="Normal 19 2 2 3 4 4 2 2" xfId="16169" xr:uid="{00000000-0005-0000-0000-0000482D0000}"/>
    <cellStyle name="Normal 19 2 2 3 4 4 2 3" xfId="25419" xr:uid="{00000000-0005-0000-0000-0000492D0000}"/>
    <cellStyle name="Normal 19 2 2 3 4 4 2 4" xfId="34664" xr:uid="{00000000-0005-0000-0000-00004A2D0000}"/>
    <cellStyle name="Normal 19 2 2 3 4 4 2 5" xfId="43909" xr:uid="{00000000-0005-0000-0000-00004B2D0000}"/>
    <cellStyle name="Normal 19 2 2 3 4 4 3" xfId="11187" xr:uid="{00000000-0005-0000-0000-00004C2D0000}"/>
    <cellStyle name="Normal 19 2 2 3 4 4 4" xfId="20437" xr:uid="{00000000-0005-0000-0000-00004D2D0000}"/>
    <cellStyle name="Normal 19 2 2 3 4 4 5" xfId="29682" xr:uid="{00000000-0005-0000-0000-00004E2D0000}"/>
    <cellStyle name="Normal 19 2 2 3 4 4 6" xfId="38927" xr:uid="{00000000-0005-0000-0000-00004F2D0000}"/>
    <cellStyle name="Normal 19 2 2 3 4 5" xfId="5520" xr:uid="{00000000-0005-0000-0000-0000502D0000}"/>
    <cellStyle name="Normal 19 2 2 3 4 5 2" xfId="14765" xr:uid="{00000000-0005-0000-0000-0000512D0000}"/>
    <cellStyle name="Normal 19 2 2 3 4 5 3" xfId="24015" xr:uid="{00000000-0005-0000-0000-0000522D0000}"/>
    <cellStyle name="Normal 19 2 2 3 4 5 4" xfId="33260" xr:uid="{00000000-0005-0000-0000-0000532D0000}"/>
    <cellStyle name="Normal 19 2 2 3 4 5 5" xfId="42505" xr:uid="{00000000-0005-0000-0000-0000542D0000}"/>
    <cellStyle name="Normal 19 2 2 3 4 6" xfId="4801" xr:uid="{00000000-0005-0000-0000-0000552D0000}"/>
    <cellStyle name="Normal 19 2 2 3 4 6 2" xfId="14046" xr:uid="{00000000-0005-0000-0000-0000562D0000}"/>
    <cellStyle name="Normal 19 2 2 3 4 6 3" xfId="23296" xr:uid="{00000000-0005-0000-0000-0000572D0000}"/>
    <cellStyle name="Normal 19 2 2 3 4 6 4" xfId="32541" xr:uid="{00000000-0005-0000-0000-0000582D0000}"/>
    <cellStyle name="Normal 19 2 2 3 4 6 5" xfId="41786" xr:uid="{00000000-0005-0000-0000-0000592D0000}"/>
    <cellStyle name="Normal 19 2 2 3 4 7" xfId="9783" xr:uid="{00000000-0005-0000-0000-00005A2D0000}"/>
    <cellStyle name="Normal 19 2 2 3 4 8" xfId="19033" xr:uid="{00000000-0005-0000-0000-00005B2D0000}"/>
    <cellStyle name="Normal 19 2 2 3 4 9" xfId="28278" xr:uid="{00000000-0005-0000-0000-00005C2D0000}"/>
    <cellStyle name="Normal 19 2 2 3 5" xfId="889" xr:uid="{00000000-0005-0000-0000-00005D2D0000}"/>
    <cellStyle name="Normal 19 2 2 3 5 2" xfId="3731" xr:uid="{00000000-0005-0000-0000-00005E2D0000}"/>
    <cellStyle name="Normal 19 2 2 3 5 2 2" xfId="8713" xr:uid="{00000000-0005-0000-0000-00005F2D0000}"/>
    <cellStyle name="Normal 19 2 2 3 5 2 2 2" xfId="17958" xr:uid="{00000000-0005-0000-0000-0000602D0000}"/>
    <cellStyle name="Normal 19 2 2 3 5 2 2 3" xfId="27208" xr:uid="{00000000-0005-0000-0000-0000612D0000}"/>
    <cellStyle name="Normal 19 2 2 3 5 2 2 4" xfId="36453" xr:uid="{00000000-0005-0000-0000-0000622D0000}"/>
    <cellStyle name="Normal 19 2 2 3 5 2 2 5" xfId="45698" xr:uid="{00000000-0005-0000-0000-0000632D0000}"/>
    <cellStyle name="Normal 19 2 2 3 5 2 3" xfId="12976" xr:uid="{00000000-0005-0000-0000-0000642D0000}"/>
    <cellStyle name="Normal 19 2 2 3 5 2 4" xfId="22226" xr:uid="{00000000-0005-0000-0000-0000652D0000}"/>
    <cellStyle name="Normal 19 2 2 3 5 2 5" xfId="31471" xr:uid="{00000000-0005-0000-0000-0000662D0000}"/>
    <cellStyle name="Normal 19 2 2 3 5 2 6" xfId="40716" xr:uid="{00000000-0005-0000-0000-0000672D0000}"/>
    <cellStyle name="Normal 19 2 2 3 5 3" xfId="2293" xr:uid="{00000000-0005-0000-0000-0000682D0000}"/>
    <cellStyle name="Normal 19 2 2 3 5 3 2" xfId="7275" xr:uid="{00000000-0005-0000-0000-0000692D0000}"/>
    <cellStyle name="Normal 19 2 2 3 5 3 2 2" xfId="16520" xr:uid="{00000000-0005-0000-0000-00006A2D0000}"/>
    <cellStyle name="Normal 19 2 2 3 5 3 2 3" xfId="25770" xr:uid="{00000000-0005-0000-0000-00006B2D0000}"/>
    <cellStyle name="Normal 19 2 2 3 5 3 2 4" xfId="35015" xr:uid="{00000000-0005-0000-0000-00006C2D0000}"/>
    <cellStyle name="Normal 19 2 2 3 5 3 2 5" xfId="44260" xr:uid="{00000000-0005-0000-0000-00006D2D0000}"/>
    <cellStyle name="Normal 19 2 2 3 5 3 3" xfId="11538" xr:uid="{00000000-0005-0000-0000-00006E2D0000}"/>
    <cellStyle name="Normal 19 2 2 3 5 3 4" xfId="20788" xr:uid="{00000000-0005-0000-0000-00006F2D0000}"/>
    <cellStyle name="Normal 19 2 2 3 5 3 5" xfId="30033" xr:uid="{00000000-0005-0000-0000-0000702D0000}"/>
    <cellStyle name="Normal 19 2 2 3 5 3 6" xfId="39278" xr:uid="{00000000-0005-0000-0000-0000712D0000}"/>
    <cellStyle name="Normal 19 2 2 3 5 4" xfId="5871" xr:uid="{00000000-0005-0000-0000-0000722D0000}"/>
    <cellStyle name="Normal 19 2 2 3 5 4 2" xfId="15116" xr:uid="{00000000-0005-0000-0000-0000732D0000}"/>
    <cellStyle name="Normal 19 2 2 3 5 4 3" xfId="24366" xr:uid="{00000000-0005-0000-0000-0000742D0000}"/>
    <cellStyle name="Normal 19 2 2 3 5 4 4" xfId="33611" xr:uid="{00000000-0005-0000-0000-0000752D0000}"/>
    <cellStyle name="Normal 19 2 2 3 5 4 5" xfId="42856" xr:uid="{00000000-0005-0000-0000-0000762D0000}"/>
    <cellStyle name="Normal 19 2 2 3 5 5" xfId="10134" xr:uid="{00000000-0005-0000-0000-0000772D0000}"/>
    <cellStyle name="Normal 19 2 2 3 5 6" xfId="19384" xr:uid="{00000000-0005-0000-0000-0000782D0000}"/>
    <cellStyle name="Normal 19 2 2 3 5 7" xfId="28629" xr:uid="{00000000-0005-0000-0000-0000792D0000}"/>
    <cellStyle name="Normal 19 2 2 3 5 8" xfId="37874" xr:uid="{00000000-0005-0000-0000-00007A2D0000}"/>
    <cellStyle name="Normal 19 2 2 3 6" xfId="3012" xr:uid="{00000000-0005-0000-0000-00007B2D0000}"/>
    <cellStyle name="Normal 19 2 2 3 6 2" xfId="7994" xr:uid="{00000000-0005-0000-0000-00007C2D0000}"/>
    <cellStyle name="Normal 19 2 2 3 6 2 2" xfId="17239" xr:uid="{00000000-0005-0000-0000-00007D2D0000}"/>
    <cellStyle name="Normal 19 2 2 3 6 2 3" xfId="26489" xr:uid="{00000000-0005-0000-0000-00007E2D0000}"/>
    <cellStyle name="Normal 19 2 2 3 6 2 4" xfId="35734" xr:uid="{00000000-0005-0000-0000-00007F2D0000}"/>
    <cellStyle name="Normal 19 2 2 3 6 2 5" xfId="44979" xr:uid="{00000000-0005-0000-0000-0000802D0000}"/>
    <cellStyle name="Normal 19 2 2 3 6 3" xfId="12257" xr:uid="{00000000-0005-0000-0000-0000812D0000}"/>
    <cellStyle name="Normal 19 2 2 3 6 4" xfId="21507" xr:uid="{00000000-0005-0000-0000-0000822D0000}"/>
    <cellStyle name="Normal 19 2 2 3 6 5" xfId="30752" xr:uid="{00000000-0005-0000-0000-0000832D0000}"/>
    <cellStyle name="Normal 19 2 2 3 6 6" xfId="39997" xr:uid="{00000000-0005-0000-0000-0000842D0000}"/>
    <cellStyle name="Normal 19 2 2 3 7" xfId="1630" xr:uid="{00000000-0005-0000-0000-0000852D0000}"/>
    <cellStyle name="Normal 19 2 2 3 7 2" xfId="6612" xr:uid="{00000000-0005-0000-0000-0000862D0000}"/>
    <cellStyle name="Normal 19 2 2 3 7 2 2" xfId="15857" xr:uid="{00000000-0005-0000-0000-0000872D0000}"/>
    <cellStyle name="Normal 19 2 2 3 7 2 3" xfId="25107" xr:uid="{00000000-0005-0000-0000-0000882D0000}"/>
    <cellStyle name="Normal 19 2 2 3 7 2 4" xfId="34352" xr:uid="{00000000-0005-0000-0000-0000892D0000}"/>
    <cellStyle name="Normal 19 2 2 3 7 2 5" xfId="43597" xr:uid="{00000000-0005-0000-0000-00008A2D0000}"/>
    <cellStyle name="Normal 19 2 2 3 7 3" xfId="10875" xr:uid="{00000000-0005-0000-0000-00008B2D0000}"/>
    <cellStyle name="Normal 19 2 2 3 7 4" xfId="20125" xr:uid="{00000000-0005-0000-0000-00008C2D0000}"/>
    <cellStyle name="Normal 19 2 2 3 7 5" xfId="29370" xr:uid="{00000000-0005-0000-0000-00008D2D0000}"/>
    <cellStyle name="Normal 19 2 2 3 7 6" xfId="38615" xr:uid="{00000000-0005-0000-0000-00008E2D0000}"/>
    <cellStyle name="Normal 19 2 2 3 8" xfId="5152" xr:uid="{00000000-0005-0000-0000-00008F2D0000}"/>
    <cellStyle name="Normal 19 2 2 3 8 2" xfId="14397" xr:uid="{00000000-0005-0000-0000-0000902D0000}"/>
    <cellStyle name="Normal 19 2 2 3 8 3" xfId="23647" xr:uid="{00000000-0005-0000-0000-0000912D0000}"/>
    <cellStyle name="Normal 19 2 2 3 8 4" xfId="32892" xr:uid="{00000000-0005-0000-0000-0000922D0000}"/>
    <cellStyle name="Normal 19 2 2 3 8 5" xfId="42137" xr:uid="{00000000-0005-0000-0000-0000932D0000}"/>
    <cellStyle name="Normal 19 2 2 3 9" xfId="4450" xr:uid="{00000000-0005-0000-0000-0000942D0000}"/>
    <cellStyle name="Normal 19 2 2 3 9 2" xfId="13695" xr:uid="{00000000-0005-0000-0000-0000952D0000}"/>
    <cellStyle name="Normal 19 2 2 3 9 3" xfId="22945" xr:uid="{00000000-0005-0000-0000-0000962D0000}"/>
    <cellStyle name="Normal 19 2 2 3 9 4" xfId="32190" xr:uid="{00000000-0005-0000-0000-0000972D0000}"/>
    <cellStyle name="Normal 19 2 2 3 9 5" xfId="41435" xr:uid="{00000000-0005-0000-0000-0000982D0000}"/>
    <cellStyle name="Normal 19 2 2 4" xfId="247" xr:uid="{00000000-0005-0000-0000-0000992D0000}"/>
    <cellStyle name="Normal 19 2 2 4 10" xfId="27988" xr:uid="{00000000-0005-0000-0000-00009A2D0000}"/>
    <cellStyle name="Normal 19 2 2 4 11" xfId="37233" xr:uid="{00000000-0005-0000-0000-00009B2D0000}"/>
    <cellStyle name="Normal 19 2 2 4 2" xfId="616" xr:uid="{00000000-0005-0000-0000-00009C2D0000}"/>
    <cellStyle name="Normal 19 2 2 4 2 10" xfId="37601" xr:uid="{00000000-0005-0000-0000-00009D2D0000}"/>
    <cellStyle name="Normal 19 2 2 4 2 2" xfId="1318" xr:uid="{00000000-0005-0000-0000-00009E2D0000}"/>
    <cellStyle name="Normal 19 2 2 4 2 2 2" xfId="4160" xr:uid="{00000000-0005-0000-0000-00009F2D0000}"/>
    <cellStyle name="Normal 19 2 2 4 2 2 2 2" xfId="9142" xr:uid="{00000000-0005-0000-0000-0000A02D0000}"/>
    <cellStyle name="Normal 19 2 2 4 2 2 2 2 2" xfId="18387" xr:uid="{00000000-0005-0000-0000-0000A12D0000}"/>
    <cellStyle name="Normal 19 2 2 4 2 2 2 2 3" xfId="27637" xr:uid="{00000000-0005-0000-0000-0000A22D0000}"/>
    <cellStyle name="Normal 19 2 2 4 2 2 2 2 4" xfId="36882" xr:uid="{00000000-0005-0000-0000-0000A32D0000}"/>
    <cellStyle name="Normal 19 2 2 4 2 2 2 2 5" xfId="46127" xr:uid="{00000000-0005-0000-0000-0000A42D0000}"/>
    <cellStyle name="Normal 19 2 2 4 2 2 2 3" xfId="13405" xr:uid="{00000000-0005-0000-0000-0000A52D0000}"/>
    <cellStyle name="Normal 19 2 2 4 2 2 2 4" xfId="22655" xr:uid="{00000000-0005-0000-0000-0000A62D0000}"/>
    <cellStyle name="Normal 19 2 2 4 2 2 2 5" xfId="31900" xr:uid="{00000000-0005-0000-0000-0000A72D0000}"/>
    <cellStyle name="Normal 19 2 2 4 2 2 2 6" xfId="41145" xr:uid="{00000000-0005-0000-0000-0000A82D0000}"/>
    <cellStyle name="Normal 19 2 2 4 2 2 3" xfId="2739" xr:uid="{00000000-0005-0000-0000-0000A92D0000}"/>
    <cellStyle name="Normal 19 2 2 4 2 2 3 2" xfId="7721" xr:uid="{00000000-0005-0000-0000-0000AA2D0000}"/>
    <cellStyle name="Normal 19 2 2 4 2 2 3 2 2" xfId="16966" xr:uid="{00000000-0005-0000-0000-0000AB2D0000}"/>
    <cellStyle name="Normal 19 2 2 4 2 2 3 2 3" xfId="26216" xr:uid="{00000000-0005-0000-0000-0000AC2D0000}"/>
    <cellStyle name="Normal 19 2 2 4 2 2 3 2 4" xfId="35461" xr:uid="{00000000-0005-0000-0000-0000AD2D0000}"/>
    <cellStyle name="Normal 19 2 2 4 2 2 3 2 5" xfId="44706" xr:uid="{00000000-0005-0000-0000-0000AE2D0000}"/>
    <cellStyle name="Normal 19 2 2 4 2 2 3 3" xfId="11984" xr:uid="{00000000-0005-0000-0000-0000AF2D0000}"/>
    <cellStyle name="Normal 19 2 2 4 2 2 3 4" xfId="21234" xr:uid="{00000000-0005-0000-0000-0000B02D0000}"/>
    <cellStyle name="Normal 19 2 2 4 2 2 3 5" xfId="30479" xr:uid="{00000000-0005-0000-0000-0000B12D0000}"/>
    <cellStyle name="Normal 19 2 2 4 2 2 3 6" xfId="39724" xr:uid="{00000000-0005-0000-0000-0000B22D0000}"/>
    <cellStyle name="Normal 19 2 2 4 2 2 4" xfId="6300" xr:uid="{00000000-0005-0000-0000-0000B32D0000}"/>
    <cellStyle name="Normal 19 2 2 4 2 2 4 2" xfId="15545" xr:uid="{00000000-0005-0000-0000-0000B42D0000}"/>
    <cellStyle name="Normal 19 2 2 4 2 2 4 3" xfId="24795" xr:uid="{00000000-0005-0000-0000-0000B52D0000}"/>
    <cellStyle name="Normal 19 2 2 4 2 2 4 4" xfId="34040" xr:uid="{00000000-0005-0000-0000-0000B62D0000}"/>
    <cellStyle name="Normal 19 2 2 4 2 2 4 5" xfId="43285" xr:uid="{00000000-0005-0000-0000-0000B72D0000}"/>
    <cellStyle name="Normal 19 2 2 4 2 2 5" xfId="10563" xr:uid="{00000000-0005-0000-0000-0000B82D0000}"/>
    <cellStyle name="Normal 19 2 2 4 2 2 6" xfId="19813" xr:uid="{00000000-0005-0000-0000-0000B92D0000}"/>
    <cellStyle name="Normal 19 2 2 4 2 2 7" xfId="29058" xr:uid="{00000000-0005-0000-0000-0000BA2D0000}"/>
    <cellStyle name="Normal 19 2 2 4 2 2 8" xfId="38303" xr:uid="{00000000-0005-0000-0000-0000BB2D0000}"/>
    <cellStyle name="Normal 19 2 2 4 2 3" xfId="3458" xr:uid="{00000000-0005-0000-0000-0000BC2D0000}"/>
    <cellStyle name="Normal 19 2 2 4 2 3 2" xfId="8440" xr:uid="{00000000-0005-0000-0000-0000BD2D0000}"/>
    <cellStyle name="Normal 19 2 2 4 2 3 2 2" xfId="17685" xr:uid="{00000000-0005-0000-0000-0000BE2D0000}"/>
    <cellStyle name="Normal 19 2 2 4 2 3 2 3" xfId="26935" xr:uid="{00000000-0005-0000-0000-0000BF2D0000}"/>
    <cellStyle name="Normal 19 2 2 4 2 3 2 4" xfId="36180" xr:uid="{00000000-0005-0000-0000-0000C02D0000}"/>
    <cellStyle name="Normal 19 2 2 4 2 3 2 5" xfId="45425" xr:uid="{00000000-0005-0000-0000-0000C12D0000}"/>
    <cellStyle name="Normal 19 2 2 4 2 3 3" xfId="12703" xr:uid="{00000000-0005-0000-0000-0000C22D0000}"/>
    <cellStyle name="Normal 19 2 2 4 2 3 4" xfId="21953" xr:uid="{00000000-0005-0000-0000-0000C32D0000}"/>
    <cellStyle name="Normal 19 2 2 4 2 3 5" xfId="31198" xr:uid="{00000000-0005-0000-0000-0000C42D0000}"/>
    <cellStyle name="Normal 19 2 2 4 2 3 6" xfId="40443" xr:uid="{00000000-0005-0000-0000-0000C52D0000}"/>
    <cellStyle name="Normal 19 2 2 4 2 4" xfId="2020" xr:uid="{00000000-0005-0000-0000-0000C62D0000}"/>
    <cellStyle name="Normal 19 2 2 4 2 4 2" xfId="7002" xr:uid="{00000000-0005-0000-0000-0000C72D0000}"/>
    <cellStyle name="Normal 19 2 2 4 2 4 2 2" xfId="16247" xr:uid="{00000000-0005-0000-0000-0000C82D0000}"/>
    <cellStyle name="Normal 19 2 2 4 2 4 2 3" xfId="25497" xr:uid="{00000000-0005-0000-0000-0000C92D0000}"/>
    <cellStyle name="Normal 19 2 2 4 2 4 2 4" xfId="34742" xr:uid="{00000000-0005-0000-0000-0000CA2D0000}"/>
    <cellStyle name="Normal 19 2 2 4 2 4 2 5" xfId="43987" xr:uid="{00000000-0005-0000-0000-0000CB2D0000}"/>
    <cellStyle name="Normal 19 2 2 4 2 4 3" xfId="11265" xr:uid="{00000000-0005-0000-0000-0000CC2D0000}"/>
    <cellStyle name="Normal 19 2 2 4 2 4 4" xfId="20515" xr:uid="{00000000-0005-0000-0000-0000CD2D0000}"/>
    <cellStyle name="Normal 19 2 2 4 2 4 5" xfId="29760" xr:uid="{00000000-0005-0000-0000-0000CE2D0000}"/>
    <cellStyle name="Normal 19 2 2 4 2 4 6" xfId="39005" xr:uid="{00000000-0005-0000-0000-0000CF2D0000}"/>
    <cellStyle name="Normal 19 2 2 4 2 5" xfId="5598" xr:uid="{00000000-0005-0000-0000-0000D02D0000}"/>
    <cellStyle name="Normal 19 2 2 4 2 5 2" xfId="14843" xr:uid="{00000000-0005-0000-0000-0000D12D0000}"/>
    <cellStyle name="Normal 19 2 2 4 2 5 3" xfId="24093" xr:uid="{00000000-0005-0000-0000-0000D22D0000}"/>
    <cellStyle name="Normal 19 2 2 4 2 5 4" xfId="33338" xr:uid="{00000000-0005-0000-0000-0000D32D0000}"/>
    <cellStyle name="Normal 19 2 2 4 2 5 5" xfId="42583" xr:uid="{00000000-0005-0000-0000-0000D42D0000}"/>
    <cellStyle name="Normal 19 2 2 4 2 6" xfId="4879" xr:uid="{00000000-0005-0000-0000-0000D52D0000}"/>
    <cellStyle name="Normal 19 2 2 4 2 6 2" xfId="14124" xr:uid="{00000000-0005-0000-0000-0000D62D0000}"/>
    <cellStyle name="Normal 19 2 2 4 2 6 3" xfId="23374" xr:uid="{00000000-0005-0000-0000-0000D72D0000}"/>
    <cellStyle name="Normal 19 2 2 4 2 6 4" xfId="32619" xr:uid="{00000000-0005-0000-0000-0000D82D0000}"/>
    <cellStyle name="Normal 19 2 2 4 2 6 5" xfId="41864" xr:uid="{00000000-0005-0000-0000-0000D92D0000}"/>
    <cellStyle name="Normal 19 2 2 4 2 7" xfId="9861" xr:uid="{00000000-0005-0000-0000-0000DA2D0000}"/>
    <cellStyle name="Normal 19 2 2 4 2 8" xfId="19111" xr:uid="{00000000-0005-0000-0000-0000DB2D0000}"/>
    <cellStyle name="Normal 19 2 2 4 2 9" xfId="28356" xr:uid="{00000000-0005-0000-0000-0000DC2D0000}"/>
    <cellStyle name="Normal 19 2 2 4 3" xfId="967" xr:uid="{00000000-0005-0000-0000-0000DD2D0000}"/>
    <cellStyle name="Normal 19 2 2 4 3 2" xfId="3809" xr:uid="{00000000-0005-0000-0000-0000DE2D0000}"/>
    <cellStyle name="Normal 19 2 2 4 3 2 2" xfId="8791" xr:uid="{00000000-0005-0000-0000-0000DF2D0000}"/>
    <cellStyle name="Normal 19 2 2 4 3 2 2 2" xfId="18036" xr:uid="{00000000-0005-0000-0000-0000E02D0000}"/>
    <cellStyle name="Normal 19 2 2 4 3 2 2 3" xfId="27286" xr:uid="{00000000-0005-0000-0000-0000E12D0000}"/>
    <cellStyle name="Normal 19 2 2 4 3 2 2 4" xfId="36531" xr:uid="{00000000-0005-0000-0000-0000E22D0000}"/>
    <cellStyle name="Normal 19 2 2 4 3 2 2 5" xfId="45776" xr:uid="{00000000-0005-0000-0000-0000E32D0000}"/>
    <cellStyle name="Normal 19 2 2 4 3 2 3" xfId="13054" xr:uid="{00000000-0005-0000-0000-0000E42D0000}"/>
    <cellStyle name="Normal 19 2 2 4 3 2 4" xfId="22304" xr:uid="{00000000-0005-0000-0000-0000E52D0000}"/>
    <cellStyle name="Normal 19 2 2 4 3 2 5" xfId="31549" xr:uid="{00000000-0005-0000-0000-0000E62D0000}"/>
    <cellStyle name="Normal 19 2 2 4 3 2 6" xfId="40794" xr:uid="{00000000-0005-0000-0000-0000E72D0000}"/>
    <cellStyle name="Normal 19 2 2 4 3 3" xfId="2371" xr:uid="{00000000-0005-0000-0000-0000E82D0000}"/>
    <cellStyle name="Normal 19 2 2 4 3 3 2" xfId="7353" xr:uid="{00000000-0005-0000-0000-0000E92D0000}"/>
    <cellStyle name="Normal 19 2 2 4 3 3 2 2" xfId="16598" xr:uid="{00000000-0005-0000-0000-0000EA2D0000}"/>
    <cellStyle name="Normal 19 2 2 4 3 3 2 3" xfId="25848" xr:uid="{00000000-0005-0000-0000-0000EB2D0000}"/>
    <cellStyle name="Normal 19 2 2 4 3 3 2 4" xfId="35093" xr:uid="{00000000-0005-0000-0000-0000EC2D0000}"/>
    <cellStyle name="Normal 19 2 2 4 3 3 2 5" xfId="44338" xr:uid="{00000000-0005-0000-0000-0000ED2D0000}"/>
    <cellStyle name="Normal 19 2 2 4 3 3 3" xfId="11616" xr:uid="{00000000-0005-0000-0000-0000EE2D0000}"/>
    <cellStyle name="Normal 19 2 2 4 3 3 4" xfId="20866" xr:uid="{00000000-0005-0000-0000-0000EF2D0000}"/>
    <cellStyle name="Normal 19 2 2 4 3 3 5" xfId="30111" xr:uid="{00000000-0005-0000-0000-0000F02D0000}"/>
    <cellStyle name="Normal 19 2 2 4 3 3 6" xfId="39356" xr:uid="{00000000-0005-0000-0000-0000F12D0000}"/>
    <cellStyle name="Normal 19 2 2 4 3 4" xfId="5949" xr:uid="{00000000-0005-0000-0000-0000F22D0000}"/>
    <cellStyle name="Normal 19 2 2 4 3 4 2" xfId="15194" xr:uid="{00000000-0005-0000-0000-0000F32D0000}"/>
    <cellStyle name="Normal 19 2 2 4 3 4 3" xfId="24444" xr:uid="{00000000-0005-0000-0000-0000F42D0000}"/>
    <cellStyle name="Normal 19 2 2 4 3 4 4" xfId="33689" xr:uid="{00000000-0005-0000-0000-0000F52D0000}"/>
    <cellStyle name="Normal 19 2 2 4 3 4 5" xfId="42934" xr:uid="{00000000-0005-0000-0000-0000F62D0000}"/>
    <cellStyle name="Normal 19 2 2 4 3 5" xfId="10212" xr:uid="{00000000-0005-0000-0000-0000F72D0000}"/>
    <cellStyle name="Normal 19 2 2 4 3 6" xfId="19462" xr:uid="{00000000-0005-0000-0000-0000F82D0000}"/>
    <cellStyle name="Normal 19 2 2 4 3 7" xfId="28707" xr:uid="{00000000-0005-0000-0000-0000F92D0000}"/>
    <cellStyle name="Normal 19 2 2 4 3 8" xfId="37952" xr:uid="{00000000-0005-0000-0000-0000FA2D0000}"/>
    <cellStyle name="Normal 19 2 2 4 4" xfId="3090" xr:uid="{00000000-0005-0000-0000-0000FB2D0000}"/>
    <cellStyle name="Normal 19 2 2 4 4 2" xfId="8072" xr:uid="{00000000-0005-0000-0000-0000FC2D0000}"/>
    <cellStyle name="Normal 19 2 2 4 4 2 2" xfId="17317" xr:uid="{00000000-0005-0000-0000-0000FD2D0000}"/>
    <cellStyle name="Normal 19 2 2 4 4 2 3" xfId="26567" xr:uid="{00000000-0005-0000-0000-0000FE2D0000}"/>
    <cellStyle name="Normal 19 2 2 4 4 2 4" xfId="35812" xr:uid="{00000000-0005-0000-0000-0000FF2D0000}"/>
    <cellStyle name="Normal 19 2 2 4 4 2 5" xfId="45057" xr:uid="{00000000-0005-0000-0000-0000002E0000}"/>
    <cellStyle name="Normal 19 2 2 4 4 3" xfId="12335" xr:uid="{00000000-0005-0000-0000-0000012E0000}"/>
    <cellStyle name="Normal 19 2 2 4 4 4" xfId="21585" xr:uid="{00000000-0005-0000-0000-0000022E0000}"/>
    <cellStyle name="Normal 19 2 2 4 4 5" xfId="30830" xr:uid="{00000000-0005-0000-0000-0000032E0000}"/>
    <cellStyle name="Normal 19 2 2 4 4 6" xfId="40075" xr:uid="{00000000-0005-0000-0000-0000042E0000}"/>
    <cellStyle name="Normal 19 2 2 4 5" xfId="1786" xr:uid="{00000000-0005-0000-0000-0000052E0000}"/>
    <cellStyle name="Normal 19 2 2 4 5 2" xfId="6768" xr:uid="{00000000-0005-0000-0000-0000062E0000}"/>
    <cellStyle name="Normal 19 2 2 4 5 2 2" xfId="16013" xr:uid="{00000000-0005-0000-0000-0000072E0000}"/>
    <cellStyle name="Normal 19 2 2 4 5 2 3" xfId="25263" xr:uid="{00000000-0005-0000-0000-0000082E0000}"/>
    <cellStyle name="Normal 19 2 2 4 5 2 4" xfId="34508" xr:uid="{00000000-0005-0000-0000-0000092E0000}"/>
    <cellStyle name="Normal 19 2 2 4 5 2 5" xfId="43753" xr:uid="{00000000-0005-0000-0000-00000A2E0000}"/>
    <cellStyle name="Normal 19 2 2 4 5 3" xfId="11031" xr:uid="{00000000-0005-0000-0000-00000B2E0000}"/>
    <cellStyle name="Normal 19 2 2 4 5 4" xfId="20281" xr:uid="{00000000-0005-0000-0000-00000C2E0000}"/>
    <cellStyle name="Normal 19 2 2 4 5 5" xfId="29526" xr:uid="{00000000-0005-0000-0000-00000D2E0000}"/>
    <cellStyle name="Normal 19 2 2 4 5 6" xfId="38771" xr:uid="{00000000-0005-0000-0000-00000E2E0000}"/>
    <cellStyle name="Normal 19 2 2 4 6" xfId="5230" xr:uid="{00000000-0005-0000-0000-00000F2E0000}"/>
    <cellStyle name="Normal 19 2 2 4 6 2" xfId="14475" xr:uid="{00000000-0005-0000-0000-0000102E0000}"/>
    <cellStyle name="Normal 19 2 2 4 6 3" xfId="23725" xr:uid="{00000000-0005-0000-0000-0000112E0000}"/>
    <cellStyle name="Normal 19 2 2 4 6 4" xfId="32970" xr:uid="{00000000-0005-0000-0000-0000122E0000}"/>
    <cellStyle name="Normal 19 2 2 4 6 5" xfId="42215" xr:uid="{00000000-0005-0000-0000-0000132E0000}"/>
    <cellStyle name="Normal 19 2 2 4 7" xfId="4528" xr:uid="{00000000-0005-0000-0000-0000142E0000}"/>
    <cellStyle name="Normal 19 2 2 4 7 2" xfId="13773" xr:uid="{00000000-0005-0000-0000-0000152E0000}"/>
    <cellStyle name="Normal 19 2 2 4 7 3" xfId="23023" xr:uid="{00000000-0005-0000-0000-0000162E0000}"/>
    <cellStyle name="Normal 19 2 2 4 7 4" xfId="32268" xr:uid="{00000000-0005-0000-0000-0000172E0000}"/>
    <cellStyle name="Normal 19 2 2 4 7 5" xfId="41513" xr:uid="{00000000-0005-0000-0000-0000182E0000}"/>
    <cellStyle name="Normal 19 2 2 4 8" xfId="9493" xr:uid="{00000000-0005-0000-0000-0000192E0000}"/>
    <cellStyle name="Normal 19 2 2 4 9" xfId="18743" xr:uid="{00000000-0005-0000-0000-00001A2E0000}"/>
    <cellStyle name="Normal 19 2 2 5" xfId="364" xr:uid="{00000000-0005-0000-0000-00001B2E0000}"/>
    <cellStyle name="Normal 19 2 2 5 10" xfId="28105" xr:uid="{00000000-0005-0000-0000-00001C2E0000}"/>
    <cellStyle name="Normal 19 2 2 5 11" xfId="37350" xr:uid="{00000000-0005-0000-0000-00001D2E0000}"/>
    <cellStyle name="Normal 19 2 2 5 2" xfId="733" xr:uid="{00000000-0005-0000-0000-00001E2E0000}"/>
    <cellStyle name="Normal 19 2 2 5 2 10" xfId="37718" xr:uid="{00000000-0005-0000-0000-00001F2E0000}"/>
    <cellStyle name="Normal 19 2 2 5 2 2" xfId="1435" xr:uid="{00000000-0005-0000-0000-0000202E0000}"/>
    <cellStyle name="Normal 19 2 2 5 2 2 2" xfId="4277" xr:uid="{00000000-0005-0000-0000-0000212E0000}"/>
    <cellStyle name="Normal 19 2 2 5 2 2 2 2" xfId="9259" xr:uid="{00000000-0005-0000-0000-0000222E0000}"/>
    <cellStyle name="Normal 19 2 2 5 2 2 2 2 2" xfId="18504" xr:uid="{00000000-0005-0000-0000-0000232E0000}"/>
    <cellStyle name="Normal 19 2 2 5 2 2 2 2 3" xfId="27754" xr:uid="{00000000-0005-0000-0000-0000242E0000}"/>
    <cellStyle name="Normal 19 2 2 5 2 2 2 2 4" xfId="36999" xr:uid="{00000000-0005-0000-0000-0000252E0000}"/>
    <cellStyle name="Normal 19 2 2 5 2 2 2 2 5" xfId="46244" xr:uid="{00000000-0005-0000-0000-0000262E0000}"/>
    <cellStyle name="Normal 19 2 2 5 2 2 2 3" xfId="13522" xr:uid="{00000000-0005-0000-0000-0000272E0000}"/>
    <cellStyle name="Normal 19 2 2 5 2 2 2 4" xfId="22772" xr:uid="{00000000-0005-0000-0000-0000282E0000}"/>
    <cellStyle name="Normal 19 2 2 5 2 2 2 5" xfId="32017" xr:uid="{00000000-0005-0000-0000-0000292E0000}"/>
    <cellStyle name="Normal 19 2 2 5 2 2 2 6" xfId="41262" xr:uid="{00000000-0005-0000-0000-00002A2E0000}"/>
    <cellStyle name="Normal 19 2 2 5 2 2 3" xfId="2856" xr:uid="{00000000-0005-0000-0000-00002B2E0000}"/>
    <cellStyle name="Normal 19 2 2 5 2 2 3 2" xfId="7838" xr:uid="{00000000-0005-0000-0000-00002C2E0000}"/>
    <cellStyle name="Normal 19 2 2 5 2 2 3 2 2" xfId="17083" xr:uid="{00000000-0005-0000-0000-00002D2E0000}"/>
    <cellStyle name="Normal 19 2 2 5 2 2 3 2 3" xfId="26333" xr:uid="{00000000-0005-0000-0000-00002E2E0000}"/>
    <cellStyle name="Normal 19 2 2 5 2 2 3 2 4" xfId="35578" xr:uid="{00000000-0005-0000-0000-00002F2E0000}"/>
    <cellStyle name="Normal 19 2 2 5 2 2 3 2 5" xfId="44823" xr:uid="{00000000-0005-0000-0000-0000302E0000}"/>
    <cellStyle name="Normal 19 2 2 5 2 2 3 3" xfId="12101" xr:uid="{00000000-0005-0000-0000-0000312E0000}"/>
    <cellStyle name="Normal 19 2 2 5 2 2 3 4" xfId="21351" xr:uid="{00000000-0005-0000-0000-0000322E0000}"/>
    <cellStyle name="Normal 19 2 2 5 2 2 3 5" xfId="30596" xr:uid="{00000000-0005-0000-0000-0000332E0000}"/>
    <cellStyle name="Normal 19 2 2 5 2 2 3 6" xfId="39841" xr:uid="{00000000-0005-0000-0000-0000342E0000}"/>
    <cellStyle name="Normal 19 2 2 5 2 2 4" xfId="6417" xr:uid="{00000000-0005-0000-0000-0000352E0000}"/>
    <cellStyle name="Normal 19 2 2 5 2 2 4 2" xfId="15662" xr:uid="{00000000-0005-0000-0000-0000362E0000}"/>
    <cellStyle name="Normal 19 2 2 5 2 2 4 3" xfId="24912" xr:uid="{00000000-0005-0000-0000-0000372E0000}"/>
    <cellStyle name="Normal 19 2 2 5 2 2 4 4" xfId="34157" xr:uid="{00000000-0005-0000-0000-0000382E0000}"/>
    <cellStyle name="Normal 19 2 2 5 2 2 4 5" xfId="43402" xr:uid="{00000000-0005-0000-0000-0000392E0000}"/>
    <cellStyle name="Normal 19 2 2 5 2 2 5" xfId="10680" xr:uid="{00000000-0005-0000-0000-00003A2E0000}"/>
    <cellStyle name="Normal 19 2 2 5 2 2 6" xfId="19930" xr:uid="{00000000-0005-0000-0000-00003B2E0000}"/>
    <cellStyle name="Normal 19 2 2 5 2 2 7" xfId="29175" xr:uid="{00000000-0005-0000-0000-00003C2E0000}"/>
    <cellStyle name="Normal 19 2 2 5 2 2 8" xfId="38420" xr:uid="{00000000-0005-0000-0000-00003D2E0000}"/>
    <cellStyle name="Normal 19 2 2 5 2 3" xfId="3575" xr:uid="{00000000-0005-0000-0000-00003E2E0000}"/>
    <cellStyle name="Normal 19 2 2 5 2 3 2" xfId="8557" xr:uid="{00000000-0005-0000-0000-00003F2E0000}"/>
    <cellStyle name="Normal 19 2 2 5 2 3 2 2" xfId="17802" xr:uid="{00000000-0005-0000-0000-0000402E0000}"/>
    <cellStyle name="Normal 19 2 2 5 2 3 2 3" xfId="27052" xr:uid="{00000000-0005-0000-0000-0000412E0000}"/>
    <cellStyle name="Normal 19 2 2 5 2 3 2 4" xfId="36297" xr:uid="{00000000-0005-0000-0000-0000422E0000}"/>
    <cellStyle name="Normal 19 2 2 5 2 3 2 5" xfId="45542" xr:uid="{00000000-0005-0000-0000-0000432E0000}"/>
    <cellStyle name="Normal 19 2 2 5 2 3 3" xfId="12820" xr:uid="{00000000-0005-0000-0000-0000442E0000}"/>
    <cellStyle name="Normal 19 2 2 5 2 3 4" xfId="22070" xr:uid="{00000000-0005-0000-0000-0000452E0000}"/>
    <cellStyle name="Normal 19 2 2 5 2 3 5" xfId="31315" xr:uid="{00000000-0005-0000-0000-0000462E0000}"/>
    <cellStyle name="Normal 19 2 2 5 2 3 6" xfId="40560" xr:uid="{00000000-0005-0000-0000-0000472E0000}"/>
    <cellStyle name="Normal 19 2 2 5 2 4" xfId="2137" xr:uid="{00000000-0005-0000-0000-0000482E0000}"/>
    <cellStyle name="Normal 19 2 2 5 2 4 2" xfId="7119" xr:uid="{00000000-0005-0000-0000-0000492E0000}"/>
    <cellStyle name="Normal 19 2 2 5 2 4 2 2" xfId="16364" xr:uid="{00000000-0005-0000-0000-00004A2E0000}"/>
    <cellStyle name="Normal 19 2 2 5 2 4 2 3" xfId="25614" xr:uid="{00000000-0005-0000-0000-00004B2E0000}"/>
    <cellStyle name="Normal 19 2 2 5 2 4 2 4" xfId="34859" xr:uid="{00000000-0005-0000-0000-00004C2E0000}"/>
    <cellStyle name="Normal 19 2 2 5 2 4 2 5" xfId="44104" xr:uid="{00000000-0005-0000-0000-00004D2E0000}"/>
    <cellStyle name="Normal 19 2 2 5 2 4 3" xfId="11382" xr:uid="{00000000-0005-0000-0000-00004E2E0000}"/>
    <cellStyle name="Normal 19 2 2 5 2 4 4" xfId="20632" xr:uid="{00000000-0005-0000-0000-00004F2E0000}"/>
    <cellStyle name="Normal 19 2 2 5 2 4 5" xfId="29877" xr:uid="{00000000-0005-0000-0000-0000502E0000}"/>
    <cellStyle name="Normal 19 2 2 5 2 4 6" xfId="39122" xr:uid="{00000000-0005-0000-0000-0000512E0000}"/>
    <cellStyle name="Normal 19 2 2 5 2 5" xfId="5715" xr:uid="{00000000-0005-0000-0000-0000522E0000}"/>
    <cellStyle name="Normal 19 2 2 5 2 5 2" xfId="14960" xr:uid="{00000000-0005-0000-0000-0000532E0000}"/>
    <cellStyle name="Normal 19 2 2 5 2 5 3" xfId="24210" xr:uid="{00000000-0005-0000-0000-0000542E0000}"/>
    <cellStyle name="Normal 19 2 2 5 2 5 4" xfId="33455" xr:uid="{00000000-0005-0000-0000-0000552E0000}"/>
    <cellStyle name="Normal 19 2 2 5 2 5 5" xfId="42700" xr:uid="{00000000-0005-0000-0000-0000562E0000}"/>
    <cellStyle name="Normal 19 2 2 5 2 6" xfId="4996" xr:uid="{00000000-0005-0000-0000-0000572E0000}"/>
    <cellStyle name="Normal 19 2 2 5 2 6 2" xfId="14241" xr:uid="{00000000-0005-0000-0000-0000582E0000}"/>
    <cellStyle name="Normal 19 2 2 5 2 6 3" xfId="23491" xr:uid="{00000000-0005-0000-0000-0000592E0000}"/>
    <cellStyle name="Normal 19 2 2 5 2 6 4" xfId="32736" xr:uid="{00000000-0005-0000-0000-00005A2E0000}"/>
    <cellStyle name="Normal 19 2 2 5 2 6 5" xfId="41981" xr:uid="{00000000-0005-0000-0000-00005B2E0000}"/>
    <cellStyle name="Normal 19 2 2 5 2 7" xfId="9978" xr:uid="{00000000-0005-0000-0000-00005C2E0000}"/>
    <cellStyle name="Normal 19 2 2 5 2 8" xfId="19228" xr:uid="{00000000-0005-0000-0000-00005D2E0000}"/>
    <cellStyle name="Normal 19 2 2 5 2 9" xfId="28473" xr:uid="{00000000-0005-0000-0000-00005E2E0000}"/>
    <cellStyle name="Normal 19 2 2 5 3" xfId="1084" xr:uid="{00000000-0005-0000-0000-00005F2E0000}"/>
    <cellStyle name="Normal 19 2 2 5 3 2" xfId="3926" xr:uid="{00000000-0005-0000-0000-0000602E0000}"/>
    <cellStyle name="Normal 19 2 2 5 3 2 2" xfId="8908" xr:uid="{00000000-0005-0000-0000-0000612E0000}"/>
    <cellStyle name="Normal 19 2 2 5 3 2 2 2" xfId="18153" xr:uid="{00000000-0005-0000-0000-0000622E0000}"/>
    <cellStyle name="Normal 19 2 2 5 3 2 2 3" xfId="27403" xr:uid="{00000000-0005-0000-0000-0000632E0000}"/>
    <cellStyle name="Normal 19 2 2 5 3 2 2 4" xfId="36648" xr:uid="{00000000-0005-0000-0000-0000642E0000}"/>
    <cellStyle name="Normal 19 2 2 5 3 2 2 5" xfId="45893" xr:uid="{00000000-0005-0000-0000-0000652E0000}"/>
    <cellStyle name="Normal 19 2 2 5 3 2 3" xfId="13171" xr:uid="{00000000-0005-0000-0000-0000662E0000}"/>
    <cellStyle name="Normal 19 2 2 5 3 2 4" xfId="22421" xr:uid="{00000000-0005-0000-0000-0000672E0000}"/>
    <cellStyle name="Normal 19 2 2 5 3 2 5" xfId="31666" xr:uid="{00000000-0005-0000-0000-0000682E0000}"/>
    <cellStyle name="Normal 19 2 2 5 3 2 6" xfId="40911" xr:uid="{00000000-0005-0000-0000-0000692E0000}"/>
    <cellStyle name="Normal 19 2 2 5 3 3" xfId="2488" xr:uid="{00000000-0005-0000-0000-00006A2E0000}"/>
    <cellStyle name="Normal 19 2 2 5 3 3 2" xfId="7470" xr:uid="{00000000-0005-0000-0000-00006B2E0000}"/>
    <cellStyle name="Normal 19 2 2 5 3 3 2 2" xfId="16715" xr:uid="{00000000-0005-0000-0000-00006C2E0000}"/>
    <cellStyle name="Normal 19 2 2 5 3 3 2 3" xfId="25965" xr:uid="{00000000-0005-0000-0000-00006D2E0000}"/>
    <cellStyle name="Normal 19 2 2 5 3 3 2 4" xfId="35210" xr:uid="{00000000-0005-0000-0000-00006E2E0000}"/>
    <cellStyle name="Normal 19 2 2 5 3 3 2 5" xfId="44455" xr:uid="{00000000-0005-0000-0000-00006F2E0000}"/>
    <cellStyle name="Normal 19 2 2 5 3 3 3" xfId="11733" xr:uid="{00000000-0005-0000-0000-0000702E0000}"/>
    <cellStyle name="Normal 19 2 2 5 3 3 4" xfId="20983" xr:uid="{00000000-0005-0000-0000-0000712E0000}"/>
    <cellStyle name="Normal 19 2 2 5 3 3 5" xfId="30228" xr:uid="{00000000-0005-0000-0000-0000722E0000}"/>
    <cellStyle name="Normal 19 2 2 5 3 3 6" xfId="39473" xr:uid="{00000000-0005-0000-0000-0000732E0000}"/>
    <cellStyle name="Normal 19 2 2 5 3 4" xfId="6066" xr:uid="{00000000-0005-0000-0000-0000742E0000}"/>
    <cellStyle name="Normal 19 2 2 5 3 4 2" xfId="15311" xr:uid="{00000000-0005-0000-0000-0000752E0000}"/>
    <cellStyle name="Normal 19 2 2 5 3 4 3" xfId="24561" xr:uid="{00000000-0005-0000-0000-0000762E0000}"/>
    <cellStyle name="Normal 19 2 2 5 3 4 4" xfId="33806" xr:uid="{00000000-0005-0000-0000-0000772E0000}"/>
    <cellStyle name="Normal 19 2 2 5 3 4 5" xfId="43051" xr:uid="{00000000-0005-0000-0000-0000782E0000}"/>
    <cellStyle name="Normal 19 2 2 5 3 5" xfId="10329" xr:uid="{00000000-0005-0000-0000-0000792E0000}"/>
    <cellStyle name="Normal 19 2 2 5 3 6" xfId="19579" xr:uid="{00000000-0005-0000-0000-00007A2E0000}"/>
    <cellStyle name="Normal 19 2 2 5 3 7" xfId="28824" xr:uid="{00000000-0005-0000-0000-00007B2E0000}"/>
    <cellStyle name="Normal 19 2 2 5 3 8" xfId="38069" xr:uid="{00000000-0005-0000-0000-00007C2E0000}"/>
    <cellStyle name="Normal 19 2 2 5 4" xfId="3207" xr:uid="{00000000-0005-0000-0000-00007D2E0000}"/>
    <cellStyle name="Normal 19 2 2 5 4 2" xfId="8189" xr:uid="{00000000-0005-0000-0000-00007E2E0000}"/>
    <cellStyle name="Normal 19 2 2 5 4 2 2" xfId="17434" xr:uid="{00000000-0005-0000-0000-00007F2E0000}"/>
    <cellStyle name="Normal 19 2 2 5 4 2 3" xfId="26684" xr:uid="{00000000-0005-0000-0000-0000802E0000}"/>
    <cellStyle name="Normal 19 2 2 5 4 2 4" xfId="35929" xr:uid="{00000000-0005-0000-0000-0000812E0000}"/>
    <cellStyle name="Normal 19 2 2 5 4 2 5" xfId="45174" xr:uid="{00000000-0005-0000-0000-0000822E0000}"/>
    <cellStyle name="Normal 19 2 2 5 4 3" xfId="12452" xr:uid="{00000000-0005-0000-0000-0000832E0000}"/>
    <cellStyle name="Normal 19 2 2 5 4 4" xfId="21702" xr:uid="{00000000-0005-0000-0000-0000842E0000}"/>
    <cellStyle name="Normal 19 2 2 5 4 5" xfId="30947" xr:uid="{00000000-0005-0000-0000-0000852E0000}"/>
    <cellStyle name="Normal 19 2 2 5 4 6" xfId="40192" xr:uid="{00000000-0005-0000-0000-0000862E0000}"/>
    <cellStyle name="Normal 19 2 2 5 5" xfId="1669" xr:uid="{00000000-0005-0000-0000-0000872E0000}"/>
    <cellStyle name="Normal 19 2 2 5 5 2" xfId="6651" xr:uid="{00000000-0005-0000-0000-0000882E0000}"/>
    <cellStyle name="Normal 19 2 2 5 5 2 2" xfId="15896" xr:uid="{00000000-0005-0000-0000-0000892E0000}"/>
    <cellStyle name="Normal 19 2 2 5 5 2 3" xfId="25146" xr:uid="{00000000-0005-0000-0000-00008A2E0000}"/>
    <cellStyle name="Normal 19 2 2 5 5 2 4" xfId="34391" xr:uid="{00000000-0005-0000-0000-00008B2E0000}"/>
    <cellStyle name="Normal 19 2 2 5 5 2 5" xfId="43636" xr:uid="{00000000-0005-0000-0000-00008C2E0000}"/>
    <cellStyle name="Normal 19 2 2 5 5 3" xfId="10914" xr:uid="{00000000-0005-0000-0000-00008D2E0000}"/>
    <cellStyle name="Normal 19 2 2 5 5 4" xfId="20164" xr:uid="{00000000-0005-0000-0000-00008E2E0000}"/>
    <cellStyle name="Normal 19 2 2 5 5 5" xfId="29409" xr:uid="{00000000-0005-0000-0000-00008F2E0000}"/>
    <cellStyle name="Normal 19 2 2 5 5 6" xfId="38654" xr:uid="{00000000-0005-0000-0000-0000902E0000}"/>
    <cellStyle name="Normal 19 2 2 5 6" xfId="5347" xr:uid="{00000000-0005-0000-0000-0000912E0000}"/>
    <cellStyle name="Normal 19 2 2 5 6 2" xfId="14592" xr:uid="{00000000-0005-0000-0000-0000922E0000}"/>
    <cellStyle name="Normal 19 2 2 5 6 3" xfId="23842" xr:uid="{00000000-0005-0000-0000-0000932E0000}"/>
    <cellStyle name="Normal 19 2 2 5 6 4" xfId="33087" xr:uid="{00000000-0005-0000-0000-0000942E0000}"/>
    <cellStyle name="Normal 19 2 2 5 6 5" xfId="42332" xr:uid="{00000000-0005-0000-0000-0000952E0000}"/>
    <cellStyle name="Normal 19 2 2 5 7" xfId="4645" xr:uid="{00000000-0005-0000-0000-0000962E0000}"/>
    <cellStyle name="Normal 19 2 2 5 7 2" xfId="13890" xr:uid="{00000000-0005-0000-0000-0000972E0000}"/>
    <cellStyle name="Normal 19 2 2 5 7 3" xfId="23140" xr:uid="{00000000-0005-0000-0000-0000982E0000}"/>
    <cellStyle name="Normal 19 2 2 5 7 4" xfId="32385" xr:uid="{00000000-0005-0000-0000-0000992E0000}"/>
    <cellStyle name="Normal 19 2 2 5 7 5" xfId="41630" xr:uid="{00000000-0005-0000-0000-00009A2E0000}"/>
    <cellStyle name="Normal 19 2 2 5 8" xfId="9610" xr:uid="{00000000-0005-0000-0000-00009B2E0000}"/>
    <cellStyle name="Normal 19 2 2 5 9" xfId="18860" xr:uid="{00000000-0005-0000-0000-00009C2E0000}"/>
    <cellStyle name="Normal 19 2 2 6" xfId="499" xr:uid="{00000000-0005-0000-0000-00009D2E0000}"/>
    <cellStyle name="Normal 19 2 2 6 10" xfId="37484" xr:uid="{00000000-0005-0000-0000-00009E2E0000}"/>
    <cellStyle name="Normal 19 2 2 6 2" xfId="1201" xr:uid="{00000000-0005-0000-0000-00009F2E0000}"/>
    <cellStyle name="Normal 19 2 2 6 2 2" xfId="4043" xr:uid="{00000000-0005-0000-0000-0000A02E0000}"/>
    <cellStyle name="Normal 19 2 2 6 2 2 2" xfId="9025" xr:uid="{00000000-0005-0000-0000-0000A12E0000}"/>
    <cellStyle name="Normal 19 2 2 6 2 2 2 2" xfId="18270" xr:uid="{00000000-0005-0000-0000-0000A22E0000}"/>
    <cellStyle name="Normal 19 2 2 6 2 2 2 3" xfId="27520" xr:uid="{00000000-0005-0000-0000-0000A32E0000}"/>
    <cellStyle name="Normal 19 2 2 6 2 2 2 4" xfId="36765" xr:uid="{00000000-0005-0000-0000-0000A42E0000}"/>
    <cellStyle name="Normal 19 2 2 6 2 2 2 5" xfId="46010" xr:uid="{00000000-0005-0000-0000-0000A52E0000}"/>
    <cellStyle name="Normal 19 2 2 6 2 2 3" xfId="13288" xr:uid="{00000000-0005-0000-0000-0000A62E0000}"/>
    <cellStyle name="Normal 19 2 2 6 2 2 4" xfId="22538" xr:uid="{00000000-0005-0000-0000-0000A72E0000}"/>
    <cellStyle name="Normal 19 2 2 6 2 2 5" xfId="31783" xr:uid="{00000000-0005-0000-0000-0000A82E0000}"/>
    <cellStyle name="Normal 19 2 2 6 2 2 6" xfId="41028" xr:uid="{00000000-0005-0000-0000-0000A92E0000}"/>
    <cellStyle name="Normal 19 2 2 6 2 3" xfId="2622" xr:uid="{00000000-0005-0000-0000-0000AA2E0000}"/>
    <cellStyle name="Normal 19 2 2 6 2 3 2" xfId="7604" xr:uid="{00000000-0005-0000-0000-0000AB2E0000}"/>
    <cellStyle name="Normal 19 2 2 6 2 3 2 2" xfId="16849" xr:uid="{00000000-0005-0000-0000-0000AC2E0000}"/>
    <cellStyle name="Normal 19 2 2 6 2 3 2 3" xfId="26099" xr:uid="{00000000-0005-0000-0000-0000AD2E0000}"/>
    <cellStyle name="Normal 19 2 2 6 2 3 2 4" xfId="35344" xr:uid="{00000000-0005-0000-0000-0000AE2E0000}"/>
    <cellStyle name="Normal 19 2 2 6 2 3 2 5" xfId="44589" xr:uid="{00000000-0005-0000-0000-0000AF2E0000}"/>
    <cellStyle name="Normal 19 2 2 6 2 3 3" xfId="11867" xr:uid="{00000000-0005-0000-0000-0000B02E0000}"/>
    <cellStyle name="Normal 19 2 2 6 2 3 4" xfId="21117" xr:uid="{00000000-0005-0000-0000-0000B12E0000}"/>
    <cellStyle name="Normal 19 2 2 6 2 3 5" xfId="30362" xr:uid="{00000000-0005-0000-0000-0000B22E0000}"/>
    <cellStyle name="Normal 19 2 2 6 2 3 6" xfId="39607" xr:uid="{00000000-0005-0000-0000-0000B32E0000}"/>
    <cellStyle name="Normal 19 2 2 6 2 4" xfId="6183" xr:uid="{00000000-0005-0000-0000-0000B42E0000}"/>
    <cellStyle name="Normal 19 2 2 6 2 4 2" xfId="15428" xr:uid="{00000000-0005-0000-0000-0000B52E0000}"/>
    <cellStyle name="Normal 19 2 2 6 2 4 3" xfId="24678" xr:uid="{00000000-0005-0000-0000-0000B62E0000}"/>
    <cellStyle name="Normal 19 2 2 6 2 4 4" xfId="33923" xr:uid="{00000000-0005-0000-0000-0000B72E0000}"/>
    <cellStyle name="Normal 19 2 2 6 2 4 5" xfId="43168" xr:uid="{00000000-0005-0000-0000-0000B82E0000}"/>
    <cellStyle name="Normal 19 2 2 6 2 5" xfId="10446" xr:uid="{00000000-0005-0000-0000-0000B92E0000}"/>
    <cellStyle name="Normal 19 2 2 6 2 6" xfId="19696" xr:uid="{00000000-0005-0000-0000-0000BA2E0000}"/>
    <cellStyle name="Normal 19 2 2 6 2 7" xfId="28941" xr:uid="{00000000-0005-0000-0000-0000BB2E0000}"/>
    <cellStyle name="Normal 19 2 2 6 2 8" xfId="38186" xr:uid="{00000000-0005-0000-0000-0000BC2E0000}"/>
    <cellStyle name="Normal 19 2 2 6 3" xfId="3341" xr:uid="{00000000-0005-0000-0000-0000BD2E0000}"/>
    <cellStyle name="Normal 19 2 2 6 3 2" xfId="8323" xr:uid="{00000000-0005-0000-0000-0000BE2E0000}"/>
    <cellStyle name="Normal 19 2 2 6 3 2 2" xfId="17568" xr:uid="{00000000-0005-0000-0000-0000BF2E0000}"/>
    <cellStyle name="Normal 19 2 2 6 3 2 3" xfId="26818" xr:uid="{00000000-0005-0000-0000-0000C02E0000}"/>
    <cellStyle name="Normal 19 2 2 6 3 2 4" xfId="36063" xr:uid="{00000000-0005-0000-0000-0000C12E0000}"/>
    <cellStyle name="Normal 19 2 2 6 3 2 5" xfId="45308" xr:uid="{00000000-0005-0000-0000-0000C22E0000}"/>
    <cellStyle name="Normal 19 2 2 6 3 3" xfId="12586" xr:uid="{00000000-0005-0000-0000-0000C32E0000}"/>
    <cellStyle name="Normal 19 2 2 6 3 4" xfId="21836" xr:uid="{00000000-0005-0000-0000-0000C42E0000}"/>
    <cellStyle name="Normal 19 2 2 6 3 5" xfId="31081" xr:uid="{00000000-0005-0000-0000-0000C52E0000}"/>
    <cellStyle name="Normal 19 2 2 6 3 6" xfId="40326" xr:uid="{00000000-0005-0000-0000-0000C62E0000}"/>
    <cellStyle name="Normal 19 2 2 6 4" xfId="1903" xr:uid="{00000000-0005-0000-0000-0000C72E0000}"/>
    <cellStyle name="Normal 19 2 2 6 4 2" xfId="6885" xr:uid="{00000000-0005-0000-0000-0000C82E0000}"/>
    <cellStyle name="Normal 19 2 2 6 4 2 2" xfId="16130" xr:uid="{00000000-0005-0000-0000-0000C92E0000}"/>
    <cellStyle name="Normal 19 2 2 6 4 2 3" xfId="25380" xr:uid="{00000000-0005-0000-0000-0000CA2E0000}"/>
    <cellStyle name="Normal 19 2 2 6 4 2 4" xfId="34625" xr:uid="{00000000-0005-0000-0000-0000CB2E0000}"/>
    <cellStyle name="Normal 19 2 2 6 4 2 5" xfId="43870" xr:uid="{00000000-0005-0000-0000-0000CC2E0000}"/>
    <cellStyle name="Normal 19 2 2 6 4 3" xfId="11148" xr:uid="{00000000-0005-0000-0000-0000CD2E0000}"/>
    <cellStyle name="Normal 19 2 2 6 4 4" xfId="20398" xr:uid="{00000000-0005-0000-0000-0000CE2E0000}"/>
    <cellStyle name="Normal 19 2 2 6 4 5" xfId="29643" xr:uid="{00000000-0005-0000-0000-0000CF2E0000}"/>
    <cellStyle name="Normal 19 2 2 6 4 6" xfId="38888" xr:uid="{00000000-0005-0000-0000-0000D02E0000}"/>
    <cellStyle name="Normal 19 2 2 6 5" xfId="5481" xr:uid="{00000000-0005-0000-0000-0000D12E0000}"/>
    <cellStyle name="Normal 19 2 2 6 5 2" xfId="14726" xr:uid="{00000000-0005-0000-0000-0000D22E0000}"/>
    <cellStyle name="Normal 19 2 2 6 5 3" xfId="23976" xr:uid="{00000000-0005-0000-0000-0000D32E0000}"/>
    <cellStyle name="Normal 19 2 2 6 5 4" xfId="33221" xr:uid="{00000000-0005-0000-0000-0000D42E0000}"/>
    <cellStyle name="Normal 19 2 2 6 5 5" xfId="42466" xr:uid="{00000000-0005-0000-0000-0000D52E0000}"/>
    <cellStyle name="Normal 19 2 2 6 6" xfId="4411" xr:uid="{00000000-0005-0000-0000-0000D62E0000}"/>
    <cellStyle name="Normal 19 2 2 6 6 2" xfId="13656" xr:uid="{00000000-0005-0000-0000-0000D72E0000}"/>
    <cellStyle name="Normal 19 2 2 6 6 3" xfId="22906" xr:uid="{00000000-0005-0000-0000-0000D82E0000}"/>
    <cellStyle name="Normal 19 2 2 6 6 4" xfId="32151" xr:uid="{00000000-0005-0000-0000-0000D92E0000}"/>
    <cellStyle name="Normal 19 2 2 6 6 5" xfId="41396" xr:uid="{00000000-0005-0000-0000-0000DA2E0000}"/>
    <cellStyle name="Normal 19 2 2 6 7" xfId="9744" xr:uid="{00000000-0005-0000-0000-0000DB2E0000}"/>
    <cellStyle name="Normal 19 2 2 6 8" xfId="18994" xr:uid="{00000000-0005-0000-0000-0000DC2E0000}"/>
    <cellStyle name="Normal 19 2 2 6 9" xfId="28239" xr:uid="{00000000-0005-0000-0000-0000DD2E0000}"/>
    <cellStyle name="Normal 19 2 2 7" xfId="467" xr:uid="{00000000-0005-0000-0000-0000DE2E0000}"/>
    <cellStyle name="Normal 19 2 2 7 2" xfId="3310" xr:uid="{00000000-0005-0000-0000-0000DF2E0000}"/>
    <cellStyle name="Normal 19 2 2 7 2 2" xfId="8292" xr:uid="{00000000-0005-0000-0000-0000E02E0000}"/>
    <cellStyle name="Normal 19 2 2 7 2 2 2" xfId="17537" xr:uid="{00000000-0005-0000-0000-0000E12E0000}"/>
    <cellStyle name="Normal 19 2 2 7 2 2 3" xfId="26787" xr:uid="{00000000-0005-0000-0000-0000E22E0000}"/>
    <cellStyle name="Normal 19 2 2 7 2 2 4" xfId="36032" xr:uid="{00000000-0005-0000-0000-0000E32E0000}"/>
    <cellStyle name="Normal 19 2 2 7 2 2 5" xfId="45277" xr:uid="{00000000-0005-0000-0000-0000E42E0000}"/>
    <cellStyle name="Normal 19 2 2 7 2 3" xfId="12555" xr:uid="{00000000-0005-0000-0000-0000E52E0000}"/>
    <cellStyle name="Normal 19 2 2 7 2 4" xfId="21805" xr:uid="{00000000-0005-0000-0000-0000E62E0000}"/>
    <cellStyle name="Normal 19 2 2 7 2 5" xfId="31050" xr:uid="{00000000-0005-0000-0000-0000E72E0000}"/>
    <cellStyle name="Normal 19 2 2 7 2 6" xfId="40295" xr:uid="{00000000-0005-0000-0000-0000E82E0000}"/>
    <cellStyle name="Normal 19 2 2 7 3" xfId="2591" xr:uid="{00000000-0005-0000-0000-0000E92E0000}"/>
    <cellStyle name="Normal 19 2 2 7 3 2" xfId="7573" xr:uid="{00000000-0005-0000-0000-0000EA2E0000}"/>
    <cellStyle name="Normal 19 2 2 7 3 2 2" xfId="16818" xr:uid="{00000000-0005-0000-0000-0000EB2E0000}"/>
    <cellStyle name="Normal 19 2 2 7 3 2 3" xfId="26068" xr:uid="{00000000-0005-0000-0000-0000EC2E0000}"/>
    <cellStyle name="Normal 19 2 2 7 3 2 4" xfId="35313" xr:uid="{00000000-0005-0000-0000-0000ED2E0000}"/>
    <cellStyle name="Normal 19 2 2 7 3 2 5" xfId="44558" xr:uid="{00000000-0005-0000-0000-0000EE2E0000}"/>
    <cellStyle name="Normal 19 2 2 7 3 3" xfId="11836" xr:uid="{00000000-0005-0000-0000-0000EF2E0000}"/>
    <cellStyle name="Normal 19 2 2 7 3 4" xfId="21086" xr:uid="{00000000-0005-0000-0000-0000F02E0000}"/>
    <cellStyle name="Normal 19 2 2 7 3 5" xfId="30331" xr:uid="{00000000-0005-0000-0000-0000F12E0000}"/>
    <cellStyle name="Normal 19 2 2 7 3 6" xfId="39576" xr:uid="{00000000-0005-0000-0000-0000F22E0000}"/>
    <cellStyle name="Normal 19 2 2 7 4" xfId="5450" xr:uid="{00000000-0005-0000-0000-0000F32E0000}"/>
    <cellStyle name="Normal 19 2 2 7 4 2" xfId="14695" xr:uid="{00000000-0005-0000-0000-0000F42E0000}"/>
    <cellStyle name="Normal 19 2 2 7 4 3" xfId="23945" xr:uid="{00000000-0005-0000-0000-0000F52E0000}"/>
    <cellStyle name="Normal 19 2 2 7 4 4" xfId="33190" xr:uid="{00000000-0005-0000-0000-0000F62E0000}"/>
    <cellStyle name="Normal 19 2 2 7 4 5" xfId="42435" xr:uid="{00000000-0005-0000-0000-0000F72E0000}"/>
    <cellStyle name="Normal 19 2 2 7 5" xfId="4748" xr:uid="{00000000-0005-0000-0000-0000F82E0000}"/>
    <cellStyle name="Normal 19 2 2 7 5 2" xfId="13993" xr:uid="{00000000-0005-0000-0000-0000F92E0000}"/>
    <cellStyle name="Normal 19 2 2 7 5 3" xfId="23243" xr:uid="{00000000-0005-0000-0000-0000FA2E0000}"/>
    <cellStyle name="Normal 19 2 2 7 5 4" xfId="32488" xr:uid="{00000000-0005-0000-0000-0000FB2E0000}"/>
    <cellStyle name="Normal 19 2 2 7 5 5" xfId="41733" xr:uid="{00000000-0005-0000-0000-0000FC2E0000}"/>
    <cellStyle name="Normal 19 2 2 7 6" xfId="9713" xr:uid="{00000000-0005-0000-0000-0000FD2E0000}"/>
    <cellStyle name="Normal 19 2 2 7 7" xfId="18963" xr:uid="{00000000-0005-0000-0000-0000FE2E0000}"/>
    <cellStyle name="Normal 19 2 2 7 8" xfId="28208" xr:uid="{00000000-0005-0000-0000-0000FF2E0000}"/>
    <cellStyle name="Normal 19 2 2 7 9" xfId="37453" xr:uid="{00000000-0005-0000-0000-0000002F0000}"/>
    <cellStyle name="Normal 19 2 2 8" xfId="850" xr:uid="{00000000-0005-0000-0000-0000012F0000}"/>
    <cellStyle name="Normal 19 2 2 8 2" xfId="3692" xr:uid="{00000000-0005-0000-0000-0000022F0000}"/>
    <cellStyle name="Normal 19 2 2 8 2 2" xfId="8674" xr:uid="{00000000-0005-0000-0000-0000032F0000}"/>
    <cellStyle name="Normal 19 2 2 8 2 2 2" xfId="17919" xr:uid="{00000000-0005-0000-0000-0000042F0000}"/>
    <cellStyle name="Normal 19 2 2 8 2 2 3" xfId="27169" xr:uid="{00000000-0005-0000-0000-0000052F0000}"/>
    <cellStyle name="Normal 19 2 2 8 2 2 4" xfId="36414" xr:uid="{00000000-0005-0000-0000-0000062F0000}"/>
    <cellStyle name="Normal 19 2 2 8 2 2 5" xfId="45659" xr:uid="{00000000-0005-0000-0000-0000072F0000}"/>
    <cellStyle name="Normal 19 2 2 8 2 3" xfId="12937" xr:uid="{00000000-0005-0000-0000-0000082F0000}"/>
    <cellStyle name="Normal 19 2 2 8 2 4" xfId="22187" xr:uid="{00000000-0005-0000-0000-0000092F0000}"/>
    <cellStyle name="Normal 19 2 2 8 2 5" xfId="31432" xr:uid="{00000000-0005-0000-0000-00000A2F0000}"/>
    <cellStyle name="Normal 19 2 2 8 2 6" xfId="40677" xr:uid="{00000000-0005-0000-0000-00000B2F0000}"/>
    <cellStyle name="Normal 19 2 2 8 3" xfId="2254" xr:uid="{00000000-0005-0000-0000-00000C2F0000}"/>
    <cellStyle name="Normal 19 2 2 8 3 2" xfId="7236" xr:uid="{00000000-0005-0000-0000-00000D2F0000}"/>
    <cellStyle name="Normal 19 2 2 8 3 2 2" xfId="16481" xr:uid="{00000000-0005-0000-0000-00000E2F0000}"/>
    <cellStyle name="Normal 19 2 2 8 3 2 3" xfId="25731" xr:uid="{00000000-0005-0000-0000-00000F2F0000}"/>
    <cellStyle name="Normal 19 2 2 8 3 2 4" xfId="34976" xr:uid="{00000000-0005-0000-0000-0000102F0000}"/>
    <cellStyle name="Normal 19 2 2 8 3 2 5" xfId="44221" xr:uid="{00000000-0005-0000-0000-0000112F0000}"/>
    <cellStyle name="Normal 19 2 2 8 3 3" xfId="11499" xr:uid="{00000000-0005-0000-0000-0000122F0000}"/>
    <cellStyle name="Normal 19 2 2 8 3 4" xfId="20749" xr:uid="{00000000-0005-0000-0000-0000132F0000}"/>
    <cellStyle name="Normal 19 2 2 8 3 5" xfId="29994" xr:uid="{00000000-0005-0000-0000-0000142F0000}"/>
    <cellStyle name="Normal 19 2 2 8 3 6" xfId="39239" xr:uid="{00000000-0005-0000-0000-0000152F0000}"/>
    <cellStyle name="Normal 19 2 2 8 4" xfId="5832" xr:uid="{00000000-0005-0000-0000-0000162F0000}"/>
    <cellStyle name="Normal 19 2 2 8 4 2" xfId="15077" xr:uid="{00000000-0005-0000-0000-0000172F0000}"/>
    <cellStyle name="Normal 19 2 2 8 4 3" xfId="24327" xr:uid="{00000000-0005-0000-0000-0000182F0000}"/>
    <cellStyle name="Normal 19 2 2 8 4 4" xfId="33572" xr:uid="{00000000-0005-0000-0000-0000192F0000}"/>
    <cellStyle name="Normal 19 2 2 8 4 5" xfId="42817" xr:uid="{00000000-0005-0000-0000-00001A2F0000}"/>
    <cellStyle name="Normal 19 2 2 8 5" xfId="10095" xr:uid="{00000000-0005-0000-0000-00001B2F0000}"/>
    <cellStyle name="Normal 19 2 2 8 6" xfId="19345" xr:uid="{00000000-0005-0000-0000-00001C2F0000}"/>
    <cellStyle name="Normal 19 2 2 8 7" xfId="28590" xr:uid="{00000000-0005-0000-0000-00001D2F0000}"/>
    <cellStyle name="Normal 19 2 2 8 8" xfId="37835" xr:uid="{00000000-0005-0000-0000-00001E2F0000}"/>
    <cellStyle name="Normal 19 2 2 9" xfId="2973" xr:uid="{00000000-0005-0000-0000-00001F2F0000}"/>
    <cellStyle name="Normal 19 2 2 9 2" xfId="7955" xr:uid="{00000000-0005-0000-0000-0000202F0000}"/>
    <cellStyle name="Normal 19 2 2 9 2 2" xfId="17200" xr:uid="{00000000-0005-0000-0000-0000212F0000}"/>
    <cellStyle name="Normal 19 2 2 9 2 3" xfId="26450" xr:uid="{00000000-0005-0000-0000-0000222F0000}"/>
    <cellStyle name="Normal 19 2 2 9 2 4" xfId="35695" xr:uid="{00000000-0005-0000-0000-0000232F0000}"/>
    <cellStyle name="Normal 19 2 2 9 2 5" xfId="44940" xr:uid="{00000000-0005-0000-0000-0000242F0000}"/>
    <cellStyle name="Normal 19 2 2 9 3" xfId="12218" xr:uid="{00000000-0005-0000-0000-0000252F0000}"/>
    <cellStyle name="Normal 19 2 2 9 4" xfId="21468" xr:uid="{00000000-0005-0000-0000-0000262F0000}"/>
    <cellStyle name="Normal 19 2 2 9 5" xfId="30713" xr:uid="{00000000-0005-0000-0000-0000272F0000}"/>
    <cellStyle name="Normal 19 2 2 9 6" xfId="39958" xr:uid="{00000000-0005-0000-0000-0000282F0000}"/>
    <cellStyle name="Normal 19 2 3" xfId="112" xr:uid="{00000000-0005-0000-0000-0000292F0000}"/>
    <cellStyle name="Normal 19 2 3 10" xfId="5100" xr:uid="{00000000-0005-0000-0000-00002A2F0000}"/>
    <cellStyle name="Normal 19 2 3 10 2" xfId="14345" xr:uid="{00000000-0005-0000-0000-00002B2F0000}"/>
    <cellStyle name="Normal 19 2 3 10 3" xfId="23595" xr:uid="{00000000-0005-0000-0000-00002C2F0000}"/>
    <cellStyle name="Normal 19 2 3 10 4" xfId="32840" xr:uid="{00000000-0005-0000-0000-00002D2F0000}"/>
    <cellStyle name="Normal 19 2 3 10 5" xfId="42085" xr:uid="{00000000-0005-0000-0000-00002E2F0000}"/>
    <cellStyle name="Normal 19 2 3 11" xfId="4398" xr:uid="{00000000-0005-0000-0000-00002F2F0000}"/>
    <cellStyle name="Normal 19 2 3 11 2" xfId="13643" xr:uid="{00000000-0005-0000-0000-0000302F0000}"/>
    <cellStyle name="Normal 19 2 3 11 3" xfId="22893" xr:uid="{00000000-0005-0000-0000-0000312F0000}"/>
    <cellStyle name="Normal 19 2 3 11 4" xfId="32138" xr:uid="{00000000-0005-0000-0000-0000322F0000}"/>
    <cellStyle name="Normal 19 2 3 11 5" xfId="41383" xr:uid="{00000000-0005-0000-0000-0000332F0000}"/>
    <cellStyle name="Normal 19 2 3 12" xfId="9363" xr:uid="{00000000-0005-0000-0000-0000342F0000}"/>
    <cellStyle name="Normal 19 2 3 13" xfId="18613" xr:uid="{00000000-0005-0000-0000-0000352F0000}"/>
    <cellStyle name="Normal 19 2 3 14" xfId="27858" xr:uid="{00000000-0005-0000-0000-0000362F0000}"/>
    <cellStyle name="Normal 19 2 3 15" xfId="37103" xr:uid="{00000000-0005-0000-0000-0000372F0000}"/>
    <cellStyle name="Normal 19 2 3 2" xfId="194" xr:uid="{00000000-0005-0000-0000-0000382F0000}"/>
    <cellStyle name="Normal 19 2 3 2 10" xfId="9441" xr:uid="{00000000-0005-0000-0000-0000392F0000}"/>
    <cellStyle name="Normal 19 2 3 2 11" xfId="18691" xr:uid="{00000000-0005-0000-0000-00003A2F0000}"/>
    <cellStyle name="Normal 19 2 3 2 12" xfId="27936" xr:uid="{00000000-0005-0000-0000-00003B2F0000}"/>
    <cellStyle name="Normal 19 2 3 2 13" xfId="37181" xr:uid="{00000000-0005-0000-0000-00003C2F0000}"/>
    <cellStyle name="Normal 19 2 3 2 2" xfId="273" xr:uid="{00000000-0005-0000-0000-00003D2F0000}"/>
    <cellStyle name="Normal 19 2 3 2 2 10" xfId="28014" xr:uid="{00000000-0005-0000-0000-00003E2F0000}"/>
    <cellStyle name="Normal 19 2 3 2 2 11" xfId="37259" xr:uid="{00000000-0005-0000-0000-00003F2F0000}"/>
    <cellStyle name="Normal 19 2 3 2 2 2" xfId="642" xr:uid="{00000000-0005-0000-0000-0000402F0000}"/>
    <cellStyle name="Normal 19 2 3 2 2 2 10" xfId="37627" xr:uid="{00000000-0005-0000-0000-0000412F0000}"/>
    <cellStyle name="Normal 19 2 3 2 2 2 2" xfId="1344" xr:uid="{00000000-0005-0000-0000-0000422F0000}"/>
    <cellStyle name="Normal 19 2 3 2 2 2 2 2" xfId="4186" xr:uid="{00000000-0005-0000-0000-0000432F0000}"/>
    <cellStyle name="Normal 19 2 3 2 2 2 2 2 2" xfId="9168" xr:uid="{00000000-0005-0000-0000-0000442F0000}"/>
    <cellStyle name="Normal 19 2 3 2 2 2 2 2 2 2" xfId="18413" xr:uid="{00000000-0005-0000-0000-0000452F0000}"/>
    <cellStyle name="Normal 19 2 3 2 2 2 2 2 2 3" xfId="27663" xr:uid="{00000000-0005-0000-0000-0000462F0000}"/>
    <cellStyle name="Normal 19 2 3 2 2 2 2 2 2 4" xfId="36908" xr:uid="{00000000-0005-0000-0000-0000472F0000}"/>
    <cellStyle name="Normal 19 2 3 2 2 2 2 2 2 5" xfId="46153" xr:uid="{00000000-0005-0000-0000-0000482F0000}"/>
    <cellStyle name="Normal 19 2 3 2 2 2 2 2 3" xfId="13431" xr:uid="{00000000-0005-0000-0000-0000492F0000}"/>
    <cellStyle name="Normal 19 2 3 2 2 2 2 2 4" xfId="22681" xr:uid="{00000000-0005-0000-0000-00004A2F0000}"/>
    <cellStyle name="Normal 19 2 3 2 2 2 2 2 5" xfId="31926" xr:uid="{00000000-0005-0000-0000-00004B2F0000}"/>
    <cellStyle name="Normal 19 2 3 2 2 2 2 2 6" xfId="41171" xr:uid="{00000000-0005-0000-0000-00004C2F0000}"/>
    <cellStyle name="Normal 19 2 3 2 2 2 2 3" xfId="2765" xr:uid="{00000000-0005-0000-0000-00004D2F0000}"/>
    <cellStyle name="Normal 19 2 3 2 2 2 2 3 2" xfId="7747" xr:uid="{00000000-0005-0000-0000-00004E2F0000}"/>
    <cellStyle name="Normal 19 2 3 2 2 2 2 3 2 2" xfId="16992" xr:uid="{00000000-0005-0000-0000-00004F2F0000}"/>
    <cellStyle name="Normal 19 2 3 2 2 2 2 3 2 3" xfId="26242" xr:uid="{00000000-0005-0000-0000-0000502F0000}"/>
    <cellStyle name="Normal 19 2 3 2 2 2 2 3 2 4" xfId="35487" xr:uid="{00000000-0005-0000-0000-0000512F0000}"/>
    <cellStyle name="Normal 19 2 3 2 2 2 2 3 2 5" xfId="44732" xr:uid="{00000000-0005-0000-0000-0000522F0000}"/>
    <cellStyle name="Normal 19 2 3 2 2 2 2 3 3" xfId="12010" xr:uid="{00000000-0005-0000-0000-0000532F0000}"/>
    <cellStyle name="Normal 19 2 3 2 2 2 2 3 4" xfId="21260" xr:uid="{00000000-0005-0000-0000-0000542F0000}"/>
    <cellStyle name="Normal 19 2 3 2 2 2 2 3 5" xfId="30505" xr:uid="{00000000-0005-0000-0000-0000552F0000}"/>
    <cellStyle name="Normal 19 2 3 2 2 2 2 3 6" xfId="39750" xr:uid="{00000000-0005-0000-0000-0000562F0000}"/>
    <cellStyle name="Normal 19 2 3 2 2 2 2 4" xfId="6326" xr:uid="{00000000-0005-0000-0000-0000572F0000}"/>
    <cellStyle name="Normal 19 2 3 2 2 2 2 4 2" xfId="15571" xr:uid="{00000000-0005-0000-0000-0000582F0000}"/>
    <cellStyle name="Normal 19 2 3 2 2 2 2 4 3" xfId="24821" xr:uid="{00000000-0005-0000-0000-0000592F0000}"/>
    <cellStyle name="Normal 19 2 3 2 2 2 2 4 4" xfId="34066" xr:uid="{00000000-0005-0000-0000-00005A2F0000}"/>
    <cellStyle name="Normal 19 2 3 2 2 2 2 4 5" xfId="43311" xr:uid="{00000000-0005-0000-0000-00005B2F0000}"/>
    <cellStyle name="Normal 19 2 3 2 2 2 2 5" xfId="10589" xr:uid="{00000000-0005-0000-0000-00005C2F0000}"/>
    <cellStyle name="Normal 19 2 3 2 2 2 2 6" xfId="19839" xr:uid="{00000000-0005-0000-0000-00005D2F0000}"/>
    <cellStyle name="Normal 19 2 3 2 2 2 2 7" xfId="29084" xr:uid="{00000000-0005-0000-0000-00005E2F0000}"/>
    <cellStyle name="Normal 19 2 3 2 2 2 2 8" xfId="38329" xr:uid="{00000000-0005-0000-0000-00005F2F0000}"/>
    <cellStyle name="Normal 19 2 3 2 2 2 3" xfId="3484" xr:uid="{00000000-0005-0000-0000-0000602F0000}"/>
    <cellStyle name="Normal 19 2 3 2 2 2 3 2" xfId="8466" xr:uid="{00000000-0005-0000-0000-0000612F0000}"/>
    <cellStyle name="Normal 19 2 3 2 2 2 3 2 2" xfId="17711" xr:uid="{00000000-0005-0000-0000-0000622F0000}"/>
    <cellStyle name="Normal 19 2 3 2 2 2 3 2 3" xfId="26961" xr:uid="{00000000-0005-0000-0000-0000632F0000}"/>
    <cellStyle name="Normal 19 2 3 2 2 2 3 2 4" xfId="36206" xr:uid="{00000000-0005-0000-0000-0000642F0000}"/>
    <cellStyle name="Normal 19 2 3 2 2 2 3 2 5" xfId="45451" xr:uid="{00000000-0005-0000-0000-0000652F0000}"/>
    <cellStyle name="Normal 19 2 3 2 2 2 3 3" xfId="12729" xr:uid="{00000000-0005-0000-0000-0000662F0000}"/>
    <cellStyle name="Normal 19 2 3 2 2 2 3 4" xfId="21979" xr:uid="{00000000-0005-0000-0000-0000672F0000}"/>
    <cellStyle name="Normal 19 2 3 2 2 2 3 5" xfId="31224" xr:uid="{00000000-0005-0000-0000-0000682F0000}"/>
    <cellStyle name="Normal 19 2 3 2 2 2 3 6" xfId="40469" xr:uid="{00000000-0005-0000-0000-0000692F0000}"/>
    <cellStyle name="Normal 19 2 3 2 2 2 4" xfId="2046" xr:uid="{00000000-0005-0000-0000-00006A2F0000}"/>
    <cellStyle name="Normal 19 2 3 2 2 2 4 2" xfId="7028" xr:uid="{00000000-0005-0000-0000-00006B2F0000}"/>
    <cellStyle name="Normal 19 2 3 2 2 2 4 2 2" xfId="16273" xr:uid="{00000000-0005-0000-0000-00006C2F0000}"/>
    <cellStyle name="Normal 19 2 3 2 2 2 4 2 3" xfId="25523" xr:uid="{00000000-0005-0000-0000-00006D2F0000}"/>
    <cellStyle name="Normal 19 2 3 2 2 2 4 2 4" xfId="34768" xr:uid="{00000000-0005-0000-0000-00006E2F0000}"/>
    <cellStyle name="Normal 19 2 3 2 2 2 4 2 5" xfId="44013" xr:uid="{00000000-0005-0000-0000-00006F2F0000}"/>
    <cellStyle name="Normal 19 2 3 2 2 2 4 3" xfId="11291" xr:uid="{00000000-0005-0000-0000-0000702F0000}"/>
    <cellStyle name="Normal 19 2 3 2 2 2 4 4" xfId="20541" xr:uid="{00000000-0005-0000-0000-0000712F0000}"/>
    <cellStyle name="Normal 19 2 3 2 2 2 4 5" xfId="29786" xr:uid="{00000000-0005-0000-0000-0000722F0000}"/>
    <cellStyle name="Normal 19 2 3 2 2 2 4 6" xfId="39031" xr:uid="{00000000-0005-0000-0000-0000732F0000}"/>
    <cellStyle name="Normal 19 2 3 2 2 2 5" xfId="5624" xr:uid="{00000000-0005-0000-0000-0000742F0000}"/>
    <cellStyle name="Normal 19 2 3 2 2 2 5 2" xfId="14869" xr:uid="{00000000-0005-0000-0000-0000752F0000}"/>
    <cellStyle name="Normal 19 2 3 2 2 2 5 3" xfId="24119" xr:uid="{00000000-0005-0000-0000-0000762F0000}"/>
    <cellStyle name="Normal 19 2 3 2 2 2 5 4" xfId="33364" xr:uid="{00000000-0005-0000-0000-0000772F0000}"/>
    <cellStyle name="Normal 19 2 3 2 2 2 5 5" xfId="42609" xr:uid="{00000000-0005-0000-0000-0000782F0000}"/>
    <cellStyle name="Normal 19 2 3 2 2 2 6" xfId="4905" xr:uid="{00000000-0005-0000-0000-0000792F0000}"/>
    <cellStyle name="Normal 19 2 3 2 2 2 6 2" xfId="14150" xr:uid="{00000000-0005-0000-0000-00007A2F0000}"/>
    <cellStyle name="Normal 19 2 3 2 2 2 6 3" xfId="23400" xr:uid="{00000000-0005-0000-0000-00007B2F0000}"/>
    <cellStyle name="Normal 19 2 3 2 2 2 6 4" xfId="32645" xr:uid="{00000000-0005-0000-0000-00007C2F0000}"/>
    <cellStyle name="Normal 19 2 3 2 2 2 6 5" xfId="41890" xr:uid="{00000000-0005-0000-0000-00007D2F0000}"/>
    <cellStyle name="Normal 19 2 3 2 2 2 7" xfId="9887" xr:uid="{00000000-0005-0000-0000-00007E2F0000}"/>
    <cellStyle name="Normal 19 2 3 2 2 2 8" xfId="19137" xr:uid="{00000000-0005-0000-0000-00007F2F0000}"/>
    <cellStyle name="Normal 19 2 3 2 2 2 9" xfId="28382" xr:uid="{00000000-0005-0000-0000-0000802F0000}"/>
    <cellStyle name="Normal 19 2 3 2 2 3" xfId="993" xr:uid="{00000000-0005-0000-0000-0000812F0000}"/>
    <cellStyle name="Normal 19 2 3 2 2 3 2" xfId="3835" xr:uid="{00000000-0005-0000-0000-0000822F0000}"/>
    <cellStyle name="Normal 19 2 3 2 2 3 2 2" xfId="8817" xr:uid="{00000000-0005-0000-0000-0000832F0000}"/>
    <cellStyle name="Normal 19 2 3 2 2 3 2 2 2" xfId="18062" xr:uid="{00000000-0005-0000-0000-0000842F0000}"/>
    <cellStyle name="Normal 19 2 3 2 2 3 2 2 3" xfId="27312" xr:uid="{00000000-0005-0000-0000-0000852F0000}"/>
    <cellStyle name="Normal 19 2 3 2 2 3 2 2 4" xfId="36557" xr:uid="{00000000-0005-0000-0000-0000862F0000}"/>
    <cellStyle name="Normal 19 2 3 2 2 3 2 2 5" xfId="45802" xr:uid="{00000000-0005-0000-0000-0000872F0000}"/>
    <cellStyle name="Normal 19 2 3 2 2 3 2 3" xfId="13080" xr:uid="{00000000-0005-0000-0000-0000882F0000}"/>
    <cellStyle name="Normal 19 2 3 2 2 3 2 4" xfId="22330" xr:uid="{00000000-0005-0000-0000-0000892F0000}"/>
    <cellStyle name="Normal 19 2 3 2 2 3 2 5" xfId="31575" xr:uid="{00000000-0005-0000-0000-00008A2F0000}"/>
    <cellStyle name="Normal 19 2 3 2 2 3 2 6" xfId="40820" xr:uid="{00000000-0005-0000-0000-00008B2F0000}"/>
    <cellStyle name="Normal 19 2 3 2 2 3 3" xfId="2397" xr:uid="{00000000-0005-0000-0000-00008C2F0000}"/>
    <cellStyle name="Normal 19 2 3 2 2 3 3 2" xfId="7379" xr:uid="{00000000-0005-0000-0000-00008D2F0000}"/>
    <cellStyle name="Normal 19 2 3 2 2 3 3 2 2" xfId="16624" xr:uid="{00000000-0005-0000-0000-00008E2F0000}"/>
    <cellStyle name="Normal 19 2 3 2 2 3 3 2 3" xfId="25874" xr:uid="{00000000-0005-0000-0000-00008F2F0000}"/>
    <cellStyle name="Normal 19 2 3 2 2 3 3 2 4" xfId="35119" xr:uid="{00000000-0005-0000-0000-0000902F0000}"/>
    <cellStyle name="Normal 19 2 3 2 2 3 3 2 5" xfId="44364" xr:uid="{00000000-0005-0000-0000-0000912F0000}"/>
    <cellStyle name="Normal 19 2 3 2 2 3 3 3" xfId="11642" xr:uid="{00000000-0005-0000-0000-0000922F0000}"/>
    <cellStyle name="Normal 19 2 3 2 2 3 3 4" xfId="20892" xr:uid="{00000000-0005-0000-0000-0000932F0000}"/>
    <cellStyle name="Normal 19 2 3 2 2 3 3 5" xfId="30137" xr:uid="{00000000-0005-0000-0000-0000942F0000}"/>
    <cellStyle name="Normal 19 2 3 2 2 3 3 6" xfId="39382" xr:uid="{00000000-0005-0000-0000-0000952F0000}"/>
    <cellStyle name="Normal 19 2 3 2 2 3 4" xfId="5975" xr:uid="{00000000-0005-0000-0000-0000962F0000}"/>
    <cellStyle name="Normal 19 2 3 2 2 3 4 2" xfId="15220" xr:uid="{00000000-0005-0000-0000-0000972F0000}"/>
    <cellStyle name="Normal 19 2 3 2 2 3 4 3" xfId="24470" xr:uid="{00000000-0005-0000-0000-0000982F0000}"/>
    <cellStyle name="Normal 19 2 3 2 2 3 4 4" xfId="33715" xr:uid="{00000000-0005-0000-0000-0000992F0000}"/>
    <cellStyle name="Normal 19 2 3 2 2 3 4 5" xfId="42960" xr:uid="{00000000-0005-0000-0000-00009A2F0000}"/>
    <cellStyle name="Normal 19 2 3 2 2 3 5" xfId="10238" xr:uid="{00000000-0005-0000-0000-00009B2F0000}"/>
    <cellStyle name="Normal 19 2 3 2 2 3 6" xfId="19488" xr:uid="{00000000-0005-0000-0000-00009C2F0000}"/>
    <cellStyle name="Normal 19 2 3 2 2 3 7" xfId="28733" xr:uid="{00000000-0005-0000-0000-00009D2F0000}"/>
    <cellStyle name="Normal 19 2 3 2 2 3 8" xfId="37978" xr:uid="{00000000-0005-0000-0000-00009E2F0000}"/>
    <cellStyle name="Normal 19 2 3 2 2 4" xfId="3116" xr:uid="{00000000-0005-0000-0000-00009F2F0000}"/>
    <cellStyle name="Normal 19 2 3 2 2 4 2" xfId="8098" xr:uid="{00000000-0005-0000-0000-0000A02F0000}"/>
    <cellStyle name="Normal 19 2 3 2 2 4 2 2" xfId="17343" xr:uid="{00000000-0005-0000-0000-0000A12F0000}"/>
    <cellStyle name="Normal 19 2 3 2 2 4 2 3" xfId="26593" xr:uid="{00000000-0005-0000-0000-0000A22F0000}"/>
    <cellStyle name="Normal 19 2 3 2 2 4 2 4" xfId="35838" xr:uid="{00000000-0005-0000-0000-0000A32F0000}"/>
    <cellStyle name="Normal 19 2 3 2 2 4 2 5" xfId="45083" xr:uid="{00000000-0005-0000-0000-0000A42F0000}"/>
    <cellStyle name="Normal 19 2 3 2 2 4 3" xfId="12361" xr:uid="{00000000-0005-0000-0000-0000A52F0000}"/>
    <cellStyle name="Normal 19 2 3 2 2 4 4" xfId="21611" xr:uid="{00000000-0005-0000-0000-0000A62F0000}"/>
    <cellStyle name="Normal 19 2 3 2 2 4 5" xfId="30856" xr:uid="{00000000-0005-0000-0000-0000A72F0000}"/>
    <cellStyle name="Normal 19 2 3 2 2 4 6" xfId="40101" xr:uid="{00000000-0005-0000-0000-0000A82F0000}"/>
    <cellStyle name="Normal 19 2 3 2 2 5" xfId="1812" xr:uid="{00000000-0005-0000-0000-0000A92F0000}"/>
    <cellStyle name="Normal 19 2 3 2 2 5 2" xfId="6794" xr:uid="{00000000-0005-0000-0000-0000AA2F0000}"/>
    <cellStyle name="Normal 19 2 3 2 2 5 2 2" xfId="16039" xr:uid="{00000000-0005-0000-0000-0000AB2F0000}"/>
    <cellStyle name="Normal 19 2 3 2 2 5 2 3" xfId="25289" xr:uid="{00000000-0005-0000-0000-0000AC2F0000}"/>
    <cellStyle name="Normal 19 2 3 2 2 5 2 4" xfId="34534" xr:uid="{00000000-0005-0000-0000-0000AD2F0000}"/>
    <cellStyle name="Normal 19 2 3 2 2 5 2 5" xfId="43779" xr:uid="{00000000-0005-0000-0000-0000AE2F0000}"/>
    <cellStyle name="Normal 19 2 3 2 2 5 3" xfId="11057" xr:uid="{00000000-0005-0000-0000-0000AF2F0000}"/>
    <cellStyle name="Normal 19 2 3 2 2 5 4" xfId="20307" xr:uid="{00000000-0005-0000-0000-0000B02F0000}"/>
    <cellStyle name="Normal 19 2 3 2 2 5 5" xfId="29552" xr:uid="{00000000-0005-0000-0000-0000B12F0000}"/>
    <cellStyle name="Normal 19 2 3 2 2 5 6" xfId="38797" xr:uid="{00000000-0005-0000-0000-0000B22F0000}"/>
    <cellStyle name="Normal 19 2 3 2 2 6" xfId="5256" xr:uid="{00000000-0005-0000-0000-0000B32F0000}"/>
    <cellStyle name="Normal 19 2 3 2 2 6 2" xfId="14501" xr:uid="{00000000-0005-0000-0000-0000B42F0000}"/>
    <cellStyle name="Normal 19 2 3 2 2 6 3" xfId="23751" xr:uid="{00000000-0005-0000-0000-0000B52F0000}"/>
    <cellStyle name="Normal 19 2 3 2 2 6 4" xfId="32996" xr:uid="{00000000-0005-0000-0000-0000B62F0000}"/>
    <cellStyle name="Normal 19 2 3 2 2 6 5" xfId="42241" xr:uid="{00000000-0005-0000-0000-0000B72F0000}"/>
    <cellStyle name="Normal 19 2 3 2 2 7" xfId="4554" xr:uid="{00000000-0005-0000-0000-0000B82F0000}"/>
    <cellStyle name="Normal 19 2 3 2 2 7 2" xfId="13799" xr:uid="{00000000-0005-0000-0000-0000B92F0000}"/>
    <cellStyle name="Normal 19 2 3 2 2 7 3" xfId="23049" xr:uid="{00000000-0005-0000-0000-0000BA2F0000}"/>
    <cellStyle name="Normal 19 2 3 2 2 7 4" xfId="32294" xr:uid="{00000000-0005-0000-0000-0000BB2F0000}"/>
    <cellStyle name="Normal 19 2 3 2 2 7 5" xfId="41539" xr:uid="{00000000-0005-0000-0000-0000BC2F0000}"/>
    <cellStyle name="Normal 19 2 3 2 2 8" xfId="9519" xr:uid="{00000000-0005-0000-0000-0000BD2F0000}"/>
    <cellStyle name="Normal 19 2 3 2 2 9" xfId="18769" xr:uid="{00000000-0005-0000-0000-0000BE2F0000}"/>
    <cellStyle name="Normal 19 2 3 2 3" xfId="429" xr:uid="{00000000-0005-0000-0000-0000BF2F0000}"/>
    <cellStyle name="Normal 19 2 3 2 3 10" xfId="28170" xr:uid="{00000000-0005-0000-0000-0000C02F0000}"/>
    <cellStyle name="Normal 19 2 3 2 3 11" xfId="37415" xr:uid="{00000000-0005-0000-0000-0000C12F0000}"/>
    <cellStyle name="Normal 19 2 3 2 3 2" xfId="798" xr:uid="{00000000-0005-0000-0000-0000C22F0000}"/>
    <cellStyle name="Normal 19 2 3 2 3 2 10" xfId="37783" xr:uid="{00000000-0005-0000-0000-0000C32F0000}"/>
    <cellStyle name="Normal 19 2 3 2 3 2 2" xfId="1500" xr:uid="{00000000-0005-0000-0000-0000C42F0000}"/>
    <cellStyle name="Normal 19 2 3 2 3 2 2 2" xfId="4342" xr:uid="{00000000-0005-0000-0000-0000C52F0000}"/>
    <cellStyle name="Normal 19 2 3 2 3 2 2 2 2" xfId="9324" xr:uid="{00000000-0005-0000-0000-0000C62F0000}"/>
    <cellStyle name="Normal 19 2 3 2 3 2 2 2 2 2" xfId="18569" xr:uid="{00000000-0005-0000-0000-0000C72F0000}"/>
    <cellStyle name="Normal 19 2 3 2 3 2 2 2 2 3" xfId="27819" xr:uid="{00000000-0005-0000-0000-0000C82F0000}"/>
    <cellStyle name="Normal 19 2 3 2 3 2 2 2 2 4" xfId="37064" xr:uid="{00000000-0005-0000-0000-0000C92F0000}"/>
    <cellStyle name="Normal 19 2 3 2 3 2 2 2 2 5" xfId="46309" xr:uid="{00000000-0005-0000-0000-0000CA2F0000}"/>
    <cellStyle name="Normal 19 2 3 2 3 2 2 2 3" xfId="13587" xr:uid="{00000000-0005-0000-0000-0000CB2F0000}"/>
    <cellStyle name="Normal 19 2 3 2 3 2 2 2 4" xfId="22837" xr:uid="{00000000-0005-0000-0000-0000CC2F0000}"/>
    <cellStyle name="Normal 19 2 3 2 3 2 2 2 5" xfId="32082" xr:uid="{00000000-0005-0000-0000-0000CD2F0000}"/>
    <cellStyle name="Normal 19 2 3 2 3 2 2 2 6" xfId="41327" xr:uid="{00000000-0005-0000-0000-0000CE2F0000}"/>
    <cellStyle name="Normal 19 2 3 2 3 2 2 3" xfId="2921" xr:uid="{00000000-0005-0000-0000-0000CF2F0000}"/>
    <cellStyle name="Normal 19 2 3 2 3 2 2 3 2" xfId="7903" xr:uid="{00000000-0005-0000-0000-0000D02F0000}"/>
    <cellStyle name="Normal 19 2 3 2 3 2 2 3 2 2" xfId="17148" xr:uid="{00000000-0005-0000-0000-0000D12F0000}"/>
    <cellStyle name="Normal 19 2 3 2 3 2 2 3 2 3" xfId="26398" xr:uid="{00000000-0005-0000-0000-0000D22F0000}"/>
    <cellStyle name="Normal 19 2 3 2 3 2 2 3 2 4" xfId="35643" xr:uid="{00000000-0005-0000-0000-0000D32F0000}"/>
    <cellStyle name="Normal 19 2 3 2 3 2 2 3 2 5" xfId="44888" xr:uid="{00000000-0005-0000-0000-0000D42F0000}"/>
    <cellStyle name="Normal 19 2 3 2 3 2 2 3 3" xfId="12166" xr:uid="{00000000-0005-0000-0000-0000D52F0000}"/>
    <cellStyle name="Normal 19 2 3 2 3 2 2 3 4" xfId="21416" xr:uid="{00000000-0005-0000-0000-0000D62F0000}"/>
    <cellStyle name="Normal 19 2 3 2 3 2 2 3 5" xfId="30661" xr:uid="{00000000-0005-0000-0000-0000D72F0000}"/>
    <cellStyle name="Normal 19 2 3 2 3 2 2 3 6" xfId="39906" xr:uid="{00000000-0005-0000-0000-0000D82F0000}"/>
    <cellStyle name="Normal 19 2 3 2 3 2 2 4" xfId="6482" xr:uid="{00000000-0005-0000-0000-0000D92F0000}"/>
    <cellStyle name="Normal 19 2 3 2 3 2 2 4 2" xfId="15727" xr:uid="{00000000-0005-0000-0000-0000DA2F0000}"/>
    <cellStyle name="Normal 19 2 3 2 3 2 2 4 3" xfId="24977" xr:uid="{00000000-0005-0000-0000-0000DB2F0000}"/>
    <cellStyle name="Normal 19 2 3 2 3 2 2 4 4" xfId="34222" xr:uid="{00000000-0005-0000-0000-0000DC2F0000}"/>
    <cellStyle name="Normal 19 2 3 2 3 2 2 4 5" xfId="43467" xr:uid="{00000000-0005-0000-0000-0000DD2F0000}"/>
    <cellStyle name="Normal 19 2 3 2 3 2 2 5" xfId="10745" xr:uid="{00000000-0005-0000-0000-0000DE2F0000}"/>
    <cellStyle name="Normal 19 2 3 2 3 2 2 6" xfId="19995" xr:uid="{00000000-0005-0000-0000-0000DF2F0000}"/>
    <cellStyle name="Normal 19 2 3 2 3 2 2 7" xfId="29240" xr:uid="{00000000-0005-0000-0000-0000E02F0000}"/>
    <cellStyle name="Normal 19 2 3 2 3 2 2 8" xfId="38485" xr:uid="{00000000-0005-0000-0000-0000E12F0000}"/>
    <cellStyle name="Normal 19 2 3 2 3 2 3" xfId="3640" xr:uid="{00000000-0005-0000-0000-0000E22F0000}"/>
    <cellStyle name="Normal 19 2 3 2 3 2 3 2" xfId="8622" xr:uid="{00000000-0005-0000-0000-0000E32F0000}"/>
    <cellStyle name="Normal 19 2 3 2 3 2 3 2 2" xfId="17867" xr:uid="{00000000-0005-0000-0000-0000E42F0000}"/>
    <cellStyle name="Normal 19 2 3 2 3 2 3 2 3" xfId="27117" xr:uid="{00000000-0005-0000-0000-0000E52F0000}"/>
    <cellStyle name="Normal 19 2 3 2 3 2 3 2 4" xfId="36362" xr:uid="{00000000-0005-0000-0000-0000E62F0000}"/>
    <cellStyle name="Normal 19 2 3 2 3 2 3 2 5" xfId="45607" xr:uid="{00000000-0005-0000-0000-0000E72F0000}"/>
    <cellStyle name="Normal 19 2 3 2 3 2 3 3" xfId="12885" xr:uid="{00000000-0005-0000-0000-0000E82F0000}"/>
    <cellStyle name="Normal 19 2 3 2 3 2 3 4" xfId="22135" xr:uid="{00000000-0005-0000-0000-0000E92F0000}"/>
    <cellStyle name="Normal 19 2 3 2 3 2 3 5" xfId="31380" xr:uid="{00000000-0005-0000-0000-0000EA2F0000}"/>
    <cellStyle name="Normal 19 2 3 2 3 2 3 6" xfId="40625" xr:uid="{00000000-0005-0000-0000-0000EB2F0000}"/>
    <cellStyle name="Normal 19 2 3 2 3 2 4" xfId="2202" xr:uid="{00000000-0005-0000-0000-0000EC2F0000}"/>
    <cellStyle name="Normal 19 2 3 2 3 2 4 2" xfId="7184" xr:uid="{00000000-0005-0000-0000-0000ED2F0000}"/>
    <cellStyle name="Normal 19 2 3 2 3 2 4 2 2" xfId="16429" xr:uid="{00000000-0005-0000-0000-0000EE2F0000}"/>
    <cellStyle name="Normal 19 2 3 2 3 2 4 2 3" xfId="25679" xr:uid="{00000000-0005-0000-0000-0000EF2F0000}"/>
    <cellStyle name="Normal 19 2 3 2 3 2 4 2 4" xfId="34924" xr:uid="{00000000-0005-0000-0000-0000F02F0000}"/>
    <cellStyle name="Normal 19 2 3 2 3 2 4 2 5" xfId="44169" xr:uid="{00000000-0005-0000-0000-0000F12F0000}"/>
    <cellStyle name="Normal 19 2 3 2 3 2 4 3" xfId="11447" xr:uid="{00000000-0005-0000-0000-0000F22F0000}"/>
    <cellStyle name="Normal 19 2 3 2 3 2 4 4" xfId="20697" xr:uid="{00000000-0005-0000-0000-0000F32F0000}"/>
    <cellStyle name="Normal 19 2 3 2 3 2 4 5" xfId="29942" xr:uid="{00000000-0005-0000-0000-0000F42F0000}"/>
    <cellStyle name="Normal 19 2 3 2 3 2 4 6" xfId="39187" xr:uid="{00000000-0005-0000-0000-0000F52F0000}"/>
    <cellStyle name="Normal 19 2 3 2 3 2 5" xfId="5780" xr:uid="{00000000-0005-0000-0000-0000F62F0000}"/>
    <cellStyle name="Normal 19 2 3 2 3 2 5 2" xfId="15025" xr:uid="{00000000-0005-0000-0000-0000F72F0000}"/>
    <cellStyle name="Normal 19 2 3 2 3 2 5 3" xfId="24275" xr:uid="{00000000-0005-0000-0000-0000F82F0000}"/>
    <cellStyle name="Normal 19 2 3 2 3 2 5 4" xfId="33520" xr:uid="{00000000-0005-0000-0000-0000F92F0000}"/>
    <cellStyle name="Normal 19 2 3 2 3 2 5 5" xfId="42765" xr:uid="{00000000-0005-0000-0000-0000FA2F0000}"/>
    <cellStyle name="Normal 19 2 3 2 3 2 6" xfId="5061" xr:uid="{00000000-0005-0000-0000-0000FB2F0000}"/>
    <cellStyle name="Normal 19 2 3 2 3 2 6 2" xfId="14306" xr:uid="{00000000-0005-0000-0000-0000FC2F0000}"/>
    <cellStyle name="Normal 19 2 3 2 3 2 6 3" xfId="23556" xr:uid="{00000000-0005-0000-0000-0000FD2F0000}"/>
    <cellStyle name="Normal 19 2 3 2 3 2 6 4" xfId="32801" xr:uid="{00000000-0005-0000-0000-0000FE2F0000}"/>
    <cellStyle name="Normal 19 2 3 2 3 2 6 5" xfId="42046" xr:uid="{00000000-0005-0000-0000-0000FF2F0000}"/>
    <cellStyle name="Normal 19 2 3 2 3 2 7" xfId="10043" xr:uid="{00000000-0005-0000-0000-000000300000}"/>
    <cellStyle name="Normal 19 2 3 2 3 2 8" xfId="19293" xr:uid="{00000000-0005-0000-0000-000001300000}"/>
    <cellStyle name="Normal 19 2 3 2 3 2 9" xfId="28538" xr:uid="{00000000-0005-0000-0000-000002300000}"/>
    <cellStyle name="Normal 19 2 3 2 3 3" xfId="1149" xr:uid="{00000000-0005-0000-0000-000003300000}"/>
    <cellStyle name="Normal 19 2 3 2 3 3 2" xfId="3991" xr:uid="{00000000-0005-0000-0000-000004300000}"/>
    <cellStyle name="Normal 19 2 3 2 3 3 2 2" xfId="8973" xr:uid="{00000000-0005-0000-0000-000005300000}"/>
    <cellStyle name="Normal 19 2 3 2 3 3 2 2 2" xfId="18218" xr:uid="{00000000-0005-0000-0000-000006300000}"/>
    <cellStyle name="Normal 19 2 3 2 3 3 2 2 3" xfId="27468" xr:uid="{00000000-0005-0000-0000-000007300000}"/>
    <cellStyle name="Normal 19 2 3 2 3 3 2 2 4" xfId="36713" xr:uid="{00000000-0005-0000-0000-000008300000}"/>
    <cellStyle name="Normal 19 2 3 2 3 3 2 2 5" xfId="45958" xr:uid="{00000000-0005-0000-0000-000009300000}"/>
    <cellStyle name="Normal 19 2 3 2 3 3 2 3" xfId="13236" xr:uid="{00000000-0005-0000-0000-00000A300000}"/>
    <cellStyle name="Normal 19 2 3 2 3 3 2 4" xfId="22486" xr:uid="{00000000-0005-0000-0000-00000B300000}"/>
    <cellStyle name="Normal 19 2 3 2 3 3 2 5" xfId="31731" xr:uid="{00000000-0005-0000-0000-00000C300000}"/>
    <cellStyle name="Normal 19 2 3 2 3 3 2 6" xfId="40976" xr:uid="{00000000-0005-0000-0000-00000D300000}"/>
    <cellStyle name="Normal 19 2 3 2 3 3 3" xfId="2553" xr:uid="{00000000-0005-0000-0000-00000E300000}"/>
    <cellStyle name="Normal 19 2 3 2 3 3 3 2" xfId="7535" xr:uid="{00000000-0005-0000-0000-00000F300000}"/>
    <cellStyle name="Normal 19 2 3 2 3 3 3 2 2" xfId="16780" xr:uid="{00000000-0005-0000-0000-000010300000}"/>
    <cellStyle name="Normal 19 2 3 2 3 3 3 2 3" xfId="26030" xr:uid="{00000000-0005-0000-0000-000011300000}"/>
    <cellStyle name="Normal 19 2 3 2 3 3 3 2 4" xfId="35275" xr:uid="{00000000-0005-0000-0000-000012300000}"/>
    <cellStyle name="Normal 19 2 3 2 3 3 3 2 5" xfId="44520" xr:uid="{00000000-0005-0000-0000-000013300000}"/>
    <cellStyle name="Normal 19 2 3 2 3 3 3 3" xfId="11798" xr:uid="{00000000-0005-0000-0000-000014300000}"/>
    <cellStyle name="Normal 19 2 3 2 3 3 3 4" xfId="21048" xr:uid="{00000000-0005-0000-0000-000015300000}"/>
    <cellStyle name="Normal 19 2 3 2 3 3 3 5" xfId="30293" xr:uid="{00000000-0005-0000-0000-000016300000}"/>
    <cellStyle name="Normal 19 2 3 2 3 3 3 6" xfId="39538" xr:uid="{00000000-0005-0000-0000-000017300000}"/>
    <cellStyle name="Normal 19 2 3 2 3 3 4" xfId="6131" xr:uid="{00000000-0005-0000-0000-000018300000}"/>
    <cellStyle name="Normal 19 2 3 2 3 3 4 2" xfId="15376" xr:uid="{00000000-0005-0000-0000-000019300000}"/>
    <cellStyle name="Normal 19 2 3 2 3 3 4 3" xfId="24626" xr:uid="{00000000-0005-0000-0000-00001A300000}"/>
    <cellStyle name="Normal 19 2 3 2 3 3 4 4" xfId="33871" xr:uid="{00000000-0005-0000-0000-00001B300000}"/>
    <cellStyle name="Normal 19 2 3 2 3 3 4 5" xfId="43116" xr:uid="{00000000-0005-0000-0000-00001C300000}"/>
    <cellStyle name="Normal 19 2 3 2 3 3 5" xfId="10394" xr:uid="{00000000-0005-0000-0000-00001D300000}"/>
    <cellStyle name="Normal 19 2 3 2 3 3 6" xfId="19644" xr:uid="{00000000-0005-0000-0000-00001E300000}"/>
    <cellStyle name="Normal 19 2 3 2 3 3 7" xfId="28889" xr:uid="{00000000-0005-0000-0000-00001F300000}"/>
    <cellStyle name="Normal 19 2 3 2 3 3 8" xfId="38134" xr:uid="{00000000-0005-0000-0000-000020300000}"/>
    <cellStyle name="Normal 19 2 3 2 3 4" xfId="3272" xr:uid="{00000000-0005-0000-0000-000021300000}"/>
    <cellStyle name="Normal 19 2 3 2 3 4 2" xfId="8254" xr:uid="{00000000-0005-0000-0000-000022300000}"/>
    <cellStyle name="Normal 19 2 3 2 3 4 2 2" xfId="17499" xr:uid="{00000000-0005-0000-0000-000023300000}"/>
    <cellStyle name="Normal 19 2 3 2 3 4 2 3" xfId="26749" xr:uid="{00000000-0005-0000-0000-000024300000}"/>
    <cellStyle name="Normal 19 2 3 2 3 4 2 4" xfId="35994" xr:uid="{00000000-0005-0000-0000-000025300000}"/>
    <cellStyle name="Normal 19 2 3 2 3 4 2 5" xfId="45239" xr:uid="{00000000-0005-0000-0000-000026300000}"/>
    <cellStyle name="Normal 19 2 3 2 3 4 3" xfId="12517" xr:uid="{00000000-0005-0000-0000-000027300000}"/>
    <cellStyle name="Normal 19 2 3 2 3 4 4" xfId="21767" xr:uid="{00000000-0005-0000-0000-000028300000}"/>
    <cellStyle name="Normal 19 2 3 2 3 4 5" xfId="31012" xr:uid="{00000000-0005-0000-0000-000029300000}"/>
    <cellStyle name="Normal 19 2 3 2 3 4 6" xfId="40257" xr:uid="{00000000-0005-0000-0000-00002A300000}"/>
    <cellStyle name="Normal 19 2 3 2 3 5" xfId="1734" xr:uid="{00000000-0005-0000-0000-00002B300000}"/>
    <cellStyle name="Normal 19 2 3 2 3 5 2" xfId="6716" xr:uid="{00000000-0005-0000-0000-00002C300000}"/>
    <cellStyle name="Normal 19 2 3 2 3 5 2 2" xfId="15961" xr:uid="{00000000-0005-0000-0000-00002D300000}"/>
    <cellStyle name="Normal 19 2 3 2 3 5 2 3" xfId="25211" xr:uid="{00000000-0005-0000-0000-00002E300000}"/>
    <cellStyle name="Normal 19 2 3 2 3 5 2 4" xfId="34456" xr:uid="{00000000-0005-0000-0000-00002F300000}"/>
    <cellStyle name="Normal 19 2 3 2 3 5 2 5" xfId="43701" xr:uid="{00000000-0005-0000-0000-000030300000}"/>
    <cellStyle name="Normal 19 2 3 2 3 5 3" xfId="10979" xr:uid="{00000000-0005-0000-0000-000031300000}"/>
    <cellStyle name="Normal 19 2 3 2 3 5 4" xfId="20229" xr:uid="{00000000-0005-0000-0000-000032300000}"/>
    <cellStyle name="Normal 19 2 3 2 3 5 5" xfId="29474" xr:uid="{00000000-0005-0000-0000-000033300000}"/>
    <cellStyle name="Normal 19 2 3 2 3 5 6" xfId="38719" xr:uid="{00000000-0005-0000-0000-000034300000}"/>
    <cellStyle name="Normal 19 2 3 2 3 6" xfId="5412" xr:uid="{00000000-0005-0000-0000-000035300000}"/>
    <cellStyle name="Normal 19 2 3 2 3 6 2" xfId="14657" xr:uid="{00000000-0005-0000-0000-000036300000}"/>
    <cellStyle name="Normal 19 2 3 2 3 6 3" xfId="23907" xr:uid="{00000000-0005-0000-0000-000037300000}"/>
    <cellStyle name="Normal 19 2 3 2 3 6 4" xfId="33152" xr:uid="{00000000-0005-0000-0000-000038300000}"/>
    <cellStyle name="Normal 19 2 3 2 3 6 5" xfId="42397" xr:uid="{00000000-0005-0000-0000-000039300000}"/>
    <cellStyle name="Normal 19 2 3 2 3 7" xfId="4710" xr:uid="{00000000-0005-0000-0000-00003A300000}"/>
    <cellStyle name="Normal 19 2 3 2 3 7 2" xfId="13955" xr:uid="{00000000-0005-0000-0000-00003B300000}"/>
    <cellStyle name="Normal 19 2 3 2 3 7 3" xfId="23205" xr:uid="{00000000-0005-0000-0000-00003C300000}"/>
    <cellStyle name="Normal 19 2 3 2 3 7 4" xfId="32450" xr:uid="{00000000-0005-0000-0000-00003D300000}"/>
    <cellStyle name="Normal 19 2 3 2 3 7 5" xfId="41695" xr:uid="{00000000-0005-0000-0000-00003E300000}"/>
    <cellStyle name="Normal 19 2 3 2 3 8" xfId="9675" xr:uid="{00000000-0005-0000-0000-00003F300000}"/>
    <cellStyle name="Normal 19 2 3 2 3 9" xfId="18925" xr:uid="{00000000-0005-0000-0000-000040300000}"/>
    <cellStyle name="Normal 19 2 3 2 4" xfId="564" xr:uid="{00000000-0005-0000-0000-000041300000}"/>
    <cellStyle name="Normal 19 2 3 2 4 10" xfId="37549" xr:uid="{00000000-0005-0000-0000-000042300000}"/>
    <cellStyle name="Normal 19 2 3 2 4 2" xfId="1266" xr:uid="{00000000-0005-0000-0000-000043300000}"/>
    <cellStyle name="Normal 19 2 3 2 4 2 2" xfId="4108" xr:uid="{00000000-0005-0000-0000-000044300000}"/>
    <cellStyle name="Normal 19 2 3 2 4 2 2 2" xfId="9090" xr:uid="{00000000-0005-0000-0000-000045300000}"/>
    <cellStyle name="Normal 19 2 3 2 4 2 2 2 2" xfId="18335" xr:uid="{00000000-0005-0000-0000-000046300000}"/>
    <cellStyle name="Normal 19 2 3 2 4 2 2 2 3" xfId="27585" xr:uid="{00000000-0005-0000-0000-000047300000}"/>
    <cellStyle name="Normal 19 2 3 2 4 2 2 2 4" xfId="36830" xr:uid="{00000000-0005-0000-0000-000048300000}"/>
    <cellStyle name="Normal 19 2 3 2 4 2 2 2 5" xfId="46075" xr:uid="{00000000-0005-0000-0000-000049300000}"/>
    <cellStyle name="Normal 19 2 3 2 4 2 2 3" xfId="13353" xr:uid="{00000000-0005-0000-0000-00004A300000}"/>
    <cellStyle name="Normal 19 2 3 2 4 2 2 4" xfId="22603" xr:uid="{00000000-0005-0000-0000-00004B300000}"/>
    <cellStyle name="Normal 19 2 3 2 4 2 2 5" xfId="31848" xr:uid="{00000000-0005-0000-0000-00004C300000}"/>
    <cellStyle name="Normal 19 2 3 2 4 2 2 6" xfId="41093" xr:uid="{00000000-0005-0000-0000-00004D300000}"/>
    <cellStyle name="Normal 19 2 3 2 4 2 3" xfId="2687" xr:uid="{00000000-0005-0000-0000-00004E300000}"/>
    <cellStyle name="Normal 19 2 3 2 4 2 3 2" xfId="7669" xr:uid="{00000000-0005-0000-0000-00004F300000}"/>
    <cellStyle name="Normal 19 2 3 2 4 2 3 2 2" xfId="16914" xr:uid="{00000000-0005-0000-0000-000050300000}"/>
    <cellStyle name="Normal 19 2 3 2 4 2 3 2 3" xfId="26164" xr:uid="{00000000-0005-0000-0000-000051300000}"/>
    <cellStyle name="Normal 19 2 3 2 4 2 3 2 4" xfId="35409" xr:uid="{00000000-0005-0000-0000-000052300000}"/>
    <cellStyle name="Normal 19 2 3 2 4 2 3 2 5" xfId="44654" xr:uid="{00000000-0005-0000-0000-000053300000}"/>
    <cellStyle name="Normal 19 2 3 2 4 2 3 3" xfId="11932" xr:uid="{00000000-0005-0000-0000-000054300000}"/>
    <cellStyle name="Normal 19 2 3 2 4 2 3 4" xfId="21182" xr:uid="{00000000-0005-0000-0000-000055300000}"/>
    <cellStyle name="Normal 19 2 3 2 4 2 3 5" xfId="30427" xr:uid="{00000000-0005-0000-0000-000056300000}"/>
    <cellStyle name="Normal 19 2 3 2 4 2 3 6" xfId="39672" xr:uid="{00000000-0005-0000-0000-000057300000}"/>
    <cellStyle name="Normal 19 2 3 2 4 2 4" xfId="6248" xr:uid="{00000000-0005-0000-0000-000058300000}"/>
    <cellStyle name="Normal 19 2 3 2 4 2 4 2" xfId="15493" xr:uid="{00000000-0005-0000-0000-000059300000}"/>
    <cellStyle name="Normal 19 2 3 2 4 2 4 3" xfId="24743" xr:uid="{00000000-0005-0000-0000-00005A300000}"/>
    <cellStyle name="Normal 19 2 3 2 4 2 4 4" xfId="33988" xr:uid="{00000000-0005-0000-0000-00005B300000}"/>
    <cellStyle name="Normal 19 2 3 2 4 2 4 5" xfId="43233" xr:uid="{00000000-0005-0000-0000-00005C300000}"/>
    <cellStyle name="Normal 19 2 3 2 4 2 5" xfId="10511" xr:uid="{00000000-0005-0000-0000-00005D300000}"/>
    <cellStyle name="Normal 19 2 3 2 4 2 6" xfId="19761" xr:uid="{00000000-0005-0000-0000-00005E300000}"/>
    <cellStyle name="Normal 19 2 3 2 4 2 7" xfId="29006" xr:uid="{00000000-0005-0000-0000-00005F300000}"/>
    <cellStyle name="Normal 19 2 3 2 4 2 8" xfId="38251" xr:uid="{00000000-0005-0000-0000-000060300000}"/>
    <cellStyle name="Normal 19 2 3 2 4 3" xfId="3406" xr:uid="{00000000-0005-0000-0000-000061300000}"/>
    <cellStyle name="Normal 19 2 3 2 4 3 2" xfId="8388" xr:uid="{00000000-0005-0000-0000-000062300000}"/>
    <cellStyle name="Normal 19 2 3 2 4 3 2 2" xfId="17633" xr:uid="{00000000-0005-0000-0000-000063300000}"/>
    <cellStyle name="Normal 19 2 3 2 4 3 2 3" xfId="26883" xr:uid="{00000000-0005-0000-0000-000064300000}"/>
    <cellStyle name="Normal 19 2 3 2 4 3 2 4" xfId="36128" xr:uid="{00000000-0005-0000-0000-000065300000}"/>
    <cellStyle name="Normal 19 2 3 2 4 3 2 5" xfId="45373" xr:uid="{00000000-0005-0000-0000-000066300000}"/>
    <cellStyle name="Normal 19 2 3 2 4 3 3" xfId="12651" xr:uid="{00000000-0005-0000-0000-000067300000}"/>
    <cellStyle name="Normal 19 2 3 2 4 3 4" xfId="21901" xr:uid="{00000000-0005-0000-0000-000068300000}"/>
    <cellStyle name="Normal 19 2 3 2 4 3 5" xfId="31146" xr:uid="{00000000-0005-0000-0000-000069300000}"/>
    <cellStyle name="Normal 19 2 3 2 4 3 6" xfId="40391" xr:uid="{00000000-0005-0000-0000-00006A300000}"/>
    <cellStyle name="Normal 19 2 3 2 4 4" xfId="1968" xr:uid="{00000000-0005-0000-0000-00006B300000}"/>
    <cellStyle name="Normal 19 2 3 2 4 4 2" xfId="6950" xr:uid="{00000000-0005-0000-0000-00006C300000}"/>
    <cellStyle name="Normal 19 2 3 2 4 4 2 2" xfId="16195" xr:uid="{00000000-0005-0000-0000-00006D300000}"/>
    <cellStyle name="Normal 19 2 3 2 4 4 2 3" xfId="25445" xr:uid="{00000000-0005-0000-0000-00006E300000}"/>
    <cellStyle name="Normal 19 2 3 2 4 4 2 4" xfId="34690" xr:uid="{00000000-0005-0000-0000-00006F300000}"/>
    <cellStyle name="Normal 19 2 3 2 4 4 2 5" xfId="43935" xr:uid="{00000000-0005-0000-0000-000070300000}"/>
    <cellStyle name="Normal 19 2 3 2 4 4 3" xfId="11213" xr:uid="{00000000-0005-0000-0000-000071300000}"/>
    <cellStyle name="Normal 19 2 3 2 4 4 4" xfId="20463" xr:uid="{00000000-0005-0000-0000-000072300000}"/>
    <cellStyle name="Normal 19 2 3 2 4 4 5" xfId="29708" xr:uid="{00000000-0005-0000-0000-000073300000}"/>
    <cellStyle name="Normal 19 2 3 2 4 4 6" xfId="38953" xr:uid="{00000000-0005-0000-0000-000074300000}"/>
    <cellStyle name="Normal 19 2 3 2 4 5" xfId="5546" xr:uid="{00000000-0005-0000-0000-000075300000}"/>
    <cellStyle name="Normal 19 2 3 2 4 5 2" xfId="14791" xr:uid="{00000000-0005-0000-0000-000076300000}"/>
    <cellStyle name="Normal 19 2 3 2 4 5 3" xfId="24041" xr:uid="{00000000-0005-0000-0000-000077300000}"/>
    <cellStyle name="Normal 19 2 3 2 4 5 4" xfId="33286" xr:uid="{00000000-0005-0000-0000-000078300000}"/>
    <cellStyle name="Normal 19 2 3 2 4 5 5" xfId="42531" xr:uid="{00000000-0005-0000-0000-000079300000}"/>
    <cellStyle name="Normal 19 2 3 2 4 6" xfId="4827" xr:uid="{00000000-0005-0000-0000-00007A300000}"/>
    <cellStyle name="Normal 19 2 3 2 4 6 2" xfId="14072" xr:uid="{00000000-0005-0000-0000-00007B300000}"/>
    <cellStyle name="Normal 19 2 3 2 4 6 3" xfId="23322" xr:uid="{00000000-0005-0000-0000-00007C300000}"/>
    <cellStyle name="Normal 19 2 3 2 4 6 4" xfId="32567" xr:uid="{00000000-0005-0000-0000-00007D300000}"/>
    <cellStyle name="Normal 19 2 3 2 4 6 5" xfId="41812" xr:uid="{00000000-0005-0000-0000-00007E300000}"/>
    <cellStyle name="Normal 19 2 3 2 4 7" xfId="9809" xr:uid="{00000000-0005-0000-0000-00007F300000}"/>
    <cellStyle name="Normal 19 2 3 2 4 8" xfId="19059" xr:uid="{00000000-0005-0000-0000-000080300000}"/>
    <cellStyle name="Normal 19 2 3 2 4 9" xfId="28304" xr:uid="{00000000-0005-0000-0000-000081300000}"/>
    <cellStyle name="Normal 19 2 3 2 5" xfId="915" xr:uid="{00000000-0005-0000-0000-000082300000}"/>
    <cellStyle name="Normal 19 2 3 2 5 2" xfId="3757" xr:uid="{00000000-0005-0000-0000-000083300000}"/>
    <cellStyle name="Normal 19 2 3 2 5 2 2" xfId="8739" xr:uid="{00000000-0005-0000-0000-000084300000}"/>
    <cellStyle name="Normal 19 2 3 2 5 2 2 2" xfId="17984" xr:uid="{00000000-0005-0000-0000-000085300000}"/>
    <cellStyle name="Normal 19 2 3 2 5 2 2 3" xfId="27234" xr:uid="{00000000-0005-0000-0000-000086300000}"/>
    <cellStyle name="Normal 19 2 3 2 5 2 2 4" xfId="36479" xr:uid="{00000000-0005-0000-0000-000087300000}"/>
    <cellStyle name="Normal 19 2 3 2 5 2 2 5" xfId="45724" xr:uid="{00000000-0005-0000-0000-000088300000}"/>
    <cellStyle name="Normal 19 2 3 2 5 2 3" xfId="13002" xr:uid="{00000000-0005-0000-0000-000089300000}"/>
    <cellStyle name="Normal 19 2 3 2 5 2 4" xfId="22252" xr:uid="{00000000-0005-0000-0000-00008A300000}"/>
    <cellStyle name="Normal 19 2 3 2 5 2 5" xfId="31497" xr:uid="{00000000-0005-0000-0000-00008B300000}"/>
    <cellStyle name="Normal 19 2 3 2 5 2 6" xfId="40742" xr:uid="{00000000-0005-0000-0000-00008C300000}"/>
    <cellStyle name="Normal 19 2 3 2 5 3" xfId="2319" xr:uid="{00000000-0005-0000-0000-00008D300000}"/>
    <cellStyle name="Normal 19 2 3 2 5 3 2" xfId="7301" xr:uid="{00000000-0005-0000-0000-00008E300000}"/>
    <cellStyle name="Normal 19 2 3 2 5 3 2 2" xfId="16546" xr:uid="{00000000-0005-0000-0000-00008F300000}"/>
    <cellStyle name="Normal 19 2 3 2 5 3 2 3" xfId="25796" xr:uid="{00000000-0005-0000-0000-000090300000}"/>
    <cellStyle name="Normal 19 2 3 2 5 3 2 4" xfId="35041" xr:uid="{00000000-0005-0000-0000-000091300000}"/>
    <cellStyle name="Normal 19 2 3 2 5 3 2 5" xfId="44286" xr:uid="{00000000-0005-0000-0000-000092300000}"/>
    <cellStyle name="Normal 19 2 3 2 5 3 3" xfId="11564" xr:uid="{00000000-0005-0000-0000-000093300000}"/>
    <cellStyle name="Normal 19 2 3 2 5 3 4" xfId="20814" xr:uid="{00000000-0005-0000-0000-000094300000}"/>
    <cellStyle name="Normal 19 2 3 2 5 3 5" xfId="30059" xr:uid="{00000000-0005-0000-0000-000095300000}"/>
    <cellStyle name="Normal 19 2 3 2 5 3 6" xfId="39304" xr:uid="{00000000-0005-0000-0000-000096300000}"/>
    <cellStyle name="Normal 19 2 3 2 5 4" xfId="5897" xr:uid="{00000000-0005-0000-0000-000097300000}"/>
    <cellStyle name="Normal 19 2 3 2 5 4 2" xfId="15142" xr:uid="{00000000-0005-0000-0000-000098300000}"/>
    <cellStyle name="Normal 19 2 3 2 5 4 3" xfId="24392" xr:uid="{00000000-0005-0000-0000-000099300000}"/>
    <cellStyle name="Normal 19 2 3 2 5 4 4" xfId="33637" xr:uid="{00000000-0005-0000-0000-00009A300000}"/>
    <cellStyle name="Normal 19 2 3 2 5 4 5" xfId="42882" xr:uid="{00000000-0005-0000-0000-00009B300000}"/>
    <cellStyle name="Normal 19 2 3 2 5 5" xfId="10160" xr:uid="{00000000-0005-0000-0000-00009C300000}"/>
    <cellStyle name="Normal 19 2 3 2 5 6" xfId="19410" xr:uid="{00000000-0005-0000-0000-00009D300000}"/>
    <cellStyle name="Normal 19 2 3 2 5 7" xfId="28655" xr:uid="{00000000-0005-0000-0000-00009E300000}"/>
    <cellStyle name="Normal 19 2 3 2 5 8" xfId="37900" xr:uid="{00000000-0005-0000-0000-00009F300000}"/>
    <cellStyle name="Normal 19 2 3 2 6" xfId="3038" xr:uid="{00000000-0005-0000-0000-0000A0300000}"/>
    <cellStyle name="Normal 19 2 3 2 6 2" xfId="8020" xr:uid="{00000000-0005-0000-0000-0000A1300000}"/>
    <cellStyle name="Normal 19 2 3 2 6 2 2" xfId="17265" xr:uid="{00000000-0005-0000-0000-0000A2300000}"/>
    <cellStyle name="Normal 19 2 3 2 6 2 3" xfId="26515" xr:uid="{00000000-0005-0000-0000-0000A3300000}"/>
    <cellStyle name="Normal 19 2 3 2 6 2 4" xfId="35760" xr:uid="{00000000-0005-0000-0000-0000A4300000}"/>
    <cellStyle name="Normal 19 2 3 2 6 2 5" xfId="45005" xr:uid="{00000000-0005-0000-0000-0000A5300000}"/>
    <cellStyle name="Normal 19 2 3 2 6 3" xfId="12283" xr:uid="{00000000-0005-0000-0000-0000A6300000}"/>
    <cellStyle name="Normal 19 2 3 2 6 4" xfId="21533" xr:uid="{00000000-0005-0000-0000-0000A7300000}"/>
    <cellStyle name="Normal 19 2 3 2 6 5" xfId="30778" xr:uid="{00000000-0005-0000-0000-0000A8300000}"/>
    <cellStyle name="Normal 19 2 3 2 6 6" xfId="40023" xr:uid="{00000000-0005-0000-0000-0000A9300000}"/>
    <cellStyle name="Normal 19 2 3 2 7" xfId="1578" xr:uid="{00000000-0005-0000-0000-0000AA300000}"/>
    <cellStyle name="Normal 19 2 3 2 7 2" xfId="6560" xr:uid="{00000000-0005-0000-0000-0000AB300000}"/>
    <cellStyle name="Normal 19 2 3 2 7 2 2" xfId="15805" xr:uid="{00000000-0005-0000-0000-0000AC300000}"/>
    <cellStyle name="Normal 19 2 3 2 7 2 3" xfId="25055" xr:uid="{00000000-0005-0000-0000-0000AD300000}"/>
    <cellStyle name="Normal 19 2 3 2 7 2 4" xfId="34300" xr:uid="{00000000-0005-0000-0000-0000AE300000}"/>
    <cellStyle name="Normal 19 2 3 2 7 2 5" xfId="43545" xr:uid="{00000000-0005-0000-0000-0000AF300000}"/>
    <cellStyle name="Normal 19 2 3 2 7 3" xfId="10823" xr:uid="{00000000-0005-0000-0000-0000B0300000}"/>
    <cellStyle name="Normal 19 2 3 2 7 4" xfId="20073" xr:uid="{00000000-0005-0000-0000-0000B1300000}"/>
    <cellStyle name="Normal 19 2 3 2 7 5" xfId="29318" xr:uid="{00000000-0005-0000-0000-0000B2300000}"/>
    <cellStyle name="Normal 19 2 3 2 7 6" xfId="38563" xr:uid="{00000000-0005-0000-0000-0000B3300000}"/>
    <cellStyle name="Normal 19 2 3 2 8" xfId="5178" xr:uid="{00000000-0005-0000-0000-0000B4300000}"/>
    <cellStyle name="Normal 19 2 3 2 8 2" xfId="14423" xr:uid="{00000000-0005-0000-0000-0000B5300000}"/>
    <cellStyle name="Normal 19 2 3 2 8 3" xfId="23673" xr:uid="{00000000-0005-0000-0000-0000B6300000}"/>
    <cellStyle name="Normal 19 2 3 2 8 4" xfId="32918" xr:uid="{00000000-0005-0000-0000-0000B7300000}"/>
    <cellStyle name="Normal 19 2 3 2 8 5" xfId="42163" xr:uid="{00000000-0005-0000-0000-0000B8300000}"/>
    <cellStyle name="Normal 19 2 3 2 9" xfId="4476" xr:uid="{00000000-0005-0000-0000-0000B9300000}"/>
    <cellStyle name="Normal 19 2 3 2 9 2" xfId="13721" xr:uid="{00000000-0005-0000-0000-0000BA300000}"/>
    <cellStyle name="Normal 19 2 3 2 9 3" xfId="22971" xr:uid="{00000000-0005-0000-0000-0000BB300000}"/>
    <cellStyle name="Normal 19 2 3 2 9 4" xfId="32216" xr:uid="{00000000-0005-0000-0000-0000BC300000}"/>
    <cellStyle name="Normal 19 2 3 2 9 5" xfId="41461" xr:uid="{00000000-0005-0000-0000-0000BD300000}"/>
    <cellStyle name="Normal 19 2 3 3" xfId="155" xr:uid="{00000000-0005-0000-0000-0000BE300000}"/>
    <cellStyle name="Normal 19 2 3 3 10" xfId="9402" xr:uid="{00000000-0005-0000-0000-0000BF300000}"/>
    <cellStyle name="Normal 19 2 3 3 11" xfId="18652" xr:uid="{00000000-0005-0000-0000-0000C0300000}"/>
    <cellStyle name="Normal 19 2 3 3 12" xfId="27897" xr:uid="{00000000-0005-0000-0000-0000C1300000}"/>
    <cellStyle name="Normal 19 2 3 3 13" xfId="37142" xr:uid="{00000000-0005-0000-0000-0000C2300000}"/>
    <cellStyle name="Normal 19 2 3 3 2" xfId="312" xr:uid="{00000000-0005-0000-0000-0000C3300000}"/>
    <cellStyle name="Normal 19 2 3 3 2 10" xfId="28053" xr:uid="{00000000-0005-0000-0000-0000C4300000}"/>
    <cellStyle name="Normal 19 2 3 3 2 11" xfId="37298" xr:uid="{00000000-0005-0000-0000-0000C5300000}"/>
    <cellStyle name="Normal 19 2 3 3 2 2" xfId="681" xr:uid="{00000000-0005-0000-0000-0000C6300000}"/>
    <cellStyle name="Normal 19 2 3 3 2 2 10" xfId="37666" xr:uid="{00000000-0005-0000-0000-0000C7300000}"/>
    <cellStyle name="Normal 19 2 3 3 2 2 2" xfId="1383" xr:uid="{00000000-0005-0000-0000-0000C8300000}"/>
    <cellStyle name="Normal 19 2 3 3 2 2 2 2" xfId="4225" xr:uid="{00000000-0005-0000-0000-0000C9300000}"/>
    <cellStyle name="Normal 19 2 3 3 2 2 2 2 2" xfId="9207" xr:uid="{00000000-0005-0000-0000-0000CA300000}"/>
    <cellStyle name="Normal 19 2 3 3 2 2 2 2 2 2" xfId="18452" xr:uid="{00000000-0005-0000-0000-0000CB300000}"/>
    <cellStyle name="Normal 19 2 3 3 2 2 2 2 2 3" xfId="27702" xr:uid="{00000000-0005-0000-0000-0000CC300000}"/>
    <cellStyle name="Normal 19 2 3 3 2 2 2 2 2 4" xfId="36947" xr:uid="{00000000-0005-0000-0000-0000CD300000}"/>
    <cellStyle name="Normal 19 2 3 3 2 2 2 2 2 5" xfId="46192" xr:uid="{00000000-0005-0000-0000-0000CE300000}"/>
    <cellStyle name="Normal 19 2 3 3 2 2 2 2 3" xfId="13470" xr:uid="{00000000-0005-0000-0000-0000CF300000}"/>
    <cellStyle name="Normal 19 2 3 3 2 2 2 2 4" xfId="22720" xr:uid="{00000000-0005-0000-0000-0000D0300000}"/>
    <cellStyle name="Normal 19 2 3 3 2 2 2 2 5" xfId="31965" xr:uid="{00000000-0005-0000-0000-0000D1300000}"/>
    <cellStyle name="Normal 19 2 3 3 2 2 2 2 6" xfId="41210" xr:uid="{00000000-0005-0000-0000-0000D2300000}"/>
    <cellStyle name="Normal 19 2 3 3 2 2 2 3" xfId="2804" xr:uid="{00000000-0005-0000-0000-0000D3300000}"/>
    <cellStyle name="Normal 19 2 3 3 2 2 2 3 2" xfId="7786" xr:uid="{00000000-0005-0000-0000-0000D4300000}"/>
    <cellStyle name="Normal 19 2 3 3 2 2 2 3 2 2" xfId="17031" xr:uid="{00000000-0005-0000-0000-0000D5300000}"/>
    <cellStyle name="Normal 19 2 3 3 2 2 2 3 2 3" xfId="26281" xr:uid="{00000000-0005-0000-0000-0000D6300000}"/>
    <cellStyle name="Normal 19 2 3 3 2 2 2 3 2 4" xfId="35526" xr:uid="{00000000-0005-0000-0000-0000D7300000}"/>
    <cellStyle name="Normal 19 2 3 3 2 2 2 3 2 5" xfId="44771" xr:uid="{00000000-0005-0000-0000-0000D8300000}"/>
    <cellStyle name="Normal 19 2 3 3 2 2 2 3 3" xfId="12049" xr:uid="{00000000-0005-0000-0000-0000D9300000}"/>
    <cellStyle name="Normal 19 2 3 3 2 2 2 3 4" xfId="21299" xr:uid="{00000000-0005-0000-0000-0000DA300000}"/>
    <cellStyle name="Normal 19 2 3 3 2 2 2 3 5" xfId="30544" xr:uid="{00000000-0005-0000-0000-0000DB300000}"/>
    <cellStyle name="Normal 19 2 3 3 2 2 2 3 6" xfId="39789" xr:uid="{00000000-0005-0000-0000-0000DC300000}"/>
    <cellStyle name="Normal 19 2 3 3 2 2 2 4" xfId="6365" xr:uid="{00000000-0005-0000-0000-0000DD300000}"/>
    <cellStyle name="Normal 19 2 3 3 2 2 2 4 2" xfId="15610" xr:uid="{00000000-0005-0000-0000-0000DE300000}"/>
    <cellStyle name="Normal 19 2 3 3 2 2 2 4 3" xfId="24860" xr:uid="{00000000-0005-0000-0000-0000DF300000}"/>
    <cellStyle name="Normal 19 2 3 3 2 2 2 4 4" xfId="34105" xr:uid="{00000000-0005-0000-0000-0000E0300000}"/>
    <cellStyle name="Normal 19 2 3 3 2 2 2 4 5" xfId="43350" xr:uid="{00000000-0005-0000-0000-0000E1300000}"/>
    <cellStyle name="Normal 19 2 3 3 2 2 2 5" xfId="10628" xr:uid="{00000000-0005-0000-0000-0000E2300000}"/>
    <cellStyle name="Normal 19 2 3 3 2 2 2 6" xfId="19878" xr:uid="{00000000-0005-0000-0000-0000E3300000}"/>
    <cellStyle name="Normal 19 2 3 3 2 2 2 7" xfId="29123" xr:uid="{00000000-0005-0000-0000-0000E4300000}"/>
    <cellStyle name="Normal 19 2 3 3 2 2 2 8" xfId="38368" xr:uid="{00000000-0005-0000-0000-0000E5300000}"/>
    <cellStyle name="Normal 19 2 3 3 2 2 3" xfId="3523" xr:uid="{00000000-0005-0000-0000-0000E6300000}"/>
    <cellStyle name="Normal 19 2 3 3 2 2 3 2" xfId="8505" xr:uid="{00000000-0005-0000-0000-0000E7300000}"/>
    <cellStyle name="Normal 19 2 3 3 2 2 3 2 2" xfId="17750" xr:uid="{00000000-0005-0000-0000-0000E8300000}"/>
    <cellStyle name="Normal 19 2 3 3 2 2 3 2 3" xfId="27000" xr:uid="{00000000-0005-0000-0000-0000E9300000}"/>
    <cellStyle name="Normal 19 2 3 3 2 2 3 2 4" xfId="36245" xr:uid="{00000000-0005-0000-0000-0000EA300000}"/>
    <cellStyle name="Normal 19 2 3 3 2 2 3 2 5" xfId="45490" xr:uid="{00000000-0005-0000-0000-0000EB300000}"/>
    <cellStyle name="Normal 19 2 3 3 2 2 3 3" xfId="12768" xr:uid="{00000000-0005-0000-0000-0000EC300000}"/>
    <cellStyle name="Normal 19 2 3 3 2 2 3 4" xfId="22018" xr:uid="{00000000-0005-0000-0000-0000ED300000}"/>
    <cellStyle name="Normal 19 2 3 3 2 2 3 5" xfId="31263" xr:uid="{00000000-0005-0000-0000-0000EE300000}"/>
    <cellStyle name="Normal 19 2 3 3 2 2 3 6" xfId="40508" xr:uid="{00000000-0005-0000-0000-0000EF300000}"/>
    <cellStyle name="Normal 19 2 3 3 2 2 4" xfId="2085" xr:uid="{00000000-0005-0000-0000-0000F0300000}"/>
    <cellStyle name="Normal 19 2 3 3 2 2 4 2" xfId="7067" xr:uid="{00000000-0005-0000-0000-0000F1300000}"/>
    <cellStyle name="Normal 19 2 3 3 2 2 4 2 2" xfId="16312" xr:uid="{00000000-0005-0000-0000-0000F2300000}"/>
    <cellStyle name="Normal 19 2 3 3 2 2 4 2 3" xfId="25562" xr:uid="{00000000-0005-0000-0000-0000F3300000}"/>
    <cellStyle name="Normal 19 2 3 3 2 2 4 2 4" xfId="34807" xr:uid="{00000000-0005-0000-0000-0000F4300000}"/>
    <cellStyle name="Normal 19 2 3 3 2 2 4 2 5" xfId="44052" xr:uid="{00000000-0005-0000-0000-0000F5300000}"/>
    <cellStyle name="Normal 19 2 3 3 2 2 4 3" xfId="11330" xr:uid="{00000000-0005-0000-0000-0000F6300000}"/>
    <cellStyle name="Normal 19 2 3 3 2 2 4 4" xfId="20580" xr:uid="{00000000-0005-0000-0000-0000F7300000}"/>
    <cellStyle name="Normal 19 2 3 3 2 2 4 5" xfId="29825" xr:uid="{00000000-0005-0000-0000-0000F8300000}"/>
    <cellStyle name="Normal 19 2 3 3 2 2 4 6" xfId="39070" xr:uid="{00000000-0005-0000-0000-0000F9300000}"/>
    <cellStyle name="Normal 19 2 3 3 2 2 5" xfId="5663" xr:uid="{00000000-0005-0000-0000-0000FA300000}"/>
    <cellStyle name="Normal 19 2 3 3 2 2 5 2" xfId="14908" xr:uid="{00000000-0005-0000-0000-0000FB300000}"/>
    <cellStyle name="Normal 19 2 3 3 2 2 5 3" xfId="24158" xr:uid="{00000000-0005-0000-0000-0000FC300000}"/>
    <cellStyle name="Normal 19 2 3 3 2 2 5 4" xfId="33403" xr:uid="{00000000-0005-0000-0000-0000FD300000}"/>
    <cellStyle name="Normal 19 2 3 3 2 2 5 5" xfId="42648" xr:uid="{00000000-0005-0000-0000-0000FE300000}"/>
    <cellStyle name="Normal 19 2 3 3 2 2 6" xfId="4944" xr:uid="{00000000-0005-0000-0000-0000FF300000}"/>
    <cellStyle name="Normal 19 2 3 3 2 2 6 2" xfId="14189" xr:uid="{00000000-0005-0000-0000-000000310000}"/>
    <cellStyle name="Normal 19 2 3 3 2 2 6 3" xfId="23439" xr:uid="{00000000-0005-0000-0000-000001310000}"/>
    <cellStyle name="Normal 19 2 3 3 2 2 6 4" xfId="32684" xr:uid="{00000000-0005-0000-0000-000002310000}"/>
    <cellStyle name="Normal 19 2 3 3 2 2 6 5" xfId="41929" xr:uid="{00000000-0005-0000-0000-000003310000}"/>
    <cellStyle name="Normal 19 2 3 3 2 2 7" xfId="9926" xr:uid="{00000000-0005-0000-0000-000004310000}"/>
    <cellStyle name="Normal 19 2 3 3 2 2 8" xfId="19176" xr:uid="{00000000-0005-0000-0000-000005310000}"/>
    <cellStyle name="Normal 19 2 3 3 2 2 9" xfId="28421" xr:uid="{00000000-0005-0000-0000-000006310000}"/>
    <cellStyle name="Normal 19 2 3 3 2 3" xfId="1032" xr:uid="{00000000-0005-0000-0000-000007310000}"/>
    <cellStyle name="Normal 19 2 3 3 2 3 2" xfId="3874" xr:uid="{00000000-0005-0000-0000-000008310000}"/>
    <cellStyle name="Normal 19 2 3 3 2 3 2 2" xfId="8856" xr:uid="{00000000-0005-0000-0000-000009310000}"/>
    <cellStyle name="Normal 19 2 3 3 2 3 2 2 2" xfId="18101" xr:uid="{00000000-0005-0000-0000-00000A310000}"/>
    <cellStyle name="Normal 19 2 3 3 2 3 2 2 3" xfId="27351" xr:uid="{00000000-0005-0000-0000-00000B310000}"/>
    <cellStyle name="Normal 19 2 3 3 2 3 2 2 4" xfId="36596" xr:uid="{00000000-0005-0000-0000-00000C310000}"/>
    <cellStyle name="Normal 19 2 3 3 2 3 2 2 5" xfId="45841" xr:uid="{00000000-0005-0000-0000-00000D310000}"/>
    <cellStyle name="Normal 19 2 3 3 2 3 2 3" xfId="13119" xr:uid="{00000000-0005-0000-0000-00000E310000}"/>
    <cellStyle name="Normal 19 2 3 3 2 3 2 4" xfId="22369" xr:uid="{00000000-0005-0000-0000-00000F310000}"/>
    <cellStyle name="Normal 19 2 3 3 2 3 2 5" xfId="31614" xr:uid="{00000000-0005-0000-0000-000010310000}"/>
    <cellStyle name="Normal 19 2 3 3 2 3 2 6" xfId="40859" xr:uid="{00000000-0005-0000-0000-000011310000}"/>
    <cellStyle name="Normal 19 2 3 3 2 3 3" xfId="2436" xr:uid="{00000000-0005-0000-0000-000012310000}"/>
    <cellStyle name="Normal 19 2 3 3 2 3 3 2" xfId="7418" xr:uid="{00000000-0005-0000-0000-000013310000}"/>
    <cellStyle name="Normal 19 2 3 3 2 3 3 2 2" xfId="16663" xr:uid="{00000000-0005-0000-0000-000014310000}"/>
    <cellStyle name="Normal 19 2 3 3 2 3 3 2 3" xfId="25913" xr:uid="{00000000-0005-0000-0000-000015310000}"/>
    <cellStyle name="Normal 19 2 3 3 2 3 3 2 4" xfId="35158" xr:uid="{00000000-0005-0000-0000-000016310000}"/>
    <cellStyle name="Normal 19 2 3 3 2 3 3 2 5" xfId="44403" xr:uid="{00000000-0005-0000-0000-000017310000}"/>
    <cellStyle name="Normal 19 2 3 3 2 3 3 3" xfId="11681" xr:uid="{00000000-0005-0000-0000-000018310000}"/>
    <cellStyle name="Normal 19 2 3 3 2 3 3 4" xfId="20931" xr:uid="{00000000-0005-0000-0000-000019310000}"/>
    <cellStyle name="Normal 19 2 3 3 2 3 3 5" xfId="30176" xr:uid="{00000000-0005-0000-0000-00001A310000}"/>
    <cellStyle name="Normal 19 2 3 3 2 3 3 6" xfId="39421" xr:uid="{00000000-0005-0000-0000-00001B310000}"/>
    <cellStyle name="Normal 19 2 3 3 2 3 4" xfId="6014" xr:uid="{00000000-0005-0000-0000-00001C310000}"/>
    <cellStyle name="Normal 19 2 3 3 2 3 4 2" xfId="15259" xr:uid="{00000000-0005-0000-0000-00001D310000}"/>
    <cellStyle name="Normal 19 2 3 3 2 3 4 3" xfId="24509" xr:uid="{00000000-0005-0000-0000-00001E310000}"/>
    <cellStyle name="Normal 19 2 3 3 2 3 4 4" xfId="33754" xr:uid="{00000000-0005-0000-0000-00001F310000}"/>
    <cellStyle name="Normal 19 2 3 3 2 3 4 5" xfId="42999" xr:uid="{00000000-0005-0000-0000-000020310000}"/>
    <cellStyle name="Normal 19 2 3 3 2 3 5" xfId="10277" xr:uid="{00000000-0005-0000-0000-000021310000}"/>
    <cellStyle name="Normal 19 2 3 3 2 3 6" xfId="19527" xr:uid="{00000000-0005-0000-0000-000022310000}"/>
    <cellStyle name="Normal 19 2 3 3 2 3 7" xfId="28772" xr:uid="{00000000-0005-0000-0000-000023310000}"/>
    <cellStyle name="Normal 19 2 3 3 2 3 8" xfId="38017" xr:uid="{00000000-0005-0000-0000-000024310000}"/>
    <cellStyle name="Normal 19 2 3 3 2 4" xfId="3155" xr:uid="{00000000-0005-0000-0000-000025310000}"/>
    <cellStyle name="Normal 19 2 3 3 2 4 2" xfId="8137" xr:uid="{00000000-0005-0000-0000-000026310000}"/>
    <cellStyle name="Normal 19 2 3 3 2 4 2 2" xfId="17382" xr:uid="{00000000-0005-0000-0000-000027310000}"/>
    <cellStyle name="Normal 19 2 3 3 2 4 2 3" xfId="26632" xr:uid="{00000000-0005-0000-0000-000028310000}"/>
    <cellStyle name="Normal 19 2 3 3 2 4 2 4" xfId="35877" xr:uid="{00000000-0005-0000-0000-000029310000}"/>
    <cellStyle name="Normal 19 2 3 3 2 4 2 5" xfId="45122" xr:uid="{00000000-0005-0000-0000-00002A310000}"/>
    <cellStyle name="Normal 19 2 3 3 2 4 3" xfId="12400" xr:uid="{00000000-0005-0000-0000-00002B310000}"/>
    <cellStyle name="Normal 19 2 3 3 2 4 4" xfId="21650" xr:uid="{00000000-0005-0000-0000-00002C310000}"/>
    <cellStyle name="Normal 19 2 3 3 2 4 5" xfId="30895" xr:uid="{00000000-0005-0000-0000-00002D310000}"/>
    <cellStyle name="Normal 19 2 3 3 2 4 6" xfId="40140" xr:uid="{00000000-0005-0000-0000-00002E310000}"/>
    <cellStyle name="Normal 19 2 3 3 2 5" xfId="1851" xr:uid="{00000000-0005-0000-0000-00002F310000}"/>
    <cellStyle name="Normal 19 2 3 3 2 5 2" xfId="6833" xr:uid="{00000000-0005-0000-0000-000030310000}"/>
    <cellStyle name="Normal 19 2 3 3 2 5 2 2" xfId="16078" xr:uid="{00000000-0005-0000-0000-000031310000}"/>
    <cellStyle name="Normal 19 2 3 3 2 5 2 3" xfId="25328" xr:uid="{00000000-0005-0000-0000-000032310000}"/>
    <cellStyle name="Normal 19 2 3 3 2 5 2 4" xfId="34573" xr:uid="{00000000-0005-0000-0000-000033310000}"/>
    <cellStyle name="Normal 19 2 3 3 2 5 2 5" xfId="43818" xr:uid="{00000000-0005-0000-0000-000034310000}"/>
    <cellStyle name="Normal 19 2 3 3 2 5 3" xfId="11096" xr:uid="{00000000-0005-0000-0000-000035310000}"/>
    <cellStyle name="Normal 19 2 3 3 2 5 4" xfId="20346" xr:uid="{00000000-0005-0000-0000-000036310000}"/>
    <cellStyle name="Normal 19 2 3 3 2 5 5" xfId="29591" xr:uid="{00000000-0005-0000-0000-000037310000}"/>
    <cellStyle name="Normal 19 2 3 3 2 5 6" xfId="38836" xr:uid="{00000000-0005-0000-0000-000038310000}"/>
    <cellStyle name="Normal 19 2 3 3 2 6" xfId="5295" xr:uid="{00000000-0005-0000-0000-000039310000}"/>
    <cellStyle name="Normal 19 2 3 3 2 6 2" xfId="14540" xr:uid="{00000000-0005-0000-0000-00003A310000}"/>
    <cellStyle name="Normal 19 2 3 3 2 6 3" xfId="23790" xr:uid="{00000000-0005-0000-0000-00003B310000}"/>
    <cellStyle name="Normal 19 2 3 3 2 6 4" xfId="33035" xr:uid="{00000000-0005-0000-0000-00003C310000}"/>
    <cellStyle name="Normal 19 2 3 3 2 6 5" xfId="42280" xr:uid="{00000000-0005-0000-0000-00003D310000}"/>
    <cellStyle name="Normal 19 2 3 3 2 7" xfId="4593" xr:uid="{00000000-0005-0000-0000-00003E310000}"/>
    <cellStyle name="Normal 19 2 3 3 2 7 2" xfId="13838" xr:uid="{00000000-0005-0000-0000-00003F310000}"/>
    <cellStyle name="Normal 19 2 3 3 2 7 3" xfId="23088" xr:uid="{00000000-0005-0000-0000-000040310000}"/>
    <cellStyle name="Normal 19 2 3 3 2 7 4" xfId="32333" xr:uid="{00000000-0005-0000-0000-000041310000}"/>
    <cellStyle name="Normal 19 2 3 3 2 7 5" xfId="41578" xr:uid="{00000000-0005-0000-0000-000042310000}"/>
    <cellStyle name="Normal 19 2 3 3 2 8" xfId="9558" xr:uid="{00000000-0005-0000-0000-000043310000}"/>
    <cellStyle name="Normal 19 2 3 3 2 9" xfId="18808" xr:uid="{00000000-0005-0000-0000-000044310000}"/>
    <cellStyle name="Normal 19 2 3 3 3" xfId="390" xr:uid="{00000000-0005-0000-0000-000045310000}"/>
    <cellStyle name="Normal 19 2 3 3 3 10" xfId="28131" xr:uid="{00000000-0005-0000-0000-000046310000}"/>
    <cellStyle name="Normal 19 2 3 3 3 11" xfId="37376" xr:uid="{00000000-0005-0000-0000-000047310000}"/>
    <cellStyle name="Normal 19 2 3 3 3 2" xfId="759" xr:uid="{00000000-0005-0000-0000-000048310000}"/>
    <cellStyle name="Normal 19 2 3 3 3 2 10" xfId="37744" xr:uid="{00000000-0005-0000-0000-000049310000}"/>
    <cellStyle name="Normal 19 2 3 3 3 2 2" xfId="1461" xr:uid="{00000000-0005-0000-0000-00004A310000}"/>
    <cellStyle name="Normal 19 2 3 3 3 2 2 2" xfId="4303" xr:uid="{00000000-0005-0000-0000-00004B310000}"/>
    <cellStyle name="Normal 19 2 3 3 3 2 2 2 2" xfId="9285" xr:uid="{00000000-0005-0000-0000-00004C310000}"/>
    <cellStyle name="Normal 19 2 3 3 3 2 2 2 2 2" xfId="18530" xr:uid="{00000000-0005-0000-0000-00004D310000}"/>
    <cellStyle name="Normal 19 2 3 3 3 2 2 2 2 3" xfId="27780" xr:uid="{00000000-0005-0000-0000-00004E310000}"/>
    <cellStyle name="Normal 19 2 3 3 3 2 2 2 2 4" xfId="37025" xr:uid="{00000000-0005-0000-0000-00004F310000}"/>
    <cellStyle name="Normal 19 2 3 3 3 2 2 2 2 5" xfId="46270" xr:uid="{00000000-0005-0000-0000-000050310000}"/>
    <cellStyle name="Normal 19 2 3 3 3 2 2 2 3" xfId="13548" xr:uid="{00000000-0005-0000-0000-000051310000}"/>
    <cellStyle name="Normal 19 2 3 3 3 2 2 2 4" xfId="22798" xr:uid="{00000000-0005-0000-0000-000052310000}"/>
    <cellStyle name="Normal 19 2 3 3 3 2 2 2 5" xfId="32043" xr:uid="{00000000-0005-0000-0000-000053310000}"/>
    <cellStyle name="Normal 19 2 3 3 3 2 2 2 6" xfId="41288" xr:uid="{00000000-0005-0000-0000-000054310000}"/>
    <cellStyle name="Normal 19 2 3 3 3 2 2 3" xfId="2882" xr:uid="{00000000-0005-0000-0000-000055310000}"/>
    <cellStyle name="Normal 19 2 3 3 3 2 2 3 2" xfId="7864" xr:uid="{00000000-0005-0000-0000-000056310000}"/>
    <cellStyle name="Normal 19 2 3 3 3 2 2 3 2 2" xfId="17109" xr:uid="{00000000-0005-0000-0000-000057310000}"/>
    <cellStyle name="Normal 19 2 3 3 3 2 2 3 2 3" xfId="26359" xr:uid="{00000000-0005-0000-0000-000058310000}"/>
    <cellStyle name="Normal 19 2 3 3 3 2 2 3 2 4" xfId="35604" xr:uid="{00000000-0005-0000-0000-000059310000}"/>
    <cellStyle name="Normal 19 2 3 3 3 2 2 3 2 5" xfId="44849" xr:uid="{00000000-0005-0000-0000-00005A310000}"/>
    <cellStyle name="Normal 19 2 3 3 3 2 2 3 3" xfId="12127" xr:uid="{00000000-0005-0000-0000-00005B310000}"/>
    <cellStyle name="Normal 19 2 3 3 3 2 2 3 4" xfId="21377" xr:uid="{00000000-0005-0000-0000-00005C310000}"/>
    <cellStyle name="Normal 19 2 3 3 3 2 2 3 5" xfId="30622" xr:uid="{00000000-0005-0000-0000-00005D310000}"/>
    <cellStyle name="Normal 19 2 3 3 3 2 2 3 6" xfId="39867" xr:uid="{00000000-0005-0000-0000-00005E310000}"/>
    <cellStyle name="Normal 19 2 3 3 3 2 2 4" xfId="6443" xr:uid="{00000000-0005-0000-0000-00005F310000}"/>
    <cellStyle name="Normal 19 2 3 3 3 2 2 4 2" xfId="15688" xr:uid="{00000000-0005-0000-0000-000060310000}"/>
    <cellStyle name="Normal 19 2 3 3 3 2 2 4 3" xfId="24938" xr:uid="{00000000-0005-0000-0000-000061310000}"/>
    <cellStyle name="Normal 19 2 3 3 3 2 2 4 4" xfId="34183" xr:uid="{00000000-0005-0000-0000-000062310000}"/>
    <cellStyle name="Normal 19 2 3 3 3 2 2 4 5" xfId="43428" xr:uid="{00000000-0005-0000-0000-000063310000}"/>
    <cellStyle name="Normal 19 2 3 3 3 2 2 5" xfId="10706" xr:uid="{00000000-0005-0000-0000-000064310000}"/>
    <cellStyle name="Normal 19 2 3 3 3 2 2 6" xfId="19956" xr:uid="{00000000-0005-0000-0000-000065310000}"/>
    <cellStyle name="Normal 19 2 3 3 3 2 2 7" xfId="29201" xr:uid="{00000000-0005-0000-0000-000066310000}"/>
    <cellStyle name="Normal 19 2 3 3 3 2 2 8" xfId="38446" xr:uid="{00000000-0005-0000-0000-000067310000}"/>
    <cellStyle name="Normal 19 2 3 3 3 2 3" xfId="3601" xr:uid="{00000000-0005-0000-0000-000068310000}"/>
    <cellStyle name="Normal 19 2 3 3 3 2 3 2" xfId="8583" xr:uid="{00000000-0005-0000-0000-000069310000}"/>
    <cellStyle name="Normal 19 2 3 3 3 2 3 2 2" xfId="17828" xr:uid="{00000000-0005-0000-0000-00006A310000}"/>
    <cellStyle name="Normal 19 2 3 3 3 2 3 2 3" xfId="27078" xr:uid="{00000000-0005-0000-0000-00006B310000}"/>
    <cellStyle name="Normal 19 2 3 3 3 2 3 2 4" xfId="36323" xr:uid="{00000000-0005-0000-0000-00006C310000}"/>
    <cellStyle name="Normal 19 2 3 3 3 2 3 2 5" xfId="45568" xr:uid="{00000000-0005-0000-0000-00006D310000}"/>
    <cellStyle name="Normal 19 2 3 3 3 2 3 3" xfId="12846" xr:uid="{00000000-0005-0000-0000-00006E310000}"/>
    <cellStyle name="Normal 19 2 3 3 3 2 3 4" xfId="22096" xr:uid="{00000000-0005-0000-0000-00006F310000}"/>
    <cellStyle name="Normal 19 2 3 3 3 2 3 5" xfId="31341" xr:uid="{00000000-0005-0000-0000-000070310000}"/>
    <cellStyle name="Normal 19 2 3 3 3 2 3 6" xfId="40586" xr:uid="{00000000-0005-0000-0000-000071310000}"/>
    <cellStyle name="Normal 19 2 3 3 3 2 4" xfId="2163" xr:uid="{00000000-0005-0000-0000-000072310000}"/>
    <cellStyle name="Normal 19 2 3 3 3 2 4 2" xfId="7145" xr:uid="{00000000-0005-0000-0000-000073310000}"/>
    <cellStyle name="Normal 19 2 3 3 3 2 4 2 2" xfId="16390" xr:uid="{00000000-0005-0000-0000-000074310000}"/>
    <cellStyle name="Normal 19 2 3 3 3 2 4 2 3" xfId="25640" xr:uid="{00000000-0005-0000-0000-000075310000}"/>
    <cellStyle name="Normal 19 2 3 3 3 2 4 2 4" xfId="34885" xr:uid="{00000000-0005-0000-0000-000076310000}"/>
    <cellStyle name="Normal 19 2 3 3 3 2 4 2 5" xfId="44130" xr:uid="{00000000-0005-0000-0000-000077310000}"/>
    <cellStyle name="Normal 19 2 3 3 3 2 4 3" xfId="11408" xr:uid="{00000000-0005-0000-0000-000078310000}"/>
    <cellStyle name="Normal 19 2 3 3 3 2 4 4" xfId="20658" xr:uid="{00000000-0005-0000-0000-000079310000}"/>
    <cellStyle name="Normal 19 2 3 3 3 2 4 5" xfId="29903" xr:uid="{00000000-0005-0000-0000-00007A310000}"/>
    <cellStyle name="Normal 19 2 3 3 3 2 4 6" xfId="39148" xr:uid="{00000000-0005-0000-0000-00007B310000}"/>
    <cellStyle name="Normal 19 2 3 3 3 2 5" xfId="5741" xr:uid="{00000000-0005-0000-0000-00007C310000}"/>
    <cellStyle name="Normal 19 2 3 3 3 2 5 2" xfId="14986" xr:uid="{00000000-0005-0000-0000-00007D310000}"/>
    <cellStyle name="Normal 19 2 3 3 3 2 5 3" xfId="24236" xr:uid="{00000000-0005-0000-0000-00007E310000}"/>
    <cellStyle name="Normal 19 2 3 3 3 2 5 4" xfId="33481" xr:uid="{00000000-0005-0000-0000-00007F310000}"/>
    <cellStyle name="Normal 19 2 3 3 3 2 5 5" xfId="42726" xr:uid="{00000000-0005-0000-0000-000080310000}"/>
    <cellStyle name="Normal 19 2 3 3 3 2 6" xfId="5022" xr:uid="{00000000-0005-0000-0000-000081310000}"/>
    <cellStyle name="Normal 19 2 3 3 3 2 6 2" xfId="14267" xr:uid="{00000000-0005-0000-0000-000082310000}"/>
    <cellStyle name="Normal 19 2 3 3 3 2 6 3" xfId="23517" xr:uid="{00000000-0005-0000-0000-000083310000}"/>
    <cellStyle name="Normal 19 2 3 3 3 2 6 4" xfId="32762" xr:uid="{00000000-0005-0000-0000-000084310000}"/>
    <cellStyle name="Normal 19 2 3 3 3 2 6 5" xfId="42007" xr:uid="{00000000-0005-0000-0000-000085310000}"/>
    <cellStyle name="Normal 19 2 3 3 3 2 7" xfId="10004" xr:uid="{00000000-0005-0000-0000-000086310000}"/>
    <cellStyle name="Normal 19 2 3 3 3 2 8" xfId="19254" xr:uid="{00000000-0005-0000-0000-000087310000}"/>
    <cellStyle name="Normal 19 2 3 3 3 2 9" xfId="28499" xr:uid="{00000000-0005-0000-0000-000088310000}"/>
    <cellStyle name="Normal 19 2 3 3 3 3" xfId="1110" xr:uid="{00000000-0005-0000-0000-000089310000}"/>
    <cellStyle name="Normal 19 2 3 3 3 3 2" xfId="3952" xr:uid="{00000000-0005-0000-0000-00008A310000}"/>
    <cellStyle name="Normal 19 2 3 3 3 3 2 2" xfId="8934" xr:uid="{00000000-0005-0000-0000-00008B310000}"/>
    <cellStyle name="Normal 19 2 3 3 3 3 2 2 2" xfId="18179" xr:uid="{00000000-0005-0000-0000-00008C310000}"/>
    <cellStyle name="Normal 19 2 3 3 3 3 2 2 3" xfId="27429" xr:uid="{00000000-0005-0000-0000-00008D310000}"/>
    <cellStyle name="Normal 19 2 3 3 3 3 2 2 4" xfId="36674" xr:uid="{00000000-0005-0000-0000-00008E310000}"/>
    <cellStyle name="Normal 19 2 3 3 3 3 2 2 5" xfId="45919" xr:uid="{00000000-0005-0000-0000-00008F310000}"/>
    <cellStyle name="Normal 19 2 3 3 3 3 2 3" xfId="13197" xr:uid="{00000000-0005-0000-0000-000090310000}"/>
    <cellStyle name="Normal 19 2 3 3 3 3 2 4" xfId="22447" xr:uid="{00000000-0005-0000-0000-000091310000}"/>
    <cellStyle name="Normal 19 2 3 3 3 3 2 5" xfId="31692" xr:uid="{00000000-0005-0000-0000-000092310000}"/>
    <cellStyle name="Normal 19 2 3 3 3 3 2 6" xfId="40937" xr:uid="{00000000-0005-0000-0000-000093310000}"/>
    <cellStyle name="Normal 19 2 3 3 3 3 3" xfId="2514" xr:uid="{00000000-0005-0000-0000-000094310000}"/>
    <cellStyle name="Normal 19 2 3 3 3 3 3 2" xfId="7496" xr:uid="{00000000-0005-0000-0000-000095310000}"/>
    <cellStyle name="Normal 19 2 3 3 3 3 3 2 2" xfId="16741" xr:uid="{00000000-0005-0000-0000-000096310000}"/>
    <cellStyle name="Normal 19 2 3 3 3 3 3 2 3" xfId="25991" xr:uid="{00000000-0005-0000-0000-000097310000}"/>
    <cellStyle name="Normal 19 2 3 3 3 3 3 2 4" xfId="35236" xr:uid="{00000000-0005-0000-0000-000098310000}"/>
    <cellStyle name="Normal 19 2 3 3 3 3 3 2 5" xfId="44481" xr:uid="{00000000-0005-0000-0000-000099310000}"/>
    <cellStyle name="Normal 19 2 3 3 3 3 3 3" xfId="11759" xr:uid="{00000000-0005-0000-0000-00009A310000}"/>
    <cellStyle name="Normal 19 2 3 3 3 3 3 4" xfId="21009" xr:uid="{00000000-0005-0000-0000-00009B310000}"/>
    <cellStyle name="Normal 19 2 3 3 3 3 3 5" xfId="30254" xr:uid="{00000000-0005-0000-0000-00009C310000}"/>
    <cellStyle name="Normal 19 2 3 3 3 3 3 6" xfId="39499" xr:uid="{00000000-0005-0000-0000-00009D310000}"/>
    <cellStyle name="Normal 19 2 3 3 3 3 4" xfId="6092" xr:uid="{00000000-0005-0000-0000-00009E310000}"/>
    <cellStyle name="Normal 19 2 3 3 3 3 4 2" xfId="15337" xr:uid="{00000000-0005-0000-0000-00009F310000}"/>
    <cellStyle name="Normal 19 2 3 3 3 3 4 3" xfId="24587" xr:uid="{00000000-0005-0000-0000-0000A0310000}"/>
    <cellStyle name="Normal 19 2 3 3 3 3 4 4" xfId="33832" xr:uid="{00000000-0005-0000-0000-0000A1310000}"/>
    <cellStyle name="Normal 19 2 3 3 3 3 4 5" xfId="43077" xr:uid="{00000000-0005-0000-0000-0000A2310000}"/>
    <cellStyle name="Normal 19 2 3 3 3 3 5" xfId="10355" xr:uid="{00000000-0005-0000-0000-0000A3310000}"/>
    <cellStyle name="Normal 19 2 3 3 3 3 6" xfId="19605" xr:uid="{00000000-0005-0000-0000-0000A4310000}"/>
    <cellStyle name="Normal 19 2 3 3 3 3 7" xfId="28850" xr:uid="{00000000-0005-0000-0000-0000A5310000}"/>
    <cellStyle name="Normal 19 2 3 3 3 3 8" xfId="38095" xr:uid="{00000000-0005-0000-0000-0000A6310000}"/>
    <cellStyle name="Normal 19 2 3 3 3 4" xfId="3233" xr:uid="{00000000-0005-0000-0000-0000A7310000}"/>
    <cellStyle name="Normal 19 2 3 3 3 4 2" xfId="8215" xr:uid="{00000000-0005-0000-0000-0000A8310000}"/>
    <cellStyle name="Normal 19 2 3 3 3 4 2 2" xfId="17460" xr:uid="{00000000-0005-0000-0000-0000A9310000}"/>
    <cellStyle name="Normal 19 2 3 3 3 4 2 3" xfId="26710" xr:uid="{00000000-0005-0000-0000-0000AA310000}"/>
    <cellStyle name="Normal 19 2 3 3 3 4 2 4" xfId="35955" xr:uid="{00000000-0005-0000-0000-0000AB310000}"/>
    <cellStyle name="Normal 19 2 3 3 3 4 2 5" xfId="45200" xr:uid="{00000000-0005-0000-0000-0000AC310000}"/>
    <cellStyle name="Normal 19 2 3 3 3 4 3" xfId="12478" xr:uid="{00000000-0005-0000-0000-0000AD310000}"/>
    <cellStyle name="Normal 19 2 3 3 3 4 4" xfId="21728" xr:uid="{00000000-0005-0000-0000-0000AE310000}"/>
    <cellStyle name="Normal 19 2 3 3 3 4 5" xfId="30973" xr:uid="{00000000-0005-0000-0000-0000AF310000}"/>
    <cellStyle name="Normal 19 2 3 3 3 4 6" xfId="40218" xr:uid="{00000000-0005-0000-0000-0000B0310000}"/>
    <cellStyle name="Normal 19 2 3 3 3 5" xfId="1695" xr:uid="{00000000-0005-0000-0000-0000B1310000}"/>
    <cellStyle name="Normal 19 2 3 3 3 5 2" xfId="6677" xr:uid="{00000000-0005-0000-0000-0000B2310000}"/>
    <cellStyle name="Normal 19 2 3 3 3 5 2 2" xfId="15922" xr:uid="{00000000-0005-0000-0000-0000B3310000}"/>
    <cellStyle name="Normal 19 2 3 3 3 5 2 3" xfId="25172" xr:uid="{00000000-0005-0000-0000-0000B4310000}"/>
    <cellStyle name="Normal 19 2 3 3 3 5 2 4" xfId="34417" xr:uid="{00000000-0005-0000-0000-0000B5310000}"/>
    <cellStyle name="Normal 19 2 3 3 3 5 2 5" xfId="43662" xr:uid="{00000000-0005-0000-0000-0000B6310000}"/>
    <cellStyle name="Normal 19 2 3 3 3 5 3" xfId="10940" xr:uid="{00000000-0005-0000-0000-0000B7310000}"/>
    <cellStyle name="Normal 19 2 3 3 3 5 4" xfId="20190" xr:uid="{00000000-0005-0000-0000-0000B8310000}"/>
    <cellStyle name="Normal 19 2 3 3 3 5 5" xfId="29435" xr:uid="{00000000-0005-0000-0000-0000B9310000}"/>
    <cellStyle name="Normal 19 2 3 3 3 5 6" xfId="38680" xr:uid="{00000000-0005-0000-0000-0000BA310000}"/>
    <cellStyle name="Normal 19 2 3 3 3 6" xfId="5373" xr:uid="{00000000-0005-0000-0000-0000BB310000}"/>
    <cellStyle name="Normal 19 2 3 3 3 6 2" xfId="14618" xr:uid="{00000000-0005-0000-0000-0000BC310000}"/>
    <cellStyle name="Normal 19 2 3 3 3 6 3" xfId="23868" xr:uid="{00000000-0005-0000-0000-0000BD310000}"/>
    <cellStyle name="Normal 19 2 3 3 3 6 4" xfId="33113" xr:uid="{00000000-0005-0000-0000-0000BE310000}"/>
    <cellStyle name="Normal 19 2 3 3 3 6 5" xfId="42358" xr:uid="{00000000-0005-0000-0000-0000BF310000}"/>
    <cellStyle name="Normal 19 2 3 3 3 7" xfId="4671" xr:uid="{00000000-0005-0000-0000-0000C0310000}"/>
    <cellStyle name="Normal 19 2 3 3 3 7 2" xfId="13916" xr:uid="{00000000-0005-0000-0000-0000C1310000}"/>
    <cellStyle name="Normal 19 2 3 3 3 7 3" xfId="23166" xr:uid="{00000000-0005-0000-0000-0000C2310000}"/>
    <cellStyle name="Normal 19 2 3 3 3 7 4" xfId="32411" xr:uid="{00000000-0005-0000-0000-0000C3310000}"/>
    <cellStyle name="Normal 19 2 3 3 3 7 5" xfId="41656" xr:uid="{00000000-0005-0000-0000-0000C4310000}"/>
    <cellStyle name="Normal 19 2 3 3 3 8" xfId="9636" xr:uid="{00000000-0005-0000-0000-0000C5310000}"/>
    <cellStyle name="Normal 19 2 3 3 3 9" xfId="18886" xr:uid="{00000000-0005-0000-0000-0000C6310000}"/>
    <cellStyle name="Normal 19 2 3 3 4" xfId="525" xr:uid="{00000000-0005-0000-0000-0000C7310000}"/>
    <cellStyle name="Normal 19 2 3 3 4 10" xfId="37510" xr:uid="{00000000-0005-0000-0000-0000C8310000}"/>
    <cellStyle name="Normal 19 2 3 3 4 2" xfId="1227" xr:uid="{00000000-0005-0000-0000-0000C9310000}"/>
    <cellStyle name="Normal 19 2 3 3 4 2 2" xfId="4069" xr:uid="{00000000-0005-0000-0000-0000CA310000}"/>
    <cellStyle name="Normal 19 2 3 3 4 2 2 2" xfId="9051" xr:uid="{00000000-0005-0000-0000-0000CB310000}"/>
    <cellStyle name="Normal 19 2 3 3 4 2 2 2 2" xfId="18296" xr:uid="{00000000-0005-0000-0000-0000CC310000}"/>
    <cellStyle name="Normal 19 2 3 3 4 2 2 2 3" xfId="27546" xr:uid="{00000000-0005-0000-0000-0000CD310000}"/>
    <cellStyle name="Normal 19 2 3 3 4 2 2 2 4" xfId="36791" xr:uid="{00000000-0005-0000-0000-0000CE310000}"/>
    <cellStyle name="Normal 19 2 3 3 4 2 2 2 5" xfId="46036" xr:uid="{00000000-0005-0000-0000-0000CF310000}"/>
    <cellStyle name="Normal 19 2 3 3 4 2 2 3" xfId="13314" xr:uid="{00000000-0005-0000-0000-0000D0310000}"/>
    <cellStyle name="Normal 19 2 3 3 4 2 2 4" xfId="22564" xr:uid="{00000000-0005-0000-0000-0000D1310000}"/>
    <cellStyle name="Normal 19 2 3 3 4 2 2 5" xfId="31809" xr:uid="{00000000-0005-0000-0000-0000D2310000}"/>
    <cellStyle name="Normal 19 2 3 3 4 2 2 6" xfId="41054" xr:uid="{00000000-0005-0000-0000-0000D3310000}"/>
    <cellStyle name="Normal 19 2 3 3 4 2 3" xfId="2648" xr:uid="{00000000-0005-0000-0000-0000D4310000}"/>
    <cellStyle name="Normal 19 2 3 3 4 2 3 2" xfId="7630" xr:uid="{00000000-0005-0000-0000-0000D5310000}"/>
    <cellStyle name="Normal 19 2 3 3 4 2 3 2 2" xfId="16875" xr:uid="{00000000-0005-0000-0000-0000D6310000}"/>
    <cellStyle name="Normal 19 2 3 3 4 2 3 2 3" xfId="26125" xr:uid="{00000000-0005-0000-0000-0000D7310000}"/>
    <cellStyle name="Normal 19 2 3 3 4 2 3 2 4" xfId="35370" xr:uid="{00000000-0005-0000-0000-0000D8310000}"/>
    <cellStyle name="Normal 19 2 3 3 4 2 3 2 5" xfId="44615" xr:uid="{00000000-0005-0000-0000-0000D9310000}"/>
    <cellStyle name="Normal 19 2 3 3 4 2 3 3" xfId="11893" xr:uid="{00000000-0005-0000-0000-0000DA310000}"/>
    <cellStyle name="Normal 19 2 3 3 4 2 3 4" xfId="21143" xr:uid="{00000000-0005-0000-0000-0000DB310000}"/>
    <cellStyle name="Normal 19 2 3 3 4 2 3 5" xfId="30388" xr:uid="{00000000-0005-0000-0000-0000DC310000}"/>
    <cellStyle name="Normal 19 2 3 3 4 2 3 6" xfId="39633" xr:uid="{00000000-0005-0000-0000-0000DD310000}"/>
    <cellStyle name="Normal 19 2 3 3 4 2 4" xfId="6209" xr:uid="{00000000-0005-0000-0000-0000DE310000}"/>
    <cellStyle name="Normal 19 2 3 3 4 2 4 2" xfId="15454" xr:uid="{00000000-0005-0000-0000-0000DF310000}"/>
    <cellStyle name="Normal 19 2 3 3 4 2 4 3" xfId="24704" xr:uid="{00000000-0005-0000-0000-0000E0310000}"/>
    <cellStyle name="Normal 19 2 3 3 4 2 4 4" xfId="33949" xr:uid="{00000000-0005-0000-0000-0000E1310000}"/>
    <cellStyle name="Normal 19 2 3 3 4 2 4 5" xfId="43194" xr:uid="{00000000-0005-0000-0000-0000E2310000}"/>
    <cellStyle name="Normal 19 2 3 3 4 2 5" xfId="10472" xr:uid="{00000000-0005-0000-0000-0000E3310000}"/>
    <cellStyle name="Normal 19 2 3 3 4 2 6" xfId="19722" xr:uid="{00000000-0005-0000-0000-0000E4310000}"/>
    <cellStyle name="Normal 19 2 3 3 4 2 7" xfId="28967" xr:uid="{00000000-0005-0000-0000-0000E5310000}"/>
    <cellStyle name="Normal 19 2 3 3 4 2 8" xfId="38212" xr:uid="{00000000-0005-0000-0000-0000E6310000}"/>
    <cellStyle name="Normal 19 2 3 3 4 3" xfId="3367" xr:uid="{00000000-0005-0000-0000-0000E7310000}"/>
    <cellStyle name="Normal 19 2 3 3 4 3 2" xfId="8349" xr:uid="{00000000-0005-0000-0000-0000E8310000}"/>
    <cellStyle name="Normal 19 2 3 3 4 3 2 2" xfId="17594" xr:uid="{00000000-0005-0000-0000-0000E9310000}"/>
    <cellStyle name="Normal 19 2 3 3 4 3 2 3" xfId="26844" xr:uid="{00000000-0005-0000-0000-0000EA310000}"/>
    <cellStyle name="Normal 19 2 3 3 4 3 2 4" xfId="36089" xr:uid="{00000000-0005-0000-0000-0000EB310000}"/>
    <cellStyle name="Normal 19 2 3 3 4 3 2 5" xfId="45334" xr:uid="{00000000-0005-0000-0000-0000EC310000}"/>
    <cellStyle name="Normal 19 2 3 3 4 3 3" xfId="12612" xr:uid="{00000000-0005-0000-0000-0000ED310000}"/>
    <cellStyle name="Normal 19 2 3 3 4 3 4" xfId="21862" xr:uid="{00000000-0005-0000-0000-0000EE310000}"/>
    <cellStyle name="Normal 19 2 3 3 4 3 5" xfId="31107" xr:uid="{00000000-0005-0000-0000-0000EF310000}"/>
    <cellStyle name="Normal 19 2 3 3 4 3 6" xfId="40352" xr:uid="{00000000-0005-0000-0000-0000F0310000}"/>
    <cellStyle name="Normal 19 2 3 3 4 4" xfId="1929" xr:uid="{00000000-0005-0000-0000-0000F1310000}"/>
    <cellStyle name="Normal 19 2 3 3 4 4 2" xfId="6911" xr:uid="{00000000-0005-0000-0000-0000F2310000}"/>
    <cellStyle name="Normal 19 2 3 3 4 4 2 2" xfId="16156" xr:uid="{00000000-0005-0000-0000-0000F3310000}"/>
    <cellStyle name="Normal 19 2 3 3 4 4 2 3" xfId="25406" xr:uid="{00000000-0005-0000-0000-0000F4310000}"/>
    <cellStyle name="Normal 19 2 3 3 4 4 2 4" xfId="34651" xr:uid="{00000000-0005-0000-0000-0000F5310000}"/>
    <cellStyle name="Normal 19 2 3 3 4 4 2 5" xfId="43896" xr:uid="{00000000-0005-0000-0000-0000F6310000}"/>
    <cellStyle name="Normal 19 2 3 3 4 4 3" xfId="11174" xr:uid="{00000000-0005-0000-0000-0000F7310000}"/>
    <cellStyle name="Normal 19 2 3 3 4 4 4" xfId="20424" xr:uid="{00000000-0005-0000-0000-0000F8310000}"/>
    <cellStyle name="Normal 19 2 3 3 4 4 5" xfId="29669" xr:uid="{00000000-0005-0000-0000-0000F9310000}"/>
    <cellStyle name="Normal 19 2 3 3 4 4 6" xfId="38914" xr:uid="{00000000-0005-0000-0000-0000FA310000}"/>
    <cellStyle name="Normal 19 2 3 3 4 5" xfId="5507" xr:uid="{00000000-0005-0000-0000-0000FB310000}"/>
    <cellStyle name="Normal 19 2 3 3 4 5 2" xfId="14752" xr:uid="{00000000-0005-0000-0000-0000FC310000}"/>
    <cellStyle name="Normal 19 2 3 3 4 5 3" xfId="24002" xr:uid="{00000000-0005-0000-0000-0000FD310000}"/>
    <cellStyle name="Normal 19 2 3 3 4 5 4" xfId="33247" xr:uid="{00000000-0005-0000-0000-0000FE310000}"/>
    <cellStyle name="Normal 19 2 3 3 4 5 5" xfId="42492" xr:uid="{00000000-0005-0000-0000-0000FF310000}"/>
    <cellStyle name="Normal 19 2 3 3 4 6" xfId="4788" xr:uid="{00000000-0005-0000-0000-000000320000}"/>
    <cellStyle name="Normal 19 2 3 3 4 6 2" xfId="14033" xr:uid="{00000000-0005-0000-0000-000001320000}"/>
    <cellStyle name="Normal 19 2 3 3 4 6 3" xfId="23283" xr:uid="{00000000-0005-0000-0000-000002320000}"/>
    <cellStyle name="Normal 19 2 3 3 4 6 4" xfId="32528" xr:uid="{00000000-0005-0000-0000-000003320000}"/>
    <cellStyle name="Normal 19 2 3 3 4 6 5" xfId="41773" xr:uid="{00000000-0005-0000-0000-000004320000}"/>
    <cellStyle name="Normal 19 2 3 3 4 7" xfId="9770" xr:uid="{00000000-0005-0000-0000-000005320000}"/>
    <cellStyle name="Normal 19 2 3 3 4 8" xfId="19020" xr:uid="{00000000-0005-0000-0000-000006320000}"/>
    <cellStyle name="Normal 19 2 3 3 4 9" xfId="28265" xr:uid="{00000000-0005-0000-0000-000007320000}"/>
    <cellStyle name="Normal 19 2 3 3 5" xfId="876" xr:uid="{00000000-0005-0000-0000-000008320000}"/>
    <cellStyle name="Normal 19 2 3 3 5 2" xfId="3718" xr:uid="{00000000-0005-0000-0000-000009320000}"/>
    <cellStyle name="Normal 19 2 3 3 5 2 2" xfId="8700" xr:uid="{00000000-0005-0000-0000-00000A320000}"/>
    <cellStyle name="Normal 19 2 3 3 5 2 2 2" xfId="17945" xr:uid="{00000000-0005-0000-0000-00000B320000}"/>
    <cellStyle name="Normal 19 2 3 3 5 2 2 3" xfId="27195" xr:uid="{00000000-0005-0000-0000-00000C320000}"/>
    <cellStyle name="Normal 19 2 3 3 5 2 2 4" xfId="36440" xr:uid="{00000000-0005-0000-0000-00000D320000}"/>
    <cellStyle name="Normal 19 2 3 3 5 2 2 5" xfId="45685" xr:uid="{00000000-0005-0000-0000-00000E320000}"/>
    <cellStyle name="Normal 19 2 3 3 5 2 3" xfId="12963" xr:uid="{00000000-0005-0000-0000-00000F320000}"/>
    <cellStyle name="Normal 19 2 3 3 5 2 4" xfId="22213" xr:uid="{00000000-0005-0000-0000-000010320000}"/>
    <cellStyle name="Normal 19 2 3 3 5 2 5" xfId="31458" xr:uid="{00000000-0005-0000-0000-000011320000}"/>
    <cellStyle name="Normal 19 2 3 3 5 2 6" xfId="40703" xr:uid="{00000000-0005-0000-0000-000012320000}"/>
    <cellStyle name="Normal 19 2 3 3 5 3" xfId="2280" xr:uid="{00000000-0005-0000-0000-000013320000}"/>
    <cellStyle name="Normal 19 2 3 3 5 3 2" xfId="7262" xr:uid="{00000000-0005-0000-0000-000014320000}"/>
    <cellStyle name="Normal 19 2 3 3 5 3 2 2" xfId="16507" xr:uid="{00000000-0005-0000-0000-000015320000}"/>
    <cellStyle name="Normal 19 2 3 3 5 3 2 3" xfId="25757" xr:uid="{00000000-0005-0000-0000-000016320000}"/>
    <cellStyle name="Normal 19 2 3 3 5 3 2 4" xfId="35002" xr:uid="{00000000-0005-0000-0000-000017320000}"/>
    <cellStyle name="Normal 19 2 3 3 5 3 2 5" xfId="44247" xr:uid="{00000000-0005-0000-0000-000018320000}"/>
    <cellStyle name="Normal 19 2 3 3 5 3 3" xfId="11525" xr:uid="{00000000-0005-0000-0000-000019320000}"/>
    <cellStyle name="Normal 19 2 3 3 5 3 4" xfId="20775" xr:uid="{00000000-0005-0000-0000-00001A320000}"/>
    <cellStyle name="Normal 19 2 3 3 5 3 5" xfId="30020" xr:uid="{00000000-0005-0000-0000-00001B320000}"/>
    <cellStyle name="Normal 19 2 3 3 5 3 6" xfId="39265" xr:uid="{00000000-0005-0000-0000-00001C320000}"/>
    <cellStyle name="Normal 19 2 3 3 5 4" xfId="5858" xr:uid="{00000000-0005-0000-0000-00001D320000}"/>
    <cellStyle name="Normal 19 2 3 3 5 4 2" xfId="15103" xr:uid="{00000000-0005-0000-0000-00001E320000}"/>
    <cellStyle name="Normal 19 2 3 3 5 4 3" xfId="24353" xr:uid="{00000000-0005-0000-0000-00001F320000}"/>
    <cellStyle name="Normal 19 2 3 3 5 4 4" xfId="33598" xr:uid="{00000000-0005-0000-0000-000020320000}"/>
    <cellStyle name="Normal 19 2 3 3 5 4 5" xfId="42843" xr:uid="{00000000-0005-0000-0000-000021320000}"/>
    <cellStyle name="Normal 19 2 3 3 5 5" xfId="10121" xr:uid="{00000000-0005-0000-0000-000022320000}"/>
    <cellStyle name="Normal 19 2 3 3 5 6" xfId="19371" xr:uid="{00000000-0005-0000-0000-000023320000}"/>
    <cellStyle name="Normal 19 2 3 3 5 7" xfId="28616" xr:uid="{00000000-0005-0000-0000-000024320000}"/>
    <cellStyle name="Normal 19 2 3 3 5 8" xfId="37861" xr:uid="{00000000-0005-0000-0000-000025320000}"/>
    <cellStyle name="Normal 19 2 3 3 6" xfId="2999" xr:uid="{00000000-0005-0000-0000-000026320000}"/>
    <cellStyle name="Normal 19 2 3 3 6 2" xfId="7981" xr:uid="{00000000-0005-0000-0000-000027320000}"/>
    <cellStyle name="Normal 19 2 3 3 6 2 2" xfId="17226" xr:uid="{00000000-0005-0000-0000-000028320000}"/>
    <cellStyle name="Normal 19 2 3 3 6 2 3" xfId="26476" xr:uid="{00000000-0005-0000-0000-000029320000}"/>
    <cellStyle name="Normal 19 2 3 3 6 2 4" xfId="35721" xr:uid="{00000000-0005-0000-0000-00002A320000}"/>
    <cellStyle name="Normal 19 2 3 3 6 2 5" xfId="44966" xr:uid="{00000000-0005-0000-0000-00002B320000}"/>
    <cellStyle name="Normal 19 2 3 3 6 3" xfId="12244" xr:uid="{00000000-0005-0000-0000-00002C320000}"/>
    <cellStyle name="Normal 19 2 3 3 6 4" xfId="21494" xr:uid="{00000000-0005-0000-0000-00002D320000}"/>
    <cellStyle name="Normal 19 2 3 3 6 5" xfId="30739" xr:uid="{00000000-0005-0000-0000-00002E320000}"/>
    <cellStyle name="Normal 19 2 3 3 6 6" xfId="39984" xr:uid="{00000000-0005-0000-0000-00002F320000}"/>
    <cellStyle name="Normal 19 2 3 3 7" xfId="1617" xr:uid="{00000000-0005-0000-0000-000030320000}"/>
    <cellStyle name="Normal 19 2 3 3 7 2" xfId="6599" xr:uid="{00000000-0005-0000-0000-000031320000}"/>
    <cellStyle name="Normal 19 2 3 3 7 2 2" xfId="15844" xr:uid="{00000000-0005-0000-0000-000032320000}"/>
    <cellStyle name="Normal 19 2 3 3 7 2 3" xfId="25094" xr:uid="{00000000-0005-0000-0000-000033320000}"/>
    <cellStyle name="Normal 19 2 3 3 7 2 4" xfId="34339" xr:uid="{00000000-0005-0000-0000-000034320000}"/>
    <cellStyle name="Normal 19 2 3 3 7 2 5" xfId="43584" xr:uid="{00000000-0005-0000-0000-000035320000}"/>
    <cellStyle name="Normal 19 2 3 3 7 3" xfId="10862" xr:uid="{00000000-0005-0000-0000-000036320000}"/>
    <cellStyle name="Normal 19 2 3 3 7 4" xfId="20112" xr:uid="{00000000-0005-0000-0000-000037320000}"/>
    <cellStyle name="Normal 19 2 3 3 7 5" xfId="29357" xr:uid="{00000000-0005-0000-0000-000038320000}"/>
    <cellStyle name="Normal 19 2 3 3 7 6" xfId="38602" xr:uid="{00000000-0005-0000-0000-000039320000}"/>
    <cellStyle name="Normal 19 2 3 3 8" xfId="5139" xr:uid="{00000000-0005-0000-0000-00003A320000}"/>
    <cellStyle name="Normal 19 2 3 3 8 2" xfId="14384" xr:uid="{00000000-0005-0000-0000-00003B320000}"/>
    <cellStyle name="Normal 19 2 3 3 8 3" xfId="23634" xr:uid="{00000000-0005-0000-0000-00003C320000}"/>
    <cellStyle name="Normal 19 2 3 3 8 4" xfId="32879" xr:uid="{00000000-0005-0000-0000-00003D320000}"/>
    <cellStyle name="Normal 19 2 3 3 8 5" xfId="42124" xr:uid="{00000000-0005-0000-0000-00003E320000}"/>
    <cellStyle name="Normal 19 2 3 3 9" xfId="4437" xr:uid="{00000000-0005-0000-0000-00003F320000}"/>
    <cellStyle name="Normal 19 2 3 3 9 2" xfId="13682" xr:uid="{00000000-0005-0000-0000-000040320000}"/>
    <cellStyle name="Normal 19 2 3 3 9 3" xfId="22932" xr:uid="{00000000-0005-0000-0000-000041320000}"/>
    <cellStyle name="Normal 19 2 3 3 9 4" xfId="32177" xr:uid="{00000000-0005-0000-0000-000042320000}"/>
    <cellStyle name="Normal 19 2 3 3 9 5" xfId="41422" xr:uid="{00000000-0005-0000-0000-000043320000}"/>
    <cellStyle name="Normal 19 2 3 4" xfId="234" xr:uid="{00000000-0005-0000-0000-000044320000}"/>
    <cellStyle name="Normal 19 2 3 4 10" xfId="27975" xr:uid="{00000000-0005-0000-0000-000045320000}"/>
    <cellStyle name="Normal 19 2 3 4 11" xfId="37220" xr:uid="{00000000-0005-0000-0000-000046320000}"/>
    <cellStyle name="Normal 19 2 3 4 2" xfId="603" xr:uid="{00000000-0005-0000-0000-000047320000}"/>
    <cellStyle name="Normal 19 2 3 4 2 10" xfId="37588" xr:uid="{00000000-0005-0000-0000-000048320000}"/>
    <cellStyle name="Normal 19 2 3 4 2 2" xfId="1305" xr:uid="{00000000-0005-0000-0000-000049320000}"/>
    <cellStyle name="Normal 19 2 3 4 2 2 2" xfId="4147" xr:uid="{00000000-0005-0000-0000-00004A320000}"/>
    <cellStyle name="Normal 19 2 3 4 2 2 2 2" xfId="9129" xr:uid="{00000000-0005-0000-0000-00004B320000}"/>
    <cellStyle name="Normal 19 2 3 4 2 2 2 2 2" xfId="18374" xr:uid="{00000000-0005-0000-0000-00004C320000}"/>
    <cellStyle name="Normal 19 2 3 4 2 2 2 2 3" xfId="27624" xr:uid="{00000000-0005-0000-0000-00004D320000}"/>
    <cellStyle name="Normal 19 2 3 4 2 2 2 2 4" xfId="36869" xr:uid="{00000000-0005-0000-0000-00004E320000}"/>
    <cellStyle name="Normal 19 2 3 4 2 2 2 2 5" xfId="46114" xr:uid="{00000000-0005-0000-0000-00004F320000}"/>
    <cellStyle name="Normal 19 2 3 4 2 2 2 3" xfId="13392" xr:uid="{00000000-0005-0000-0000-000050320000}"/>
    <cellStyle name="Normal 19 2 3 4 2 2 2 4" xfId="22642" xr:uid="{00000000-0005-0000-0000-000051320000}"/>
    <cellStyle name="Normal 19 2 3 4 2 2 2 5" xfId="31887" xr:uid="{00000000-0005-0000-0000-000052320000}"/>
    <cellStyle name="Normal 19 2 3 4 2 2 2 6" xfId="41132" xr:uid="{00000000-0005-0000-0000-000053320000}"/>
    <cellStyle name="Normal 19 2 3 4 2 2 3" xfId="2726" xr:uid="{00000000-0005-0000-0000-000054320000}"/>
    <cellStyle name="Normal 19 2 3 4 2 2 3 2" xfId="7708" xr:uid="{00000000-0005-0000-0000-000055320000}"/>
    <cellStyle name="Normal 19 2 3 4 2 2 3 2 2" xfId="16953" xr:uid="{00000000-0005-0000-0000-000056320000}"/>
    <cellStyle name="Normal 19 2 3 4 2 2 3 2 3" xfId="26203" xr:uid="{00000000-0005-0000-0000-000057320000}"/>
    <cellStyle name="Normal 19 2 3 4 2 2 3 2 4" xfId="35448" xr:uid="{00000000-0005-0000-0000-000058320000}"/>
    <cellStyle name="Normal 19 2 3 4 2 2 3 2 5" xfId="44693" xr:uid="{00000000-0005-0000-0000-000059320000}"/>
    <cellStyle name="Normal 19 2 3 4 2 2 3 3" xfId="11971" xr:uid="{00000000-0005-0000-0000-00005A320000}"/>
    <cellStyle name="Normal 19 2 3 4 2 2 3 4" xfId="21221" xr:uid="{00000000-0005-0000-0000-00005B320000}"/>
    <cellStyle name="Normal 19 2 3 4 2 2 3 5" xfId="30466" xr:uid="{00000000-0005-0000-0000-00005C320000}"/>
    <cellStyle name="Normal 19 2 3 4 2 2 3 6" xfId="39711" xr:uid="{00000000-0005-0000-0000-00005D320000}"/>
    <cellStyle name="Normal 19 2 3 4 2 2 4" xfId="6287" xr:uid="{00000000-0005-0000-0000-00005E320000}"/>
    <cellStyle name="Normal 19 2 3 4 2 2 4 2" xfId="15532" xr:uid="{00000000-0005-0000-0000-00005F320000}"/>
    <cellStyle name="Normal 19 2 3 4 2 2 4 3" xfId="24782" xr:uid="{00000000-0005-0000-0000-000060320000}"/>
    <cellStyle name="Normal 19 2 3 4 2 2 4 4" xfId="34027" xr:uid="{00000000-0005-0000-0000-000061320000}"/>
    <cellStyle name="Normal 19 2 3 4 2 2 4 5" xfId="43272" xr:uid="{00000000-0005-0000-0000-000062320000}"/>
    <cellStyle name="Normal 19 2 3 4 2 2 5" xfId="10550" xr:uid="{00000000-0005-0000-0000-000063320000}"/>
    <cellStyle name="Normal 19 2 3 4 2 2 6" xfId="19800" xr:uid="{00000000-0005-0000-0000-000064320000}"/>
    <cellStyle name="Normal 19 2 3 4 2 2 7" xfId="29045" xr:uid="{00000000-0005-0000-0000-000065320000}"/>
    <cellStyle name="Normal 19 2 3 4 2 2 8" xfId="38290" xr:uid="{00000000-0005-0000-0000-000066320000}"/>
    <cellStyle name="Normal 19 2 3 4 2 3" xfId="3445" xr:uid="{00000000-0005-0000-0000-000067320000}"/>
    <cellStyle name="Normal 19 2 3 4 2 3 2" xfId="8427" xr:uid="{00000000-0005-0000-0000-000068320000}"/>
    <cellStyle name="Normal 19 2 3 4 2 3 2 2" xfId="17672" xr:uid="{00000000-0005-0000-0000-000069320000}"/>
    <cellStyle name="Normal 19 2 3 4 2 3 2 3" xfId="26922" xr:uid="{00000000-0005-0000-0000-00006A320000}"/>
    <cellStyle name="Normal 19 2 3 4 2 3 2 4" xfId="36167" xr:uid="{00000000-0005-0000-0000-00006B320000}"/>
    <cellStyle name="Normal 19 2 3 4 2 3 2 5" xfId="45412" xr:uid="{00000000-0005-0000-0000-00006C320000}"/>
    <cellStyle name="Normal 19 2 3 4 2 3 3" xfId="12690" xr:uid="{00000000-0005-0000-0000-00006D320000}"/>
    <cellStyle name="Normal 19 2 3 4 2 3 4" xfId="21940" xr:uid="{00000000-0005-0000-0000-00006E320000}"/>
    <cellStyle name="Normal 19 2 3 4 2 3 5" xfId="31185" xr:uid="{00000000-0005-0000-0000-00006F320000}"/>
    <cellStyle name="Normal 19 2 3 4 2 3 6" xfId="40430" xr:uid="{00000000-0005-0000-0000-000070320000}"/>
    <cellStyle name="Normal 19 2 3 4 2 4" xfId="2007" xr:uid="{00000000-0005-0000-0000-000071320000}"/>
    <cellStyle name="Normal 19 2 3 4 2 4 2" xfId="6989" xr:uid="{00000000-0005-0000-0000-000072320000}"/>
    <cellStyle name="Normal 19 2 3 4 2 4 2 2" xfId="16234" xr:uid="{00000000-0005-0000-0000-000073320000}"/>
    <cellStyle name="Normal 19 2 3 4 2 4 2 3" xfId="25484" xr:uid="{00000000-0005-0000-0000-000074320000}"/>
    <cellStyle name="Normal 19 2 3 4 2 4 2 4" xfId="34729" xr:uid="{00000000-0005-0000-0000-000075320000}"/>
    <cellStyle name="Normal 19 2 3 4 2 4 2 5" xfId="43974" xr:uid="{00000000-0005-0000-0000-000076320000}"/>
    <cellStyle name="Normal 19 2 3 4 2 4 3" xfId="11252" xr:uid="{00000000-0005-0000-0000-000077320000}"/>
    <cellStyle name="Normal 19 2 3 4 2 4 4" xfId="20502" xr:uid="{00000000-0005-0000-0000-000078320000}"/>
    <cellStyle name="Normal 19 2 3 4 2 4 5" xfId="29747" xr:uid="{00000000-0005-0000-0000-000079320000}"/>
    <cellStyle name="Normal 19 2 3 4 2 4 6" xfId="38992" xr:uid="{00000000-0005-0000-0000-00007A320000}"/>
    <cellStyle name="Normal 19 2 3 4 2 5" xfId="5585" xr:uid="{00000000-0005-0000-0000-00007B320000}"/>
    <cellStyle name="Normal 19 2 3 4 2 5 2" xfId="14830" xr:uid="{00000000-0005-0000-0000-00007C320000}"/>
    <cellStyle name="Normal 19 2 3 4 2 5 3" xfId="24080" xr:uid="{00000000-0005-0000-0000-00007D320000}"/>
    <cellStyle name="Normal 19 2 3 4 2 5 4" xfId="33325" xr:uid="{00000000-0005-0000-0000-00007E320000}"/>
    <cellStyle name="Normal 19 2 3 4 2 5 5" xfId="42570" xr:uid="{00000000-0005-0000-0000-00007F320000}"/>
    <cellStyle name="Normal 19 2 3 4 2 6" xfId="4866" xr:uid="{00000000-0005-0000-0000-000080320000}"/>
    <cellStyle name="Normal 19 2 3 4 2 6 2" xfId="14111" xr:uid="{00000000-0005-0000-0000-000081320000}"/>
    <cellStyle name="Normal 19 2 3 4 2 6 3" xfId="23361" xr:uid="{00000000-0005-0000-0000-000082320000}"/>
    <cellStyle name="Normal 19 2 3 4 2 6 4" xfId="32606" xr:uid="{00000000-0005-0000-0000-000083320000}"/>
    <cellStyle name="Normal 19 2 3 4 2 6 5" xfId="41851" xr:uid="{00000000-0005-0000-0000-000084320000}"/>
    <cellStyle name="Normal 19 2 3 4 2 7" xfId="9848" xr:uid="{00000000-0005-0000-0000-000085320000}"/>
    <cellStyle name="Normal 19 2 3 4 2 8" xfId="19098" xr:uid="{00000000-0005-0000-0000-000086320000}"/>
    <cellStyle name="Normal 19 2 3 4 2 9" xfId="28343" xr:uid="{00000000-0005-0000-0000-000087320000}"/>
    <cellStyle name="Normal 19 2 3 4 3" xfId="954" xr:uid="{00000000-0005-0000-0000-000088320000}"/>
    <cellStyle name="Normal 19 2 3 4 3 2" xfId="3796" xr:uid="{00000000-0005-0000-0000-000089320000}"/>
    <cellStyle name="Normal 19 2 3 4 3 2 2" xfId="8778" xr:uid="{00000000-0005-0000-0000-00008A320000}"/>
    <cellStyle name="Normal 19 2 3 4 3 2 2 2" xfId="18023" xr:uid="{00000000-0005-0000-0000-00008B320000}"/>
    <cellStyle name="Normal 19 2 3 4 3 2 2 3" xfId="27273" xr:uid="{00000000-0005-0000-0000-00008C320000}"/>
    <cellStyle name="Normal 19 2 3 4 3 2 2 4" xfId="36518" xr:uid="{00000000-0005-0000-0000-00008D320000}"/>
    <cellStyle name="Normal 19 2 3 4 3 2 2 5" xfId="45763" xr:uid="{00000000-0005-0000-0000-00008E320000}"/>
    <cellStyle name="Normal 19 2 3 4 3 2 3" xfId="13041" xr:uid="{00000000-0005-0000-0000-00008F320000}"/>
    <cellStyle name="Normal 19 2 3 4 3 2 4" xfId="22291" xr:uid="{00000000-0005-0000-0000-000090320000}"/>
    <cellStyle name="Normal 19 2 3 4 3 2 5" xfId="31536" xr:uid="{00000000-0005-0000-0000-000091320000}"/>
    <cellStyle name="Normal 19 2 3 4 3 2 6" xfId="40781" xr:uid="{00000000-0005-0000-0000-000092320000}"/>
    <cellStyle name="Normal 19 2 3 4 3 3" xfId="2358" xr:uid="{00000000-0005-0000-0000-000093320000}"/>
    <cellStyle name="Normal 19 2 3 4 3 3 2" xfId="7340" xr:uid="{00000000-0005-0000-0000-000094320000}"/>
    <cellStyle name="Normal 19 2 3 4 3 3 2 2" xfId="16585" xr:uid="{00000000-0005-0000-0000-000095320000}"/>
    <cellStyle name="Normal 19 2 3 4 3 3 2 3" xfId="25835" xr:uid="{00000000-0005-0000-0000-000096320000}"/>
    <cellStyle name="Normal 19 2 3 4 3 3 2 4" xfId="35080" xr:uid="{00000000-0005-0000-0000-000097320000}"/>
    <cellStyle name="Normal 19 2 3 4 3 3 2 5" xfId="44325" xr:uid="{00000000-0005-0000-0000-000098320000}"/>
    <cellStyle name="Normal 19 2 3 4 3 3 3" xfId="11603" xr:uid="{00000000-0005-0000-0000-000099320000}"/>
    <cellStyle name="Normal 19 2 3 4 3 3 4" xfId="20853" xr:uid="{00000000-0005-0000-0000-00009A320000}"/>
    <cellStyle name="Normal 19 2 3 4 3 3 5" xfId="30098" xr:uid="{00000000-0005-0000-0000-00009B320000}"/>
    <cellStyle name="Normal 19 2 3 4 3 3 6" xfId="39343" xr:uid="{00000000-0005-0000-0000-00009C320000}"/>
    <cellStyle name="Normal 19 2 3 4 3 4" xfId="5936" xr:uid="{00000000-0005-0000-0000-00009D320000}"/>
    <cellStyle name="Normal 19 2 3 4 3 4 2" xfId="15181" xr:uid="{00000000-0005-0000-0000-00009E320000}"/>
    <cellStyle name="Normal 19 2 3 4 3 4 3" xfId="24431" xr:uid="{00000000-0005-0000-0000-00009F320000}"/>
    <cellStyle name="Normal 19 2 3 4 3 4 4" xfId="33676" xr:uid="{00000000-0005-0000-0000-0000A0320000}"/>
    <cellStyle name="Normal 19 2 3 4 3 4 5" xfId="42921" xr:uid="{00000000-0005-0000-0000-0000A1320000}"/>
    <cellStyle name="Normal 19 2 3 4 3 5" xfId="10199" xr:uid="{00000000-0005-0000-0000-0000A2320000}"/>
    <cellStyle name="Normal 19 2 3 4 3 6" xfId="19449" xr:uid="{00000000-0005-0000-0000-0000A3320000}"/>
    <cellStyle name="Normal 19 2 3 4 3 7" xfId="28694" xr:uid="{00000000-0005-0000-0000-0000A4320000}"/>
    <cellStyle name="Normal 19 2 3 4 3 8" xfId="37939" xr:uid="{00000000-0005-0000-0000-0000A5320000}"/>
    <cellStyle name="Normal 19 2 3 4 4" xfId="3077" xr:uid="{00000000-0005-0000-0000-0000A6320000}"/>
    <cellStyle name="Normal 19 2 3 4 4 2" xfId="8059" xr:uid="{00000000-0005-0000-0000-0000A7320000}"/>
    <cellStyle name="Normal 19 2 3 4 4 2 2" xfId="17304" xr:uid="{00000000-0005-0000-0000-0000A8320000}"/>
    <cellStyle name="Normal 19 2 3 4 4 2 3" xfId="26554" xr:uid="{00000000-0005-0000-0000-0000A9320000}"/>
    <cellStyle name="Normal 19 2 3 4 4 2 4" xfId="35799" xr:uid="{00000000-0005-0000-0000-0000AA320000}"/>
    <cellStyle name="Normal 19 2 3 4 4 2 5" xfId="45044" xr:uid="{00000000-0005-0000-0000-0000AB320000}"/>
    <cellStyle name="Normal 19 2 3 4 4 3" xfId="12322" xr:uid="{00000000-0005-0000-0000-0000AC320000}"/>
    <cellStyle name="Normal 19 2 3 4 4 4" xfId="21572" xr:uid="{00000000-0005-0000-0000-0000AD320000}"/>
    <cellStyle name="Normal 19 2 3 4 4 5" xfId="30817" xr:uid="{00000000-0005-0000-0000-0000AE320000}"/>
    <cellStyle name="Normal 19 2 3 4 4 6" xfId="40062" xr:uid="{00000000-0005-0000-0000-0000AF320000}"/>
    <cellStyle name="Normal 19 2 3 4 5" xfId="1773" xr:uid="{00000000-0005-0000-0000-0000B0320000}"/>
    <cellStyle name="Normal 19 2 3 4 5 2" xfId="6755" xr:uid="{00000000-0005-0000-0000-0000B1320000}"/>
    <cellStyle name="Normal 19 2 3 4 5 2 2" xfId="16000" xr:uid="{00000000-0005-0000-0000-0000B2320000}"/>
    <cellStyle name="Normal 19 2 3 4 5 2 3" xfId="25250" xr:uid="{00000000-0005-0000-0000-0000B3320000}"/>
    <cellStyle name="Normal 19 2 3 4 5 2 4" xfId="34495" xr:uid="{00000000-0005-0000-0000-0000B4320000}"/>
    <cellStyle name="Normal 19 2 3 4 5 2 5" xfId="43740" xr:uid="{00000000-0005-0000-0000-0000B5320000}"/>
    <cellStyle name="Normal 19 2 3 4 5 3" xfId="11018" xr:uid="{00000000-0005-0000-0000-0000B6320000}"/>
    <cellStyle name="Normal 19 2 3 4 5 4" xfId="20268" xr:uid="{00000000-0005-0000-0000-0000B7320000}"/>
    <cellStyle name="Normal 19 2 3 4 5 5" xfId="29513" xr:uid="{00000000-0005-0000-0000-0000B8320000}"/>
    <cellStyle name="Normal 19 2 3 4 5 6" xfId="38758" xr:uid="{00000000-0005-0000-0000-0000B9320000}"/>
    <cellStyle name="Normal 19 2 3 4 6" xfId="5217" xr:uid="{00000000-0005-0000-0000-0000BA320000}"/>
    <cellStyle name="Normal 19 2 3 4 6 2" xfId="14462" xr:uid="{00000000-0005-0000-0000-0000BB320000}"/>
    <cellStyle name="Normal 19 2 3 4 6 3" xfId="23712" xr:uid="{00000000-0005-0000-0000-0000BC320000}"/>
    <cellStyle name="Normal 19 2 3 4 6 4" xfId="32957" xr:uid="{00000000-0005-0000-0000-0000BD320000}"/>
    <cellStyle name="Normal 19 2 3 4 6 5" xfId="42202" xr:uid="{00000000-0005-0000-0000-0000BE320000}"/>
    <cellStyle name="Normal 19 2 3 4 7" xfId="4515" xr:uid="{00000000-0005-0000-0000-0000BF320000}"/>
    <cellStyle name="Normal 19 2 3 4 7 2" xfId="13760" xr:uid="{00000000-0005-0000-0000-0000C0320000}"/>
    <cellStyle name="Normal 19 2 3 4 7 3" xfId="23010" xr:uid="{00000000-0005-0000-0000-0000C1320000}"/>
    <cellStyle name="Normal 19 2 3 4 7 4" xfId="32255" xr:uid="{00000000-0005-0000-0000-0000C2320000}"/>
    <cellStyle name="Normal 19 2 3 4 7 5" xfId="41500" xr:uid="{00000000-0005-0000-0000-0000C3320000}"/>
    <cellStyle name="Normal 19 2 3 4 8" xfId="9480" xr:uid="{00000000-0005-0000-0000-0000C4320000}"/>
    <cellStyle name="Normal 19 2 3 4 9" xfId="18730" xr:uid="{00000000-0005-0000-0000-0000C5320000}"/>
    <cellStyle name="Normal 19 2 3 5" xfId="351" xr:uid="{00000000-0005-0000-0000-0000C6320000}"/>
    <cellStyle name="Normal 19 2 3 5 10" xfId="28092" xr:uid="{00000000-0005-0000-0000-0000C7320000}"/>
    <cellStyle name="Normal 19 2 3 5 11" xfId="37337" xr:uid="{00000000-0005-0000-0000-0000C8320000}"/>
    <cellStyle name="Normal 19 2 3 5 2" xfId="720" xr:uid="{00000000-0005-0000-0000-0000C9320000}"/>
    <cellStyle name="Normal 19 2 3 5 2 10" xfId="37705" xr:uid="{00000000-0005-0000-0000-0000CA320000}"/>
    <cellStyle name="Normal 19 2 3 5 2 2" xfId="1422" xr:uid="{00000000-0005-0000-0000-0000CB320000}"/>
    <cellStyle name="Normal 19 2 3 5 2 2 2" xfId="4264" xr:uid="{00000000-0005-0000-0000-0000CC320000}"/>
    <cellStyle name="Normal 19 2 3 5 2 2 2 2" xfId="9246" xr:uid="{00000000-0005-0000-0000-0000CD320000}"/>
    <cellStyle name="Normal 19 2 3 5 2 2 2 2 2" xfId="18491" xr:uid="{00000000-0005-0000-0000-0000CE320000}"/>
    <cellStyle name="Normal 19 2 3 5 2 2 2 2 3" xfId="27741" xr:uid="{00000000-0005-0000-0000-0000CF320000}"/>
    <cellStyle name="Normal 19 2 3 5 2 2 2 2 4" xfId="36986" xr:uid="{00000000-0005-0000-0000-0000D0320000}"/>
    <cellStyle name="Normal 19 2 3 5 2 2 2 2 5" xfId="46231" xr:uid="{00000000-0005-0000-0000-0000D1320000}"/>
    <cellStyle name="Normal 19 2 3 5 2 2 2 3" xfId="13509" xr:uid="{00000000-0005-0000-0000-0000D2320000}"/>
    <cellStyle name="Normal 19 2 3 5 2 2 2 4" xfId="22759" xr:uid="{00000000-0005-0000-0000-0000D3320000}"/>
    <cellStyle name="Normal 19 2 3 5 2 2 2 5" xfId="32004" xr:uid="{00000000-0005-0000-0000-0000D4320000}"/>
    <cellStyle name="Normal 19 2 3 5 2 2 2 6" xfId="41249" xr:uid="{00000000-0005-0000-0000-0000D5320000}"/>
    <cellStyle name="Normal 19 2 3 5 2 2 3" xfId="2843" xr:uid="{00000000-0005-0000-0000-0000D6320000}"/>
    <cellStyle name="Normal 19 2 3 5 2 2 3 2" xfId="7825" xr:uid="{00000000-0005-0000-0000-0000D7320000}"/>
    <cellStyle name="Normal 19 2 3 5 2 2 3 2 2" xfId="17070" xr:uid="{00000000-0005-0000-0000-0000D8320000}"/>
    <cellStyle name="Normal 19 2 3 5 2 2 3 2 3" xfId="26320" xr:uid="{00000000-0005-0000-0000-0000D9320000}"/>
    <cellStyle name="Normal 19 2 3 5 2 2 3 2 4" xfId="35565" xr:uid="{00000000-0005-0000-0000-0000DA320000}"/>
    <cellStyle name="Normal 19 2 3 5 2 2 3 2 5" xfId="44810" xr:uid="{00000000-0005-0000-0000-0000DB320000}"/>
    <cellStyle name="Normal 19 2 3 5 2 2 3 3" xfId="12088" xr:uid="{00000000-0005-0000-0000-0000DC320000}"/>
    <cellStyle name="Normal 19 2 3 5 2 2 3 4" xfId="21338" xr:uid="{00000000-0005-0000-0000-0000DD320000}"/>
    <cellStyle name="Normal 19 2 3 5 2 2 3 5" xfId="30583" xr:uid="{00000000-0005-0000-0000-0000DE320000}"/>
    <cellStyle name="Normal 19 2 3 5 2 2 3 6" xfId="39828" xr:uid="{00000000-0005-0000-0000-0000DF320000}"/>
    <cellStyle name="Normal 19 2 3 5 2 2 4" xfId="6404" xr:uid="{00000000-0005-0000-0000-0000E0320000}"/>
    <cellStyle name="Normal 19 2 3 5 2 2 4 2" xfId="15649" xr:uid="{00000000-0005-0000-0000-0000E1320000}"/>
    <cellStyle name="Normal 19 2 3 5 2 2 4 3" xfId="24899" xr:uid="{00000000-0005-0000-0000-0000E2320000}"/>
    <cellStyle name="Normal 19 2 3 5 2 2 4 4" xfId="34144" xr:uid="{00000000-0005-0000-0000-0000E3320000}"/>
    <cellStyle name="Normal 19 2 3 5 2 2 4 5" xfId="43389" xr:uid="{00000000-0005-0000-0000-0000E4320000}"/>
    <cellStyle name="Normal 19 2 3 5 2 2 5" xfId="10667" xr:uid="{00000000-0005-0000-0000-0000E5320000}"/>
    <cellStyle name="Normal 19 2 3 5 2 2 6" xfId="19917" xr:uid="{00000000-0005-0000-0000-0000E6320000}"/>
    <cellStyle name="Normal 19 2 3 5 2 2 7" xfId="29162" xr:uid="{00000000-0005-0000-0000-0000E7320000}"/>
    <cellStyle name="Normal 19 2 3 5 2 2 8" xfId="38407" xr:uid="{00000000-0005-0000-0000-0000E8320000}"/>
    <cellStyle name="Normal 19 2 3 5 2 3" xfId="3562" xr:uid="{00000000-0005-0000-0000-0000E9320000}"/>
    <cellStyle name="Normal 19 2 3 5 2 3 2" xfId="8544" xr:uid="{00000000-0005-0000-0000-0000EA320000}"/>
    <cellStyle name="Normal 19 2 3 5 2 3 2 2" xfId="17789" xr:uid="{00000000-0005-0000-0000-0000EB320000}"/>
    <cellStyle name="Normal 19 2 3 5 2 3 2 3" xfId="27039" xr:uid="{00000000-0005-0000-0000-0000EC320000}"/>
    <cellStyle name="Normal 19 2 3 5 2 3 2 4" xfId="36284" xr:uid="{00000000-0005-0000-0000-0000ED320000}"/>
    <cellStyle name="Normal 19 2 3 5 2 3 2 5" xfId="45529" xr:uid="{00000000-0005-0000-0000-0000EE320000}"/>
    <cellStyle name="Normal 19 2 3 5 2 3 3" xfId="12807" xr:uid="{00000000-0005-0000-0000-0000EF320000}"/>
    <cellStyle name="Normal 19 2 3 5 2 3 4" xfId="22057" xr:uid="{00000000-0005-0000-0000-0000F0320000}"/>
    <cellStyle name="Normal 19 2 3 5 2 3 5" xfId="31302" xr:uid="{00000000-0005-0000-0000-0000F1320000}"/>
    <cellStyle name="Normal 19 2 3 5 2 3 6" xfId="40547" xr:uid="{00000000-0005-0000-0000-0000F2320000}"/>
    <cellStyle name="Normal 19 2 3 5 2 4" xfId="2124" xr:uid="{00000000-0005-0000-0000-0000F3320000}"/>
    <cellStyle name="Normal 19 2 3 5 2 4 2" xfId="7106" xr:uid="{00000000-0005-0000-0000-0000F4320000}"/>
    <cellStyle name="Normal 19 2 3 5 2 4 2 2" xfId="16351" xr:uid="{00000000-0005-0000-0000-0000F5320000}"/>
    <cellStyle name="Normal 19 2 3 5 2 4 2 3" xfId="25601" xr:uid="{00000000-0005-0000-0000-0000F6320000}"/>
    <cellStyle name="Normal 19 2 3 5 2 4 2 4" xfId="34846" xr:uid="{00000000-0005-0000-0000-0000F7320000}"/>
    <cellStyle name="Normal 19 2 3 5 2 4 2 5" xfId="44091" xr:uid="{00000000-0005-0000-0000-0000F8320000}"/>
    <cellStyle name="Normal 19 2 3 5 2 4 3" xfId="11369" xr:uid="{00000000-0005-0000-0000-0000F9320000}"/>
    <cellStyle name="Normal 19 2 3 5 2 4 4" xfId="20619" xr:uid="{00000000-0005-0000-0000-0000FA320000}"/>
    <cellStyle name="Normal 19 2 3 5 2 4 5" xfId="29864" xr:uid="{00000000-0005-0000-0000-0000FB320000}"/>
    <cellStyle name="Normal 19 2 3 5 2 4 6" xfId="39109" xr:uid="{00000000-0005-0000-0000-0000FC320000}"/>
    <cellStyle name="Normal 19 2 3 5 2 5" xfId="5702" xr:uid="{00000000-0005-0000-0000-0000FD320000}"/>
    <cellStyle name="Normal 19 2 3 5 2 5 2" xfId="14947" xr:uid="{00000000-0005-0000-0000-0000FE320000}"/>
    <cellStyle name="Normal 19 2 3 5 2 5 3" xfId="24197" xr:uid="{00000000-0005-0000-0000-0000FF320000}"/>
    <cellStyle name="Normal 19 2 3 5 2 5 4" xfId="33442" xr:uid="{00000000-0005-0000-0000-000000330000}"/>
    <cellStyle name="Normal 19 2 3 5 2 5 5" xfId="42687" xr:uid="{00000000-0005-0000-0000-000001330000}"/>
    <cellStyle name="Normal 19 2 3 5 2 6" xfId="4983" xr:uid="{00000000-0005-0000-0000-000002330000}"/>
    <cellStyle name="Normal 19 2 3 5 2 6 2" xfId="14228" xr:uid="{00000000-0005-0000-0000-000003330000}"/>
    <cellStyle name="Normal 19 2 3 5 2 6 3" xfId="23478" xr:uid="{00000000-0005-0000-0000-000004330000}"/>
    <cellStyle name="Normal 19 2 3 5 2 6 4" xfId="32723" xr:uid="{00000000-0005-0000-0000-000005330000}"/>
    <cellStyle name="Normal 19 2 3 5 2 6 5" xfId="41968" xr:uid="{00000000-0005-0000-0000-000006330000}"/>
    <cellStyle name="Normal 19 2 3 5 2 7" xfId="9965" xr:uid="{00000000-0005-0000-0000-000007330000}"/>
    <cellStyle name="Normal 19 2 3 5 2 8" xfId="19215" xr:uid="{00000000-0005-0000-0000-000008330000}"/>
    <cellStyle name="Normal 19 2 3 5 2 9" xfId="28460" xr:uid="{00000000-0005-0000-0000-000009330000}"/>
    <cellStyle name="Normal 19 2 3 5 3" xfId="1071" xr:uid="{00000000-0005-0000-0000-00000A330000}"/>
    <cellStyle name="Normal 19 2 3 5 3 2" xfId="3913" xr:uid="{00000000-0005-0000-0000-00000B330000}"/>
    <cellStyle name="Normal 19 2 3 5 3 2 2" xfId="8895" xr:uid="{00000000-0005-0000-0000-00000C330000}"/>
    <cellStyle name="Normal 19 2 3 5 3 2 2 2" xfId="18140" xr:uid="{00000000-0005-0000-0000-00000D330000}"/>
    <cellStyle name="Normal 19 2 3 5 3 2 2 3" xfId="27390" xr:uid="{00000000-0005-0000-0000-00000E330000}"/>
    <cellStyle name="Normal 19 2 3 5 3 2 2 4" xfId="36635" xr:uid="{00000000-0005-0000-0000-00000F330000}"/>
    <cellStyle name="Normal 19 2 3 5 3 2 2 5" xfId="45880" xr:uid="{00000000-0005-0000-0000-000010330000}"/>
    <cellStyle name="Normal 19 2 3 5 3 2 3" xfId="13158" xr:uid="{00000000-0005-0000-0000-000011330000}"/>
    <cellStyle name="Normal 19 2 3 5 3 2 4" xfId="22408" xr:uid="{00000000-0005-0000-0000-000012330000}"/>
    <cellStyle name="Normal 19 2 3 5 3 2 5" xfId="31653" xr:uid="{00000000-0005-0000-0000-000013330000}"/>
    <cellStyle name="Normal 19 2 3 5 3 2 6" xfId="40898" xr:uid="{00000000-0005-0000-0000-000014330000}"/>
    <cellStyle name="Normal 19 2 3 5 3 3" xfId="2475" xr:uid="{00000000-0005-0000-0000-000015330000}"/>
    <cellStyle name="Normal 19 2 3 5 3 3 2" xfId="7457" xr:uid="{00000000-0005-0000-0000-000016330000}"/>
    <cellStyle name="Normal 19 2 3 5 3 3 2 2" xfId="16702" xr:uid="{00000000-0005-0000-0000-000017330000}"/>
    <cellStyle name="Normal 19 2 3 5 3 3 2 3" xfId="25952" xr:uid="{00000000-0005-0000-0000-000018330000}"/>
    <cellStyle name="Normal 19 2 3 5 3 3 2 4" xfId="35197" xr:uid="{00000000-0005-0000-0000-000019330000}"/>
    <cellStyle name="Normal 19 2 3 5 3 3 2 5" xfId="44442" xr:uid="{00000000-0005-0000-0000-00001A330000}"/>
    <cellStyle name="Normal 19 2 3 5 3 3 3" xfId="11720" xr:uid="{00000000-0005-0000-0000-00001B330000}"/>
    <cellStyle name="Normal 19 2 3 5 3 3 4" xfId="20970" xr:uid="{00000000-0005-0000-0000-00001C330000}"/>
    <cellStyle name="Normal 19 2 3 5 3 3 5" xfId="30215" xr:uid="{00000000-0005-0000-0000-00001D330000}"/>
    <cellStyle name="Normal 19 2 3 5 3 3 6" xfId="39460" xr:uid="{00000000-0005-0000-0000-00001E330000}"/>
    <cellStyle name="Normal 19 2 3 5 3 4" xfId="6053" xr:uid="{00000000-0005-0000-0000-00001F330000}"/>
    <cellStyle name="Normal 19 2 3 5 3 4 2" xfId="15298" xr:uid="{00000000-0005-0000-0000-000020330000}"/>
    <cellStyle name="Normal 19 2 3 5 3 4 3" xfId="24548" xr:uid="{00000000-0005-0000-0000-000021330000}"/>
    <cellStyle name="Normal 19 2 3 5 3 4 4" xfId="33793" xr:uid="{00000000-0005-0000-0000-000022330000}"/>
    <cellStyle name="Normal 19 2 3 5 3 4 5" xfId="43038" xr:uid="{00000000-0005-0000-0000-000023330000}"/>
    <cellStyle name="Normal 19 2 3 5 3 5" xfId="10316" xr:uid="{00000000-0005-0000-0000-000024330000}"/>
    <cellStyle name="Normal 19 2 3 5 3 6" xfId="19566" xr:uid="{00000000-0005-0000-0000-000025330000}"/>
    <cellStyle name="Normal 19 2 3 5 3 7" xfId="28811" xr:uid="{00000000-0005-0000-0000-000026330000}"/>
    <cellStyle name="Normal 19 2 3 5 3 8" xfId="38056" xr:uid="{00000000-0005-0000-0000-000027330000}"/>
    <cellStyle name="Normal 19 2 3 5 4" xfId="3194" xr:uid="{00000000-0005-0000-0000-000028330000}"/>
    <cellStyle name="Normal 19 2 3 5 4 2" xfId="8176" xr:uid="{00000000-0005-0000-0000-000029330000}"/>
    <cellStyle name="Normal 19 2 3 5 4 2 2" xfId="17421" xr:uid="{00000000-0005-0000-0000-00002A330000}"/>
    <cellStyle name="Normal 19 2 3 5 4 2 3" xfId="26671" xr:uid="{00000000-0005-0000-0000-00002B330000}"/>
    <cellStyle name="Normal 19 2 3 5 4 2 4" xfId="35916" xr:uid="{00000000-0005-0000-0000-00002C330000}"/>
    <cellStyle name="Normal 19 2 3 5 4 2 5" xfId="45161" xr:uid="{00000000-0005-0000-0000-00002D330000}"/>
    <cellStyle name="Normal 19 2 3 5 4 3" xfId="12439" xr:uid="{00000000-0005-0000-0000-00002E330000}"/>
    <cellStyle name="Normal 19 2 3 5 4 4" xfId="21689" xr:uid="{00000000-0005-0000-0000-00002F330000}"/>
    <cellStyle name="Normal 19 2 3 5 4 5" xfId="30934" xr:uid="{00000000-0005-0000-0000-000030330000}"/>
    <cellStyle name="Normal 19 2 3 5 4 6" xfId="40179" xr:uid="{00000000-0005-0000-0000-000031330000}"/>
    <cellStyle name="Normal 19 2 3 5 5" xfId="1656" xr:uid="{00000000-0005-0000-0000-000032330000}"/>
    <cellStyle name="Normal 19 2 3 5 5 2" xfId="6638" xr:uid="{00000000-0005-0000-0000-000033330000}"/>
    <cellStyle name="Normal 19 2 3 5 5 2 2" xfId="15883" xr:uid="{00000000-0005-0000-0000-000034330000}"/>
    <cellStyle name="Normal 19 2 3 5 5 2 3" xfId="25133" xr:uid="{00000000-0005-0000-0000-000035330000}"/>
    <cellStyle name="Normal 19 2 3 5 5 2 4" xfId="34378" xr:uid="{00000000-0005-0000-0000-000036330000}"/>
    <cellStyle name="Normal 19 2 3 5 5 2 5" xfId="43623" xr:uid="{00000000-0005-0000-0000-000037330000}"/>
    <cellStyle name="Normal 19 2 3 5 5 3" xfId="10901" xr:uid="{00000000-0005-0000-0000-000038330000}"/>
    <cellStyle name="Normal 19 2 3 5 5 4" xfId="20151" xr:uid="{00000000-0005-0000-0000-000039330000}"/>
    <cellStyle name="Normal 19 2 3 5 5 5" xfId="29396" xr:uid="{00000000-0005-0000-0000-00003A330000}"/>
    <cellStyle name="Normal 19 2 3 5 5 6" xfId="38641" xr:uid="{00000000-0005-0000-0000-00003B330000}"/>
    <cellStyle name="Normal 19 2 3 5 6" xfId="5334" xr:uid="{00000000-0005-0000-0000-00003C330000}"/>
    <cellStyle name="Normal 19 2 3 5 6 2" xfId="14579" xr:uid="{00000000-0005-0000-0000-00003D330000}"/>
    <cellStyle name="Normal 19 2 3 5 6 3" xfId="23829" xr:uid="{00000000-0005-0000-0000-00003E330000}"/>
    <cellStyle name="Normal 19 2 3 5 6 4" xfId="33074" xr:uid="{00000000-0005-0000-0000-00003F330000}"/>
    <cellStyle name="Normal 19 2 3 5 6 5" xfId="42319" xr:uid="{00000000-0005-0000-0000-000040330000}"/>
    <cellStyle name="Normal 19 2 3 5 7" xfId="4632" xr:uid="{00000000-0005-0000-0000-000041330000}"/>
    <cellStyle name="Normal 19 2 3 5 7 2" xfId="13877" xr:uid="{00000000-0005-0000-0000-000042330000}"/>
    <cellStyle name="Normal 19 2 3 5 7 3" xfId="23127" xr:uid="{00000000-0005-0000-0000-000043330000}"/>
    <cellStyle name="Normal 19 2 3 5 7 4" xfId="32372" xr:uid="{00000000-0005-0000-0000-000044330000}"/>
    <cellStyle name="Normal 19 2 3 5 7 5" xfId="41617" xr:uid="{00000000-0005-0000-0000-000045330000}"/>
    <cellStyle name="Normal 19 2 3 5 8" xfId="9597" xr:uid="{00000000-0005-0000-0000-000046330000}"/>
    <cellStyle name="Normal 19 2 3 5 9" xfId="18847" xr:uid="{00000000-0005-0000-0000-000047330000}"/>
    <cellStyle name="Normal 19 2 3 6" xfId="485" xr:uid="{00000000-0005-0000-0000-000048330000}"/>
    <cellStyle name="Normal 19 2 3 6 10" xfId="37471" xr:uid="{00000000-0005-0000-0000-000049330000}"/>
    <cellStyle name="Normal 19 2 3 6 2" xfId="1188" xr:uid="{00000000-0005-0000-0000-00004A330000}"/>
    <cellStyle name="Normal 19 2 3 6 2 2" xfId="4030" xr:uid="{00000000-0005-0000-0000-00004B330000}"/>
    <cellStyle name="Normal 19 2 3 6 2 2 2" xfId="9012" xr:uid="{00000000-0005-0000-0000-00004C330000}"/>
    <cellStyle name="Normal 19 2 3 6 2 2 2 2" xfId="18257" xr:uid="{00000000-0005-0000-0000-00004D330000}"/>
    <cellStyle name="Normal 19 2 3 6 2 2 2 3" xfId="27507" xr:uid="{00000000-0005-0000-0000-00004E330000}"/>
    <cellStyle name="Normal 19 2 3 6 2 2 2 4" xfId="36752" xr:uid="{00000000-0005-0000-0000-00004F330000}"/>
    <cellStyle name="Normal 19 2 3 6 2 2 2 5" xfId="45997" xr:uid="{00000000-0005-0000-0000-000050330000}"/>
    <cellStyle name="Normal 19 2 3 6 2 2 3" xfId="13275" xr:uid="{00000000-0005-0000-0000-000051330000}"/>
    <cellStyle name="Normal 19 2 3 6 2 2 4" xfId="22525" xr:uid="{00000000-0005-0000-0000-000052330000}"/>
    <cellStyle name="Normal 19 2 3 6 2 2 5" xfId="31770" xr:uid="{00000000-0005-0000-0000-000053330000}"/>
    <cellStyle name="Normal 19 2 3 6 2 2 6" xfId="41015" xr:uid="{00000000-0005-0000-0000-000054330000}"/>
    <cellStyle name="Normal 19 2 3 6 2 3" xfId="2609" xr:uid="{00000000-0005-0000-0000-000055330000}"/>
    <cellStyle name="Normal 19 2 3 6 2 3 2" xfId="7591" xr:uid="{00000000-0005-0000-0000-000056330000}"/>
    <cellStyle name="Normal 19 2 3 6 2 3 2 2" xfId="16836" xr:uid="{00000000-0005-0000-0000-000057330000}"/>
    <cellStyle name="Normal 19 2 3 6 2 3 2 3" xfId="26086" xr:uid="{00000000-0005-0000-0000-000058330000}"/>
    <cellStyle name="Normal 19 2 3 6 2 3 2 4" xfId="35331" xr:uid="{00000000-0005-0000-0000-000059330000}"/>
    <cellStyle name="Normal 19 2 3 6 2 3 2 5" xfId="44576" xr:uid="{00000000-0005-0000-0000-00005A330000}"/>
    <cellStyle name="Normal 19 2 3 6 2 3 3" xfId="11854" xr:uid="{00000000-0005-0000-0000-00005B330000}"/>
    <cellStyle name="Normal 19 2 3 6 2 3 4" xfId="21104" xr:uid="{00000000-0005-0000-0000-00005C330000}"/>
    <cellStyle name="Normal 19 2 3 6 2 3 5" xfId="30349" xr:uid="{00000000-0005-0000-0000-00005D330000}"/>
    <cellStyle name="Normal 19 2 3 6 2 3 6" xfId="39594" xr:uid="{00000000-0005-0000-0000-00005E330000}"/>
    <cellStyle name="Normal 19 2 3 6 2 4" xfId="6170" xr:uid="{00000000-0005-0000-0000-00005F330000}"/>
    <cellStyle name="Normal 19 2 3 6 2 4 2" xfId="15415" xr:uid="{00000000-0005-0000-0000-000060330000}"/>
    <cellStyle name="Normal 19 2 3 6 2 4 3" xfId="24665" xr:uid="{00000000-0005-0000-0000-000061330000}"/>
    <cellStyle name="Normal 19 2 3 6 2 4 4" xfId="33910" xr:uid="{00000000-0005-0000-0000-000062330000}"/>
    <cellStyle name="Normal 19 2 3 6 2 4 5" xfId="43155" xr:uid="{00000000-0005-0000-0000-000063330000}"/>
    <cellStyle name="Normal 19 2 3 6 2 5" xfId="10433" xr:uid="{00000000-0005-0000-0000-000064330000}"/>
    <cellStyle name="Normal 19 2 3 6 2 6" xfId="19683" xr:uid="{00000000-0005-0000-0000-000065330000}"/>
    <cellStyle name="Normal 19 2 3 6 2 7" xfId="28928" xr:uid="{00000000-0005-0000-0000-000066330000}"/>
    <cellStyle name="Normal 19 2 3 6 2 8" xfId="38173" xr:uid="{00000000-0005-0000-0000-000067330000}"/>
    <cellStyle name="Normal 19 2 3 6 3" xfId="3328" xr:uid="{00000000-0005-0000-0000-000068330000}"/>
    <cellStyle name="Normal 19 2 3 6 3 2" xfId="8310" xr:uid="{00000000-0005-0000-0000-000069330000}"/>
    <cellStyle name="Normal 19 2 3 6 3 2 2" xfId="17555" xr:uid="{00000000-0005-0000-0000-00006A330000}"/>
    <cellStyle name="Normal 19 2 3 6 3 2 3" xfId="26805" xr:uid="{00000000-0005-0000-0000-00006B330000}"/>
    <cellStyle name="Normal 19 2 3 6 3 2 4" xfId="36050" xr:uid="{00000000-0005-0000-0000-00006C330000}"/>
    <cellStyle name="Normal 19 2 3 6 3 2 5" xfId="45295" xr:uid="{00000000-0005-0000-0000-00006D330000}"/>
    <cellStyle name="Normal 19 2 3 6 3 3" xfId="12573" xr:uid="{00000000-0005-0000-0000-00006E330000}"/>
    <cellStyle name="Normal 19 2 3 6 3 4" xfId="21823" xr:uid="{00000000-0005-0000-0000-00006F330000}"/>
    <cellStyle name="Normal 19 2 3 6 3 5" xfId="31068" xr:uid="{00000000-0005-0000-0000-000070330000}"/>
    <cellStyle name="Normal 19 2 3 6 3 6" xfId="40313" xr:uid="{00000000-0005-0000-0000-000071330000}"/>
    <cellStyle name="Normal 19 2 3 6 4" xfId="1890" xr:uid="{00000000-0005-0000-0000-000072330000}"/>
    <cellStyle name="Normal 19 2 3 6 4 2" xfId="6872" xr:uid="{00000000-0005-0000-0000-000073330000}"/>
    <cellStyle name="Normal 19 2 3 6 4 2 2" xfId="16117" xr:uid="{00000000-0005-0000-0000-000074330000}"/>
    <cellStyle name="Normal 19 2 3 6 4 2 3" xfId="25367" xr:uid="{00000000-0005-0000-0000-000075330000}"/>
    <cellStyle name="Normal 19 2 3 6 4 2 4" xfId="34612" xr:uid="{00000000-0005-0000-0000-000076330000}"/>
    <cellStyle name="Normal 19 2 3 6 4 2 5" xfId="43857" xr:uid="{00000000-0005-0000-0000-000077330000}"/>
    <cellStyle name="Normal 19 2 3 6 4 3" xfId="11135" xr:uid="{00000000-0005-0000-0000-000078330000}"/>
    <cellStyle name="Normal 19 2 3 6 4 4" xfId="20385" xr:uid="{00000000-0005-0000-0000-000079330000}"/>
    <cellStyle name="Normal 19 2 3 6 4 5" xfId="29630" xr:uid="{00000000-0005-0000-0000-00007A330000}"/>
    <cellStyle name="Normal 19 2 3 6 4 6" xfId="38875" xr:uid="{00000000-0005-0000-0000-00007B330000}"/>
    <cellStyle name="Normal 19 2 3 6 5" xfId="5468" xr:uid="{00000000-0005-0000-0000-00007C330000}"/>
    <cellStyle name="Normal 19 2 3 6 5 2" xfId="14713" xr:uid="{00000000-0005-0000-0000-00007D330000}"/>
    <cellStyle name="Normal 19 2 3 6 5 3" xfId="23963" xr:uid="{00000000-0005-0000-0000-00007E330000}"/>
    <cellStyle name="Normal 19 2 3 6 5 4" xfId="33208" xr:uid="{00000000-0005-0000-0000-00007F330000}"/>
    <cellStyle name="Normal 19 2 3 6 5 5" xfId="42453" xr:uid="{00000000-0005-0000-0000-000080330000}"/>
    <cellStyle name="Normal 19 2 3 6 6" xfId="4758" xr:uid="{00000000-0005-0000-0000-000081330000}"/>
    <cellStyle name="Normal 19 2 3 6 6 2" xfId="14003" xr:uid="{00000000-0005-0000-0000-000082330000}"/>
    <cellStyle name="Normal 19 2 3 6 6 3" xfId="23253" xr:uid="{00000000-0005-0000-0000-000083330000}"/>
    <cellStyle name="Normal 19 2 3 6 6 4" xfId="32498" xr:uid="{00000000-0005-0000-0000-000084330000}"/>
    <cellStyle name="Normal 19 2 3 6 6 5" xfId="41743" xr:uid="{00000000-0005-0000-0000-000085330000}"/>
    <cellStyle name="Normal 19 2 3 6 7" xfId="9731" xr:uid="{00000000-0005-0000-0000-000086330000}"/>
    <cellStyle name="Normal 19 2 3 6 8" xfId="18981" xr:uid="{00000000-0005-0000-0000-000087330000}"/>
    <cellStyle name="Normal 19 2 3 6 9" xfId="28226" xr:uid="{00000000-0005-0000-0000-000088330000}"/>
    <cellStyle name="Normal 19 2 3 7" xfId="837" xr:uid="{00000000-0005-0000-0000-000089330000}"/>
    <cellStyle name="Normal 19 2 3 7 2" xfId="3679" xr:uid="{00000000-0005-0000-0000-00008A330000}"/>
    <cellStyle name="Normal 19 2 3 7 2 2" xfId="8661" xr:uid="{00000000-0005-0000-0000-00008B330000}"/>
    <cellStyle name="Normal 19 2 3 7 2 2 2" xfId="17906" xr:uid="{00000000-0005-0000-0000-00008C330000}"/>
    <cellStyle name="Normal 19 2 3 7 2 2 3" xfId="27156" xr:uid="{00000000-0005-0000-0000-00008D330000}"/>
    <cellStyle name="Normal 19 2 3 7 2 2 4" xfId="36401" xr:uid="{00000000-0005-0000-0000-00008E330000}"/>
    <cellStyle name="Normal 19 2 3 7 2 2 5" xfId="45646" xr:uid="{00000000-0005-0000-0000-00008F330000}"/>
    <cellStyle name="Normal 19 2 3 7 2 3" xfId="12924" xr:uid="{00000000-0005-0000-0000-000090330000}"/>
    <cellStyle name="Normal 19 2 3 7 2 4" xfId="22174" xr:uid="{00000000-0005-0000-0000-000091330000}"/>
    <cellStyle name="Normal 19 2 3 7 2 5" xfId="31419" xr:uid="{00000000-0005-0000-0000-000092330000}"/>
    <cellStyle name="Normal 19 2 3 7 2 6" xfId="40664" xr:uid="{00000000-0005-0000-0000-000093330000}"/>
    <cellStyle name="Normal 19 2 3 7 3" xfId="2241" xr:uid="{00000000-0005-0000-0000-000094330000}"/>
    <cellStyle name="Normal 19 2 3 7 3 2" xfId="7223" xr:uid="{00000000-0005-0000-0000-000095330000}"/>
    <cellStyle name="Normal 19 2 3 7 3 2 2" xfId="16468" xr:uid="{00000000-0005-0000-0000-000096330000}"/>
    <cellStyle name="Normal 19 2 3 7 3 2 3" xfId="25718" xr:uid="{00000000-0005-0000-0000-000097330000}"/>
    <cellStyle name="Normal 19 2 3 7 3 2 4" xfId="34963" xr:uid="{00000000-0005-0000-0000-000098330000}"/>
    <cellStyle name="Normal 19 2 3 7 3 2 5" xfId="44208" xr:uid="{00000000-0005-0000-0000-000099330000}"/>
    <cellStyle name="Normal 19 2 3 7 3 3" xfId="11486" xr:uid="{00000000-0005-0000-0000-00009A330000}"/>
    <cellStyle name="Normal 19 2 3 7 3 4" xfId="20736" xr:uid="{00000000-0005-0000-0000-00009B330000}"/>
    <cellStyle name="Normal 19 2 3 7 3 5" xfId="29981" xr:uid="{00000000-0005-0000-0000-00009C330000}"/>
    <cellStyle name="Normal 19 2 3 7 3 6" xfId="39226" xr:uid="{00000000-0005-0000-0000-00009D330000}"/>
    <cellStyle name="Normal 19 2 3 7 4" xfId="5819" xr:uid="{00000000-0005-0000-0000-00009E330000}"/>
    <cellStyle name="Normal 19 2 3 7 4 2" xfId="15064" xr:uid="{00000000-0005-0000-0000-00009F330000}"/>
    <cellStyle name="Normal 19 2 3 7 4 3" xfId="24314" xr:uid="{00000000-0005-0000-0000-0000A0330000}"/>
    <cellStyle name="Normal 19 2 3 7 4 4" xfId="33559" xr:uid="{00000000-0005-0000-0000-0000A1330000}"/>
    <cellStyle name="Normal 19 2 3 7 4 5" xfId="42804" xr:uid="{00000000-0005-0000-0000-0000A2330000}"/>
    <cellStyle name="Normal 19 2 3 7 5" xfId="10082" xr:uid="{00000000-0005-0000-0000-0000A3330000}"/>
    <cellStyle name="Normal 19 2 3 7 6" xfId="19332" xr:uid="{00000000-0005-0000-0000-0000A4330000}"/>
    <cellStyle name="Normal 19 2 3 7 7" xfId="28577" xr:uid="{00000000-0005-0000-0000-0000A5330000}"/>
    <cellStyle name="Normal 19 2 3 7 8" xfId="37822" xr:uid="{00000000-0005-0000-0000-0000A6330000}"/>
    <cellStyle name="Normal 19 2 3 8" xfId="2960" xr:uid="{00000000-0005-0000-0000-0000A7330000}"/>
    <cellStyle name="Normal 19 2 3 8 2" xfId="7942" xr:uid="{00000000-0005-0000-0000-0000A8330000}"/>
    <cellStyle name="Normal 19 2 3 8 2 2" xfId="17187" xr:uid="{00000000-0005-0000-0000-0000A9330000}"/>
    <cellStyle name="Normal 19 2 3 8 2 3" xfId="26437" xr:uid="{00000000-0005-0000-0000-0000AA330000}"/>
    <cellStyle name="Normal 19 2 3 8 2 4" xfId="35682" xr:uid="{00000000-0005-0000-0000-0000AB330000}"/>
    <cellStyle name="Normal 19 2 3 8 2 5" xfId="44927" xr:uid="{00000000-0005-0000-0000-0000AC330000}"/>
    <cellStyle name="Normal 19 2 3 8 3" xfId="12205" xr:uid="{00000000-0005-0000-0000-0000AD330000}"/>
    <cellStyle name="Normal 19 2 3 8 4" xfId="21455" xr:uid="{00000000-0005-0000-0000-0000AE330000}"/>
    <cellStyle name="Normal 19 2 3 8 5" xfId="30700" xr:uid="{00000000-0005-0000-0000-0000AF330000}"/>
    <cellStyle name="Normal 19 2 3 8 6" xfId="39945" xr:uid="{00000000-0005-0000-0000-0000B0330000}"/>
    <cellStyle name="Normal 19 2 3 9" xfId="1539" xr:uid="{00000000-0005-0000-0000-0000B1330000}"/>
    <cellStyle name="Normal 19 2 3 9 2" xfId="6521" xr:uid="{00000000-0005-0000-0000-0000B2330000}"/>
    <cellStyle name="Normal 19 2 3 9 2 2" xfId="15766" xr:uid="{00000000-0005-0000-0000-0000B3330000}"/>
    <cellStyle name="Normal 19 2 3 9 2 3" xfId="25016" xr:uid="{00000000-0005-0000-0000-0000B4330000}"/>
    <cellStyle name="Normal 19 2 3 9 2 4" xfId="34261" xr:uid="{00000000-0005-0000-0000-0000B5330000}"/>
    <cellStyle name="Normal 19 2 3 9 2 5" xfId="43506" xr:uid="{00000000-0005-0000-0000-0000B6330000}"/>
    <cellStyle name="Normal 19 2 3 9 3" xfId="10784" xr:uid="{00000000-0005-0000-0000-0000B7330000}"/>
    <cellStyle name="Normal 19 2 3 9 4" xfId="20034" xr:uid="{00000000-0005-0000-0000-0000B8330000}"/>
    <cellStyle name="Normal 19 2 3 9 5" xfId="29279" xr:uid="{00000000-0005-0000-0000-0000B9330000}"/>
    <cellStyle name="Normal 19 2 3 9 6" xfId="38524" xr:uid="{00000000-0005-0000-0000-0000BA330000}"/>
    <cellStyle name="Normal 19 2 4" xfId="144" xr:uid="{00000000-0005-0000-0000-0000BB330000}"/>
    <cellStyle name="Normal 19 2 4 10" xfId="9391" xr:uid="{00000000-0005-0000-0000-0000BC330000}"/>
    <cellStyle name="Normal 19 2 4 11" xfId="18641" xr:uid="{00000000-0005-0000-0000-0000BD330000}"/>
    <cellStyle name="Normal 19 2 4 12" xfId="27886" xr:uid="{00000000-0005-0000-0000-0000BE330000}"/>
    <cellStyle name="Normal 19 2 4 13" xfId="37131" xr:uid="{00000000-0005-0000-0000-0000BF330000}"/>
    <cellStyle name="Normal 19 2 4 2" xfId="301" xr:uid="{00000000-0005-0000-0000-0000C0330000}"/>
    <cellStyle name="Normal 19 2 4 2 10" xfId="28042" xr:uid="{00000000-0005-0000-0000-0000C1330000}"/>
    <cellStyle name="Normal 19 2 4 2 11" xfId="37287" xr:uid="{00000000-0005-0000-0000-0000C2330000}"/>
    <cellStyle name="Normal 19 2 4 2 2" xfId="670" xr:uid="{00000000-0005-0000-0000-0000C3330000}"/>
    <cellStyle name="Normal 19 2 4 2 2 10" xfId="37655" xr:uid="{00000000-0005-0000-0000-0000C4330000}"/>
    <cellStyle name="Normal 19 2 4 2 2 2" xfId="1372" xr:uid="{00000000-0005-0000-0000-0000C5330000}"/>
    <cellStyle name="Normal 19 2 4 2 2 2 2" xfId="4214" xr:uid="{00000000-0005-0000-0000-0000C6330000}"/>
    <cellStyle name="Normal 19 2 4 2 2 2 2 2" xfId="9196" xr:uid="{00000000-0005-0000-0000-0000C7330000}"/>
    <cellStyle name="Normal 19 2 4 2 2 2 2 2 2" xfId="18441" xr:uid="{00000000-0005-0000-0000-0000C8330000}"/>
    <cellStyle name="Normal 19 2 4 2 2 2 2 2 3" xfId="27691" xr:uid="{00000000-0005-0000-0000-0000C9330000}"/>
    <cellStyle name="Normal 19 2 4 2 2 2 2 2 4" xfId="36936" xr:uid="{00000000-0005-0000-0000-0000CA330000}"/>
    <cellStyle name="Normal 19 2 4 2 2 2 2 2 5" xfId="46181" xr:uid="{00000000-0005-0000-0000-0000CB330000}"/>
    <cellStyle name="Normal 19 2 4 2 2 2 2 3" xfId="13459" xr:uid="{00000000-0005-0000-0000-0000CC330000}"/>
    <cellStyle name="Normal 19 2 4 2 2 2 2 4" xfId="22709" xr:uid="{00000000-0005-0000-0000-0000CD330000}"/>
    <cellStyle name="Normal 19 2 4 2 2 2 2 5" xfId="31954" xr:uid="{00000000-0005-0000-0000-0000CE330000}"/>
    <cellStyle name="Normal 19 2 4 2 2 2 2 6" xfId="41199" xr:uid="{00000000-0005-0000-0000-0000CF330000}"/>
    <cellStyle name="Normal 19 2 4 2 2 2 3" xfId="2793" xr:uid="{00000000-0005-0000-0000-0000D0330000}"/>
    <cellStyle name="Normal 19 2 4 2 2 2 3 2" xfId="7775" xr:uid="{00000000-0005-0000-0000-0000D1330000}"/>
    <cellStyle name="Normal 19 2 4 2 2 2 3 2 2" xfId="17020" xr:uid="{00000000-0005-0000-0000-0000D2330000}"/>
    <cellStyle name="Normal 19 2 4 2 2 2 3 2 3" xfId="26270" xr:uid="{00000000-0005-0000-0000-0000D3330000}"/>
    <cellStyle name="Normal 19 2 4 2 2 2 3 2 4" xfId="35515" xr:uid="{00000000-0005-0000-0000-0000D4330000}"/>
    <cellStyle name="Normal 19 2 4 2 2 2 3 2 5" xfId="44760" xr:uid="{00000000-0005-0000-0000-0000D5330000}"/>
    <cellStyle name="Normal 19 2 4 2 2 2 3 3" xfId="12038" xr:uid="{00000000-0005-0000-0000-0000D6330000}"/>
    <cellStyle name="Normal 19 2 4 2 2 2 3 4" xfId="21288" xr:uid="{00000000-0005-0000-0000-0000D7330000}"/>
    <cellStyle name="Normal 19 2 4 2 2 2 3 5" xfId="30533" xr:uid="{00000000-0005-0000-0000-0000D8330000}"/>
    <cellStyle name="Normal 19 2 4 2 2 2 3 6" xfId="39778" xr:uid="{00000000-0005-0000-0000-0000D9330000}"/>
    <cellStyle name="Normal 19 2 4 2 2 2 4" xfId="6354" xr:uid="{00000000-0005-0000-0000-0000DA330000}"/>
    <cellStyle name="Normal 19 2 4 2 2 2 4 2" xfId="15599" xr:uid="{00000000-0005-0000-0000-0000DB330000}"/>
    <cellStyle name="Normal 19 2 4 2 2 2 4 3" xfId="24849" xr:uid="{00000000-0005-0000-0000-0000DC330000}"/>
    <cellStyle name="Normal 19 2 4 2 2 2 4 4" xfId="34094" xr:uid="{00000000-0005-0000-0000-0000DD330000}"/>
    <cellStyle name="Normal 19 2 4 2 2 2 4 5" xfId="43339" xr:uid="{00000000-0005-0000-0000-0000DE330000}"/>
    <cellStyle name="Normal 19 2 4 2 2 2 5" xfId="10617" xr:uid="{00000000-0005-0000-0000-0000DF330000}"/>
    <cellStyle name="Normal 19 2 4 2 2 2 6" xfId="19867" xr:uid="{00000000-0005-0000-0000-0000E0330000}"/>
    <cellStyle name="Normal 19 2 4 2 2 2 7" xfId="29112" xr:uid="{00000000-0005-0000-0000-0000E1330000}"/>
    <cellStyle name="Normal 19 2 4 2 2 2 8" xfId="38357" xr:uid="{00000000-0005-0000-0000-0000E2330000}"/>
    <cellStyle name="Normal 19 2 4 2 2 3" xfId="3512" xr:uid="{00000000-0005-0000-0000-0000E3330000}"/>
    <cellStyle name="Normal 19 2 4 2 2 3 2" xfId="8494" xr:uid="{00000000-0005-0000-0000-0000E4330000}"/>
    <cellStyle name="Normal 19 2 4 2 2 3 2 2" xfId="17739" xr:uid="{00000000-0005-0000-0000-0000E5330000}"/>
    <cellStyle name="Normal 19 2 4 2 2 3 2 3" xfId="26989" xr:uid="{00000000-0005-0000-0000-0000E6330000}"/>
    <cellStyle name="Normal 19 2 4 2 2 3 2 4" xfId="36234" xr:uid="{00000000-0005-0000-0000-0000E7330000}"/>
    <cellStyle name="Normal 19 2 4 2 2 3 2 5" xfId="45479" xr:uid="{00000000-0005-0000-0000-0000E8330000}"/>
    <cellStyle name="Normal 19 2 4 2 2 3 3" xfId="12757" xr:uid="{00000000-0005-0000-0000-0000E9330000}"/>
    <cellStyle name="Normal 19 2 4 2 2 3 4" xfId="22007" xr:uid="{00000000-0005-0000-0000-0000EA330000}"/>
    <cellStyle name="Normal 19 2 4 2 2 3 5" xfId="31252" xr:uid="{00000000-0005-0000-0000-0000EB330000}"/>
    <cellStyle name="Normal 19 2 4 2 2 3 6" xfId="40497" xr:uid="{00000000-0005-0000-0000-0000EC330000}"/>
    <cellStyle name="Normal 19 2 4 2 2 4" xfId="2074" xr:uid="{00000000-0005-0000-0000-0000ED330000}"/>
    <cellStyle name="Normal 19 2 4 2 2 4 2" xfId="7056" xr:uid="{00000000-0005-0000-0000-0000EE330000}"/>
    <cellStyle name="Normal 19 2 4 2 2 4 2 2" xfId="16301" xr:uid="{00000000-0005-0000-0000-0000EF330000}"/>
    <cellStyle name="Normal 19 2 4 2 2 4 2 3" xfId="25551" xr:uid="{00000000-0005-0000-0000-0000F0330000}"/>
    <cellStyle name="Normal 19 2 4 2 2 4 2 4" xfId="34796" xr:uid="{00000000-0005-0000-0000-0000F1330000}"/>
    <cellStyle name="Normal 19 2 4 2 2 4 2 5" xfId="44041" xr:uid="{00000000-0005-0000-0000-0000F2330000}"/>
    <cellStyle name="Normal 19 2 4 2 2 4 3" xfId="11319" xr:uid="{00000000-0005-0000-0000-0000F3330000}"/>
    <cellStyle name="Normal 19 2 4 2 2 4 4" xfId="20569" xr:uid="{00000000-0005-0000-0000-0000F4330000}"/>
    <cellStyle name="Normal 19 2 4 2 2 4 5" xfId="29814" xr:uid="{00000000-0005-0000-0000-0000F5330000}"/>
    <cellStyle name="Normal 19 2 4 2 2 4 6" xfId="39059" xr:uid="{00000000-0005-0000-0000-0000F6330000}"/>
    <cellStyle name="Normal 19 2 4 2 2 5" xfId="5652" xr:uid="{00000000-0005-0000-0000-0000F7330000}"/>
    <cellStyle name="Normal 19 2 4 2 2 5 2" xfId="14897" xr:uid="{00000000-0005-0000-0000-0000F8330000}"/>
    <cellStyle name="Normal 19 2 4 2 2 5 3" xfId="24147" xr:uid="{00000000-0005-0000-0000-0000F9330000}"/>
    <cellStyle name="Normal 19 2 4 2 2 5 4" xfId="33392" xr:uid="{00000000-0005-0000-0000-0000FA330000}"/>
    <cellStyle name="Normal 19 2 4 2 2 5 5" xfId="42637" xr:uid="{00000000-0005-0000-0000-0000FB330000}"/>
    <cellStyle name="Normal 19 2 4 2 2 6" xfId="4933" xr:uid="{00000000-0005-0000-0000-0000FC330000}"/>
    <cellStyle name="Normal 19 2 4 2 2 6 2" xfId="14178" xr:uid="{00000000-0005-0000-0000-0000FD330000}"/>
    <cellStyle name="Normal 19 2 4 2 2 6 3" xfId="23428" xr:uid="{00000000-0005-0000-0000-0000FE330000}"/>
    <cellStyle name="Normal 19 2 4 2 2 6 4" xfId="32673" xr:uid="{00000000-0005-0000-0000-0000FF330000}"/>
    <cellStyle name="Normal 19 2 4 2 2 6 5" xfId="41918" xr:uid="{00000000-0005-0000-0000-000000340000}"/>
    <cellStyle name="Normal 19 2 4 2 2 7" xfId="9915" xr:uid="{00000000-0005-0000-0000-000001340000}"/>
    <cellStyle name="Normal 19 2 4 2 2 8" xfId="19165" xr:uid="{00000000-0005-0000-0000-000002340000}"/>
    <cellStyle name="Normal 19 2 4 2 2 9" xfId="28410" xr:uid="{00000000-0005-0000-0000-000003340000}"/>
    <cellStyle name="Normal 19 2 4 2 3" xfId="1021" xr:uid="{00000000-0005-0000-0000-000004340000}"/>
    <cellStyle name="Normal 19 2 4 2 3 2" xfId="3863" xr:uid="{00000000-0005-0000-0000-000005340000}"/>
    <cellStyle name="Normal 19 2 4 2 3 2 2" xfId="8845" xr:uid="{00000000-0005-0000-0000-000006340000}"/>
    <cellStyle name="Normal 19 2 4 2 3 2 2 2" xfId="18090" xr:uid="{00000000-0005-0000-0000-000007340000}"/>
    <cellStyle name="Normal 19 2 4 2 3 2 2 3" xfId="27340" xr:uid="{00000000-0005-0000-0000-000008340000}"/>
    <cellStyle name="Normal 19 2 4 2 3 2 2 4" xfId="36585" xr:uid="{00000000-0005-0000-0000-000009340000}"/>
    <cellStyle name="Normal 19 2 4 2 3 2 2 5" xfId="45830" xr:uid="{00000000-0005-0000-0000-00000A340000}"/>
    <cellStyle name="Normal 19 2 4 2 3 2 3" xfId="13108" xr:uid="{00000000-0005-0000-0000-00000B340000}"/>
    <cellStyle name="Normal 19 2 4 2 3 2 4" xfId="22358" xr:uid="{00000000-0005-0000-0000-00000C340000}"/>
    <cellStyle name="Normal 19 2 4 2 3 2 5" xfId="31603" xr:uid="{00000000-0005-0000-0000-00000D340000}"/>
    <cellStyle name="Normal 19 2 4 2 3 2 6" xfId="40848" xr:uid="{00000000-0005-0000-0000-00000E340000}"/>
    <cellStyle name="Normal 19 2 4 2 3 3" xfId="2425" xr:uid="{00000000-0005-0000-0000-00000F340000}"/>
    <cellStyle name="Normal 19 2 4 2 3 3 2" xfId="7407" xr:uid="{00000000-0005-0000-0000-000010340000}"/>
    <cellStyle name="Normal 19 2 4 2 3 3 2 2" xfId="16652" xr:uid="{00000000-0005-0000-0000-000011340000}"/>
    <cellStyle name="Normal 19 2 4 2 3 3 2 3" xfId="25902" xr:uid="{00000000-0005-0000-0000-000012340000}"/>
    <cellStyle name="Normal 19 2 4 2 3 3 2 4" xfId="35147" xr:uid="{00000000-0005-0000-0000-000013340000}"/>
    <cellStyle name="Normal 19 2 4 2 3 3 2 5" xfId="44392" xr:uid="{00000000-0005-0000-0000-000014340000}"/>
    <cellStyle name="Normal 19 2 4 2 3 3 3" xfId="11670" xr:uid="{00000000-0005-0000-0000-000015340000}"/>
    <cellStyle name="Normal 19 2 4 2 3 3 4" xfId="20920" xr:uid="{00000000-0005-0000-0000-000016340000}"/>
    <cellStyle name="Normal 19 2 4 2 3 3 5" xfId="30165" xr:uid="{00000000-0005-0000-0000-000017340000}"/>
    <cellStyle name="Normal 19 2 4 2 3 3 6" xfId="39410" xr:uid="{00000000-0005-0000-0000-000018340000}"/>
    <cellStyle name="Normal 19 2 4 2 3 4" xfId="6003" xr:uid="{00000000-0005-0000-0000-000019340000}"/>
    <cellStyle name="Normal 19 2 4 2 3 4 2" xfId="15248" xr:uid="{00000000-0005-0000-0000-00001A340000}"/>
    <cellStyle name="Normal 19 2 4 2 3 4 3" xfId="24498" xr:uid="{00000000-0005-0000-0000-00001B340000}"/>
    <cellStyle name="Normal 19 2 4 2 3 4 4" xfId="33743" xr:uid="{00000000-0005-0000-0000-00001C340000}"/>
    <cellStyle name="Normal 19 2 4 2 3 4 5" xfId="42988" xr:uid="{00000000-0005-0000-0000-00001D340000}"/>
    <cellStyle name="Normal 19 2 4 2 3 5" xfId="10266" xr:uid="{00000000-0005-0000-0000-00001E340000}"/>
    <cellStyle name="Normal 19 2 4 2 3 6" xfId="19516" xr:uid="{00000000-0005-0000-0000-00001F340000}"/>
    <cellStyle name="Normal 19 2 4 2 3 7" xfId="28761" xr:uid="{00000000-0005-0000-0000-000020340000}"/>
    <cellStyle name="Normal 19 2 4 2 3 8" xfId="38006" xr:uid="{00000000-0005-0000-0000-000021340000}"/>
    <cellStyle name="Normal 19 2 4 2 4" xfId="3144" xr:uid="{00000000-0005-0000-0000-000022340000}"/>
    <cellStyle name="Normal 19 2 4 2 4 2" xfId="8126" xr:uid="{00000000-0005-0000-0000-000023340000}"/>
    <cellStyle name="Normal 19 2 4 2 4 2 2" xfId="17371" xr:uid="{00000000-0005-0000-0000-000024340000}"/>
    <cellStyle name="Normal 19 2 4 2 4 2 3" xfId="26621" xr:uid="{00000000-0005-0000-0000-000025340000}"/>
    <cellStyle name="Normal 19 2 4 2 4 2 4" xfId="35866" xr:uid="{00000000-0005-0000-0000-000026340000}"/>
    <cellStyle name="Normal 19 2 4 2 4 2 5" xfId="45111" xr:uid="{00000000-0005-0000-0000-000027340000}"/>
    <cellStyle name="Normal 19 2 4 2 4 3" xfId="12389" xr:uid="{00000000-0005-0000-0000-000028340000}"/>
    <cellStyle name="Normal 19 2 4 2 4 4" xfId="21639" xr:uid="{00000000-0005-0000-0000-000029340000}"/>
    <cellStyle name="Normal 19 2 4 2 4 5" xfId="30884" xr:uid="{00000000-0005-0000-0000-00002A340000}"/>
    <cellStyle name="Normal 19 2 4 2 4 6" xfId="40129" xr:uid="{00000000-0005-0000-0000-00002B340000}"/>
    <cellStyle name="Normal 19 2 4 2 5" xfId="1840" xr:uid="{00000000-0005-0000-0000-00002C340000}"/>
    <cellStyle name="Normal 19 2 4 2 5 2" xfId="6822" xr:uid="{00000000-0005-0000-0000-00002D340000}"/>
    <cellStyle name="Normal 19 2 4 2 5 2 2" xfId="16067" xr:uid="{00000000-0005-0000-0000-00002E340000}"/>
    <cellStyle name="Normal 19 2 4 2 5 2 3" xfId="25317" xr:uid="{00000000-0005-0000-0000-00002F340000}"/>
    <cellStyle name="Normal 19 2 4 2 5 2 4" xfId="34562" xr:uid="{00000000-0005-0000-0000-000030340000}"/>
    <cellStyle name="Normal 19 2 4 2 5 2 5" xfId="43807" xr:uid="{00000000-0005-0000-0000-000031340000}"/>
    <cellStyle name="Normal 19 2 4 2 5 3" xfId="11085" xr:uid="{00000000-0005-0000-0000-000032340000}"/>
    <cellStyle name="Normal 19 2 4 2 5 4" xfId="20335" xr:uid="{00000000-0005-0000-0000-000033340000}"/>
    <cellStyle name="Normal 19 2 4 2 5 5" xfId="29580" xr:uid="{00000000-0005-0000-0000-000034340000}"/>
    <cellStyle name="Normal 19 2 4 2 5 6" xfId="38825" xr:uid="{00000000-0005-0000-0000-000035340000}"/>
    <cellStyle name="Normal 19 2 4 2 6" xfId="5284" xr:uid="{00000000-0005-0000-0000-000036340000}"/>
    <cellStyle name="Normal 19 2 4 2 6 2" xfId="14529" xr:uid="{00000000-0005-0000-0000-000037340000}"/>
    <cellStyle name="Normal 19 2 4 2 6 3" xfId="23779" xr:uid="{00000000-0005-0000-0000-000038340000}"/>
    <cellStyle name="Normal 19 2 4 2 6 4" xfId="33024" xr:uid="{00000000-0005-0000-0000-000039340000}"/>
    <cellStyle name="Normal 19 2 4 2 6 5" xfId="42269" xr:uid="{00000000-0005-0000-0000-00003A340000}"/>
    <cellStyle name="Normal 19 2 4 2 7" xfId="4582" xr:uid="{00000000-0005-0000-0000-00003B340000}"/>
    <cellStyle name="Normal 19 2 4 2 7 2" xfId="13827" xr:uid="{00000000-0005-0000-0000-00003C340000}"/>
    <cellStyle name="Normal 19 2 4 2 7 3" xfId="23077" xr:uid="{00000000-0005-0000-0000-00003D340000}"/>
    <cellStyle name="Normal 19 2 4 2 7 4" xfId="32322" xr:uid="{00000000-0005-0000-0000-00003E340000}"/>
    <cellStyle name="Normal 19 2 4 2 7 5" xfId="41567" xr:uid="{00000000-0005-0000-0000-00003F340000}"/>
    <cellStyle name="Normal 19 2 4 2 8" xfId="9547" xr:uid="{00000000-0005-0000-0000-000040340000}"/>
    <cellStyle name="Normal 19 2 4 2 9" xfId="18797" xr:uid="{00000000-0005-0000-0000-000041340000}"/>
    <cellStyle name="Normal 19 2 4 3" xfId="379" xr:uid="{00000000-0005-0000-0000-000042340000}"/>
    <cellStyle name="Normal 19 2 4 3 10" xfId="28120" xr:uid="{00000000-0005-0000-0000-000043340000}"/>
    <cellStyle name="Normal 19 2 4 3 11" xfId="37365" xr:uid="{00000000-0005-0000-0000-000044340000}"/>
    <cellStyle name="Normal 19 2 4 3 2" xfId="748" xr:uid="{00000000-0005-0000-0000-000045340000}"/>
    <cellStyle name="Normal 19 2 4 3 2 10" xfId="37733" xr:uid="{00000000-0005-0000-0000-000046340000}"/>
    <cellStyle name="Normal 19 2 4 3 2 2" xfId="1450" xr:uid="{00000000-0005-0000-0000-000047340000}"/>
    <cellStyle name="Normal 19 2 4 3 2 2 2" xfId="4292" xr:uid="{00000000-0005-0000-0000-000048340000}"/>
    <cellStyle name="Normal 19 2 4 3 2 2 2 2" xfId="9274" xr:uid="{00000000-0005-0000-0000-000049340000}"/>
    <cellStyle name="Normal 19 2 4 3 2 2 2 2 2" xfId="18519" xr:uid="{00000000-0005-0000-0000-00004A340000}"/>
    <cellStyle name="Normal 19 2 4 3 2 2 2 2 3" xfId="27769" xr:uid="{00000000-0005-0000-0000-00004B340000}"/>
    <cellStyle name="Normal 19 2 4 3 2 2 2 2 4" xfId="37014" xr:uid="{00000000-0005-0000-0000-00004C340000}"/>
    <cellStyle name="Normal 19 2 4 3 2 2 2 2 5" xfId="46259" xr:uid="{00000000-0005-0000-0000-00004D340000}"/>
    <cellStyle name="Normal 19 2 4 3 2 2 2 3" xfId="13537" xr:uid="{00000000-0005-0000-0000-00004E340000}"/>
    <cellStyle name="Normal 19 2 4 3 2 2 2 4" xfId="22787" xr:uid="{00000000-0005-0000-0000-00004F340000}"/>
    <cellStyle name="Normal 19 2 4 3 2 2 2 5" xfId="32032" xr:uid="{00000000-0005-0000-0000-000050340000}"/>
    <cellStyle name="Normal 19 2 4 3 2 2 2 6" xfId="41277" xr:uid="{00000000-0005-0000-0000-000051340000}"/>
    <cellStyle name="Normal 19 2 4 3 2 2 3" xfId="2871" xr:uid="{00000000-0005-0000-0000-000052340000}"/>
    <cellStyle name="Normal 19 2 4 3 2 2 3 2" xfId="7853" xr:uid="{00000000-0005-0000-0000-000053340000}"/>
    <cellStyle name="Normal 19 2 4 3 2 2 3 2 2" xfId="17098" xr:uid="{00000000-0005-0000-0000-000054340000}"/>
    <cellStyle name="Normal 19 2 4 3 2 2 3 2 3" xfId="26348" xr:uid="{00000000-0005-0000-0000-000055340000}"/>
    <cellStyle name="Normal 19 2 4 3 2 2 3 2 4" xfId="35593" xr:uid="{00000000-0005-0000-0000-000056340000}"/>
    <cellStyle name="Normal 19 2 4 3 2 2 3 2 5" xfId="44838" xr:uid="{00000000-0005-0000-0000-000057340000}"/>
    <cellStyle name="Normal 19 2 4 3 2 2 3 3" xfId="12116" xr:uid="{00000000-0005-0000-0000-000058340000}"/>
    <cellStyle name="Normal 19 2 4 3 2 2 3 4" xfId="21366" xr:uid="{00000000-0005-0000-0000-000059340000}"/>
    <cellStyle name="Normal 19 2 4 3 2 2 3 5" xfId="30611" xr:uid="{00000000-0005-0000-0000-00005A340000}"/>
    <cellStyle name="Normal 19 2 4 3 2 2 3 6" xfId="39856" xr:uid="{00000000-0005-0000-0000-00005B340000}"/>
    <cellStyle name="Normal 19 2 4 3 2 2 4" xfId="6432" xr:uid="{00000000-0005-0000-0000-00005C340000}"/>
    <cellStyle name="Normal 19 2 4 3 2 2 4 2" xfId="15677" xr:uid="{00000000-0005-0000-0000-00005D340000}"/>
    <cellStyle name="Normal 19 2 4 3 2 2 4 3" xfId="24927" xr:uid="{00000000-0005-0000-0000-00005E340000}"/>
    <cellStyle name="Normal 19 2 4 3 2 2 4 4" xfId="34172" xr:uid="{00000000-0005-0000-0000-00005F340000}"/>
    <cellStyle name="Normal 19 2 4 3 2 2 4 5" xfId="43417" xr:uid="{00000000-0005-0000-0000-000060340000}"/>
    <cellStyle name="Normal 19 2 4 3 2 2 5" xfId="10695" xr:uid="{00000000-0005-0000-0000-000061340000}"/>
    <cellStyle name="Normal 19 2 4 3 2 2 6" xfId="19945" xr:uid="{00000000-0005-0000-0000-000062340000}"/>
    <cellStyle name="Normal 19 2 4 3 2 2 7" xfId="29190" xr:uid="{00000000-0005-0000-0000-000063340000}"/>
    <cellStyle name="Normal 19 2 4 3 2 2 8" xfId="38435" xr:uid="{00000000-0005-0000-0000-000064340000}"/>
    <cellStyle name="Normal 19 2 4 3 2 3" xfId="3590" xr:uid="{00000000-0005-0000-0000-000065340000}"/>
    <cellStyle name="Normal 19 2 4 3 2 3 2" xfId="8572" xr:uid="{00000000-0005-0000-0000-000066340000}"/>
    <cellStyle name="Normal 19 2 4 3 2 3 2 2" xfId="17817" xr:uid="{00000000-0005-0000-0000-000067340000}"/>
    <cellStyle name="Normal 19 2 4 3 2 3 2 3" xfId="27067" xr:uid="{00000000-0005-0000-0000-000068340000}"/>
    <cellStyle name="Normal 19 2 4 3 2 3 2 4" xfId="36312" xr:uid="{00000000-0005-0000-0000-000069340000}"/>
    <cellStyle name="Normal 19 2 4 3 2 3 2 5" xfId="45557" xr:uid="{00000000-0005-0000-0000-00006A340000}"/>
    <cellStyle name="Normal 19 2 4 3 2 3 3" xfId="12835" xr:uid="{00000000-0005-0000-0000-00006B340000}"/>
    <cellStyle name="Normal 19 2 4 3 2 3 4" xfId="22085" xr:uid="{00000000-0005-0000-0000-00006C340000}"/>
    <cellStyle name="Normal 19 2 4 3 2 3 5" xfId="31330" xr:uid="{00000000-0005-0000-0000-00006D340000}"/>
    <cellStyle name="Normal 19 2 4 3 2 3 6" xfId="40575" xr:uid="{00000000-0005-0000-0000-00006E340000}"/>
    <cellStyle name="Normal 19 2 4 3 2 4" xfId="2152" xr:uid="{00000000-0005-0000-0000-00006F340000}"/>
    <cellStyle name="Normal 19 2 4 3 2 4 2" xfId="7134" xr:uid="{00000000-0005-0000-0000-000070340000}"/>
    <cellStyle name="Normal 19 2 4 3 2 4 2 2" xfId="16379" xr:uid="{00000000-0005-0000-0000-000071340000}"/>
    <cellStyle name="Normal 19 2 4 3 2 4 2 3" xfId="25629" xr:uid="{00000000-0005-0000-0000-000072340000}"/>
    <cellStyle name="Normal 19 2 4 3 2 4 2 4" xfId="34874" xr:uid="{00000000-0005-0000-0000-000073340000}"/>
    <cellStyle name="Normal 19 2 4 3 2 4 2 5" xfId="44119" xr:uid="{00000000-0005-0000-0000-000074340000}"/>
    <cellStyle name="Normal 19 2 4 3 2 4 3" xfId="11397" xr:uid="{00000000-0005-0000-0000-000075340000}"/>
    <cellStyle name="Normal 19 2 4 3 2 4 4" xfId="20647" xr:uid="{00000000-0005-0000-0000-000076340000}"/>
    <cellStyle name="Normal 19 2 4 3 2 4 5" xfId="29892" xr:uid="{00000000-0005-0000-0000-000077340000}"/>
    <cellStyle name="Normal 19 2 4 3 2 4 6" xfId="39137" xr:uid="{00000000-0005-0000-0000-000078340000}"/>
    <cellStyle name="Normal 19 2 4 3 2 5" xfId="5730" xr:uid="{00000000-0005-0000-0000-000079340000}"/>
    <cellStyle name="Normal 19 2 4 3 2 5 2" xfId="14975" xr:uid="{00000000-0005-0000-0000-00007A340000}"/>
    <cellStyle name="Normal 19 2 4 3 2 5 3" xfId="24225" xr:uid="{00000000-0005-0000-0000-00007B340000}"/>
    <cellStyle name="Normal 19 2 4 3 2 5 4" xfId="33470" xr:uid="{00000000-0005-0000-0000-00007C340000}"/>
    <cellStyle name="Normal 19 2 4 3 2 5 5" xfId="42715" xr:uid="{00000000-0005-0000-0000-00007D340000}"/>
    <cellStyle name="Normal 19 2 4 3 2 6" xfId="5011" xr:uid="{00000000-0005-0000-0000-00007E340000}"/>
    <cellStyle name="Normal 19 2 4 3 2 6 2" xfId="14256" xr:uid="{00000000-0005-0000-0000-00007F340000}"/>
    <cellStyle name="Normal 19 2 4 3 2 6 3" xfId="23506" xr:uid="{00000000-0005-0000-0000-000080340000}"/>
    <cellStyle name="Normal 19 2 4 3 2 6 4" xfId="32751" xr:uid="{00000000-0005-0000-0000-000081340000}"/>
    <cellStyle name="Normal 19 2 4 3 2 6 5" xfId="41996" xr:uid="{00000000-0005-0000-0000-000082340000}"/>
    <cellStyle name="Normal 19 2 4 3 2 7" xfId="9993" xr:uid="{00000000-0005-0000-0000-000083340000}"/>
    <cellStyle name="Normal 19 2 4 3 2 8" xfId="19243" xr:uid="{00000000-0005-0000-0000-000084340000}"/>
    <cellStyle name="Normal 19 2 4 3 2 9" xfId="28488" xr:uid="{00000000-0005-0000-0000-000085340000}"/>
    <cellStyle name="Normal 19 2 4 3 3" xfId="1099" xr:uid="{00000000-0005-0000-0000-000086340000}"/>
    <cellStyle name="Normal 19 2 4 3 3 2" xfId="3941" xr:uid="{00000000-0005-0000-0000-000087340000}"/>
    <cellStyle name="Normal 19 2 4 3 3 2 2" xfId="8923" xr:uid="{00000000-0005-0000-0000-000088340000}"/>
    <cellStyle name="Normal 19 2 4 3 3 2 2 2" xfId="18168" xr:uid="{00000000-0005-0000-0000-000089340000}"/>
    <cellStyle name="Normal 19 2 4 3 3 2 2 3" xfId="27418" xr:uid="{00000000-0005-0000-0000-00008A340000}"/>
    <cellStyle name="Normal 19 2 4 3 3 2 2 4" xfId="36663" xr:uid="{00000000-0005-0000-0000-00008B340000}"/>
    <cellStyle name="Normal 19 2 4 3 3 2 2 5" xfId="45908" xr:uid="{00000000-0005-0000-0000-00008C340000}"/>
    <cellStyle name="Normal 19 2 4 3 3 2 3" xfId="13186" xr:uid="{00000000-0005-0000-0000-00008D340000}"/>
    <cellStyle name="Normal 19 2 4 3 3 2 4" xfId="22436" xr:uid="{00000000-0005-0000-0000-00008E340000}"/>
    <cellStyle name="Normal 19 2 4 3 3 2 5" xfId="31681" xr:uid="{00000000-0005-0000-0000-00008F340000}"/>
    <cellStyle name="Normal 19 2 4 3 3 2 6" xfId="40926" xr:uid="{00000000-0005-0000-0000-000090340000}"/>
    <cellStyle name="Normal 19 2 4 3 3 3" xfId="2503" xr:uid="{00000000-0005-0000-0000-000091340000}"/>
    <cellStyle name="Normal 19 2 4 3 3 3 2" xfId="7485" xr:uid="{00000000-0005-0000-0000-000092340000}"/>
    <cellStyle name="Normal 19 2 4 3 3 3 2 2" xfId="16730" xr:uid="{00000000-0005-0000-0000-000093340000}"/>
    <cellStyle name="Normal 19 2 4 3 3 3 2 3" xfId="25980" xr:uid="{00000000-0005-0000-0000-000094340000}"/>
    <cellStyle name="Normal 19 2 4 3 3 3 2 4" xfId="35225" xr:uid="{00000000-0005-0000-0000-000095340000}"/>
    <cellStyle name="Normal 19 2 4 3 3 3 2 5" xfId="44470" xr:uid="{00000000-0005-0000-0000-000096340000}"/>
    <cellStyle name="Normal 19 2 4 3 3 3 3" xfId="11748" xr:uid="{00000000-0005-0000-0000-000097340000}"/>
    <cellStyle name="Normal 19 2 4 3 3 3 4" xfId="20998" xr:uid="{00000000-0005-0000-0000-000098340000}"/>
    <cellStyle name="Normal 19 2 4 3 3 3 5" xfId="30243" xr:uid="{00000000-0005-0000-0000-000099340000}"/>
    <cellStyle name="Normal 19 2 4 3 3 3 6" xfId="39488" xr:uid="{00000000-0005-0000-0000-00009A340000}"/>
    <cellStyle name="Normal 19 2 4 3 3 4" xfId="6081" xr:uid="{00000000-0005-0000-0000-00009B340000}"/>
    <cellStyle name="Normal 19 2 4 3 3 4 2" xfId="15326" xr:uid="{00000000-0005-0000-0000-00009C340000}"/>
    <cellStyle name="Normal 19 2 4 3 3 4 3" xfId="24576" xr:uid="{00000000-0005-0000-0000-00009D340000}"/>
    <cellStyle name="Normal 19 2 4 3 3 4 4" xfId="33821" xr:uid="{00000000-0005-0000-0000-00009E340000}"/>
    <cellStyle name="Normal 19 2 4 3 3 4 5" xfId="43066" xr:uid="{00000000-0005-0000-0000-00009F340000}"/>
    <cellStyle name="Normal 19 2 4 3 3 5" xfId="10344" xr:uid="{00000000-0005-0000-0000-0000A0340000}"/>
    <cellStyle name="Normal 19 2 4 3 3 6" xfId="19594" xr:uid="{00000000-0005-0000-0000-0000A1340000}"/>
    <cellStyle name="Normal 19 2 4 3 3 7" xfId="28839" xr:uid="{00000000-0005-0000-0000-0000A2340000}"/>
    <cellStyle name="Normal 19 2 4 3 3 8" xfId="38084" xr:uid="{00000000-0005-0000-0000-0000A3340000}"/>
    <cellStyle name="Normal 19 2 4 3 4" xfId="3222" xr:uid="{00000000-0005-0000-0000-0000A4340000}"/>
    <cellStyle name="Normal 19 2 4 3 4 2" xfId="8204" xr:uid="{00000000-0005-0000-0000-0000A5340000}"/>
    <cellStyle name="Normal 19 2 4 3 4 2 2" xfId="17449" xr:uid="{00000000-0005-0000-0000-0000A6340000}"/>
    <cellStyle name="Normal 19 2 4 3 4 2 3" xfId="26699" xr:uid="{00000000-0005-0000-0000-0000A7340000}"/>
    <cellStyle name="Normal 19 2 4 3 4 2 4" xfId="35944" xr:uid="{00000000-0005-0000-0000-0000A8340000}"/>
    <cellStyle name="Normal 19 2 4 3 4 2 5" xfId="45189" xr:uid="{00000000-0005-0000-0000-0000A9340000}"/>
    <cellStyle name="Normal 19 2 4 3 4 3" xfId="12467" xr:uid="{00000000-0005-0000-0000-0000AA340000}"/>
    <cellStyle name="Normal 19 2 4 3 4 4" xfId="21717" xr:uid="{00000000-0005-0000-0000-0000AB340000}"/>
    <cellStyle name="Normal 19 2 4 3 4 5" xfId="30962" xr:uid="{00000000-0005-0000-0000-0000AC340000}"/>
    <cellStyle name="Normal 19 2 4 3 4 6" xfId="40207" xr:uid="{00000000-0005-0000-0000-0000AD340000}"/>
    <cellStyle name="Normal 19 2 4 3 5" xfId="1684" xr:uid="{00000000-0005-0000-0000-0000AE340000}"/>
    <cellStyle name="Normal 19 2 4 3 5 2" xfId="6666" xr:uid="{00000000-0005-0000-0000-0000AF340000}"/>
    <cellStyle name="Normal 19 2 4 3 5 2 2" xfId="15911" xr:uid="{00000000-0005-0000-0000-0000B0340000}"/>
    <cellStyle name="Normal 19 2 4 3 5 2 3" xfId="25161" xr:uid="{00000000-0005-0000-0000-0000B1340000}"/>
    <cellStyle name="Normal 19 2 4 3 5 2 4" xfId="34406" xr:uid="{00000000-0005-0000-0000-0000B2340000}"/>
    <cellStyle name="Normal 19 2 4 3 5 2 5" xfId="43651" xr:uid="{00000000-0005-0000-0000-0000B3340000}"/>
    <cellStyle name="Normal 19 2 4 3 5 3" xfId="10929" xr:uid="{00000000-0005-0000-0000-0000B4340000}"/>
    <cellStyle name="Normal 19 2 4 3 5 4" xfId="20179" xr:uid="{00000000-0005-0000-0000-0000B5340000}"/>
    <cellStyle name="Normal 19 2 4 3 5 5" xfId="29424" xr:uid="{00000000-0005-0000-0000-0000B6340000}"/>
    <cellStyle name="Normal 19 2 4 3 5 6" xfId="38669" xr:uid="{00000000-0005-0000-0000-0000B7340000}"/>
    <cellStyle name="Normal 19 2 4 3 6" xfId="5362" xr:uid="{00000000-0005-0000-0000-0000B8340000}"/>
    <cellStyle name="Normal 19 2 4 3 6 2" xfId="14607" xr:uid="{00000000-0005-0000-0000-0000B9340000}"/>
    <cellStyle name="Normal 19 2 4 3 6 3" xfId="23857" xr:uid="{00000000-0005-0000-0000-0000BA340000}"/>
    <cellStyle name="Normal 19 2 4 3 6 4" xfId="33102" xr:uid="{00000000-0005-0000-0000-0000BB340000}"/>
    <cellStyle name="Normal 19 2 4 3 6 5" xfId="42347" xr:uid="{00000000-0005-0000-0000-0000BC340000}"/>
    <cellStyle name="Normal 19 2 4 3 7" xfId="4660" xr:uid="{00000000-0005-0000-0000-0000BD340000}"/>
    <cellStyle name="Normal 19 2 4 3 7 2" xfId="13905" xr:uid="{00000000-0005-0000-0000-0000BE340000}"/>
    <cellStyle name="Normal 19 2 4 3 7 3" xfId="23155" xr:uid="{00000000-0005-0000-0000-0000BF340000}"/>
    <cellStyle name="Normal 19 2 4 3 7 4" xfId="32400" xr:uid="{00000000-0005-0000-0000-0000C0340000}"/>
    <cellStyle name="Normal 19 2 4 3 7 5" xfId="41645" xr:uid="{00000000-0005-0000-0000-0000C1340000}"/>
    <cellStyle name="Normal 19 2 4 3 8" xfId="9625" xr:uid="{00000000-0005-0000-0000-0000C2340000}"/>
    <cellStyle name="Normal 19 2 4 3 9" xfId="18875" xr:uid="{00000000-0005-0000-0000-0000C3340000}"/>
    <cellStyle name="Normal 19 2 4 4" xfId="514" xr:uid="{00000000-0005-0000-0000-0000C4340000}"/>
    <cellStyle name="Normal 19 2 4 4 10" xfId="37499" xr:uid="{00000000-0005-0000-0000-0000C5340000}"/>
    <cellStyle name="Normal 19 2 4 4 2" xfId="1216" xr:uid="{00000000-0005-0000-0000-0000C6340000}"/>
    <cellStyle name="Normal 19 2 4 4 2 2" xfId="4058" xr:uid="{00000000-0005-0000-0000-0000C7340000}"/>
    <cellStyle name="Normal 19 2 4 4 2 2 2" xfId="9040" xr:uid="{00000000-0005-0000-0000-0000C8340000}"/>
    <cellStyle name="Normal 19 2 4 4 2 2 2 2" xfId="18285" xr:uid="{00000000-0005-0000-0000-0000C9340000}"/>
    <cellStyle name="Normal 19 2 4 4 2 2 2 3" xfId="27535" xr:uid="{00000000-0005-0000-0000-0000CA340000}"/>
    <cellStyle name="Normal 19 2 4 4 2 2 2 4" xfId="36780" xr:uid="{00000000-0005-0000-0000-0000CB340000}"/>
    <cellStyle name="Normal 19 2 4 4 2 2 2 5" xfId="46025" xr:uid="{00000000-0005-0000-0000-0000CC340000}"/>
    <cellStyle name="Normal 19 2 4 4 2 2 3" xfId="13303" xr:uid="{00000000-0005-0000-0000-0000CD340000}"/>
    <cellStyle name="Normal 19 2 4 4 2 2 4" xfId="22553" xr:uid="{00000000-0005-0000-0000-0000CE340000}"/>
    <cellStyle name="Normal 19 2 4 4 2 2 5" xfId="31798" xr:uid="{00000000-0005-0000-0000-0000CF340000}"/>
    <cellStyle name="Normal 19 2 4 4 2 2 6" xfId="41043" xr:uid="{00000000-0005-0000-0000-0000D0340000}"/>
    <cellStyle name="Normal 19 2 4 4 2 3" xfId="2637" xr:uid="{00000000-0005-0000-0000-0000D1340000}"/>
    <cellStyle name="Normal 19 2 4 4 2 3 2" xfId="7619" xr:uid="{00000000-0005-0000-0000-0000D2340000}"/>
    <cellStyle name="Normal 19 2 4 4 2 3 2 2" xfId="16864" xr:uid="{00000000-0005-0000-0000-0000D3340000}"/>
    <cellStyle name="Normal 19 2 4 4 2 3 2 3" xfId="26114" xr:uid="{00000000-0005-0000-0000-0000D4340000}"/>
    <cellStyle name="Normal 19 2 4 4 2 3 2 4" xfId="35359" xr:uid="{00000000-0005-0000-0000-0000D5340000}"/>
    <cellStyle name="Normal 19 2 4 4 2 3 2 5" xfId="44604" xr:uid="{00000000-0005-0000-0000-0000D6340000}"/>
    <cellStyle name="Normal 19 2 4 4 2 3 3" xfId="11882" xr:uid="{00000000-0005-0000-0000-0000D7340000}"/>
    <cellStyle name="Normal 19 2 4 4 2 3 4" xfId="21132" xr:uid="{00000000-0005-0000-0000-0000D8340000}"/>
    <cellStyle name="Normal 19 2 4 4 2 3 5" xfId="30377" xr:uid="{00000000-0005-0000-0000-0000D9340000}"/>
    <cellStyle name="Normal 19 2 4 4 2 3 6" xfId="39622" xr:uid="{00000000-0005-0000-0000-0000DA340000}"/>
    <cellStyle name="Normal 19 2 4 4 2 4" xfId="6198" xr:uid="{00000000-0005-0000-0000-0000DB340000}"/>
    <cellStyle name="Normal 19 2 4 4 2 4 2" xfId="15443" xr:uid="{00000000-0005-0000-0000-0000DC340000}"/>
    <cellStyle name="Normal 19 2 4 4 2 4 3" xfId="24693" xr:uid="{00000000-0005-0000-0000-0000DD340000}"/>
    <cellStyle name="Normal 19 2 4 4 2 4 4" xfId="33938" xr:uid="{00000000-0005-0000-0000-0000DE340000}"/>
    <cellStyle name="Normal 19 2 4 4 2 4 5" xfId="43183" xr:uid="{00000000-0005-0000-0000-0000DF340000}"/>
    <cellStyle name="Normal 19 2 4 4 2 5" xfId="10461" xr:uid="{00000000-0005-0000-0000-0000E0340000}"/>
    <cellStyle name="Normal 19 2 4 4 2 6" xfId="19711" xr:uid="{00000000-0005-0000-0000-0000E1340000}"/>
    <cellStyle name="Normal 19 2 4 4 2 7" xfId="28956" xr:uid="{00000000-0005-0000-0000-0000E2340000}"/>
    <cellStyle name="Normal 19 2 4 4 2 8" xfId="38201" xr:uid="{00000000-0005-0000-0000-0000E3340000}"/>
    <cellStyle name="Normal 19 2 4 4 3" xfId="3356" xr:uid="{00000000-0005-0000-0000-0000E4340000}"/>
    <cellStyle name="Normal 19 2 4 4 3 2" xfId="8338" xr:uid="{00000000-0005-0000-0000-0000E5340000}"/>
    <cellStyle name="Normal 19 2 4 4 3 2 2" xfId="17583" xr:uid="{00000000-0005-0000-0000-0000E6340000}"/>
    <cellStyle name="Normal 19 2 4 4 3 2 3" xfId="26833" xr:uid="{00000000-0005-0000-0000-0000E7340000}"/>
    <cellStyle name="Normal 19 2 4 4 3 2 4" xfId="36078" xr:uid="{00000000-0005-0000-0000-0000E8340000}"/>
    <cellStyle name="Normal 19 2 4 4 3 2 5" xfId="45323" xr:uid="{00000000-0005-0000-0000-0000E9340000}"/>
    <cellStyle name="Normal 19 2 4 4 3 3" xfId="12601" xr:uid="{00000000-0005-0000-0000-0000EA340000}"/>
    <cellStyle name="Normal 19 2 4 4 3 4" xfId="21851" xr:uid="{00000000-0005-0000-0000-0000EB340000}"/>
    <cellStyle name="Normal 19 2 4 4 3 5" xfId="31096" xr:uid="{00000000-0005-0000-0000-0000EC340000}"/>
    <cellStyle name="Normal 19 2 4 4 3 6" xfId="40341" xr:uid="{00000000-0005-0000-0000-0000ED340000}"/>
    <cellStyle name="Normal 19 2 4 4 4" xfId="1918" xr:uid="{00000000-0005-0000-0000-0000EE340000}"/>
    <cellStyle name="Normal 19 2 4 4 4 2" xfId="6900" xr:uid="{00000000-0005-0000-0000-0000EF340000}"/>
    <cellStyle name="Normal 19 2 4 4 4 2 2" xfId="16145" xr:uid="{00000000-0005-0000-0000-0000F0340000}"/>
    <cellStyle name="Normal 19 2 4 4 4 2 3" xfId="25395" xr:uid="{00000000-0005-0000-0000-0000F1340000}"/>
    <cellStyle name="Normal 19 2 4 4 4 2 4" xfId="34640" xr:uid="{00000000-0005-0000-0000-0000F2340000}"/>
    <cellStyle name="Normal 19 2 4 4 4 2 5" xfId="43885" xr:uid="{00000000-0005-0000-0000-0000F3340000}"/>
    <cellStyle name="Normal 19 2 4 4 4 3" xfId="11163" xr:uid="{00000000-0005-0000-0000-0000F4340000}"/>
    <cellStyle name="Normal 19 2 4 4 4 4" xfId="20413" xr:uid="{00000000-0005-0000-0000-0000F5340000}"/>
    <cellStyle name="Normal 19 2 4 4 4 5" xfId="29658" xr:uid="{00000000-0005-0000-0000-0000F6340000}"/>
    <cellStyle name="Normal 19 2 4 4 4 6" xfId="38903" xr:uid="{00000000-0005-0000-0000-0000F7340000}"/>
    <cellStyle name="Normal 19 2 4 4 5" xfId="5496" xr:uid="{00000000-0005-0000-0000-0000F8340000}"/>
    <cellStyle name="Normal 19 2 4 4 5 2" xfId="14741" xr:uid="{00000000-0005-0000-0000-0000F9340000}"/>
    <cellStyle name="Normal 19 2 4 4 5 3" xfId="23991" xr:uid="{00000000-0005-0000-0000-0000FA340000}"/>
    <cellStyle name="Normal 19 2 4 4 5 4" xfId="33236" xr:uid="{00000000-0005-0000-0000-0000FB340000}"/>
    <cellStyle name="Normal 19 2 4 4 5 5" xfId="42481" xr:uid="{00000000-0005-0000-0000-0000FC340000}"/>
    <cellStyle name="Normal 19 2 4 4 6" xfId="4777" xr:uid="{00000000-0005-0000-0000-0000FD340000}"/>
    <cellStyle name="Normal 19 2 4 4 6 2" xfId="14022" xr:uid="{00000000-0005-0000-0000-0000FE340000}"/>
    <cellStyle name="Normal 19 2 4 4 6 3" xfId="23272" xr:uid="{00000000-0005-0000-0000-0000FF340000}"/>
    <cellStyle name="Normal 19 2 4 4 6 4" xfId="32517" xr:uid="{00000000-0005-0000-0000-000000350000}"/>
    <cellStyle name="Normal 19 2 4 4 6 5" xfId="41762" xr:uid="{00000000-0005-0000-0000-000001350000}"/>
    <cellStyle name="Normal 19 2 4 4 7" xfId="9759" xr:uid="{00000000-0005-0000-0000-000002350000}"/>
    <cellStyle name="Normal 19 2 4 4 8" xfId="19009" xr:uid="{00000000-0005-0000-0000-000003350000}"/>
    <cellStyle name="Normal 19 2 4 4 9" xfId="28254" xr:uid="{00000000-0005-0000-0000-000004350000}"/>
    <cellStyle name="Normal 19 2 4 5" xfId="865" xr:uid="{00000000-0005-0000-0000-000005350000}"/>
    <cellStyle name="Normal 19 2 4 5 2" xfId="3707" xr:uid="{00000000-0005-0000-0000-000006350000}"/>
    <cellStyle name="Normal 19 2 4 5 2 2" xfId="8689" xr:uid="{00000000-0005-0000-0000-000007350000}"/>
    <cellStyle name="Normal 19 2 4 5 2 2 2" xfId="17934" xr:uid="{00000000-0005-0000-0000-000008350000}"/>
    <cellStyle name="Normal 19 2 4 5 2 2 3" xfId="27184" xr:uid="{00000000-0005-0000-0000-000009350000}"/>
    <cellStyle name="Normal 19 2 4 5 2 2 4" xfId="36429" xr:uid="{00000000-0005-0000-0000-00000A350000}"/>
    <cellStyle name="Normal 19 2 4 5 2 2 5" xfId="45674" xr:uid="{00000000-0005-0000-0000-00000B350000}"/>
    <cellStyle name="Normal 19 2 4 5 2 3" xfId="12952" xr:uid="{00000000-0005-0000-0000-00000C350000}"/>
    <cellStyle name="Normal 19 2 4 5 2 4" xfId="22202" xr:uid="{00000000-0005-0000-0000-00000D350000}"/>
    <cellStyle name="Normal 19 2 4 5 2 5" xfId="31447" xr:uid="{00000000-0005-0000-0000-00000E350000}"/>
    <cellStyle name="Normal 19 2 4 5 2 6" xfId="40692" xr:uid="{00000000-0005-0000-0000-00000F350000}"/>
    <cellStyle name="Normal 19 2 4 5 3" xfId="2269" xr:uid="{00000000-0005-0000-0000-000010350000}"/>
    <cellStyle name="Normal 19 2 4 5 3 2" xfId="7251" xr:uid="{00000000-0005-0000-0000-000011350000}"/>
    <cellStyle name="Normal 19 2 4 5 3 2 2" xfId="16496" xr:uid="{00000000-0005-0000-0000-000012350000}"/>
    <cellStyle name="Normal 19 2 4 5 3 2 3" xfId="25746" xr:uid="{00000000-0005-0000-0000-000013350000}"/>
    <cellStyle name="Normal 19 2 4 5 3 2 4" xfId="34991" xr:uid="{00000000-0005-0000-0000-000014350000}"/>
    <cellStyle name="Normal 19 2 4 5 3 2 5" xfId="44236" xr:uid="{00000000-0005-0000-0000-000015350000}"/>
    <cellStyle name="Normal 19 2 4 5 3 3" xfId="11514" xr:uid="{00000000-0005-0000-0000-000016350000}"/>
    <cellStyle name="Normal 19 2 4 5 3 4" xfId="20764" xr:uid="{00000000-0005-0000-0000-000017350000}"/>
    <cellStyle name="Normal 19 2 4 5 3 5" xfId="30009" xr:uid="{00000000-0005-0000-0000-000018350000}"/>
    <cellStyle name="Normal 19 2 4 5 3 6" xfId="39254" xr:uid="{00000000-0005-0000-0000-000019350000}"/>
    <cellStyle name="Normal 19 2 4 5 4" xfId="5847" xr:uid="{00000000-0005-0000-0000-00001A350000}"/>
    <cellStyle name="Normal 19 2 4 5 4 2" xfId="15092" xr:uid="{00000000-0005-0000-0000-00001B350000}"/>
    <cellStyle name="Normal 19 2 4 5 4 3" xfId="24342" xr:uid="{00000000-0005-0000-0000-00001C350000}"/>
    <cellStyle name="Normal 19 2 4 5 4 4" xfId="33587" xr:uid="{00000000-0005-0000-0000-00001D350000}"/>
    <cellStyle name="Normal 19 2 4 5 4 5" xfId="42832" xr:uid="{00000000-0005-0000-0000-00001E350000}"/>
    <cellStyle name="Normal 19 2 4 5 5" xfId="10110" xr:uid="{00000000-0005-0000-0000-00001F350000}"/>
    <cellStyle name="Normal 19 2 4 5 6" xfId="19360" xr:uid="{00000000-0005-0000-0000-000020350000}"/>
    <cellStyle name="Normal 19 2 4 5 7" xfId="28605" xr:uid="{00000000-0005-0000-0000-000021350000}"/>
    <cellStyle name="Normal 19 2 4 5 8" xfId="37850" xr:uid="{00000000-0005-0000-0000-000022350000}"/>
    <cellStyle name="Normal 19 2 4 6" xfId="2988" xr:uid="{00000000-0005-0000-0000-000023350000}"/>
    <cellStyle name="Normal 19 2 4 6 2" xfId="7970" xr:uid="{00000000-0005-0000-0000-000024350000}"/>
    <cellStyle name="Normal 19 2 4 6 2 2" xfId="17215" xr:uid="{00000000-0005-0000-0000-000025350000}"/>
    <cellStyle name="Normal 19 2 4 6 2 3" xfId="26465" xr:uid="{00000000-0005-0000-0000-000026350000}"/>
    <cellStyle name="Normal 19 2 4 6 2 4" xfId="35710" xr:uid="{00000000-0005-0000-0000-000027350000}"/>
    <cellStyle name="Normal 19 2 4 6 2 5" xfId="44955" xr:uid="{00000000-0005-0000-0000-000028350000}"/>
    <cellStyle name="Normal 19 2 4 6 3" xfId="12233" xr:uid="{00000000-0005-0000-0000-000029350000}"/>
    <cellStyle name="Normal 19 2 4 6 4" xfId="21483" xr:uid="{00000000-0005-0000-0000-00002A350000}"/>
    <cellStyle name="Normal 19 2 4 6 5" xfId="30728" xr:uid="{00000000-0005-0000-0000-00002B350000}"/>
    <cellStyle name="Normal 19 2 4 6 6" xfId="39973" xr:uid="{00000000-0005-0000-0000-00002C350000}"/>
    <cellStyle name="Normal 19 2 4 7" xfId="1606" xr:uid="{00000000-0005-0000-0000-00002D350000}"/>
    <cellStyle name="Normal 19 2 4 7 2" xfId="6588" xr:uid="{00000000-0005-0000-0000-00002E350000}"/>
    <cellStyle name="Normal 19 2 4 7 2 2" xfId="15833" xr:uid="{00000000-0005-0000-0000-00002F350000}"/>
    <cellStyle name="Normal 19 2 4 7 2 3" xfId="25083" xr:uid="{00000000-0005-0000-0000-000030350000}"/>
    <cellStyle name="Normal 19 2 4 7 2 4" xfId="34328" xr:uid="{00000000-0005-0000-0000-000031350000}"/>
    <cellStyle name="Normal 19 2 4 7 2 5" xfId="43573" xr:uid="{00000000-0005-0000-0000-000032350000}"/>
    <cellStyle name="Normal 19 2 4 7 3" xfId="10851" xr:uid="{00000000-0005-0000-0000-000033350000}"/>
    <cellStyle name="Normal 19 2 4 7 4" xfId="20101" xr:uid="{00000000-0005-0000-0000-000034350000}"/>
    <cellStyle name="Normal 19 2 4 7 5" xfId="29346" xr:uid="{00000000-0005-0000-0000-000035350000}"/>
    <cellStyle name="Normal 19 2 4 7 6" xfId="38591" xr:uid="{00000000-0005-0000-0000-000036350000}"/>
    <cellStyle name="Normal 19 2 4 8" xfId="5128" xr:uid="{00000000-0005-0000-0000-000037350000}"/>
    <cellStyle name="Normal 19 2 4 8 2" xfId="14373" xr:uid="{00000000-0005-0000-0000-000038350000}"/>
    <cellStyle name="Normal 19 2 4 8 3" xfId="23623" xr:uid="{00000000-0005-0000-0000-000039350000}"/>
    <cellStyle name="Normal 19 2 4 8 4" xfId="32868" xr:uid="{00000000-0005-0000-0000-00003A350000}"/>
    <cellStyle name="Normal 19 2 4 8 5" xfId="42113" xr:uid="{00000000-0005-0000-0000-00003B350000}"/>
    <cellStyle name="Normal 19 2 4 9" xfId="4426" xr:uid="{00000000-0005-0000-0000-00003C350000}"/>
    <cellStyle name="Normal 19 2 4 9 2" xfId="13671" xr:uid="{00000000-0005-0000-0000-00003D350000}"/>
    <cellStyle name="Normal 19 2 4 9 3" xfId="22921" xr:uid="{00000000-0005-0000-0000-00003E350000}"/>
    <cellStyle name="Normal 19 2 4 9 4" xfId="32166" xr:uid="{00000000-0005-0000-0000-00003F350000}"/>
    <cellStyle name="Normal 19 2 4 9 5" xfId="41411" xr:uid="{00000000-0005-0000-0000-000040350000}"/>
    <cellStyle name="Normal 19 2 5" xfId="183" xr:uid="{00000000-0005-0000-0000-000041350000}"/>
    <cellStyle name="Normal 19 2 5 10" xfId="9430" xr:uid="{00000000-0005-0000-0000-000042350000}"/>
    <cellStyle name="Normal 19 2 5 11" xfId="18680" xr:uid="{00000000-0005-0000-0000-000043350000}"/>
    <cellStyle name="Normal 19 2 5 12" xfId="27925" xr:uid="{00000000-0005-0000-0000-000044350000}"/>
    <cellStyle name="Normal 19 2 5 13" xfId="37170" xr:uid="{00000000-0005-0000-0000-000045350000}"/>
    <cellStyle name="Normal 19 2 5 2" xfId="262" xr:uid="{00000000-0005-0000-0000-000046350000}"/>
    <cellStyle name="Normal 19 2 5 2 10" xfId="28003" xr:uid="{00000000-0005-0000-0000-000047350000}"/>
    <cellStyle name="Normal 19 2 5 2 11" xfId="37248" xr:uid="{00000000-0005-0000-0000-000048350000}"/>
    <cellStyle name="Normal 19 2 5 2 2" xfId="631" xr:uid="{00000000-0005-0000-0000-000049350000}"/>
    <cellStyle name="Normal 19 2 5 2 2 10" xfId="37616" xr:uid="{00000000-0005-0000-0000-00004A350000}"/>
    <cellStyle name="Normal 19 2 5 2 2 2" xfId="1333" xr:uid="{00000000-0005-0000-0000-00004B350000}"/>
    <cellStyle name="Normal 19 2 5 2 2 2 2" xfId="4175" xr:uid="{00000000-0005-0000-0000-00004C350000}"/>
    <cellStyle name="Normal 19 2 5 2 2 2 2 2" xfId="9157" xr:uid="{00000000-0005-0000-0000-00004D350000}"/>
    <cellStyle name="Normal 19 2 5 2 2 2 2 2 2" xfId="18402" xr:uid="{00000000-0005-0000-0000-00004E350000}"/>
    <cellStyle name="Normal 19 2 5 2 2 2 2 2 3" xfId="27652" xr:uid="{00000000-0005-0000-0000-00004F350000}"/>
    <cellStyle name="Normal 19 2 5 2 2 2 2 2 4" xfId="36897" xr:uid="{00000000-0005-0000-0000-000050350000}"/>
    <cellStyle name="Normal 19 2 5 2 2 2 2 2 5" xfId="46142" xr:uid="{00000000-0005-0000-0000-000051350000}"/>
    <cellStyle name="Normal 19 2 5 2 2 2 2 3" xfId="13420" xr:uid="{00000000-0005-0000-0000-000052350000}"/>
    <cellStyle name="Normal 19 2 5 2 2 2 2 4" xfId="22670" xr:uid="{00000000-0005-0000-0000-000053350000}"/>
    <cellStyle name="Normal 19 2 5 2 2 2 2 5" xfId="31915" xr:uid="{00000000-0005-0000-0000-000054350000}"/>
    <cellStyle name="Normal 19 2 5 2 2 2 2 6" xfId="41160" xr:uid="{00000000-0005-0000-0000-000055350000}"/>
    <cellStyle name="Normal 19 2 5 2 2 2 3" xfId="2754" xr:uid="{00000000-0005-0000-0000-000056350000}"/>
    <cellStyle name="Normal 19 2 5 2 2 2 3 2" xfId="7736" xr:uid="{00000000-0005-0000-0000-000057350000}"/>
    <cellStyle name="Normal 19 2 5 2 2 2 3 2 2" xfId="16981" xr:uid="{00000000-0005-0000-0000-000058350000}"/>
    <cellStyle name="Normal 19 2 5 2 2 2 3 2 3" xfId="26231" xr:uid="{00000000-0005-0000-0000-000059350000}"/>
    <cellStyle name="Normal 19 2 5 2 2 2 3 2 4" xfId="35476" xr:uid="{00000000-0005-0000-0000-00005A350000}"/>
    <cellStyle name="Normal 19 2 5 2 2 2 3 2 5" xfId="44721" xr:uid="{00000000-0005-0000-0000-00005B350000}"/>
    <cellStyle name="Normal 19 2 5 2 2 2 3 3" xfId="11999" xr:uid="{00000000-0005-0000-0000-00005C350000}"/>
    <cellStyle name="Normal 19 2 5 2 2 2 3 4" xfId="21249" xr:uid="{00000000-0005-0000-0000-00005D350000}"/>
    <cellStyle name="Normal 19 2 5 2 2 2 3 5" xfId="30494" xr:uid="{00000000-0005-0000-0000-00005E350000}"/>
    <cellStyle name="Normal 19 2 5 2 2 2 3 6" xfId="39739" xr:uid="{00000000-0005-0000-0000-00005F350000}"/>
    <cellStyle name="Normal 19 2 5 2 2 2 4" xfId="6315" xr:uid="{00000000-0005-0000-0000-000060350000}"/>
    <cellStyle name="Normal 19 2 5 2 2 2 4 2" xfId="15560" xr:uid="{00000000-0005-0000-0000-000061350000}"/>
    <cellStyle name="Normal 19 2 5 2 2 2 4 3" xfId="24810" xr:uid="{00000000-0005-0000-0000-000062350000}"/>
    <cellStyle name="Normal 19 2 5 2 2 2 4 4" xfId="34055" xr:uid="{00000000-0005-0000-0000-000063350000}"/>
    <cellStyle name="Normal 19 2 5 2 2 2 4 5" xfId="43300" xr:uid="{00000000-0005-0000-0000-000064350000}"/>
    <cellStyle name="Normal 19 2 5 2 2 2 5" xfId="10578" xr:uid="{00000000-0005-0000-0000-000065350000}"/>
    <cellStyle name="Normal 19 2 5 2 2 2 6" xfId="19828" xr:uid="{00000000-0005-0000-0000-000066350000}"/>
    <cellStyle name="Normal 19 2 5 2 2 2 7" xfId="29073" xr:uid="{00000000-0005-0000-0000-000067350000}"/>
    <cellStyle name="Normal 19 2 5 2 2 2 8" xfId="38318" xr:uid="{00000000-0005-0000-0000-000068350000}"/>
    <cellStyle name="Normal 19 2 5 2 2 3" xfId="3473" xr:uid="{00000000-0005-0000-0000-000069350000}"/>
    <cellStyle name="Normal 19 2 5 2 2 3 2" xfId="8455" xr:uid="{00000000-0005-0000-0000-00006A350000}"/>
    <cellStyle name="Normal 19 2 5 2 2 3 2 2" xfId="17700" xr:uid="{00000000-0005-0000-0000-00006B350000}"/>
    <cellStyle name="Normal 19 2 5 2 2 3 2 3" xfId="26950" xr:uid="{00000000-0005-0000-0000-00006C350000}"/>
    <cellStyle name="Normal 19 2 5 2 2 3 2 4" xfId="36195" xr:uid="{00000000-0005-0000-0000-00006D350000}"/>
    <cellStyle name="Normal 19 2 5 2 2 3 2 5" xfId="45440" xr:uid="{00000000-0005-0000-0000-00006E350000}"/>
    <cellStyle name="Normal 19 2 5 2 2 3 3" xfId="12718" xr:uid="{00000000-0005-0000-0000-00006F350000}"/>
    <cellStyle name="Normal 19 2 5 2 2 3 4" xfId="21968" xr:uid="{00000000-0005-0000-0000-000070350000}"/>
    <cellStyle name="Normal 19 2 5 2 2 3 5" xfId="31213" xr:uid="{00000000-0005-0000-0000-000071350000}"/>
    <cellStyle name="Normal 19 2 5 2 2 3 6" xfId="40458" xr:uid="{00000000-0005-0000-0000-000072350000}"/>
    <cellStyle name="Normal 19 2 5 2 2 4" xfId="2035" xr:uid="{00000000-0005-0000-0000-000073350000}"/>
    <cellStyle name="Normal 19 2 5 2 2 4 2" xfId="7017" xr:uid="{00000000-0005-0000-0000-000074350000}"/>
    <cellStyle name="Normal 19 2 5 2 2 4 2 2" xfId="16262" xr:uid="{00000000-0005-0000-0000-000075350000}"/>
    <cellStyle name="Normal 19 2 5 2 2 4 2 3" xfId="25512" xr:uid="{00000000-0005-0000-0000-000076350000}"/>
    <cellStyle name="Normal 19 2 5 2 2 4 2 4" xfId="34757" xr:uid="{00000000-0005-0000-0000-000077350000}"/>
    <cellStyle name="Normal 19 2 5 2 2 4 2 5" xfId="44002" xr:uid="{00000000-0005-0000-0000-000078350000}"/>
    <cellStyle name="Normal 19 2 5 2 2 4 3" xfId="11280" xr:uid="{00000000-0005-0000-0000-000079350000}"/>
    <cellStyle name="Normal 19 2 5 2 2 4 4" xfId="20530" xr:uid="{00000000-0005-0000-0000-00007A350000}"/>
    <cellStyle name="Normal 19 2 5 2 2 4 5" xfId="29775" xr:uid="{00000000-0005-0000-0000-00007B350000}"/>
    <cellStyle name="Normal 19 2 5 2 2 4 6" xfId="39020" xr:uid="{00000000-0005-0000-0000-00007C350000}"/>
    <cellStyle name="Normal 19 2 5 2 2 5" xfId="5613" xr:uid="{00000000-0005-0000-0000-00007D350000}"/>
    <cellStyle name="Normal 19 2 5 2 2 5 2" xfId="14858" xr:uid="{00000000-0005-0000-0000-00007E350000}"/>
    <cellStyle name="Normal 19 2 5 2 2 5 3" xfId="24108" xr:uid="{00000000-0005-0000-0000-00007F350000}"/>
    <cellStyle name="Normal 19 2 5 2 2 5 4" xfId="33353" xr:uid="{00000000-0005-0000-0000-000080350000}"/>
    <cellStyle name="Normal 19 2 5 2 2 5 5" xfId="42598" xr:uid="{00000000-0005-0000-0000-000081350000}"/>
    <cellStyle name="Normal 19 2 5 2 2 6" xfId="4894" xr:uid="{00000000-0005-0000-0000-000082350000}"/>
    <cellStyle name="Normal 19 2 5 2 2 6 2" xfId="14139" xr:uid="{00000000-0005-0000-0000-000083350000}"/>
    <cellStyle name="Normal 19 2 5 2 2 6 3" xfId="23389" xr:uid="{00000000-0005-0000-0000-000084350000}"/>
    <cellStyle name="Normal 19 2 5 2 2 6 4" xfId="32634" xr:uid="{00000000-0005-0000-0000-000085350000}"/>
    <cellStyle name="Normal 19 2 5 2 2 6 5" xfId="41879" xr:uid="{00000000-0005-0000-0000-000086350000}"/>
    <cellStyle name="Normal 19 2 5 2 2 7" xfId="9876" xr:uid="{00000000-0005-0000-0000-000087350000}"/>
    <cellStyle name="Normal 19 2 5 2 2 8" xfId="19126" xr:uid="{00000000-0005-0000-0000-000088350000}"/>
    <cellStyle name="Normal 19 2 5 2 2 9" xfId="28371" xr:uid="{00000000-0005-0000-0000-000089350000}"/>
    <cellStyle name="Normal 19 2 5 2 3" xfId="982" xr:uid="{00000000-0005-0000-0000-00008A350000}"/>
    <cellStyle name="Normal 19 2 5 2 3 2" xfId="3824" xr:uid="{00000000-0005-0000-0000-00008B350000}"/>
    <cellStyle name="Normal 19 2 5 2 3 2 2" xfId="8806" xr:uid="{00000000-0005-0000-0000-00008C350000}"/>
    <cellStyle name="Normal 19 2 5 2 3 2 2 2" xfId="18051" xr:uid="{00000000-0005-0000-0000-00008D350000}"/>
    <cellStyle name="Normal 19 2 5 2 3 2 2 3" xfId="27301" xr:uid="{00000000-0005-0000-0000-00008E350000}"/>
    <cellStyle name="Normal 19 2 5 2 3 2 2 4" xfId="36546" xr:uid="{00000000-0005-0000-0000-00008F350000}"/>
    <cellStyle name="Normal 19 2 5 2 3 2 2 5" xfId="45791" xr:uid="{00000000-0005-0000-0000-000090350000}"/>
    <cellStyle name="Normal 19 2 5 2 3 2 3" xfId="13069" xr:uid="{00000000-0005-0000-0000-000091350000}"/>
    <cellStyle name="Normal 19 2 5 2 3 2 4" xfId="22319" xr:uid="{00000000-0005-0000-0000-000092350000}"/>
    <cellStyle name="Normal 19 2 5 2 3 2 5" xfId="31564" xr:uid="{00000000-0005-0000-0000-000093350000}"/>
    <cellStyle name="Normal 19 2 5 2 3 2 6" xfId="40809" xr:uid="{00000000-0005-0000-0000-000094350000}"/>
    <cellStyle name="Normal 19 2 5 2 3 3" xfId="2386" xr:uid="{00000000-0005-0000-0000-000095350000}"/>
    <cellStyle name="Normal 19 2 5 2 3 3 2" xfId="7368" xr:uid="{00000000-0005-0000-0000-000096350000}"/>
    <cellStyle name="Normal 19 2 5 2 3 3 2 2" xfId="16613" xr:uid="{00000000-0005-0000-0000-000097350000}"/>
    <cellStyle name="Normal 19 2 5 2 3 3 2 3" xfId="25863" xr:uid="{00000000-0005-0000-0000-000098350000}"/>
    <cellStyle name="Normal 19 2 5 2 3 3 2 4" xfId="35108" xr:uid="{00000000-0005-0000-0000-000099350000}"/>
    <cellStyle name="Normal 19 2 5 2 3 3 2 5" xfId="44353" xr:uid="{00000000-0005-0000-0000-00009A350000}"/>
    <cellStyle name="Normal 19 2 5 2 3 3 3" xfId="11631" xr:uid="{00000000-0005-0000-0000-00009B350000}"/>
    <cellStyle name="Normal 19 2 5 2 3 3 4" xfId="20881" xr:uid="{00000000-0005-0000-0000-00009C350000}"/>
    <cellStyle name="Normal 19 2 5 2 3 3 5" xfId="30126" xr:uid="{00000000-0005-0000-0000-00009D350000}"/>
    <cellStyle name="Normal 19 2 5 2 3 3 6" xfId="39371" xr:uid="{00000000-0005-0000-0000-00009E350000}"/>
    <cellStyle name="Normal 19 2 5 2 3 4" xfId="5964" xr:uid="{00000000-0005-0000-0000-00009F350000}"/>
    <cellStyle name="Normal 19 2 5 2 3 4 2" xfId="15209" xr:uid="{00000000-0005-0000-0000-0000A0350000}"/>
    <cellStyle name="Normal 19 2 5 2 3 4 3" xfId="24459" xr:uid="{00000000-0005-0000-0000-0000A1350000}"/>
    <cellStyle name="Normal 19 2 5 2 3 4 4" xfId="33704" xr:uid="{00000000-0005-0000-0000-0000A2350000}"/>
    <cellStyle name="Normal 19 2 5 2 3 4 5" xfId="42949" xr:uid="{00000000-0005-0000-0000-0000A3350000}"/>
    <cellStyle name="Normal 19 2 5 2 3 5" xfId="10227" xr:uid="{00000000-0005-0000-0000-0000A4350000}"/>
    <cellStyle name="Normal 19 2 5 2 3 6" xfId="19477" xr:uid="{00000000-0005-0000-0000-0000A5350000}"/>
    <cellStyle name="Normal 19 2 5 2 3 7" xfId="28722" xr:uid="{00000000-0005-0000-0000-0000A6350000}"/>
    <cellStyle name="Normal 19 2 5 2 3 8" xfId="37967" xr:uid="{00000000-0005-0000-0000-0000A7350000}"/>
    <cellStyle name="Normal 19 2 5 2 4" xfId="3105" xr:uid="{00000000-0005-0000-0000-0000A8350000}"/>
    <cellStyle name="Normal 19 2 5 2 4 2" xfId="8087" xr:uid="{00000000-0005-0000-0000-0000A9350000}"/>
    <cellStyle name="Normal 19 2 5 2 4 2 2" xfId="17332" xr:uid="{00000000-0005-0000-0000-0000AA350000}"/>
    <cellStyle name="Normal 19 2 5 2 4 2 3" xfId="26582" xr:uid="{00000000-0005-0000-0000-0000AB350000}"/>
    <cellStyle name="Normal 19 2 5 2 4 2 4" xfId="35827" xr:uid="{00000000-0005-0000-0000-0000AC350000}"/>
    <cellStyle name="Normal 19 2 5 2 4 2 5" xfId="45072" xr:uid="{00000000-0005-0000-0000-0000AD350000}"/>
    <cellStyle name="Normal 19 2 5 2 4 3" xfId="12350" xr:uid="{00000000-0005-0000-0000-0000AE350000}"/>
    <cellStyle name="Normal 19 2 5 2 4 4" xfId="21600" xr:uid="{00000000-0005-0000-0000-0000AF350000}"/>
    <cellStyle name="Normal 19 2 5 2 4 5" xfId="30845" xr:uid="{00000000-0005-0000-0000-0000B0350000}"/>
    <cellStyle name="Normal 19 2 5 2 4 6" xfId="40090" xr:uid="{00000000-0005-0000-0000-0000B1350000}"/>
    <cellStyle name="Normal 19 2 5 2 5" xfId="1801" xr:uid="{00000000-0005-0000-0000-0000B2350000}"/>
    <cellStyle name="Normal 19 2 5 2 5 2" xfId="6783" xr:uid="{00000000-0005-0000-0000-0000B3350000}"/>
    <cellStyle name="Normal 19 2 5 2 5 2 2" xfId="16028" xr:uid="{00000000-0005-0000-0000-0000B4350000}"/>
    <cellStyle name="Normal 19 2 5 2 5 2 3" xfId="25278" xr:uid="{00000000-0005-0000-0000-0000B5350000}"/>
    <cellStyle name="Normal 19 2 5 2 5 2 4" xfId="34523" xr:uid="{00000000-0005-0000-0000-0000B6350000}"/>
    <cellStyle name="Normal 19 2 5 2 5 2 5" xfId="43768" xr:uid="{00000000-0005-0000-0000-0000B7350000}"/>
    <cellStyle name="Normal 19 2 5 2 5 3" xfId="11046" xr:uid="{00000000-0005-0000-0000-0000B8350000}"/>
    <cellStyle name="Normal 19 2 5 2 5 4" xfId="20296" xr:uid="{00000000-0005-0000-0000-0000B9350000}"/>
    <cellStyle name="Normal 19 2 5 2 5 5" xfId="29541" xr:uid="{00000000-0005-0000-0000-0000BA350000}"/>
    <cellStyle name="Normal 19 2 5 2 5 6" xfId="38786" xr:uid="{00000000-0005-0000-0000-0000BB350000}"/>
    <cellStyle name="Normal 19 2 5 2 6" xfId="5245" xr:uid="{00000000-0005-0000-0000-0000BC350000}"/>
    <cellStyle name="Normal 19 2 5 2 6 2" xfId="14490" xr:uid="{00000000-0005-0000-0000-0000BD350000}"/>
    <cellStyle name="Normal 19 2 5 2 6 3" xfId="23740" xr:uid="{00000000-0005-0000-0000-0000BE350000}"/>
    <cellStyle name="Normal 19 2 5 2 6 4" xfId="32985" xr:uid="{00000000-0005-0000-0000-0000BF350000}"/>
    <cellStyle name="Normal 19 2 5 2 6 5" xfId="42230" xr:uid="{00000000-0005-0000-0000-0000C0350000}"/>
    <cellStyle name="Normal 19 2 5 2 7" xfId="4543" xr:uid="{00000000-0005-0000-0000-0000C1350000}"/>
    <cellStyle name="Normal 19 2 5 2 7 2" xfId="13788" xr:uid="{00000000-0005-0000-0000-0000C2350000}"/>
    <cellStyle name="Normal 19 2 5 2 7 3" xfId="23038" xr:uid="{00000000-0005-0000-0000-0000C3350000}"/>
    <cellStyle name="Normal 19 2 5 2 7 4" xfId="32283" xr:uid="{00000000-0005-0000-0000-0000C4350000}"/>
    <cellStyle name="Normal 19 2 5 2 7 5" xfId="41528" xr:uid="{00000000-0005-0000-0000-0000C5350000}"/>
    <cellStyle name="Normal 19 2 5 2 8" xfId="9508" xr:uid="{00000000-0005-0000-0000-0000C6350000}"/>
    <cellStyle name="Normal 19 2 5 2 9" xfId="18758" xr:uid="{00000000-0005-0000-0000-0000C7350000}"/>
    <cellStyle name="Normal 19 2 5 3" xfId="418" xr:uid="{00000000-0005-0000-0000-0000C8350000}"/>
    <cellStyle name="Normal 19 2 5 3 10" xfId="28159" xr:uid="{00000000-0005-0000-0000-0000C9350000}"/>
    <cellStyle name="Normal 19 2 5 3 11" xfId="37404" xr:uid="{00000000-0005-0000-0000-0000CA350000}"/>
    <cellStyle name="Normal 19 2 5 3 2" xfId="787" xr:uid="{00000000-0005-0000-0000-0000CB350000}"/>
    <cellStyle name="Normal 19 2 5 3 2 10" xfId="37772" xr:uid="{00000000-0005-0000-0000-0000CC350000}"/>
    <cellStyle name="Normal 19 2 5 3 2 2" xfId="1489" xr:uid="{00000000-0005-0000-0000-0000CD350000}"/>
    <cellStyle name="Normal 19 2 5 3 2 2 2" xfId="4331" xr:uid="{00000000-0005-0000-0000-0000CE350000}"/>
    <cellStyle name="Normal 19 2 5 3 2 2 2 2" xfId="9313" xr:uid="{00000000-0005-0000-0000-0000CF350000}"/>
    <cellStyle name="Normal 19 2 5 3 2 2 2 2 2" xfId="18558" xr:uid="{00000000-0005-0000-0000-0000D0350000}"/>
    <cellStyle name="Normal 19 2 5 3 2 2 2 2 3" xfId="27808" xr:uid="{00000000-0005-0000-0000-0000D1350000}"/>
    <cellStyle name="Normal 19 2 5 3 2 2 2 2 4" xfId="37053" xr:uid="{00000000-0005-0000-0000-0000D2350000}"/>
    <cellStyle name="Normal 19 2 5 3 2 2 2 2 5" xfId="46298" xr:uid="{00000000-0005-0000-0000-0000D3350000}"/>
    <cellStyle name="Normal 19 2 5 3 2 2 2 3" xfId="13576" xr:uid="{00000000-0005-0000-0000-0000D4350000}"/>
    <cellStyle name="Normal 19 2 5 3 2 2 2 4" xfId="22826" xr:uid="{00000000-0005-0000-0000-0000D5350000}"/>
    <cellStyle name="Normal 19 2 5 3 2 2 2 5" xfId="32071" xr:uid="{00000000-0005-0000-0000-0000D6350000}"/>
    <cellStyle name="Normal 19 2 5 3 2 2 2 6" xfId="41316" xr:uid="{00000000-0005-0000-0000-0000D7350000}"/>
    <cellStyle name="Normal 19 2 5 3 2 2 3" xfId="2910" xr:uid="{00000000-0005-0000-0000-0000D8350000}"/>
    <cellStyle name="Normal 19 2 5 3 2 2 3 2" xfId="7892" xr:uid="{00000000-0005-0000-0000-0000D9350000}"/>
    <cellStyle name="Normal 19 2 5 3 2 2 3 2 2" xfId="17137" xr:uid="{00000000-0005-0000-0000-0000DA350000}"/>
    <cellStyle name="Normal 19 2 5 3 2 2 3 2 3" xfId="26387" xr:uid="{00000000-0005-0000-0000-0000DB350000}"/>
    <cellStyle name="Normal 19 2 5 3 2 2 3 2 4" xfId="35632" xr:uid="{00000000-0005-0000-0000-0000DC350000}"/>
    <cellStyle name="Normal 19 2 5 3 2 2 3 2 5" xfId="44877" xr:uid="{00000000-0005-0000-0000-0000DD350000}"/>
    <cellStyle name="Normal 19 2 5 3 2 2 3 3" xfId="12155" xr:uid="{00000000-0005-0000-0000-0000DE350000}"/>
    <cellStyle name="Normal 19 2 5 3 2 2 3 4" xfId="21405" xr:uid="{00000000-0005-0000-0000-0000DF350000}"/>
    <cellStyle name="Normal 19 2 5 3 2 2 3 5" xfId="30650" xr:uid="{00000000-0005-0000-0000-0000E0350000}"/>
    <cellStyle name="Normal 19 2 5 3 2 2 3 6" xfId="39895" xr:uid="{00000000-0005-0000-0000-0000E1350000}"/>
    <cellStyle name="Normal 19 2 5 3 2 2 4" xfId="6471" xr:uid="{00000000-0005-0000-0000-0000E2350000}"/>
    <cellStyle name="Normal 19 2 5 3 2 2 4 2" xfId="15716" xr:uid="{00000000-0005-0000-0000-0000E3350000}"/>
    <cellStyle name="Normal 19 2 5 3 2 2 4 3" xfId="24966" xr:uid="{00000000-0005-0000-0000-0000E4350000}"/>
    <cellStyle name="Normal 19 2 5 3 2 2 4 4" xfId="34211" xr:uid="{00000000-0005-0000-0000-0000E5350000}"/>
    <cellStyle name="Normal 19 2 5 3 2 2 4 5" xfId="43456" xr:uid="{00000000-0005-0000-0000-0000E6350000}"/>
    <cellStyle name="Normal 19 2 5 3 2 2 5" xfId="10734" xr:uid="{00000000-0005-0000-0000-0000E7350000}"/>
    <cellStyle name="Normal 19 2 5 3 2 2 6" xfId="19984" xr:uid="{00000000-0005-0000-0000-0000E8350000}"/>
    <cellStyle name="Normal 19 2 5 3 2 2 7" xfId="29229" xr:uid="{00000000-0005-0000-0000-0000E9350000}"/>
    <cellStyle name="Normal 19 2 5 3 2 2 8" xfId="38474" xr:uid="{00000000-0005-0000-0000-0000EA350000}"/>
    <cellStyle name="Normal 19 2 5 3 2 3" xfId="3629" xr:uid="{00000000-0005-0000-0000-0000EB350000}"/>
    <cellStyle name="Normal 19 2 5 3 2 3 2" xfId="8611" xr:uid="{00000000-0005-0000-0000-0000EC350000}"/>
    <cellStyle name="Normal 19 2 5 3 2 3 2 2" xfId="17856" xr:uid="{00000000-0005-0000-0000-0000ED350000}"/>
    <cellStyle name="Normal 19 2 5 3 2 3 2 3" xfId="27106" xr:uid="{00000000-0005-0000-0000-0000EE350000}"/>
    <cellStyle name="Normal 19 2 5 3 2 3 2 4" xfId="36351" xr:uid="{00000000-0005-0000-0000-0000EF350000}"/>
    <cellStyle name="Normal 19 2 5 3 2 3 2 5" xfId="45596" xr:uid="{00000000-0005-0000-0000-0000F0350000}"/>
    <cellStyle name="Normal 19 2 5 3 2 3 3" xfId="12874" xr:uid="{00000000-0005-0000-0000-0000F1350000}"/>
    <cellStyle name="Normal 19 2 5 3 2 3 4" xfId="22124" xr:uid="{00000000-0005-0000-0000-0000F2350000}"/>
    <cellStyle name="Normal 19 2 5 3 2 3 5" xfId="31369" xr:uid="{00000000-0005-0000-0000-0000F3350000}"/>
    <cellStyle name="Normal 19 2 5 3 2 3 6" xfId="40614" xr:uid="{00000000-0005-0000-0000-0000F4350000}"/>
    <cellStyle name="Normal 19 2 5 3 2 4" xfId="2191" xr:uid="{00000000-0005-0000-0000-0000F5350000}"/>
    <cellStyle name="Normal 19 2 5 3 2 4 2" xfId="7173" xr:uid="{00000000-0005-0000-0000-0000F6350000}"/>
    <cellStyle name="Normal 19 2 5 3 2 4 2 2" xfId="16418" xr:uid="{00000000-0005-0000-0000-0000F7350000}"/>
    <cellStyle name="Normal 19 2 5 3 2 4 2 3" xfId="25668" xr:uid="{00000000-0005-0000-0000-0000F8350000}"/>
    <cellStyle name="Normal 19 2 5 3 2 4 2 4" xfId="34913" xr:uid="{00000000-0005-0000-0000-0000F9350000}"/>
    <cellStyle name="Normal 19 2 5 3 2 4 2 5" xfId="44158" xr:uid="{00000000-0005-0000-0000-0000FA350000}"/>
    <cellStyle name="Normal 19 2 5 3 2 4 3" xfId="11436" xr:uid="{00000000-0005-0000-0000-0000FB350000}"/>
    <cellStyle name="Normal 19 2 5 3 2 4 4" xfId="20686" xr:uid="{00000000-0005-0000-0000-0000FC350000}"/>
    <cellStyle name="Normal 19 2 5 3 2 4 5" xfId="29931" xr:uid="{00000000-0005-0000-0000-0000FD350000}"/>
    <cellStyle name="Normal 19 2 5 3 2 4 6" xfId="39176" xr:uid="{00000000-0005-0000-0000-0000FE350000}"/>
    <cellStyle name="Normal 19 2 5 3 2 5" xfId="5769" xr:uid="{00000000-0005-0000-0000-0000FF350000}"/>
    <cellStyle name="Normal 19 2 5 3 2 5 2" xfId="15014" xr:uid="{00000000-0005-0000-0000-000000360000}"/>
    <cellStyle name="Normal 19 2 5 3 2 5 3" xfId="24264" xr:uid="{00000000-0005-0000-0000-000001360000}"/>
    <cellStyle name="Normal 19 2 5 3 2 5 4" xfId="33509" xr:uid="{00000000-0005-0000-0000-000002360000}"/>
    <cellStyle name="Normal 19 2 5 3 2 5 5" xfId="42754" xr:uid="{00000000-0005-0000-0000-000003360000}"/>
    <cellStyle name="Normal 19 2 5 3 2 6" xfId="5050" xr:uid="{00000000-0005-0000-0000-000004360000}"/>
    <cellStyle name="Normal 19 2 5 3 2 6 2" xfId="14295" xr:uid="{00000000-0005-0000-0000-000005360000}"/>
    <cellStyle name="Normal 19 2 5 3 2 6 3" xfId="23545" xr:uid="{00000000-0005-0000-0000-000006360000}"/>
    <cellStyle name="Normal 19 2 5 3 2 6 4" xfId="32790" xr:uid="{00000000-0005-0000-0000-000007360000}"/>
    <cellStyle name="Normal 19 2 5 3 2 6 5" xfId="42035" xr:uid="{00000000-0005-0000-0000-000008360000}"/>
    <cellStyle name="Normal 19 2 5 3 2 7" xfId="10032" xr:uid="{00000000-0005-0000-0000-000009360000}"/>
    <cellStyle name="Normal 19 2 5 3 2 8" xfId="19282" xr:uid="{00000000-0005-0000-0000-00000A360000}"/>
    <cellStyle name="Normal 19 2 5 3 2 9" xfId="28527" xr:uid="{00000000-0005-0000-0000-00000B360000}"/>
    <cellStyle name="Normal 19 2 5 3 3" xfId="1138" xr:uid="{00000000-0005-0000-0000-00000C360000}"/>
    <cellStyle name="Normal 19 2 5 3 3 2" xfId="3980" xr:uid="{00000000-0005-0000-0000-00000D360000}"/>
    <cellStyle name="Normal 19 2 5 3 3 2 2" xfId="8962" xr:uid="{00000000-0005-0000-0000-00000E360000}"/>
    <cellStyle name="Normal 19 2 5 3 3 2 2 2" xfId="18207" xr:uid="{00000000-0005-0000-0000-00000F360000}"/>
    <cellStyle name="Normal 19 2 5 3 3 2 2 3" xfId="27457" xr:uid="{00000000-0005-0000-0000-000010360000}"/>
    <cellStyle name="Normal 19 2 5 3 3 2 2 4" xfId="36702" xr:uid="{00000000-0005-0000-0000-000011360000}"/>
    <cellStyle name="Normal 19 2 5 3 3 2 2 5" xfId="45947" xr:uid="{00000000-0005-0000-0000-000012360000}"/>
    <cellStyle name="Normal 19 2 5 3 3 2 3" xfId="13225" xr:uid="{00000000-0005-0000-0000-000013360000}"/>
    <cellStyle name="Normal 19 2 5 3 3 2 4" xfId="22475" xr:uid="{00000000-0005-0000-0000-000014360000}"/>
    <cellStyle name="Normal 19 2 5 3 3 2 5" xfId="31720" xr:uid="{00000000-0005-0000-0000-000015360000}"/>
    <cellStyle name="Normal 19 2 5 3 3 2 6" xfId="40965" xr:uid="{00000000-0005-0000-0000-000016360000}"/>
    <cellStyle name="Normal 19 2 5 3 3 3" xfId="2542" xr:uid="{00000000-0005-0000-0000-000017360000}"/>
    <cellStyle name="Normal 19 2 5 3 3 3 2" xfId="7524" xr:uid="{00000000-0005-0000-0000-000018360000}"/>
    <cellStyle name="Normal 19 2 5 3 3 3 2 2" xfId="16769" xr:uid="{00000000-0005-0000-0000-000019360000}"/>
    <cellStyle name="Normal 19 2 5 3 3 3 2 3" xfId="26019" xr:uid="{00000000-0005-0000-0000-00001A360000}"/>
    <cellStyle name="Normal 19 2 5 3 3 3 2 4" xfId="35264" xr:uid="{00000000-0005-0000-0000-00001B360000}"/>
    <cellStyle name="Normal 19 2 5 3 3 3 2 5" xfId="44509" xr:uid="{00000000-0005-0000-0000-00001C360000}"/>
    <cellStyle name="Normal 19 2 5 3 3 3 3" xfId="11787" xr:uid="{00000000-0005-0000-0000-00001D360000}"/>
    <cellStyle name="Normal 19 2 5 3 3 3 4" xfId="21037" xr:uid="{00000000-0005-0000-0000-00001E360000}"/>
    <cellStyle name="Normal 19 2 5 3 3 3 5" xfId="30282" xr:uid="{00000000-0005-0000-0000-00001F360000}"/>
    <cellStyle name="Normal 19 2 5 3 3 3 6" xfId="39527" xr:uid="{00000000-0005-0000-0000-000020360000}"/>
    <cellStyle name="Normal 19 2 5 3 3 4" xfId="6120" xr:uid="{00000000-0005-0000-0000-000021360000}"/>
    <cellStyle name="Normal 19 2 5 3 3 4 2" xfId="15365" xr:uid="{00000000-0005-0000-0000-000022360000}"/>
    <cellStyle name="Normal 19 2 5 3 3 4 3" xfId="24615" xr:uid="{00000000-0005-0000-0000-000023360000}"/>
    <cellStyle name="Normal 19 2 5 3 3 4 4" xfId="33860" xr:uid="{00000000-0005-0000-0000-000024360000}"/>
    <cellStyle name="Normal 19 2 5 3 3 4 5" xfId="43105" xr:uid="{00000000-0005-0000-0000-000025360000}"/>
    <cellStyle name="Normal 19 2 5 3 3 5" xfId="10383" xr:uid="{00000000-0005-0000-0000-000026360000}"/>
    <cellStyle name="Normal 19 2 5 3 3 6" xfId="19633" xr:uid="{00000000-0005-0000-0000-000027360000}"/>
    <cellStyle name="Normal 19 2 5 3 3 7" xfId="28878" xr:uid="{00000000-0005-0000-0000-000028360000}"/>
    <cellStyle name="Normal 19 2 5 3 3 8" xfId="38123" xr:uid="{00000000-0005-0000-0000-000029360000}"/>
    <cellStyle name="Normal 19 2 5 3 4" xfId="3261" xr:uid="{00000000-0005-0000-0000-00002A360000}"/>
    <cellStyle name="Normal 19 2 5 3 4 2" xfId="8243" xr:uid="{00000000-0005-0000-0000-00002B360000}"/>
    <cellStyle name="Normal 19 2 5 3 4 2 2" xfId="17488" xr:uid="{00000000-0005-0000-0000-00002C360000}"/>
    <cellStyle name="Normal 19 2 5 3 4 2 3" xfId="26738" xr:uid="{00000000-0005-0000-0000-00002D360000}"/>
    <cellStyle name="Normal 19 2 5 3 4 2 4" xfId="35983" xr:uid="{00000000-0005-0000-0000-00002E360000}"/>
    <cellStyle name="Normal 19 2 5 3 4 2 5" xfId="45228" xr:uid="{00000000-0005-0000-0000-00002F360000}"/>
    <cellStyle name="Normal 19 2 5 3 4 3" xfId="12506" xr:uid="{00000000-0005-0000-0000-000030360000}"/>
    <cellStyle name="Normal 19 2 5 3 4 4" xfId="21756" xr:uid="{00000000-0005-0000-0000-000031360000}"/>
    <cellStyle name="Normal 19 2 5 3 4 5" xfId="31001" xr:uid="{00000000-0005-0000-0000-000032360000}"/>
    <cellStyle name="Normal 19 2 5 3 4 6" xfId="40246" xr:uid="{00000000-0005-0000-0000-000033360000}"/>
    <cellStyle name="Normal 19 2 5 3 5" xfId="1723" xr:uid="{00000000-0005-0000-0000-000034360000}"/>
    <cellStyle name="Normal 19 2 5 3 5 2" xfId="6705" xr:uid="{00000000-0005-0000-0000-000035360000}"/>
    <cellStyle name="Normal 19 2 5 3 5 2 2" xfId="15950" xr:uid="{00000000-0005-0000-0000-000036360000}"/>
    <cellStyle name="Normal 19 2 5 3 5 2 3" xfId="25200" xr:uid="{00000000-0005-0000-0000-000037360000}"/>
    <cellStyle name="Normal 19 2 5 3 5 2 4" xfId="34445" xr:uid="{00000000-0005-0000-0000-000038360000}"/>
    <cellStyle name="Normal 19 2 5 3 5 2 5" xfId="43690" xr:uid="{00000000-0005-0000-0000-000039360000}"/>
    <cellStyle name="Normal 19 2 5 3 5 3" xfId="10968" xr:uid="{00000000-0005-0000-0000-00003A360000}"/>
    <cellStyle name="Normal 19 2 5 3 5 4" xfId="20218" xr:uid="{00000000-0005-0000-0000-00003B360000}"/>
    <cellStyle name="Normal 19 2 5 3 5 5" xfId="29463" xr:uid="{00000000-0005-0000-0000-00003C360000}"/>
    <cellStyle name="Normal 19 2 5 3 5 6" xfId="38708" xr:uid="{00000000-0005-0000-0000-00003D360000}"/>
    <cellStyle name="Normal 19 2 5 3 6" xfId="5401" xr:uid="{00000000-0005-0000-0000-00003E360000}"/>
    <cellStyle name="Normal 19 2 5 3 6 2" xfId="14646" xr:uid="{00000000-0005-0000-0000-00003F360000}"/>
    <cellStyle name="Normal 19 2 5 3 6 3" xfId="23896" xr:uid="{00000000-0005-0000-0000-000040360000}"/>
    <cellStyle name="Normal 19 2 5 3 6 4" xfId="33141" xr:uid="{00000000-0005-0000-0000-000041360000}"/>
    <cellStyle name="Normal 19 2 5 3 6 5" xfId="42386" xr:uid="{00000000-0005-0000-0000-000042360000}"/>
    <cellStyle name="Normal 19 2 5 3 7" xfId="4699" xr:uid="{00000000-0005-0000-0000-000043360000}"/>
    <cellStyle name="Normal 19 2 5 3 7 2" xfId="13944" xr:uid="{00000000-0005-0000-0000-000044360000}"/>
    <cellStyle name="Normal 19 2 5 3 7 3" xfId="23194" xr:uid="{00000000-0005-0000-0000-000045360000}"/>
    <cellStyle name="Normal 19 2 5 3 7 4" xfId="32439" xr:uid="{00000000-0005-0000-0000-000046360000}"/>
    <cellStyle name="Normal 19 2 5 3 7 5" xfId="41684" xr:uid="{00000000-0005-0000-0000-000047360000}"/>
    <cellStyle name="Normal 19 2 5 3 8" xfId="9664" xr:uid="{00000000-0005-0000-0000-000048360000}"/>
    <cellStyle name="Normal 19 2 5 3 9" xfId="18914" xr:uid="{00000000-0005-0000-0000-000049360000}"/>
    <cellStyle name="Normal 19 2 5 4" xfId="553" xr:uid="{00000000-0005-0000-0000-00004A360000}"/>
    <cellStyle name="Normal 19 2 5 4 10" xfId="37538" xr:uid="{00000000-0005-0000-0000-00004B360000}"/>
    <cellStyle name="Normal 19 2 5 4 2" xfId="1255" xr:uid="{00000000-0005-0000-0000-00004C360000}"/>
    <cellStyle name="Normal 19 2 5 4 2 2" xfId="4097" xr:uid="{00000000-0005-0000-0000-00004D360000}"/>
    <cellStyle name="Normal 19 2 5 4 2 2 2" xfId="9079" xr:uid="{00000000-0005-0000-0000-00004E360000}"/>
    <cellStyle name="Normal 19 2 5 4 2 2 2 2" xfId="18324" xr:uid="{00000000-0005-0000-0000-00004F360000}"/>
    <cellStyle name="Normal 19 2 5 4 2 2 2 3" xfId="27574" xr:uid="{00000000-0005-0000-0000-000050360000}"/>
    <cellStyle name="Normal 19 2 5 4 2 2 2 4" xfId="36819" xr:uid="{00000000-0005-0000-0000-000051360000}"/>
    <cellStyle name="Normal 19 2 5 4 2 2 2 5" xfId="46064" xr:uid="{00000000-0005-0000-0000-000052360000}"/>
    <cellStyle name="Normal 19 2 5 4 2 2 3" xfId="13342" xr:uid="{00000000-0005-0000-0000-000053360000}"/>
    <cellStyle name="Normal 19 2 5 4 2 2 4" xfId="22592" xr:uid="{00000000-0005-0000-0000-000054360000}"/>
    <cellStyle name="Normal 19 2 5 4 2 2 5" xfId="31837" xr:uid="{00000000-0005-0000-0000-000055360000}"/>
    <cellStyle name="Normal 19 2 5 4 2 2 6" xfId="41082" xr:uid="{00000000-0005-0000-0000-000056360000}"/>
    <cellStyle name="Normal 19 2 5 4 2 3" xfId="2676" xr:uid="{00000000-0005-0000-0000-000057360000}"/>
    <cellStyle name="Normal 19 2 5 4 2 3 2" xfId="7658" xr:uid="{00000000-0005-0000-0000-000058360000}"/>
    <cellStyle name="Normal 19 2 5 4 2 3 2 2" xfId="16903" xr:uid="{00000000-0005-0000-0000-000059360000}"/>
    <cellStyle name="Normal 19 2 5 4 2 3 2 3" xfId="26153" xr:uid="{00000000-0005-0000-0000-00005A360000}"/>
    <cellStyle name="Normal 19 2 5 4 2 3 2 4" xfId="35398" xr:uid="{00000000-0005-0000-0000-00005B360000}"/>
    <cellStyle name="Normal 19 2 5 4 2 3 2 5" xfId="44643" xr:uid="{00000000-0005-0000-0000-00005C360000}"/>
    <cellStyle name="Normal 19 2 5 4 2 3 3" xfId="11921" xr:uid="{00000000-0005-0000-0000-00005D360000}"/>
    <cellStyle name="Normal 19 2 5 4 2 3 4" xfId="21171" xr:uid="{00000000-0005-0000-0000-00005E360000}"/>
    <cellStyle name="Normal 19 2 5 4 2 3 5" xfId="30416" xr:uid="{00000000-0005-0000-0000-00005F360000}"/>
    <cellStyle name="Normal 19 2 5 4 2 3 6" xfId="39661" xr:uid="{00000000-0005-0000-0000-000060360000}"/>
    <cellStyle name="Normal 19 2 5 4 2 4" xfId="6237" xr:uid="{00000000-0005-0000-0000-000061360000}"/>
    <cellStyle name="Normal 19 2 5 4 2 4 2" xfId="15482" xr:uid="{00000000-0005-0000-0000-000062360000}"/>
    <cellStyle name="Normal 19 2 5 4 2 4 3" xfId="24732" xr:uid="{00000000-0005-0000-0000-000063360000}"/>
    <cellStyle name="Normal 19 2 5 4 2 4 4" xfId="33977" xr:uid="{00000000-0005-0000-0000-000064360000}"/>
    <cellStyle name="Normal 19 2 5 4 2 4 5" xfId="43222" xr:uid="{00000000-0005-0000-0000-000065360000}"/>
    <cellStyle name="Normal 19 2 5 4 2 5" xfId="10500" xr:uid="{00000000-0005-0000-0000-000066360000}"/>
    <cellStyle name="Normal 19 2 5 4 2 6" xfId="19750" xr:uid="{00000000-0005-0000-0000-000067360000}"/>
    <cellStyle name="Normal 19 2 5 4 2 7" xfId="28995" xr:uid="{00000000-0005-0000-0000-000068360000}"/>
    <cellStyle name="Normal 19 2 5 4 2 8" xfId="38240" xr:uid="{00000000-0005-0000-0000-000069360000}"/>
    <cellStyle name="Normal 19 2 5 4 3" xfId="3395" xr:uid="{00000000-0005-0000-0000-00006A360000}"/>
    <cellStyle name="Normal 19 2 5 4 3 2" xfId="8377" xr:uid="{00000000-0005-0000-0000-00006B360000}"/>
    <cellStyle name="Normal 19 2 5 4 3 2 2" xfId="17622" xr:uid="{00000000-0005-0000-0000-00006C360000}"/>
    <cellStyle name="Normal 19 2 5 4 3 2 3" xfId="26872" xr:uid="{00000000-0005-0000-0000-00006D360000}"/>
    <cellStyle name="Normal 19 2 5 4 3 2 4" xfId="36117" xr:uid="{00000000-0005-0000-0000-00006E360000}"/>
    <cellStyle name="Normal 19 2 5 4 3 2 5" xfId="45362" xr:uid="{00000000-0005-0000-0000-00006F360000}"/>
    <cellStyle name="Normal 19 2 5 4 3 3" xfId="12640" xr:uid="{00000000-0005-0000-0000-000070360000}"/>
    <cellStyle name="Normal 19 2 5 4 3 4" xfId="21890" xr:uid="{00000000-0005-0000-0000-000071360000}"/>
    <cellStyle name="Normal 19 2 5 4 3 5" xfId="31135" xr:uid="{00000000-0005-0000-0000-000072360000}"/>
    <cellStyle name="Normal 19 2 5 4 3 6" xfId="40380" xr:uid="{00000000-0005-0000-0000-000073360000}"/>
    <cellStyle name="Normal 19 2 5 4 4" xfId="1957" xr:uid="{00000000-0005-0000-0000-000074360000}"/>
    <cellStyle name="Normal 19 2 5 4 4 2" xfId="6939" xr:uid="{00000000-0005-0000-0000-000075360000}"/>
    <cellStyle name="Normal 19 2 5 4 4 2 2" xfId="16184" xr:uid="{00000000-0005-0000-0000-000076360000}"/>
    <cellStyle name="Normal 19 2 5 4 4 2 3" xfId="25434" xr:uid="{00000000-0005-0000-0000-000077360000}"/>
    <cellStyle name="Normal 19 2 5 4 4 2 4" xfId="34679" xr:uid="{00000000-0005-0000-0000-000078360000}"/>
    <cellStyle name="Normal 19 2 5 4 4 2 5" xfId="43924" xr:uid="{00000000-0005-0000-0000-000079360000}"/>
    <cellStyle name="Normal 19 2 5 4 4 3" xfId="11202" xr:uid="{00000000-0005-0000-0000-00007A360000}"/>
    <cellStyle name="Normal 19 2 5 4 4 4" xfId="20452" xr:uid="{00000000-0005-0000-0000-00007B360000}"/>
    <cellStyle name="Normal 19 2 5 4 4 5" xfId="29697" xr:uid="{00000000-0005-0000-0000-00007C360000}"/>
    <cellStyle name="Normal 19 2 5 4 4 6" xfId="38942" xr:uid="{00000000-0005-0000-0000-00007D360000}"/>
    <cellStyle name="Normal 19 2 5 4 5" xfId="5535" xr:uid="{00000000-0005-0000-0000-00007E360000}"/>
    <cellStyle name="Normal 19 2 5 4 5 2" xfId="14780" xr:uid="{00000000-0005-0000-0000-00007F360000}"/>
    <cellStyle name="Normal 19 2 5 4 5 3" xfId="24030" xr:uid="{00000000-0005-0000-0000-000080360000}"/>
    <cellStyle name="Normal 19 2 5 4 5 4" xfId="33275" xr:uid="{00000000-0005-0000-0000-000081360000}"/>
    <cellStyle name="Normal 19 2 5 4 5 5" xfId="42520" xr:uid="{00000000-0005-0000-0000-000082360000}"/>
    <cellStyle name="Normal 19 2 5 4 6" xfId="4816" xr:uid="{00000000-0005-0000-0000-000083360000}"/>
    <cellStyle name="Normal 19 2 5 4 6 2" xfId="14061" xr:uid="{00000000-0005-0000-0000-000084360000}"/>
    <cellStyle name="Normal 19 2 5 4 6 3" xfId="23311" xr:uid="{00000000-0005-0000-0000-000085360000}"/>
    <cellStyle name="Normal 19 2 5 4 6 4" xfId="32556" xr:uid="{00000000-0005-0000-0000-000086360000}"/>
    <cellStyle name="Normal 19 2 5 4 6 5" xfId="41801" xr:uid="{00000000-0005-0000-0000-000087360000}"/>
    <cellStyle name="Normal 19 2 5 4 7" xfId="9798" xr:uid="{00000000-0005-0000-0000-000088360000}"/>
    <cellStyle name="Normal 19 2 5 4 8" xfId="19048" xr:uid="{00000000-0005-0000-0000-000089360000}"/>
    <cellStyle name="Normal 19 2 5 4 9" xfId="28293" xr:uid="{00000000-0005-0000-0000-00008A360000}"/>
    <cellStyle name="Normal 19 2 5 5" xfId="904" xr:uid="{00000000-0005-0000-0000-00008B360000}"/>
    <cellStyle name="Normal 19 2 5 5 2" xfId="3746" xr:uid="{00000000-0005-0000-0000-00008C360000}"/>
    <cellStyle name="Normal 19 2 5 5 2 2" xfId="8728" xr:uid="{00000000-0005-0000-0000-00008D360000}"/>
    <cellStyle name="Normal 19 2 5 5 2 2 2" xfId="17973" xr:uid="{00000000-0005-0000-0000-00008E360000}"/>
    <cellStyle name="Normal 19 2 5 5 2 2 3" xfId="27223" xr:uid="{00000000-0005-0000-0000-00008F360000}"/>
    <cellStyle name="Normal 19 2 5 5 2 2 4" xfId="36468" xr:uid="{00000000-0005-0000-0000-000090360000}"/>
    <cellStyle name="Normal 19 2 5 5 2 2 5" xfId="45713" xr:uid="{00000000-0005-0000-0000-000091360000}"/>
    <cellStyle name="Normal 19 2 5 5 2 3" xfId="12991" xr:uid="{00000000-0005-0000-0000-000092360000}"/>
    <cellStyle name="Normal 19 2 5 5 2 4" xfId="22241" xr:uid="{00000000-0005-0000-0000-000093360000}"/>
    <cellStyle name="Normal 19 2 5 5 2 5" xfId="31486" xr:uid="{00000000-0005-0000-0000-000094360000}"/>
    <cellStyle name="Normal 19 2 5 5 2 6" xfId="40731" xr:uid="{00000000-0005-0000-0000-000095360000}"/>
    <cellStyle name="Normal 19 2 5 5 3" xfId="2308" xr:uid="{00000000-0005-0000-0000-000096360000}"/>
    <cellStyle name="Normal 19 2 5 5 3 2" xfId="7290" xr:uid="{00000000-0005-0000-0000-000097360000}"/>
    <cellStyle name="Normal 19 2 5 5 3 2 2" xfId="16535" xr:uid="{00000000-0005-0000-0000-000098360000}"/>
    <cellStyle name="Normal 19 2 5 5 3 2 3" xfId="25785" xr:uid="{00000000-0005-0000-0000-000099360000}"/>
    <cellStyle name="Normal 19 2 5 5 3 2 4" xfId="35030" xr:uid="{00000000-0005-0000-0000-00009A360000}"/>
    <cellStyle name="Normal 19 2 5 5 3 2 5" xfId="44275" xr:uid="{00000000-0005-0000-0000-00009B360000}"/>
    <cellStyle name="Normal 19 2 5 5 3 3" xfId="11553" xr:uid="{00000000-0005-0000-0000-00009C360000}"/>
    <cellStyle name="Normal 19 2 5 5 3 4" xfId="20803" xr:uid="{00000000-0005-0000-0000-00009D360000}"/>
    <cellStyle name="Normal 19 2 5 5 3 5" xfId="30048" xr:uid="{00000000-0005-0000-0000-00009E360000}"/>
    <cellStyle name="Normal 19 2 5 5 3 6" xfId="39293" xr:uid="{00000000-0005-0000-0000-00009F360000}"/>
    <cellStyle name="Normal 19 2 5 5 4" xfId="5886" xr:uid="{00000000-0005-0000-0000-0000A0360000}"/>
    <cellStyle name="Normal 19 2 5 5 4 2" xfId="15131" xr:uid="{00000000-0005-0000-0000-0000A1360000}"/>
    <cellStyle name="Normal 19 2 5 5 4 3" xfId="24381" xr:uid="{00000000-0005-0000-0000-0000A2360000}"/>
    <cellStyle name="Normal 19 2 5 5 4 4" xfId="33626" xr:uid="{00000000-0005-0000-0000-0000A3360000}"/>
    <cellStyle name="Normal 19 2 5 5 4 5" xfId="42871" xr:uid="{00000000-0005-0000-0000-0000A4360000}"/>
    <cellStyle name="Normal 19 2 5 5 5" xfId="10149" xr:uid="{00000000-0005-0000-0000-0000A5360000}"/>
    <cellStyle name="Normal 19 2 5 5 6" xfId="19399" xr:uid="{00000000-0005-0000-0000-0000A6360000}"/>
    <cellStyle name="Normal 19 2 5 5 7" xfId="28644" xr:uid="{00000000-0005-0000-0000-0000A7360000}"/>
    <cellStyle name="Normal 19 2 5 5 8" xfId="37889" xr:uid="{00000000-0005-0000-0000-0000A8360000}"/>
    <cellStyle name="Normal 19 2 5 6" xfId="3027" xr:uid="{00000000-0005-0000-0000-0000A9360000}"/>
    <cellStyle name="Normal 19 2 5 6 2" xfId="8009" xr:uid="{00000000-0005-0000-0000-0000AA360000}"/>
    <cellStyle name="Normal 19 2 5 6 2 2" xfId="17254" xr:uid="{00000000-0005-0000-0000-0000AB360000}"/>
    <cellStyle name="Normal 19 2 5 6 2 3" xfId="26504" xr:uid="{00000000-0005-0000-0000-0000AC360000}"/>
    <cellStyle name="Normal 19 2 5 6 2 4" xfId="35749" xr:uid="{00000000-0005-0000-0000-0000AD360000}"/>
    <cellStyle name="Normal 19 2 5 6 2 5" xfId="44994" xr:uid="{00000000-0005-0000-0000-0000AE360000}"/>
    <cellStyle name="Normal 19 2 5 6 3" xfId="12272" xr:uid="{00000000-0005-0000-0000-0000AF360000}"/>
    <cellStyle name="Normal 19 2 5 6 4" xfId="21522" xr:uid="{00000000-0005-0000-0000-0000B0360000}"/>
    <cellStyle name="Normal 19 2 5 6 5" xfId="30767" xr:uid="{00000000-0005-0000-0000-0000B1360000}"/>
    <cellStyle name="Normal 19 2 5 6 6" xfId="40012" xr:uid="{00000000-0005-0000-0000-0000B2360000}"/>
    <cellStyle name="Normal 19 2 5 7" xfId="1567" xr:uid="{00000000-0005-0000-0000-0000B3360000}"/>
    <cellStyle name="Normal 19 2 5 7 2" xfId="6549" xr:uid="{00000000-0005-0000-0000-0000B4360000}"/>
    <cellStyle name="Normal 19 2 5 7 2 2" xfId="15794" xr:uid="{00000000-0005-0000-0000-0000B5360000}"/>
    <cellStyle name="Normal 19 2 5 7 2 3" xfId="25044" xr:uid="{00000000-0005-0000-0000-0000B6360000}"/>
    <cellStyle name="Normal 19 2 5 7 2 4" xfId="34289" xr:uid="{00000000-0005-0000-0000-0000B7360000}"/>
    <cellStyle name="Normal 19 2 5 7 2 5" xfId="43534" xr:uid="{00000000-0005-0000-0000-0000B8360000}"/>
    <cellStyle name="Normal 19 2 5 7 3" xfId="10812" xr:uid="{00000000-0005-0000-0000-0000B9360000}"/>
    <cellStyle name="Normal 19 2 5 7 4" xfId="20062" xr:uid="{00000000-0005-0000-0000-0000BA360000}"/>
    <cellStyle name="Normal 19 2 5 7 5" xfId="29307" xr:uid="{00000000-0005-0000-0000-0000BB360000}"/>
    <cellStyle name="Normal 19 2 5 7 6" xfId="38552" xr:uid="{00000000-0005-0000-0000-0000BC360000}"/>
    <cellStyle name="Normal 19 2 5 8" xfId="5167" xr:uid="{00000000-0005-0000-0000-0000BD360000}"/>
    <cellStyle name="Normal 19 2 5 8 2" xfId="14412" xr:uid="{00000000-0005-0000-0000-0000BE360000}"/>
    <cellStyle name="Normal 19 2 5 8 3" xfId="23662" xr:uid="{00000000-0005-0000-0000-0000BF360000}"/>
    <cellStyle name="Normal 19 2 5 8 4" xfId="32907" xr:uid="{00000000-0005-0000-0000-0000C0360000}"/>
    <cellStyle name="Normal 19 2 5 8 5" xfId="42152" xr:uid="{00000000-0005-0000-0000-0000C1360000}"/>
    <cellStyle name="Normal 19 2 5 9" xfId="4465" xr:uid="{00000000-0005-0000-0000-0000C2360000}"/>
    <cellStyle name="Normal 19 2 5 9 2" xfId="13710" xr:uid="{00000000-0005-0000-0000-0000C3360000}"/>
    <cellStyle name="Normal 19 2 5 9 3" xfId="22960" xr:uid="{00000000-0005-0000-0000-0000C4360000}"/>
    <cellStyle name="Normal 19 2 5 9 4" xfId="32205" xr:uid="{00000000-0005-0000-0000-0000C5360000}"/>
    <cellStyle name="Normal 19 2 5 9 5" xfId="41450" xr:uid="{00000000-0005-0000-0000-0000C6360000}"/>
    <cellStyle name="Normal 19 2 6" xfId="223" xr:uid="{00000000-0005-0000-0000-0000C7360000}"/>
    <cellStyle name="Normal 19 2 6 10" xfId="27964" xr:uid="{00000000-0005-0000-0000-0000C8360000}"/>
    <cellStyle name="Normal 19 2 6 11" xfId="37209" xr:uid="{00000000-0005-0000-0000-0000C9360000}"/>
    <cellStyle name="Normal 19 2 6 2" xfId="592" xr:uid="{00000000-0005-0000-0000-0000CA360000}"/>
    <cellStyle name="Normal 19 2 6 2 10" xfId="37577" xr:uid="{00000000-0005-0000-0000-0000CB360000}"/>
    <cellStyle name="Normal 19 2 6 2 2" xfId="1294" xr:uid="{00000000-0005-0000-0000-0000CC360000}"/>
    <cellStyle name="Normal 19 2 6 2 2 2" xfId="4136" xr:uid="{00000000-0005-0000-0000-0000CD360000}"/>
    <cellStyle name="Normal 19 2 6 2 2 2 2" xfId="9118" xr:uid="{00000000-0005-0000-0000-0000CE360000}"/>
    <cellStyle name="Normal 19 2 6 2 2 2 2 2" xfId="18363" xr:uid="{00000000-0005-0000-0000-0000CF360000}"/>
    <cellStyle name="Normal 19 2 6 2 2 2 2 3" xfId="27613" xr:uid="{00000000-0005-0000-0000-0000D0360000}"/>
    <cellStyle name="Normal 19 2 6 2 2 2 2 4" xfId="36858" xr:uid="{00000000-0005-0000-0000-0000D1360000}"/>
    <cellStyle name="Normal 19 2 6 2 2 2 2 5" xfId="46103" xr:uid="{00000000-0005-0000-0000-0000D2360000}"/>
    <cellStyle name="Normal 19 2 6 2 2 2 3" xfId="13381" xr:uid="{00000000-0005-0000-0000-0000D3360000}"/>
    <cellStyle name="Normal 19 2 6 2 2 2 4" xfId="22631" xr:uid="{00000000-0005-0000-0000-0000D4360000}"/>
    <cellStyle name="Normal 19 2 6 2 2 2 5" xfId="31876" xr:uid="{00000000-0005-0000-0000-0000D5360000}"/>
    <cellStyle name="Normal 19 2 6 2 2 2 6" xfId="41121" xr:uid="{00000000-0005-0000-0000-0000D6360000}"/>
    <cellStyle name="Normal 19 2 6 2 2 3" xfId="2715" xr:uid="{00000000-0005-0000-0000-0000D7360000}"/>
    <cellStyle name="Normal 19 2 6 2 2 3 2" xfId="7697" xr:uid="{00000000-0005-0000-0000-0000D8360000}"/>
    <cellStyle name="Normal 19 2 6 2 2 3 2 2" xfId="16942" xr:uid="{00000000-0005-0000-0000-0000D9360000}"/>
    <cellStyle name="Normal 19 2 6 2 2 3 2 3" xfId="26192" xr:uid="{00000000-0005-0000-0000-0000DA360000}"/>
    <cellStyle name="Normal 19 2 6 2 2 3 2 4" xfId="35437" xr:uid="{00000000-0005-0000-0000-0000DB360000}"/>
    <cellStyle name="Normal 19 2 6 2 2 3 2 5" xfId="44682" xr:uid="{00000000-0005-0000-0000-0000DC360000}"/>
    <cellStyle name="Normal 19 2 6 2 2 3 3" xfId="11960" xr:uid="{00000000-0005-0000-0000-0000DD360000}"/>
    <cellStyle name="Normal 19 2 6 2 2 3 4" xfId="21210" xr:uid="{00000000-0005-0000-0000-0000DE360000}"/>
    <cellStyle name="Normal 19 2 6 2 2 3 5" xfId="30455" xr:uid="{00000000-0005-0000-0000-0000DF360000}"/>
    <cellStyle name="Normal 19 2 6 2 2 3 6" xfId="39700" xr:uid="{00000000-0005-0000-0000-0000E0360000}"/>
    <cellStyle name="Normal 19 2 6 2 2 4" xfId="6276" xr:uid="{00000000-0005-0000-0000-0000E1360000}"/>
    <cellStyle name="Normal 19 2 6 2 2 4 2" xfId="15521" xr:uid="{00000000-0005-0000-0000-0000E2360000}"/>
    <cellStyle name="Normal 19 2 6 2 2 4 3" xfId="24771" xr:uid="{00000000-0005-0000-0000-0000E3360000}"/>
    <cellStyle name="Normal 19 2 6 2 2 4 4" xfId="34016" xr:uid="{00000000-0005-0000-0000-0000E4360000}"/>
    <cellStyle name="Normal 19 2 6 2 2 4 5" xfId="43261" xr:uid="{00000000-0005-0000-0000-0000E5360000}"/>
    <cellStyle name="Normal 19 2 6 2 2 5" xfId="10539" xr:uid="{00000000-0005-0000-0000-0000E6360000}"/>
    <cellStyle name="Normal 19 2 6 2 2 6" xfId="19789" xr:uid="{00000000-0005-0000-0000-0000E7360000}"/>
    <cellStyle name="Normal 19 2 6 2 2 7" xfId="29034" xr:uid="{00000000-0005-0000-0000-0000E8360000}"/>
    <cellStyle name="Normal 19 2 6 2 2 8" xfId="38279" xr:uid="{00000000-0005-0000-0000-0000E9360000}"/>
    <cellStyle name="Normal 19 2 6 2 3" xfId="3434" xr:uid="{00000000-0005-0000-0000-0000EA360000}"/>
    <cellStyle name="Normal 19 2 6 2 3 2" xfId="8416" xr:uid="{00000000-0005-0000-0000-0000EB360000}"/>
    <cellStyle name="Normal 19 2 6 2 3 2 2" xfId="17661" xr:uid="{00000000-0005-0000-0000-0000EC360000}"/>
    <cellStyle name="Normal 19 2 6 2 3 2 3" xfId="26911" xr:uid="{00000000-0005-0000-0000-0000ED360000}"/>
    <cellStyle name="Normal 19 2 6 2 3 2 4" xfId="36156" xr:uid="{00000000-0005-0000-0000-0000EE360000}"/>
    <cellStyle name="Normal 19 2 6 2 3 2 5" xfId="45401" xr:uid="{00000000-0005-0000-0000-0000EF360000}"/>
    <cellStyle name="Normal 19 2 6 2 3 3" xfId="12679" xr:uid="{00000000-0005-0000-0000-0000F0360000}"/>
    <cellStyle name="Normal 19 2 6 2 3 4" xfId="21929" xr:uid="{00000000-0005-0000-0000-0000F1360000}"/>
    <cellStyle name="Normal 19 2 6 2 3 5" xfId="31174" xr:uid="{00000000-0005-0000-0000-0000F2360000}"/>
    <cellStyle name="Normal 19 2 6 2 3 6" xfId="40419" xr:uid="{00000000-0005-0000-0000-0000F3360000}"/>
    <cellStyle name="Normal 19 2 6 2 4" xfId="1996" xr:uid="{00000000-0005-0000-0000-0000F4360000}"/>
    <cellStyle name="Normal 19 2 6 2 4 2" xfId="6978" xr:uid="{00000000-0005-0000-0000-0000F5360000}"/>
    <cellStyle name="Normal 19 2 6 2 4 2 2" xfId="16223" xr:uid="{00000000-0005-0000-0000-0000F6360000}"/>
    <cellStyle name="Normal 19 2 6 2 4 2 3" xfId="25473" xr:uid="{00000000-0005-0000-0000-0000F7360000}"/>
    <cellStyle name="Normal 19 2 6 2 4 2 4" xfId="34718" xr:uid="{00000000-0005-0000-0000-0000F8360000}"/>
    <cellStyle name="Normal 19 2 6 2 4 2 5" xfId="43963" xr:uid="{00000000-0005-0000-0000-0000F9360000}"/>
    <cellStyle name="Normal 19 2 6 2 4 3" xfId="11241" xr:uid="{00000000-0005-0000-0000-0000FA360000}"/>
    <cellStyle name="Normal 19 2 6 2 4 4" xfId="20491" xr:uid="{00000000-0005-0000-0000-0000FB360000}"/>
    <cellStyle name="Normal 19 2 6 2 4 5" xfId="29736" xr:uid="{00000000-0005-0000-0000-0000FC360000}"/>
    <cellStyle name="Normal 19 2 6 2 4 6" xfId="38981" xr:uid="{00000000-0005-0000-0000-0000FD360000}"/>
    <cellStyle name="Normal 19 2 6 2 5" xfId="5574" xr:uid="{00000000-0005-0000-0000-0000FE360000}"/>
    <cellStyle name="Normal 19 2 6 2 5 2" xfId="14819" xr:uid="{00000000-0005-0000-0000-0000FF360000}"/>
    <cellStyle name="Normal 19 2 6 2 5 3" xfId="24069" xr:uid="{00000000-0005-0000-0000-000000370000}"/>
    <cellStyle name="Normal 19 2 6 2 5 4" xfId="33314" xr:uid="{00000000-0005-0000-0000-000001370000}"/>
    <cellStyle name="Normal 19 2 6 2 5 5" xfId="42559" xr:uid="{00000000-0005-0000-0000-000002370000}"/>
    <cellStyle name="Normal 19 2 6 2 6" xfId="4855" xr:uid="{00000000-0005-0000-0000-000003370000}"/>
    <cellStyle name="Normal 19 2 6 2 6 2" xfId="14100" xr:uid="{00000000-0005-0000-0000-000004370000}"/>
    <cellStyle name="Normal 19 2 6 2 6 3" xfId="23350" xr:uid="{00000000-0005-0000-0000-000005370000}"/>
    <cellStyle name="Normal 19 2 6 2 6 4" xfId="32595" xr:uid="{00000000-0005-0000-0000-000006370000}"/>
    <cellStyle name="Normal 19 2 6 2 6 5" xfId="41840" xr:uid="{00000000-0005-0000-0000-000007370000}"/>
    <cellStyle name="Normal 19 2 6 2 7" xfId="9837" xr:uid="{00000000-0005-0000-0000-000008370000}"/>
    <cellStyle name="Normal 19 2 6 2 8" xfId="19087" xr:uid="{00000000-0005-0000-0000-000009370000}"/>
    <cellStyle name="Normal 19 2 6 2 9" xfId="28332" xr:uid="{00000000-0005-0000-0000-00000A370000}"/>
    <cellStyle name="Normal 19 2 6 3" xfId="943" xr:uid="{00000000-0005-0000-0000-00000B370000}"/>
    <cellStyle name="Normal 19 2 6 3 2" xfId="3785" xr:uid="{00000000-0005-0000-0000-00000C370000}"/>
    <cellStyle name="Normal 19 2 6 3 2 2" xfId="8767" xr:uid="{00000000-0005-0000-0000-00000D370000}"/>
    <cellStyle name="Normal 19 2 6 3 2 2 2" xfId="18012" xr:uid="{00000000-0005-0000-0000-00000E370000}"/>
    <cellStyle name="Normal 19 2 6 3 2 2 3" xfId="27262" xr:uid="{00000000-0005-0000-0000-00000F370000}"/>
    <cellStyle name="Normal 19 2 6 3 2 2 4" xfId="36507" xr:uid="{00000000-0005-0000-0000-000010370000}"/>
    <cellStyle name="Normal 19 2 6 3 2 2 5" xfId="45752" xr:uid="{00000000-0005-0000-0000-000011370000}"/>
    <cellStyle name="Normal 19 2 6 3 2 3" xfId="13030" xr:uid="{00000000-0005-0000-0000-000012370000}"/>
    <cellStyle name="Normal 19 2 6 3 2 4" xfId="22280" xr:uid="{00000000-0005-0000-0000-000013370000}"/>
    <cellStyle name="Normal 19 2 6 3 2 5" xfId="31525" xr:uid="{00000000-0005-0000-0000-000014370000}"/>
    <cellStyle name="Normal 19 2 6 3 2 6" xfId="40770" xr:uid="{00000000-0005-0000-0000-000015370000}"/>
    <cellStyle name="Normal 19 2 6 3 3" xfId="2347" xr:uid="{00000000-0005-0000-0000-000016370000}"/>
    <cellStyle name="Normal 19 2 6 3 3 2" xfId="7329" xr:uid="{00000000-0005-0000-0000-000017370000}"/>
    <cellStyle name="Normal 19 2 6 3 3 2 2" xfId="16574" xr:uid="{00000000-0005-0000-0000-000018370000}"/>
    <cellStyle name="Normal 19 2 6 3 3 2 3" xfId="25824" xr:uid="{00000000-0005-0000-0000-000019370000}"/>
    <cellStyle name="Normal 19 2 6 3 3 2 4" xfId="35069" xr:uid="{00000000-0005-0000-0000-00001A370000}"/>
    <cellStyle name="Normal 19 2 6 3 3 2 5" xfId="44314" xr:uid="{00000000-0005-0000-0000-00001B370000}"/>
    <cellStyle name="Normal 19 2 6 3 3 3" xfId="11592" xr:uid="{00000000-0005-0000-0000-00001C370000}"/>
    <cellStyle name="Normal 19 2 6 3 3 4" xfId="20842" xr:uid="{00000000-0005-0000-0000-00001D370000}"/>
    <cellStyle name="Normal 19 2 6 3 3 5" xfId="30087" xr:uid="{00000000-0005-0000-0000-00001E370000}"/>
    <cellStyle name="Normal 19 2 6 3 3 6" xfId="39332" xr:uid="{00000000-0005-0000-0000-00001F370000}"/>
    <cellStyle name="Normal 19 2 6 3 4" xfId="5925" xr:uid="{00000000-0005-0000-0000-000020370000}"/>
    <cellStyle name="Normal 19 2 6 3 4 2" xfId="15170" xr:uid="{00000000-0005-0000-0000-000021370000}"/>
    <cellStyle name="Normal 19 2 6 3 4 3" xfId="24420" xr:uid="{00000000-0005-0000-0000-000022370000}"/>
    <cellStyle name="Normal 19 2 6 3 4 4" xfId="33665" xr:uid="{00000000-0005-0000-0000-000023370000}"/>
    <cellStyle name="Normal 19 2 6 3 4 5" xfId="42910" xr:uid="{00000000-0005-0000-0000-000024370000}"/>
    <cellStyle name="Normal 19 2 6 3 5" xfId="10188" xr:uid="{00000000-0005-0000-0000-000025370000}"/>
    <cellStyle name="Normal 19 2 6 3 6" xfId="19438" xr:uid="{00000000-0005-0000-0000-000026370000}"/>
    <cellStyle name="Normal 19 2 6 3 7" xfId="28683" xr:uid="{00000000-0005-0000-0000-000027370000}"/>
    <cellStyle name="Normal 19 2 6 3 8" xfId="37928" xr:uid="{00000000-0005-0000-0000-000028370000}"/>
    <cellStyle name="Normal 19 2 6 4" xfId="3066" xr:uid="{00000000-0005-0000-0000-000029370000}"/>
    <cellStyle name="Normal 19 2 6 4 2" xfId="8048" xr:uid="{00000000-0005-0000-0000-00002A370000}"/>
    <cellStyle name="Normal 19 2 6 4 2 2" xfId="17293" xr:uid="{00000000-0005-0000-0000-00002B370000}"/>
    <cellStyle name="Normal 19 2 6 4 2 3" xfId="26543" xr:uid="{00000000-0005-0000-0000-00002C370000}"/>
    <cellStyle name="Normal 19 2 6 4 2 4" xfId="35788" xr:uid="{00000000-0005-0000-0000-00002D370000}"/>
    <cellStyle name="Normal 19 2 6 4 2 5" xfId="45033" xr:uid="{00000000-0005-0000-0000-00002E370000}"/>
    <cellStyle name="Normal 19 2 6 4 3" xfId="12311" xr:uid="{00000000-0005-0000-0000-00002F370000}"/>
    <cellStyle name="Normal 19 2 6 4 4" xfId="21561" xr:uid="{00000000-0005-0000-0000-000030370000}"/>
    <cellStyle name="Normal 19 2 6 4 5" xfId="30806" xr:uid="{00000000-0005-0000-0000-000031370000}"/>
    <cellStyle name="Normal 19 2 6 4 6" xfId="40051" xr:uid="{00000000-0005-0000-0000-000032370000}"/>
    <cellStyle name="Normal 19 2 6 5" xfId="1762" xr:uid="{00000000-0005-0000-0000-000033370000}"/>
    <cellStyle name="Normal 19 2 6 5 2" xfId="6744" xr:uid="{00000000-0005-0000-0000-000034370000}"/>
    <cellStyle name="Normal 19 2 6 5 2 2" xfId="15989" xr:uid="{00000000-0005-0000-0000-000035370000}"/>
    <cellStyle name="Normal 19 2 6 5 2 3" xfId="25239" xr:uid="{00000000-0005-0000-0000-000036370000}"/>
    <cellStyle name="Normal 19 2 6 5 2 4" xfId="34484" xr:uid="{00000000-0005-0000-0000-000037370000}"/>
    <cellStyle name="Normal 19 2 6 5 2 5" xfId="43729" xr:uid="{00000000-0005-0000-0000-000038370000}"/>
    <cellStyle name="Normal 19 2 6 5 3" xfId="11007" xr:uid="{00000000-0005-0000-0000-000039370000}"/>
    <cellStyle name="Normal 19 2 6 5 4" xfId="20257" xr:uid="{00000000-0005-0000-0000-00003A370000}"/>
    <cellStyle name="Normal 19 2 6 5 5" xfId="29502" xr:uid="{00000000-0005-0000-0000-00003B370000}"/>
    <cellStyle name="Normal 19 2 6 5 6" xfId="38747" xr:uid="{00000000-0005-0000-0000-00003C370000}"/>
    <cellStyle name="Normal 19 2 6 6" xfId="5206" xr:uid="{00000000-0005-0000-0000-00003D370000}"/>
    <cellStyle name="Normal 19 2 6 6 2" xfId="14451" xr:uid="{00000000-0005-0000-0000-00003E370000}"/>
    <cellStyle name="Normal 19 2 6 6 3" xfId="23701" xr:uid="{00000000-0005-0000-0000-00003F370000}"/>
    <cellStyle name="Normal 19 2 6 6 4" xfId="32946" xr:uid="{00000000-0005-0000-0000-000040370000}"/>
    <cellStyle name="Normal 19 2 6 6 5" xfId="42191" xr:uid="{00000000-0005-0000-0000-000041370000}"/>
    <cellStyle name="Normal 19 2 6 7" xfId="4504" xr:uid="{00000000-0005-0000-0000-000042370000}"/>
    <cellStyle name="Normal 19 2 6 7 2" xfId="13749" xr:uid="{00000000-0005-0000-0000-000043370000}"/>
    <cellStyle name="Normal 19 2 6 7 3" xfId="22999" xr:uid="{00000000-0005-0000-0000-000044370000}"/>
    <cellStyle name="Normal 19 2 6 7 4" xfId="32244" xr:uid="{00000000-0005-0000-0000-000045370000}"/>
    <cellStyle name="Normal 19 2 6 7 5" xfId="41489" xr:uid="{00000000-0005-0000-0000-000046370000}"/>
    <cellStyle name="Normal 19 2 6 8" xfId="9469" xr:uid="{00000000-0005-0000-0000-000047370000}"/>
    <cellStyle name="Normal 19 2 6 9" xfId="18719" xr:uid="{00000000-0005-0000-0000-000048370000}"/>
    <cellStyle name="Normal 19 2 7" xfId="340" xr:uid="{00000000-0005-0000-0000-000049370000}"/>
    <cellStyle name="Normal 19 2 7 10" xfId="28081" xr:uid="{00000000-0005-0000-0000-00004A370000}"/>
    <cellStyle name="Normal 19 2 7 11" xfId="37326" xr:uid="{00000000-0005-0000-0000-00004B370000}"/>
    <cellStyle name="Normal 19 2 7 2" xfId="709" xr:uid="{00000000-0005-0000-0000-00004C370000}"/>
    <cellStyle name="Normal 19 2 7 2 10" xfId="37694" xr:uid="{00000000-0005-0000-0000-00004D370000}"/>
    <cellStyle name="Normal 19 2 7 2 2" xfId="1411" xr:uid="{00000000-0005-0000-0000-00004E370000}"/>
    <cellStyle name="Normal 19 2 7 2 2 2" xfId="4253" xr:uid="{00000000-0005-0000-0000-00004F370000}"/>
    <cellStyle name="Normal 19 2 7 2 2 2 2" xfId="9235" xr:uid="{00000000-0005-0000-0000-000050370000}"/>
    <cellStyle name="Normal 19 2 7 2 2 2 2 2" xfId="18480" xr:uid="{00000000-0005-0000-0000-000051370000}"/>
    <cellStyle name="Normal 19 2 7 2 2 2 2 3" xfId="27730" xr:uid="{00000000-0005-0000-0000-000052370000}"/>
    <cellStyle name="Normal 19 2 7 2 2 2 2 4" xfId="36975" xr:uid="{00000000-0005-0000-0000-000053370000}"/>
    <cellStyle name="Normal 19 2 7 2 2 2 2 5" xfId="46220" xr:uid="{00000000-0005-0000-0000-000054370000}"/>
    <cellStyle name="Normal 19 2 7 2 2 2 3" xfId="13498" xr:uid="{00000000-0005-0000-0000-000055370000}"/>
    <cellStyle name="Normal 19 2 7 2 2 2 4" xfId="22748" xr:uid="{00000000-0005-0000-0000-000056370000}"/>
    <cellStyle name="Normal 19 2 7 2 2 2 5" xfId="31993" xr:uid="{00000000-0005-0000-0000-000057370000}"/>
    <cellStyle name="Normal 19 2 7 2 2 2 6" xfId="41238" xr:uid="{00000000-0005-0000-0000-000058370000}"/>
    <cellStyle name="Normal 19 2 7 2 2 3" xfId="2832" xr:uid="{00000000-0005-0000-0000-000059370000}"/>
    <cellStyle name="Normal 19 2 7 2 2 3 2" xfId="7814" xr:uid="{00000000-0005-0000-0000-00005A370000}"/>
    <cellStyle name="Normal 19 2 7 2 2 3 2 2" xfId="17059" xr:uid="{00000000-0005-0000-0000-00005B370000}"/>
    <cellStyle name="Normal 19 2 7 2 2 3 2 3" xfId="26309" xr:uid="{00000000-0005-0000-0000-00005C370000}"/>
    <cellStyle name="Normal 19 2 7 2 2 3 2 4" xfId="35554" xr:uid="{00000000-0005-0000-0000-00005D370000}"/>
    <cellStyle name="Normal 19 2 7 2 2 3 2 5" xfId="44799" xr:uid="{00000000-0005-0000-0000-00005E370000}"/>
    <cellStyle name="Normal 19 2 7 2 2 3 3" xfId="12077" xr:uid="{00000000-0005-0000-0000-00005F370000}"/>
    <cellStyle name="Normal 19 2 7 2 2 3 4" xfId="21327" xr:uid="{00000000-0005-0000-0000-000060370000}"/>
    <cellStyle name="Normal 19 2 7 2 2 3 5" xfId="30572" xr:uid="{00000000-0005-0000-0000-000061370000}"/>
    <cellStyle name="Normal 19 2 7 2 2 3 6" xfId="39817" xr:uid="{00000000-0005-0000-0000-000062370000}"/>
    <cellStyle name="Normal 19 2 7 2 2 4" xfId="6393" xr:uid="{00000000-0005-0000-0000-000063370000}"/>
    <cellStyle name="Normal 19 2 7 2 2 4 2" xfId="15638" xr:uid="{00000000-0005-0000-0000-000064370000}"/>
    <cellStyle name="Normal 19 2 7 2 2 4 3" xfId="24888" xr:uid="{00000000-0005-0000-0000-000065370000}"/>
    <cellStyle name="Normal 19 2 7 2 2 4 4" xfId="34133" xr:uid="{00000000-0005-0000-0000-000066370000}"/>
    <cellStyle name="Normal 19 2 7 2 2 4 5" xfId="43378" xr:uid="{00000000-0005-0000-0000-000067370000}"/>
    <cellStyle name="Normal 19 2 7 2 2 5" xfId="10656" xr:uid="{00000000-0005-0000-0000-000068370000}"/>
    <cellStyle name="Normal 19 2 7 2 2 6" xfId="19906" xr:uid="{00000000-0005-0000-0000-000069370000}"/>
    <cellStyle name="Normal 19 2 7 2 2 7" xfId="29151" xr:uid="{00000000-0005-0000-0000-00006A370000}"/>
    <cellStyle name="Normal 19 2 7 2 2 8" xfId="38396" xr:uid="{00000000-0005-0000-0000-00006B370000}"/>
    <cellStyle name="Normal 19 2 7 2 3" xfId="3551" xr:uid="{00000000-0005-0000-0000-00006C370000}"/>
    <cellStyle name="Normal 19 2 7 2 3 2" xfId="8533" xr:uid="{00000000-0005-0000-0000-00006D370000}"/>
    <cellStyle name="Normal 19 2 7 2 3 2 2" xfId="17778" xr:uid="{00000000-0005-0000-0000-00006E370000}"/>
    <cellStyle name="Normal 19 2 7 2 3 2 3" xfId="27028" xr:uid="{00000000-0005-0000-0000-00006F370000}"/>
    <cellStyle name="Normal 19 2 7 2 3 2 4" xfId="36273" xr:uid="{00000000-0005-0000-0000-000070370000}"/>
    <cellStyle name="Normal 19 2 7 2 3 2 5" xfId="45518" xr:uid="{00000000-0005-0000-0000-000071370000}"/>
    <cellStyle name="Normal 19 2 7 2 3 3" xfId="12796" xr:uid="{00000000-0005-0000-0000-000072370000}"/>
    <cellStyle name="Normal 19 2 7 2 3 4" xfId="22046" xr:uid="{00000000-0005-0000-0000-000073370000}"/>
    <cellStyle name="Normal 19 2 7 2 3 5" xfId="31291" xr:uid="{00000000-0005-0000-0000-000074370000}"/>
    <cellStyle name="Normal 19 2 7 2 3 6" xfId="40536" xr:uid="{00000000-0005-0000-0000-000075370000}"/>
    <cellStyle name="Normal 19 2 7 2 4" xfId="2113" xr:uid="{00000000-0005-0000-0000-000076370000}"/>
    <cellStyle name="Normal 19 2 7 2 4 2" xfId="7095" xr:uid="{00000000-0005-0000-0000-000077370000}"/>
    <cellStyle name="Normal 19 2 7 2 4 2 2" xfId="16340" xr:uid="{00000000-0005-0000-0000-000078370000}"/>
    <cellStyle name="Normal 19 2 7 2 4 2 3" xfId="25590" xr:uid="{00000000-0005-0000-0000-000079370000}"/>
    <cellStyle name="Normal 19 2 7 2 4 2 4" xfId="34835" xr:uid="{00000000-0005-0000-0000-00007A370000}"/>
    <cellStyle name="Normal 19 2 7 2 4 2 5" xfId="44080" xr:uid="{00000000-0005-0000-0000-00007B370000}"/>
    <cellStyle name="Normal 19 2 7 2 4 3" xfId="11358" xr:uid="{00000000-0005-0000-0000-00007C370000}"/>
    <cellStyle name="Normal 19 2 7 2 4 4" xfId="20608" xr:uid="{00000000-0005-0000-0000-00007D370000}"/>
    <cellStyle name="Normal 19 2 7 2 4 5" xfId="29853" xr:uid="{00000000-0005-0000-0000-00007E370000}"/>
    <cellStyle name="Normal 19 2 7 2 4 6" xfId="39098" xr:uid="{00000000-0005-0000-0000-00007F370000}"/>
    <cellStyle name="Normal 19 2 7 2 5" xfId="5691" xr:uid="{00000000-0005-0000-0000-000080370000}"/>
    <cellStyle name="Normal 19 2 7 2 5 2" xfId="14936" xr:uid="{00000000-0005-0000-0000-000081370000}"/>
    <cellStyle name="Normal 19 2 7 2 5 3" xfId="24186" xr:uid="{00000000-0005-0000-0000-000082370000}"/>
    <cellStyle name="Normal 19 2 7 2 5 4" xfId="33431" xr:uid="{00000000-0005-0000-0000-000083370000}"/>
    <cellStyle name="Normal 19 2 7 2 5 5" xfId="42676" xr:uid="{00000000-0005-0000-0000-000084370000}"/>
    <cellStyle name="Normal 19 2 7 2 6" xfId="4972" xr:uid="{00000000-0005-0000-0000-000085370000}"/>
    <cellStyle name="Normal 19 2 7 2 6 2" xfId="14217" xr:uid="{00000000-0005-0000-0000-000086370000}"/>
    <cellStyle name="Normal 19 2 7 2 6 3" xfId="23467" xr:uid="{00000000-0005-0000-0000-000087370000}"/>
    <cellStyle name="Normal 19 2 7 2 6 4" xfId="32712" xr:uid="{00000000-0005-0000-0000-000088370000}"/>
    <cellStyle name="Normal 19 2 7 2 6 5" xfId="41957" xr:uid="{00000000-0005-0000-0000-000089370000}"/>
    <cellStyle name="Normal 19 2 7 2 7" xfId="9954" xr:uid="{00000000-0005-0000-0000-00008A370000}"/>
    <cellStyle name="Normal 19 2 7 2 8" xfId="19204" xr:uid="{00000000-0005-0000-0000-00008B370000}"/>
    <cellStyle name="Normal 19 2 7 2 9" xfId="28449" xr:uid="{00000000-0005-0000-0000-00008C370000}"/>
    <cellStyle name="Normal 19 2 7 3" xfId="1060" xr:uid="{00000000-0005-0000-0000-00008D370000}"/>
    <cellStyle name="Normal 19 2 7 3 2" xfId="3902" xr:uid="{00000000-0005-0000-0000-00008E370000}"/>
    <cellStyle name="Normal 19 2 7 3 2 2" xfId="8884" xr:uid="{00000000-0005-0000-0000-00008F370000}"/>
    <cellStyle name="Normal 19 2 7 3 2 2 2" xfId="18129" xr:uid="{00000000-0005-0000-0000-000090370000}"/>
    <cellStyle name="Normal 19 2 7 3 2 2 3" xfId="27379" xr:uid="{00000000-0005-0000-0000-000091370000}"/>
    <cellStyle name="Normal 19 2 7 3 2 2 4" xfId="36624" xr:uid="{00000000-0005-0000-0000-000092370000}"/>
    <cellStyle name="Normal 19 2 7 3 2 2 5" xfId="45869" xr:uid="{00000000-0005-0000-0000-000093370000}"/>
    <cellStyle name="Normal 19 2 7 3 2 3" xfId="13147" xr:uid="{00000000-0005-0000-0000-000094370000}"/>
    <cellStyle name="Normal 19 2 7 3 2 4" xfId="22397" xr:uid="{00000000-0005-0000-0000-000095370000}"/>
    <cellStyle name="Normal 19 2 7 3 2 5" xfId="31642" xr:uid="{00000000-0005-0000-0000-000096370000}"/>
    <cellStyle name="Normal 19 2 7 3 2 6" xfId="40887" xr:uid="{00000000-0005-0000-0000-000097370000}"/>
    <cellStyle name="Normal 19 2 7 3 3" xfId="2464" xr:uid="{00000000-0005-0000-0000-000098370000}"/>
    <cellStyle name="Normal 19 2 7 3 3 2" xfId="7446" xr:uid="{00000000-0005-0000-0000-000099370000}"/>
    <cellStyle name="Normal 19 2 7 3 3 2 2" xfId="16691" xr:uid="{00000000-0005-0000-0000-00009A370000}"/>
    <cellStyle name="Normal 19 2 7 3 3 2 3" xfId="25941" xr:uid="{00000000-0005-0000-0000-00009B370000}"/>
    <cellStyle name="Normal 19 2 7 3 3 2 4" xfId="35186" xr:uid="{00000000-0005-0000-0000-00009C370000}"/>
    <cellStyle name="Normal 19 2 7 3 3 2 5" xfId="44431" xr:uid="{00000000-0005-0000-0000-00009D370000}"/>
    <cellStyle name="Normal 19 2 7 3 3 3" xfId="11709" xr:uid="{00000000-0005-0000-0000-00009E370000}"/>
    <cellStyle name="Normal 19 2 7 3 3 4" xfId="20959" xr:uid="{00000000-0005-0000-0000-00009F370000}"/>
    <cellStyle name="Normal 19 2 7 3 3 5" xfId="30204" xr:uid="{00000000-0005-0000-0000-0000A0370000}"/>
    <cellStyle name="Normal 19 2 7 3 3 6" xfId="39449" xr:uid="{00000000-0005-0000-0000-0000A1370000}"/>
    <cellStyle name="Normal 19 2 7 3 4" xfId="6042" xr:uid="{00000000-0005-0000-0000-0000A2370000}"/>
    <cellStyle name="Normal 19 2 7 3 4 2" xfId="15287" xr:uid="{00000000-0005-0000-0000-0000A3370000}"/>
    <cellStyle name="Normal 19 2 7 3 4 3" xfId="24537" xr:uid="{00000000-0005-0000-0000-0000A4370000}"/>
    <cellStyle name="Normal 19 2 7 3 4 4" xfId="33782" xr:uid="{00000000-0005-0000-0000-0000A5370000}"/>
    <cellStyle name="Normal 19 2 7 3 4 5" xfId="43027" xr:uid="{00000000-0005-0000-0000-0000A6370000}"/>
    <cellStyle name="Normal 19 2 7 3 5" xfId="10305" xr:uid="{00000000-0005-0000-0000-0000A7370000}"/>
    <cellStyle name="Normal 19 2 7 3 6" xfId="19555" xr:uid="{00000000-0005-0000-0000-0000A8370000}"/>
    <cellStyle name="Normal 19 2 7 3 7" xfId="28800" xr:uid="{00000000-0005-0000-0000-0000A9370000}"/>
    <cellStyle name="Normal 19 2 7 3 8" xfId="38045" xr:uid="{00000000-0005-0000-0000-0000AA370000}"/>
    <cellStyle name="Normal 19 2 7 4" xfId="3183" xr:uid="{00000000-0005-0000-0000-0000AB370000}"/>
    <cellStyle name="Normal 19 2 7 4 2" xfId="8165" xr:uid="{00000000-0005-0000-0000-0000AC370000}"/>
    <cellStyle name="Normal 19 2 7 4 2 2" xfId="17410" xr:uid="{00000000-0005-0000-0000-0000AD370000}"/>
    <cellStyle name="Normal 19 2 7 4 2 3" xfId="26660" xr:uid="{00000000-0005-0000-0000-0000AE370000}"/>
    <cellStyle name="Normal 19 2 7 4 2 4" xfId="35905" xr:uid="{00000000-0005-0000-0000-0000AF370000}"/>
    <cellStyle name="Normal 19 2 7 4 2 5" xfId="45150" xr:uid="{00000000-0005-0000-0000-0000B0370000}"/>
    <cellStyle name="Normal 19 2 7 4 3" xfId="12428" xr:uid="{00000000-0005-0000-0000-0000B1370000}"/>
    <cellStyle name="Normal 19 2 7 4 4" xfId="21678" xr:uid="{00000000-0005-0000-0000-0000B2370000}"/>
    <cellStyle name="Normal 19 2 7 4 5" xfId="30923" xr:uid="{00000000-0005-0000-0000-0000B3370000}"/>
    <cellStyle name="Normal 19 2 7 4 6" xfId="40168" xr:uid="{00000000-0005-0000-0000-0000B4370000}"/>
    <cellStyle name="Normal 19 2 7 5" xfId="1645" xr:uid="{00000000-0005-0000-0000-0000B5370000}"/>
    <cellStyle name="Normal 19 2 7 5 2" xfId="6627" xr:uid="{00000000-0005-0000-0000-0000B6370000}"/>
    <cellStyle name="Normal 19 2 7 5 2 2" xfId="15872" xr:uid="{00000000-0005-0000-0000-0000B7370000}"/>
    <cellStyle name="Normal 19 2 7 5 2 3" xfId="25122" xr:uid="{00000000-0005-0000-0000-0000B8370000}"/>
    <cellStyle name="Normal 19 2 7 5 2 4" xfId="34367" xr:uid="{00000000-0005-0000-0000-0000B9370000}"/>
    <cellStyle name="Normal 19 2 7 5 2 5" xfId="43612" xr:uid="{00000000-0005-0000-0000-0000BA370000}"/>
    <cellStyle name="Normal 19 2 7 5 3" xfId="10890" xr:uid="{00000000-0005-0000-0000-0000BB370000}"/>
    <cellStyle name="Normal 19 2 7 5 4" xfId="20140" xr:uid="{00000000-0005-0000-0000-0000BC370000}"/>
    <cellStyle name="Normal 19 2 7 5 5" xfId="29385" xr:uid="{00000000-0005-0000-0000-0000BD370000}"/>
    <cellStyle name="Normal 19 2 7 5 6" xfId="38630" xr:uid="{00000000-0005-0000-0000-0000BE370000}"/>
    <cellStyle name="Normal 19 2 7 6" xfId="5323" xr:uid="{00000000-0005-0000-0000-0000BF370000}"/>
    <cellStyle name="Normal 19 2 7 6 2" xfId="14568" xr:uid="{00000000-0005-0000-0000-0000C0370000}"/>
    <cellStyle name="Normal 19 2 7 6 3" xfId="23818" xr:uid="{00000000-0005-0000-0000-0000C1370000}"/>
    <cellStyle name="Normal 19 2 7 6 4" xfId="33063" xr:uid="{00000000-0005-0000-0000-0000C2370000}"/>
    <cellStyle name="Normal 19 2 7 6 5" xfId="42308" xr:uid="{00000000-0005-0000-0000-0000C3370000}"/>
    <cellStyle name="Normal 19 2 7 7" xfId="4621" xr:uid="{00000000-0005-0000-0000-0000C4370000}"/>
    <cellStyle name="Normal 19 2 7 7 2" xfId="13866" xr:uid="{00000000-0005-0000-0000-0000C5370000}"/>
    <cellStyle name="Normal 19 2 7 7 3" xfId="23116" xr:uid="{00000000-0005-0000-0000-0000C6370000}"/>
    <cellStyle name="Normal 19 2 7 7 4" xfId="32361" xr:uid="{00000000-0005-0000-0000-0000C7370000}"/>
    <cellStyle name="Normal 19 2 7 7 5" xfId="41606" xr:uid="{00000000-0005-0000-0000-0000C8370000}"/>
    <cellStyle name="Normal 19 2 7 8" xfId="9586" xr:uid="{00000000-0005-0000-0000-0000C9370000}"/>
    <cellStyle name="Normal 19 2 7 9" xfId="18836" xr:uid="{00000000-0005-0000-0000-0000CA370000}"/>
    <cellStyle name="Normal 19 2 8" xfId="474" xr:uid="{00000000-0005-0000-0000-0000CB370000}"/>
    <cellStyle name="Normal 19 2 8 10" xfId="37460" xr:uid="{00000000-0005-0000-0000-0000CC370000}"/>
    <cellStyle name="Normal 19 2 8 2" xfId="1177" xr:uid="{00000000-0005-0000-0000-0000CD370000}"/>
    <cellStyle name="Normal 19 2 8 2 2" xfId="4019" xr:uid="{00000000-0005-0000-0000-0000CE370000}"/>
    <cellStyle name="Normal 19 2 8 2 2 2" xfId="9001" xr:uid="{00000000-0005-0000-0000-0000CF370000}"/>
    <cellStyle name="Normal 19 2 8 2 2 2 2" xfId="18246" xr:uid="{00000000-0005-0000-0000-0000D0370000}"/>
    <cellStyle name="Normal 19 2 8 2 2 2 3" xfId="27496" xr:uid="{00000000-0005-0000-0000-0000D1370000}"/>
    <cellStyle name="Normal 19 2 8 2 2 2 4" xfId="36741" xr:uid="{00000000-0005-0000-0000-0000D2370000}"/>
    <cellStyle name="Normal 19 2 8 2 2 2 5" xfId="45986" xr:uid="{00000000-0005-0000-0000-0000D3370000}"/>
    <cellStyle name="Normal 19 2 8 2 2 3" xfId="13264" xr:uid="{00000000-0005-0000-0000-0000D4370000}"/>
    <cellStyle name="Normal 19 2 8 2 2 4" xfId="22514" xr:uid="{00000000-0005-0000-0000-0000D5370000}"/>
    <cellStyle name="Normal 19 2 8 2 2 5" xfId="31759" xr:uid="{00000000-0005-0000-0000-0000D6370000}"/>
    <cellStyle name="Normal 19 2 8 2 2 6" xfId="41004" xr:uid="{00000000-0005-0000-0000-0000D7370000}"/>
    <cellStyle name="Normal 19 2 8 2 3" xfId="2598" xr:uid="{00000000-0005-0000-0000-0000D8370000}"/>
    <cellStyle name="Normal 19 2 8 2 3 2" xfId="7580" xr:uid="{00000000-0005-0000-0000-0000D9370000}"/>
    <cellStyle name="Normal 19 2 8 2 3 2 2" xfId="16825" xr:uid="{00000000-0005-0000-0000-0000DA370000}"/>
    <cellStyle name="Normal 19 2 8 2 3 2 3" xfId="26075" xr:uid="{00000000-0005-0000-0000-0000DB370000}"/>
    <cellStyle name="Normal 19 2 8 2 3 2 4" xfId="35320" xr:uid="{00000000-0005-0000-0000-0000DC370000}"/>
    <cellStyle name="Normal 19 2 8 2 3 2 5" xfId="44565" xr:uid="{00000000-0005-0000-0000-0000DD370000}"/>
    <cellStyle name="Normal 19 2 8 2 3 3" xfId="11843" xr:uid="{00000000-0005-0000-0000-0000DE370000}"/>
    <cellStyle name="Normal 19 2 8 2 3 4" xfId="21093" xr:uid="{00000000-0005-0000-0000-0000DF370000}"/>
    <cellStyle name="Normal 19 2 8 2 3 5" xfId="30338" xr:uid="{00000000-0005-0000-0000-0000E0370000}"/>
    <cellStyle name="Normal 19 2 8 2 3 6" xfId="39583" xr:uid="{00000000-0005-0000-0000-0000E1370000}"/>
    <cellStyle name="Normal 19 2 8 2 4" xfId="6159" xr:uid="{00000000-0005-0000-0000-0000E2370000}"/>
    <cellStyle name="Normal 19 2 8 2 4 2" xfId="15404" xr:uid="{00000000-0005-0000-0000-0000E3370000}"/>
    <cellStyle name="Normal 19 2 8 2 4 3" xfId="24654" xr:uid="{00000000-0005-0000-0000-0000E4370000}"/>
    <cellStyle name="Normal 19 2 8 2 4 4" xfId="33899" xr:uid="{00000000-0005-0000-0000-0000E5370000}"/>
    <cellStyle name="Normal 19 2 8 2 4 5" xfId="43144" xr:uid="{00000000-0005-0000-0000-0000E6370000}"/>
    <cellStyle name="Normal 19 2 8 2 5" xfId="10422" xr:uid="{00000000-0005-0000-0000-0000E7370000}"/>
    <cellStyle name="Normal 19 2 8 2 6" xfId="19672" xr:uid="{00000000-0005-0000-0000-0000E8370000}"/>
    <cellStyle name="Normal 19 2 8 2 7" xfId="28917" xr:uid="{00000000-0005-0000-0000-0000E9370000}"/>
    <cellStyle name="Normal 19 2 8 2 8" xfId="38162" xr:uid="{00000000-0005-0000-0000-0000EA370000}"/>
    <cellStyle name="Normal 19 2 8 3" xfId="3317" xr:uid="{00000000-0005-0000-0000-0000EB370000}"/>
    <cellStyle name="Normal 19 2 8 3 2" xfId="8299" xr:uid="{00000000-0005-0000-0000-0000EC370000}"/>
    <cellStyle name="Normal 19 2 8 3 2 2" xfId="17544" xr:uid="{00000000-0005-0000-0000-0000ED370000}"/>
    <cellStyle name="Normal 19 2 8 3 2 3" xfId="26794" xr:uid="{00000000-0005-0000-0000-0000EE370000}"/>
    <cellStyle name="Normal 19 2 8 3 2 4" xfId="36039" xr:uid="{00000000-0005-0000-0000-0000EF370000}"/>
    <cellStyle name="Normal 19 2 8 3 2 5" xfId="45284" xr:uid="{00000000-0005-0000-0000-0000F0370000}"/>
    <cellStyle name="Normal 19 2 8 3 3" xfId="12562" xr:uid="{00000000-0005-0000-0000-0000F1370000}"/>
    <cellStyle name="Normal 19 2 8 3 4" xfId="21812" xr:uid="{00000000-0005-0000-0000-0000F2370000}"/>
    <cellStyle name="Normal 19 2 8 3 5" xfId="31057" xr:uid="{00000000-0005-0000-0000-0000F3370000}"/>
    <cellStyle name="Normal 19 2 8 3 6" xfId="40302" xr:uid="{00000000-0005-0000-0000-0000F4370000}"/>
    <cellStyle name="Normal 19 2 8 4" xfId="1879" xr:uid="{00000000-0005-0000-0000-0000F5370000}"/>
    <cellStyle name="Normal 19 2 8 4 2" xfId="6861" xr:uid="{00000000-0005-0000-0000-0000F6370000}"/>
    <cellStyle name="Normal 19 2 8 4 2 2" xfId="16106" xr:uid="{00000000-0005-0000-0000-0000F7370000}"/>
    <cellStyle name="Normal 19 2 8 4 2 3" xfId="25356" xr:uid="{00000000-0005-0000-0000-0000F8370000}"/>
    <cellStyle name="Normal 19 2 8 4 2 4" xfId="34601" xr:uid="{00000000-0005-0000-0000-0000F9370000}"/>
    <cellStyle name="Normal 19 2 8 4 2 5" xfId="43846" xr:uid="{00000000-0005-0000-0000-0000FA370000}"/>
    <cellStyle name="Normal 19 2 8 4 3" xfId="11124" xr:uid="{00000000-0005-0000-0000-0000FB370000}"/>
    <cellStyle name="Normal 19 2 8 4 4" xfId="20374" xr:uid="{00000000-0005-0000-0000-0000FC370000}"/>
    <cellStyle name="Normal 19 2 8 4 5" xfId="29619" xr:uid="{00000000-0005-0000-0000-0000FD370000}"/>
    <cellStyle name="Normal 19 2 8 4 6" xfId="38864" xr:uid="{00000000-0005-0000-0000-0000FE370000}"/>
    <cellStyle name="Normal 19 2 8 5" xfId="5457" xr:uid="{00000000-0005-0000-0000-0000FF370000}"/>
    <cellStyle name="Normal 19 2 8 5 2" xfId="14702" xr:uid="{00000000-0005-0000-0000-000000380000}"/>
    <cellStyle name="Normal 19 2 8 5 3" xfId="23952" xr:uid="{00000000-0005-0000-0000-000001380000}"/>
    <cellStyle name="Normal 19 2 8 5 4" xfId="33197" xr:uid="{00000000-0005-0000-0000-000002380000}"/>
    <cellStyle name="Normal 19 2 8 5 5" xfId="42442" xr:uid="{00000000-0005-0000-0000-000003380000}"/>
    <cellStyle name="Normal 19 2 8 6" xfId="4387" xr:uid="{00000000-0005-0000-0000-000004380000}"/>
    <cellStyle name="Normal 19 2 8 6 2" xfId="13632" xr:uid="{00000000-0005-0000-0000-000005380000}"/>
    <cellStyle name="Normal 19 2 8 6 3" xfId="22882" xr:uid="{00000000-0005-0000-0000-000006380000}"/>
    <cellStyle name="Normal 19 2 8 6 4" xfId="32127" xr:uid="{00000000-0005-0000-0000-000007380000}"/>
    <cellStyle name="Normal 19 2 8 6 5" xfId="41372" xr:uid="{00000000-0005-0000-0000-000008380000}"/>
    <cellStyle name="Normal 19 2 8 7" xfId="9720" xr:uid="{00000000-0005-0000-0000-000009380000}"/>
    <cellStyle name="Normal 19 2 8 8" xfId="18970" xr:uid="{00000000-0005-0000-0000-00000A380000}"/>
    <cellStyle name="Normal 19 2 8 9" xfId="28215" xr:uid="{00000000-0005-0000-0000-00000B380000}"/>
    <cellStyle name="Normal 19 2 9" xfId="460" xr:uid="{00000000-0005-0000-0000-00000C380000}"/>
    <cellStyle name="Normal 19 2 9 2" xfId="3303" xr:uid="{00000000-0005-0000-0000-00000D380000}"/>
    <cellStyle name="Normal 19 2 9 2 2" xfId="8285" xr:uid="{00000000-0005-0000-0000-00000E380000}"/>
    <cellStyle name="Normal 19 2 9 2 2 2" xfId="17530" xr:uid="{00000000-0005-0000-0000-00000F380000}"/>
    <cellStyle name="Normal 19 2 9 2 2 3" xfId="26780" xr:uid="{00000000-0005-0000-0000-000010380000}"/>
    <cellStyle name="Normal 19 2 9 2 2 4" xfId="36025" xr:uid="{00000000-0005-0000-0000-000011380000}"/>
    <cellStyle name="Normal 19 2 9 2 2 5" xfId="45270" xr:uid="{00000000-0005-0000-0000-000012380000}"/>
    <cellStyle name="Normal 19 2 9 2 3" xfId="12548" xr:uid="{00000000-0005-0000-0000-000013380000}"/>
    <cellStyle name="Normal 19 2 9 2 4" xfId="21798" xr:uid="{00000000-0005-0000-0000-000014380000}"/>
    <cellStyle name="Normal 19 2 9 2 5" xfId="31043" xr:uid="{00000000-0005-0000-0000-000015380000}"/>
    <cellStyle name="Normal 19 2 9 2 6" xfId="40288" xr:uid="{00000000-0005-0000-0000-000016380000}"/>
    <cellStyle name="Normal 19 2 9 3" xfId="2584" xr:uid="{00000000-0005-0000-0000-000017380000}"/>
    <cellStyle name="Normal 19 2 9 3 2" xfId="7566" xr:uid="{00000000-0005-0000-0000-000018380000}"/>
    <cellStyle name="Normal 19 2 9 3 2 2" xfId="16811" xr:uid="{00000000-0005-0000-0000-000019380000}"/>
    <cellStyle name="Normal 19 2 9 3 2 3" xfId="26061" xr:uid="{00000000-0005-0000-0000-00001A380000}"/>
    <cellStyle name="Normal 19 2 9 3 2 4" xfId="35306" xr:uid="{00000000-0005-0000-0000-00001B380000}"/>
    <cellStyle name="Normal 19 2 9 3 2 5" xfId="44551" xr:uid="{00000000-0005-0000-0000-00001C380000}"/>
    <cellStyle name="Normal 19 2 9 3 3" xfId="11829" xr:uid="{00000000-0005-0000-0000-00001D380000}"/>
    <cellStyle name="Normal 19 2 9 3 4" xfId="21079" xr:uid="{00000000-0005-0000-0000-00001E380000}"/>
    <cellStyle name="Normal 19 2 9 3 5" xfId="30324" xr:uid="{00000000-0005-0000-0000-00001F380000}"/>
    <cellStyle name="Normal 19 2 9 3 6" xfId="39569" xr:uid="{00000000-0005-0000-0000-000020380000}"/>
    <cellStyle name="Normal 19 2 9 4" xfId="5443" xr:uid="{00000000-0005-0000-0000-000021380000}"/>
    <cellStyle name="Normal 19 2 9 4 2" xfId="14688" xr:uid="{00000000-0005-0000-0000-000022380000}"/>
    <cellStyle name="Normal 19 2 9 4 3" xfId="23938" xr:uid="{00000000-0005-0000-0000-000023380000}"/>
    <cellStyle name="Normal 19 2 9 4 4" xfId="33183" xr:uid="{00000000-0005-0000-0000-000024380000}"/>
    <cellStyle name="Normal 19 2 9 4 5" xfId="42428" xr:uid="{00000000-0005-0000-0000-000025380000}"/>
    <cellStyle name="Normal 19 2 9 5" xfId="4741" xr:uid="{00000000-0005-0000-0000-000026380000}"/>
    <cellStyle name="Normal 19 2 9 5 2" xfId="13986" xr:uid="{00000000-0005-0000-0000-000027380000}"/>
    <cellStyle name="Normal 19 2 9 5 3" xfId="23236" xr:uid="{00000000-0005-0000-0000-000028380000}"/>
    <cellStyle name="Normal 19 2 9 5 4" xfId="32481" xr:uid="{00000000-0005-0000-0000-000029380000}"/>
    <cellStyle name="Normal 19 2 9 5 5" xfId="41726" xr:uid="{00000000-0005-0000-0000-00002A380000}"/>
    <cellStyle name="Normal 19 2 9 6" xfId="9706" xr:uid="{00000000-0005-0000-0000-00002B380000}"/>
    <cellStyle name="Normal 19 2 9 7" xfId="18956" xr:uid="{00000000-0005-0000-0000-00002C380000}"/>
    <cellStyle name="Normal 19 2 9 8" xfId="28201" xr:uid="{00000000-0005-0000-0000-00002D380000}"/>
    <cellStyle name="Normal 19 2 9 9" xfId="37446" xr:uid="{00000000-0005-0000-0000-00002E380000}"/>
    <cellStyle name="Normal 19 3" xfId="122" xr:uid="{00000000-0005-0000-0000-00002F380000}"/>
    <cellStyle name="Normal 19 3 10" xfId="2968" xr:uid="{00000000-0005-0000-0000-000030380000}"/>
    <cellStyle name="Normal 19 3 10 2" xfId="7950" xr:uid="{00000000-0005-0000-0000-000031380000}"/>
    <cellStyle name="Normal 19 3 10 2 2" xfId="17195" xr:uid="{00000000-0005-0000-0000-000032380000}"/>
    <cellStyle name="Normal 19 3 10 2 3" xfId="26445" xr:uid="{00000000-0005-0000-0000-000033380000}"/>
    <cellStyle name="Normal 19 3 10 2 4" xfId="35690" xr:uid="{00000000-0005-0000-0000-000034380000}"/>
    <cellStyle name="Normal 19 3 10 2 5" xfId="44935" xr:uid="{00000000-0005-0000-0000-000035380000}"/>
    <cellStyle name="Normal 19 3 10 3" xfId="12213" xr:uid="{00000000-0005-0000-0000-000036380000}"/>
    <cellStyle name="Normal 19 3 10 4" xfId="21463" xr:uid="{00000000-0005-0000-0000-000037380000}"/>
    <cellStyle name="Normal 19 3 10 5" xfId="30708" xr:uid="{00000000-0005-0000-0000-000038380000}"/>
    <cellStyle name="Normal 19 3 10 6" xfId="39953" xr:uid="{00000000-0005-0000-0000-000039380000}"/>
    <cellStyle name="Normal 19 3 11" xfId="1547" xr:uid="{00000000-0005-0000-0000-00003A380000}"/>
    <cellStyle name="Normal 19 3 11 2" xfId="6529" xr:uid="{00000000-0005-0000-0000-00003B380000}"/>
    <cellStyle name="Normal 19 3 11 2 2" xfId="15774" xr:uid="{00000000-0005-0000-0000-00003C380000}"/>
    <cellStyle name="Normal 19 3 11 2 3" xfId="25024" xr:uid="{00000000-0005-0000-0000-00003D380000}"/>
    <cellStyle name="Normal 19 3 11 2 4" xfId="34269" xr:uid="{00000000-0005-0000-0000-00003E380000}"/>
    <cellStyle name="Normal 19 3 11 2 5" xfId="43514" xr:uid="{00000000-0005-0000-0000-00003F380000}"/>
    <cellStyle name="Normal 19 3 11 3" xfId="10792" xr:uid="{00000000-0005-0000-0000-000040380000}"/>
    <cellStyle name="Normal 19 3 11 4" xfId="20042" xr:uid="{00000000-0005-0000-0000-000041380000}"/>
    <cellStyle name="Normal 19 3 11 5" xfId="29287" xr:uid="{00000000-0005-0000-0000-000042380000}"/>
    <cellStyle name="Normal 19 3 11 6" xfId="38532" xr:uid="{00000000-0005-0000-0000-000043380000}"/>
    <cellStyle name="Normal 19 3 12" xfId="5108" xr:uid="{00000000-0005-0000-0000-000044380000}"/>
    <cellStyle name="Normal 19 3 12 2" xfId="14353" xr:uid="{00000000-0005-0000-0000-000045380000}"/>
    <cellStyle name="Normal 19 3 12 3" xfId="23603" xr:uid="{00000000-0005-0000-0000-000046380000}"/>
    <cellStyle name="Normal 19 3 12 4" xfId="32848" xr:uid="{00000000-0005-0000-0000-000047380000}"/>
    <cellStyle name="Normal 19 3 12 5" xfId="42093" xr:uid="{00000000-0005-0000-0000-000048380000}"/>
    <cellStyle name="Normal 19 3 13" xfId="4376" xr:uid="{00000000-0005-0000-0000-000049380000}"/>
    <cellStyle name="Normal 19 3 13 2" xfId="13621" xr:uid="{00000000-0005-0000-0000-00004A380000}"/>
    <cellStyle name="Normal 19 3 13 3" xfId="22871" xr:uid="{00000000-0005-0000-0000-00004B380000}"/>
    <cellStyle name="Normal 19 3 13 4" xfId="32116" xr:uid="{00000000-0005-0000-0000-00004C380000}"/>
    <cellStyle name="Normal 19 3 13 5" xfId="41361" xr:uid="{00000000-0005-0000-0000-00004D380000}"/>
    <cellStyle name="Normal 19 3 14" xfId="9371" xr:uid="{00000000-0005-0000-0000-00004E380000}"/>
    <cellStyle name="Normal 19 3 15" xfId="18621" xr:uid="{00000000-0005-0000-0000-00004F380000}"/>
    <cellStyle name="Normal 19 3 16" xfId="27866" xr:uid="{00000000-0005-0000-0000-000050380000}"/>
    <cellStyle name="Normal 19 3 17" xfId="37111" xr:uid="{00000000-0005-0000-0000-000051380000}"/>
    <cellStyle name="Normal 19 3 2" xfId="136" xr:uid="{00000000-0005-0000-0000-000052380000}"/>
    <cellStyle name="Normal 19 3 2 10" xfId="5122" xr:uid="{00000000-0005-0000-0000-000053380000}"/>
    <cellStyle name="Normal 19 3 2 10 2" xfId="14367" xr:uid="{00000000-0005-0000-0000-000054380000}"/>
    <cellStyle name="Normal 19 3 2 10 3" xfId="23617" xr:uid="{00000000-0005-0000-0000-000055380000}"/>
    <cellStyle name="Normal 19 3 2 10 4" xfId="32862" xr:uid="{00000000-0005-0000-0000-000056380000}"/>
    <cellStyle name="Normal 19 3 2 10 5" xfId="42107" xr:uid="{00000000-0005-0000-0000-000057380000}"/>
    <cellStyle name="Normal 19 3 2 11" xfId="4420" xr:uid="{00000000-0005-0000-0000-000058380000}"/>
    <cellStyle name="Normal 19 3 2 11 2" xfId="13665" xr:uid="{00000000-0005-0000-0000-000059380000}"/>
    <cellStyle name="Normal 19 3 2 11 3" xfId="22915" xr:uid="{00000000-0005-0000-0000-00005A380000}"/>
    <cellStyle name="Normal 19 3 2 11 4" xfId="32160" xr:uid="{00000000-0005-0000-0000-00005B380000}"/>
    <cellStyle name="Normal 19 3 2 11 5" xfId="41405" xr:uid="{00000000-0005-0000-0000-00005C380000}"/>
    <cellStyle name="Normal 19 3 2 12" xfId="9385" xr:uid="{00000000-0005-0000-0000-00005D380000}"/>
    <cellStyle name="Normal 19 3 2 13" xfId="18635" xr:uid="{00000000-0005-0000-0000-00005E380000}"/>
    <cellStyle name="Normal 19 3 2 14" xfId="27880" xr:uid="{00000000-0005-0000-0000-00005F380000}"/>
    <cellStyle name="Normal 19 3 2 15" xfId="37125" xr:uid="{00000000-0005-0000-0000-000060380000}"/>
    <cellStyle name="Normal 19 3 2 2" xfId="216" xr:uid="{00000000-0005-0000-0000-000061380000}"/>
    <cellStyle name="Normal 19 3 2 2 10" xfId="9463" xr:uid="{00000000-0005-0000-0000-000062380000}"/>
    <cellStyle name="Normal 19 3 2 2 11" xfId="18713" xr:uid="{00000000-0005-0000-0000-000063380000}"/>
    <cellStyle name="Normal 19 3 2 2 12" xfId="27958" xr:uid="{00000000-0005-0000-0000-000064380000}"/>
    <cellStyle name="Normal 19 3 2 2 13" xfId="37203" xr:uid="{00000000-0005-0000-0000-000065380000}"/>
    <cellStyle name="Normal 19 3 2 2 2" xfId="295" xr:uid="{00000000-0005-0000-0000-000066380000}"/>
    <cellStyle name="Normal 19 3 2 2 2 10" xfId="28036" xr:uid="{00000000-0005-0000-0000-000067380000}"/>
    <cellStyle name="Normal 19 3 2 2 2 11" xfId="37281" xr:uid="{00000000-0005-0000-0000-000068380000}"/>
    <cellStyle name="Normal 19 3 2 2 2 2" xfId="664" xr:uid="{00000000-0005-0000-0000-000069380000}"/>
    <cellStyle name="Normal 19 3 2 2 2 2 10" xfId="37649" xr:uid="{00000000-0005-0000-0000-00006A380000}"/>
    <cellStyle name="Normal 19 3 2 2 2 2 2" xfId="1366" xr:uid="{00000000-0005-0000-0000-00006B380000}"/>
    <cellStyle name="Normal 19 3 2 2 2 2 2 2" xfId="4208" xr:uid="{00000000-0005-0000-0000-00006C380000}"/>
    <cellStyle name="Normal 19 3 2 2 2 2 2 2 2" xfId="9190" xr:uid="{00000000-0005-0000-0000-00006D380000}"/>
    <cellStyle name="Normal 19 3 2 2 2 2 2 2 2 2" xfId="18435" xr:uid="{00000000-0005-0000-0000-00006E380000}"/>
    <cellStyle name="Normal 19 3 2 2 2 2 2 2 2 3" xfId="27685" xr:uid="{00000000-0005-0000-0000-00006F380000}"/>
    <cellStyle name="Normal 19 3 2 2 2 2 2 2 2 4" xfId="36930" xr:uid="{00000000-0005-0000-0000-000070380000}"/>
    <cellStyle name="Normal 19 3 2 2 2 2 2 2 2 5" xfId="46175" xr:uid="{00000000-0005-0000-0000-000071380000}"/>
    <cellStyle name="Normal 19 3 2 2 2 2 2 2 3" xfId="13453" xr:uid="{00000000-0005-0000-0000-000072380000}"/>
    <cellStyle name="Normal 19 3 2 2 2 2 2 2 4" xfId="22703" xr:uid="{00000000-0005-0000-0000-000073380000}"/>
    <cellStyle name="Normal 19 3 2 2 2 2 2 2 5" xfId="31948" xr:uid="{00000000-0005-0000-0000-000074380000}"/>
    <cellStyle name="Normal 19 3 2 2 2 2 2 2 6" xfId="41193" xr:uid="{00000000-0005-0000-0000-000075380000}"/>
    <cellStyle name="Normal 19 3 2 2 2 2 2 3" xfId="2787" xr:uid="{00000000-0005-0000-0000-000076380000}"/>
    <cellStyle name="Normal 19 3 2 2 2 2 2 3 2" xfId="7769" xr:uid="{00000000-0005-0000-0000-000077380000}"/>
    <cellStyle name="Normal 19 3 2 2 2 2 2 3 2 2" xfId="17014" xr:uid="{00000000-0005-0000-0000-000078380000}"/>
    <cellStyle name="Normal 19 3 2 2 2 2 2 3 2 3" xfId="26264" xr:uid="{00000000-0005-0000-0000-000079380000}"/>
    <cellStyle name="Normal 19 3 2 2 2 2 2 3 2 4" xfId="35509" xr:uid="{00000000-0005-0000-0000-00007A380000}"/>
    <cellStyle name="Normal 19 3 2 2 2 2 2 3 2 5" xfId="44754" xr:uid="{00000000-0005-0000-0000-00007B380000}"/>
    <cellStyle name="Normal 19 3 2 2 2 2 2 3 3" xfId="12032" xr:uid="{00000000-0005-0000-0000-00007C380000}"/>
    <cellStyle name="Normal 19 3 2 2 2 2 2 3 4" xfId="21282" xr:uid="{00000000-0005-0000-0000-00007D380000}"/>
    <cellStyle name="Normal 19 3 2 2 2 2 2 3 5" xfId="30527" xr:uid="{00000000-0005-0000-0000-00007E380000}"/>
    <cellStyle name="Normal 19 3 2 2 2 2 2 3 6" xfId="39772" xr:uid="{00000000-0005-0000-0000-00007F380000}"/>
    <cellStyle name="Normal 19 3 2 2 2 2 2 4" xfId="6348" xr:uid="{00000000-0005-0000-0000-000080380000}"/>
    <cellStyle name="Normal 19 3 2 2 2 2 2 4 2" xfId="15593" xr:uid="{00000000-0005-0000-0000-000081380000}"/>
    <cellStyle name="Normal 19 3 2 2 2 2 2 4 3" xfId="24843" xr:uid="{00000000-0005-0000-0000-000082380000}"/>
    <cellStyle name="Normal 19 3 2 2 2 2 2 4 4" xfId="34088" xr:uid="{00000000-0005-0000-0000-000083380000}"/>
    <cellStyle name="Normal 19 3 2 2 2 2 2 4 5" xfId="43333" xr:uid="{00000000-0005-0000-0000-000084380000}"/>
    <cellStyle name="Normal 19 3 2 2 2 2 2 5" xfId="10611" xr:uid="{00000000-0005-0000-0000-000085380000}"/>
    <cellStyle name="Normal 19 3 2 2 2 2 2 6" xfId="19861" xr:uid="{00000000-0005-0000-0000-000086380000}"/>
    <cellStyle name="Normal 19 3 2 2 2 2 2 7" xfId="29106" xr:uid="{00000000-0005-0000-0000-000087380000}"/>
    <cellStyle name="Normal 19 3 2 2 2 2 2 8" xfId="38351" xr:uid="{00000000-0005-0000-0000-000088380000}"/>
    <cellStyle name="Normal 19 3 2 2 2 2 3" xfId="3506" xr:uid="{00000000-0005-0000-0000-000089380000}"/>
    <cellStyle name="Normal 19 3 2 2 2 2 3 2" xfId="8488" xr:uid="{00000000-0005-0000-0000-00008A380000}"/>
    <cellStyle name="Normal 19 3 2 2 2 2 3 2 2" xfId="17733" xr:uid="{00000000-0005-0000-0000-00008B380000}"/>
    <cellStyle name="Normal 19 3 2 2 2 2 3 2 3" xfId="26983" xr:uid="{00000000-0005-0000-0000-00008C380000}"/>
    <cellStyle name="Normal 19 3 2 2 2 2 3 2 4" xfId="36228" xr:uid="{00000000-0005-0000-0000-00008D380000}"/>
    <cellStyle name="Normal 19 3 2 2 2 2 3 2 5" xfId="45473" xr:uid="{00000000-0005-0000-0000-00008E380000}"/>
    <cellStyle name="Normal 19 3 2 2 2 2 3 3" xfId="12751" xr:uid="{00000000-0005-0000-0000-00008F380000}"/>
    <cellStyle name="Normal 19 3 2 2 2 2 3 4" xfId="22001" xr:uid="{00000000-0005-0000-0000-000090380000}"/>
    <cellStyle name="Normal 19 3 2 2 2 2 3 5" xfId="31246" xr:uid="{00000000-0005-0000-0000-000091380000}"/>
    <cellStyle name="Normal 19 3 2 2 2 2 3 6" xfId="40491" xr:uid="{00000000-0005-0000-0000-000092380000}"/>
    <cellStyle name="Normal 19 3 2 2 2 2 4" xfId="2068" xr:uid="{00000000-0005-0000-0000-000093380000}"/>
    <cellStyle name="Normal 19 3 2 2 2 2 4 2" xfId="7050" xr:uid="{00000000-0005-0000-0000-000094380000}"/>
    <cellStyle name="Normal 19 3 2 2 2 2 4 2 2" xfId="16295" xr:uid="{00000000-0005-0000-0000-000095380000}"/>
    <cellStyle name="Normal 19 3 2 2 2 2 4 2 3" xfId="25545" xr:uid="{00000000-0005-0000-0000-000096380000}"/>
    <cellStyle name="Normal 19 3 2 2 2 2 4 2 4" xfId="34790" xr:uid="{00000000-0005-0000-0000-000097380000}"/>
    <cellStyle name="Normal 19 3 2 2 2 2 4 2 5" xfId="44035" xr:uid="{00000000-0005-0000-0000-000098380000}"/>
    <cellStyle name="Normal 19 3 2 2 2 2 4 3" xfId="11313" xr:uid="{00000000-0005-0000-0000-000099380000}"/>
    <cellStyle name="Normal 19 3 2 2 2 2 4 4" xfId="20563" xr:uid="{00000000-0005-0000-0000-00009A380000}"/>
    <cellStyle name="Normal 19 3 2 2 2 2 4 5" xfId="29808" xr:uid="{00000000-0005-0000-0000-00009B380000}"/>
    <cellStyle name="Normal 19 3 2 2 2 2 4 6" xfId="39053" xr:uid="{00000000-0005-0000-0000-00009C380000}"/>
    <cellStyle name="Normal 19 3 2 2 2 2 5" xfId="5646" xr:uid="{00000000-0005-0000-0000-00009D380000}"/>
    <cellStyle name="Normal 19 3 2 2 2 2 5 2" xfId="14891" xr:uid="{00000000-0005-0000-0000-00009E380000}"/>
    <cellStyle name="Normal 19 3 2 2 2 2 5 3" xfId="24141" xr:uid="{00000000-0005-0000-0000-00009F380000}"/>
    <cellStyle name="Normal 19 3 2 2 2 2 5 4" xfId="33386" xr:uid="{00000000-0005-0000-0000-0000A0380000}"/>
    <cellStyle name="Normal 19 3 2 2 2 2 5 5" xfId="42631" xr:uid="{00000000-0005-0000-0000-0000A1380000}"/>
    <cellStyle name="Normal 19 3 2 2 2 2 6" xfId="4927" xr:uid="{00000000-0005-0000-0000-0000A2380000}"/>
    <cellStyle name="Normal 19 3 2 2 2 2 6 2" xfId="14172" xr:uid="{00000000-0005-0000-0000-0000A3380000}"/>
    <cellStyle name="Normal 19 3 2 2 2 2 6 3" xfId="23422" xr:uid="{00000000-0005-0000-0000-0000A4380000}"/>
    <cellStyle name="Normal 19 3 2 2 2 2 6 4" xfId="32667" xr:uid="{00000000-0005-0000-0000-0000A5380000}"/>
    <cellStyle name="Normal 19 3 2 2 2 2 6 5" xfId="41912" xr:uid="{00000000-0005-0000-0000-0000A6380000}"/>
    <cellStyle name="Normal 19 3 2 2 2 2 7" xfId="9909" xr:uid="{00000000-0005-0000-0000-0000A7380000}"/>
    <cellStyle name="Normal 19 3 2 2 2 2 8" xfId="19159" xr:uid="{00000000-0005-0000-0000-0000A8380000}"/>
    <cellStyle name="Normal 19 3 2 2 2 2 9" xfId="28404" xr:uid="{00000000-0005-0000-0000-0000A9380000}"/>
    <cellStyle name="Normal 19 3 2 2 2 3" xfId="1015" xr:uid="{00000000-0005-0000-0000-0000AA380000}"/>
    <cellStyle name="Normal 19 3 2 2 2 3 2" xfId="3857" xr:uid="{00000000-0005-0000-0000-0000AB380000}"/>
    <cellStyle name="Normal 19 3 2 2 2 3 2 2" xfId="8839" xr:uid="{00000000-0005-0000-0000-0000AC380000}"/>
    <cellStyle name="Normal 19 3 2 2 2 3 2 2 2" xfId="18084" xr:uid="{00000000-0005-0000-0000-0000AD380000}"/>
    <cellStyle name="Normal 19 3 2 2 2 3 2 2 3" xfId="27334" xr:uid="{00000000-0005-0000-0000-0000AE380000}"/>
    <cellStyle name="Normal 19 3 2 2 2 3 2 2 4" xfId="36579" xr:uid="{00000000-0005-0000-0000-0000AF380000}"/>
    <cellStyle name="Normal 19 3 2 2 2 3 2 2 5" xfId="45824" xr:uid="{00000000-0005-0000-0000-0000B0380000}"/>
    <cellStyle name="Normal 19 3 2 2 2 3 2 3" xfId="13102" xr:uid="{00000000-0005-0000-0000-0000B1380000}"/>
    <cellStyle name="Normal 19 3 2 2 2 3 2 4" xfId="22352" xr:uid="{00000000-0005-0000-0000-0000B2380000}"/>
    <cellStyle name="Normal 19 3 2 2 2 3 2 5" xfId="31597" xr:uid="{00000000-0005-0000-0000-0000B3380000}"/>
    <cellStyle name="Normal 19 3 2 2 2 3 2 6" xfId="40842" xr:uid="{00000000-0005-0000-0000-0000B4380000}"/>
    <cellStyle name="Normal 19 3 2 2 2 3 3" xfId="2419" xr:uid="{00000000-0005-0000-0000-0000B5380000}"/>
    <cellStyle name="Normal 19 3 2 2 2 3 3 2" xfId="7401" xr:uid="{00000000-0005-0000-0000-0000B6380000}"/>
    <cellStyle name="Normal 19 3 2 2 2 3 3 2 2" xfId="16646" xr:uid="{00000000-0005-0000-0000-0000B7380000}"/>
    <cellStyle name="Normal 19 3 2 2 2 3 3 2 3" xfId="25896" xr:uid="{00000000-0005-0000-0000-0000B8380000}"/>
    <cellStyle name="Normal 19 3 2 2 2 3 3 2 4" xfId="35141" xr:uid="{00000000-0005-0000-0000-0000B9380000}"/>
    <cellStyle name="Normal 19 3 2 2 2 3 3 2 5" xfId="44386" xr:uid="{00000000-0005-0000-0000-0000BA380000}"/>
    <cellStyle name="Normal 19 3 2 2 2 3 3 3" xfId="11664" xr:uid="{00000000-0005-0000-0000-0000BB380000}"/>
    <cellStyle name="Normal 19 3 2 2 2 3 3 4" xfId="20914" xr:uid="{00000000-0005-0000-0000-0000BC380000}"/>
    <cellStyle name="Normal 19 3 2 2 2 3 3 5" xfId="30159" xr:uid="{00000000-0005-0000-0000-0000BD380000}"/>
    <cellStyle name="Normal 19 3 2 2 2 3 3 6" xfId="39404" xr:uid="{00000000-0005-0000-0000-0000BE380000}"/>
    <cellStyle name="Normal 19 3 2 2 2 3 4" xfId="5997" xr:uid="{00000000-0005-0000-0000-0000BF380000}"/>
    <cellStyle name="Normal 19 3 2 2 2 3 4 2" xfId="15242" xr:uid="{00000000-0005-0000-0000-0000C0380000}"/>
    <cellStyle name="Normal 19 3 2 2 2 3 4 3" xfId="24492" xr:uid="{00000000-0005-0000-0000-0000C1380000}"/>
    <cellStyle name="Normal 19 3 2 2 2 3 4 4" xfId="33737" xr:uid="{00000000-0005-0000-0000-0000C2380000}"/>
    <cellStyle name="Normal 19 3 2 2 2 3 4 5" xfId="42982" xr:uid="{00000000-0005-0000-0000-0000C3380000}"/>
    <cellStyle name="Normal 19 3 2 2 2 3 5" xfId="10260" xr:uid="{00000000-0005-0000-0000-0000C4380000}"/>
    <cellStyle name="Normal 19 3 2 2 2 3 6" xfId="19510" xr:uid="{00000000-0005-0000-0000-0000C5380000}"/>
    <cellStyle name="Normal 19 3 2 2 2 3 7" xfId="28755" xr:uid="{00000000-0005-0000-0000-0000C6380000}"/>
    <cellStyle name="Normal 19 3 2 2 2 3 8" xfId="38000" xr:uid="{00000000-0005-0000-0000-0000C7380000}"/>
    <cellStyle name="Normal 19 3 2 2 2 4" xfId="3138" xr:uid="{00000000-0005-0000-0000-0000C8380000}"/>
    <cellStyle name="Normal 19 3 2 2 2 4 2" xfId="8120" xr:uid="{00000000-0005-0000-0000-0000C9380000}"/>
    <cellStyle name="Normal 19 3 2 2 2 4 2 2" xfId="17365" xr:uid="{00000000-0005-0000-0000-0000CA380000}"/>
    <cellStyle name="Normal 19 3 2 2 2 4 2 3" xfId="26615" xr:uid="{00000000-0005-0000-0000-0000CB380000}"/>
    <cellStyle name="Normal 19 3 2 2 2 4 2 4" xfId="35860" xr:uid="{00000000-0005-0000-0000-0000CC380000}"/>
    <cellStyle name="Normal 19 3 2 2 2 4 2 5" xfId="45105" xr:uid="{00000000-0005-0000-0000-0000CD380000}"/>
    <cellStyle name="Normal 19 3 2 2 2 4 3" xfId="12383" xr:uid="{00000000-0005-0000-0000-0000CE380000}"/>
    <cellStyle name="Normal 19 3 2 2 2 4 4" xfId="21633" xr:uid="{00000000-0005-0000-0000-0000CF380000}"/>
    <cellStyle name="Normal 19 3 2 2 2 4 5" xfId="30878" xr:uid="{00000000-0005-0000-0000-0000D0380000}"/>
    <cellStyle name="Normal 19 3 2 2 2 4 6" xfId="40123" xr:uid="{00000000-0005-0000-0000-0000D1380000}"/>
    <cellStyle name="Normal 19 3 2 2 2 5" xfId="1834" xr:uid="{00000000-0005-0000-0000-0000D2380000}"/>
    <cellStyle name="Normal 19 3 2 2 2 5 2" xfId="6816" xr:uid="{00000000-0005-0000-0000-0000D3380000}"/>
    <cellStyle name="Normal 19 3 2 2 2 5 2 2" xfId="16061" xr:uid="{00000000-0005-0000-0000-0000D4380000}"/>
    <cellStyle name="Normal 19 3 2 2 2 5 2 3" xfId="25311" xr:uid="{00000000-0005-0000-0000-0000D5380000}"/>
    <cellStyle name="Normal 19 3 2 2 2 5 2 4" xfId="34556" xr:uid="{00000000-0005-0000-0000-0000D6380000}"/>
    <cellStyle name="Normal 19 3 2 2 2 5 2 5" xfId="43801" xr:uid="{00000000-0005-0000-0000-0000D7380000}"/>
    <cellStyle name="Normal 19 3 2 2 2 5 3" xfId="11079" xr:uid="{00000000-0005-0000-0000-0000D8380000}"/>
    <cellStyle name="Normal 19 3 2 2 2 5 4" xfId="20329" xr:uid="{00000000-0005-0000-0000-0000D9380000}"/>
    <cellStyle name="Normal 19 3 2 2 2 5 5" xfId="29574" xr:uid="{00000000-0005-0000-0000-0000DA380000}"/>
    <cellStyle name="Normal 19 3 2 2 2 5 6" xfId="38819" xr:uid="{00000000-0005-0000-0000-0000DB380000}"/>
    <cellStyle name="Normal 19 3 2 2 2 6" xfId="5278" xr:uid="{00000000-0005-0000-0000-0000DC380000}"/>
    <cellStyle name="Normal 19 3 2 2 2 6 2" xfId="14523" xr:uid="{00000000-0005-0000-0000-0000DD380000}"/>
    <cellStyle name="Normal 19 3 2 2 2 6 3" xfId="23773" xr:uid="{00000000-0005-0000-0000-0000DE380000}"/>
    <cellStyle name="Normal 19 3 2 2 2 6 4" xfId="33018" xr:uid="{00000000-0005-0000-0000-0000DF380000}"/>
    <cellStyle name="Normal 19 3 2 2 2 6 5" xfId="42263" xr:uid="{00000000-0005-0000-0000-0000E0380000}"/>
    <cellStyle name="Normal 19 3 2 2 2 7" xfId="4576" xr:uid="{00000000-0005-0000-0000-0000E1380000}"/>
    <cellStyle name="Normal 19 3 2 2 2 7 2" xfId="13821" xr:uid="{00000000-0005-0000-0000-0000E2380000}"/>
    <cellStyle name="Normal 19 3 2 2 2 7 3" xfId="23071" xr:uid="{00000000-0005-0000-0000-0000E3380000}"/>
    <cellStyle name="Normal 19 3 2 2 2 7 4" xfId="32316" xr:uid="{00000000-0005-0000-0000-0000E4380000}"/>
    <cellStyle name="Normal 19 3 2 2 2 7 5" xfId="41561" xr:uid="{00000000-0005-0000-0000-0000E5380000}"/>
    <cellStyle name="Normal 19 3 2 2 2 8" xfId="9541" xr:uid="{00000000-0005-0000-0000-0000E6380000}"/>
    <cellStyle name="Normal 19 3 2 2 2 9" xfId="18791" xr:uid="{00000000-0005-0000-0000-0000E7380000}"/>
    <cellStyle name="Normal 19 3 2 2 3" xfId="451" xr:uid="{00000000-0005-0000-0000-0000E8380000}"/>
    <cellStyle name="Normal 19 3 2 2 3 10" xfId="28192" xr:uid="{00000000-0005-0000-0000-0000E9380000}"/>
    <cellStyle name="Normal 19 3 2 2 3 11" xfId="37437" xr:uid="{00000000-0005-0000-0000-0000EA380000}"/>
    <cellStyle name="Normal 19 3 2 2 3 2" xfId="820" xr:uid="{00000000-0005-0000-0000-0000EB380000}"/>
    <cellStyle name="Normal 19 3 2 2 3 2 10" xfId="37805" xr:uid="{00000000-0005-0000-0000-0000EC380000}"/>
    <cellStyle name="Normal 19 3 2 2 3 2 2" xfId="1522" xr:uid="{00000000-0005-0000-0000-0000ED380000}"/>
    <cellStyle name="Normal 19 3 2 2 3 2 2 2" xfId="4364" xr:uid="{00000000-0005-0000-0000-0000EE380000}"/>
    <cellStyle name="Normal 19 3 2 2 3 2 2 2 2" xfId="9346" xr:uid="{00000000-0005-0000-0000-0000EF380000}"/>
    <cellStyle name="Normal 19 3 2 2 3 2 2 2 2 2" xfId="18591" xr:uid="{00000000-0005-0000-0000-0000F0380000}"/>
    <cellStyle name="Normal 19 3 2 2 3 2 2 2 2 3" xfId="27841" xr:uid="{00000000-0005-0000-0000-0000F1380000}"/>
    <cellStyle name="Normal 19 3 2 2 3 2 2 2 2 4" xfId="37086" xr:uid="{00000000-0005-0000-0000-0000F2380000}"/>
    <cellStyle name="Normal 19 3 2 2 3 2 2 2 2 5" xfId="46331" xr:uid="{00000000-0005-0000-0000-0000F3380000}"/>
    <cellStyle name="Normal 19 3 2 2 3 2 2 2 3" xfId="13609" xr:uid="{00000000-0005-0000-0000-0000F4380000}"/>
    <cellStyle name="Normal 19 3 2 2 3 2 2 2 4" xfId="22859" xr:uid="{00000000-0005-0000-0000-0000F5380000}"/>
    <cellStyle name="Normal 19 3 2 2 3 2 2 2 5" xfId="32104" xr:uid="{00000000-0005-0000-0000-0000F6380000}"/>
    <cellStyle name="Normal 19 3 2 2 3 2 2 2 6" xfId="41349" xr:uid="{00000000-0005-0000-0000-0000F7380000}"/>
    <cellStyle name="Normal 19 3 2 2 3 2 2 3" xfId="2943" xr:uid="{00000000-0005-0000-0000-0000F8380000}"/>
    <cellStyle name="Normal 19 3 2 2 3 2 2 3 2" xfId="7925" xr:uid="{00000000-0005-0000-0000-0000F9380000}"/>
    <cellStyle name="Normal 19 3 2 2 3 2 2 3 2 2" xfId="17170" xr:uid="{00000000-0005-0000-0000-0000FA380000}"/>
    <cellStyle name="Normal 19 3 2 2 3 2 2 3 2 3" xfId="26420" xr:uid="{00000000-0005-0000-0000-0000FB380000}"/>
    <cellStyle name="Normal 19 3 2 2 3 2 2 3 2 4" xfId="35665" xr:uid="{00000000-0005-0000-0000-0000FC380000}"/>
    <cellStyle name="Normal 19 3 2 2 3 2 2 3 2 5" xfId="44910" xr:uid="{00000000-0005-0000-0000-0000FD380000}"/>
    <cellStyle name="Normal 19 3 2 2 3 2 2 3 3" xfId="12188" xr:uid="{00000000-0005-0000-0000-0000FE380000}"/>
    <cellStyle name="Normal 19 3 2 2 3 2 2 3 4" xfId="21438" xr:uid="{00000000-0005-0000-0000-0000FF380000}"/>
    <cellStyle name="Normal 19 3 2 2 3 2 2 3 5" xfId="30683" xr:uid="{00000000-0005-0000-0000-000000390000}"/>
    <cellStyle name="Normal 19 3 2 2 3 2 2 3 6" xfId="39928" xr:uid="{00000000-0005-0000-0000-000001390000}"/>
    <cellStyle name="Normal 19 3 2 2 3 2 2 4" xfId="6504" xr:uid="{00000000-0005-0000-0000-000002390000}"/>
    <cellStyle name="Normal 19 3 2 2 3 2 2 4 2" xfId="15749" xr:uid="{00000000-0005-0000-0000-000003390000}"/>
    <cellStyle name="Normal 19 3 2 2 3 2 2 4 3" xfId="24999" xr:uid="{00000000-0005-0000-0000-000004390000}"/>
    <cellStyle name="Normal 19 3 2 2 3 2 2 4 4" xfId="34244" xr:uid="{00000000-0005-0000-0000-000005390000}"/>
    <cellStyle name="Normal 19 3 2 2 3 2 2 4 5" xfId="43489" xr:uid="{00000000-0005-0000-0000-000006390000}"/>
    <cellStyle name="Normal 19 3 2 2 3 2 2 5" xfId="10767" xr:uid="{00000000-0005-0000-0000-000007390000}"/>
    <cellStyle name="Normal 19 3 2 2 3 2 2 6" xfId="20017" xr:uid="{00000000-0005-0000-0000-000008390000}"/>
    <cellStyle name="Normal 19 3 2 2 3 2 2 7" xfId="29262" xr:uid="{00000000-0005-0000-0000-000009390000}"/>
    <cellStyle name="Normal 19 3 2 2 3 2 2 8" xfId="38507" xr:uid="{00000000-0005-0000-0000-00000A390000}"/>
    <cellStyle name="Normal 19 3 2 2 3 2 3" xfId="3662" xr:uid="{00000000-0005-0000-0000-00000B390000}"/>
    <cellStyle name="Normal 19 3 2 2 3 2 3 2" xfId="8644" xr:uid="{00000000-0005-0000-0000-00000C390000}"/>
    <cellStyle name="Normal 19 3 2 2 3 2 3 2 2" xfId="17889" xr:uid="{00000000-0005-0000-0000-00000D390000}"/>
    <cellStyle name="Normal 19 3 2 2 3 2 3 2 3" xfId="27139" xr:uid="{00000000-0005-0000-0000-00000E390000}"/>
    <cellStyle name="Normal 19 3 2 2 3 2 3 2 4" xfId="36384" xr:uid="{00000000-0005-0000-0000-00000F390000}"/>
    <cellStyle name="Normal 19 3 2 2 3 2 3 2 5" xfId="45629" xr:uid="{00000000-0005-0000-0000-000010390000}"/>
    <cellStyle name="Normal 19 3 2 2 3 2 3 3" xfId="12907" xr:uid="{00000000-0005-0000-0000-000011390000}"/>
    <cellStyle name="Normal 19 3 2 2 3 2 3 4" xfId="22157" xr:uid="{00000000-0005-0000-0000-000012390000}"/>
    <cellStyle name="Normal 19 3 2 2 3 2 3 5" xfId="31402" xr:uid="{00000000-0005-0000-0000-000013390000}"/>
    <cellStyle name="Normal 19 3 2 2 3 2 3 6" xfId="40647" xr:uid="{00000000-0005-0000-0000-000014390000}"/>
    <cellStyle name="Normal 19 3 2 2 3 2 4" xfId="2224" xr:uid="{00000000-0005-0000-0000-000015390000}"/>
    <cellStyle name="Normal 19 3 2 2 3 2 4 2" xfId="7206" xr:uid="{00000000-0005-0000-0000-000016390000}"/>
    <cellStyle name="Normal 19 3 2 2 3 2 4 2 2" xfId="16451" xr:uid="{00000000-0005-0000-0000-000017390000}"/>
    <cellStyle name="Normal 19 3 2 2 3 2 4 2 3" xfId="25701" xr:uid="{00000000-0005-0000-0000-000018390000}"/>
    <cellStyle name="Normal 19 3 2 2 3 2 4 2 4" xfId="34946" xr:uid="{00000000-0005-0000-0000-000019390000}"/>
    <cellStyle name="Normal 19 3 2 2 3 2 4 2 5" xfId="44191" xr:uid="{00000000-0005-0000-0000-00001A390000}"/>
    <cellStyle name="Normal 19 3 2 2 3 2 4 3" xfId="11469" xr:uid="{00000000-0005-0000-0000-00001B390000}"/>
    <cellStyle name="Normal 19 3 2 2 3 2 4 4" xfId="20719" xr:uid="{00000000-0005-0000-0000-00001C390000}"/>
    <cellStyle name="Normal 19 3 2 2 3 2 4 5" xfId="29964" xr:uid="{00000000-0005-0000-0000-00001D390000}"/>
    <cellStyle name="Normal 19 3 2 2 3 2 4 6" xfId="39209" xr:uid="{00000000-0005-0000-0000-00001E390000}"/>
    <cellStyle name="Normal 19 3 2 2 3 2 5" xfId="5802" xr:uid="{00000000-0005-0000-0000-00001F390000}"/>
    <cellStyle name="Normal 19 3 2 2 3 2 5 2" xfId="15047" xr:uid="{00000000-0005-0000-0000-000020390000}"/>
    <cellStyle name="Normal 19 3 2 2 3 2 5 3" xfId="24297" xr:uid="{00000000-0005-0000-0000-000021390000}"/>
    <cellStyle name="Normal 19 3 2 2 3 2 5 4" xfId="33542" xr:uid="{00000000-0005-0000-0000-000022390000}"/>
    <cellStyle name="Normal 19 3 2 2 3 2 5 5" xfId="42787" xr:uid="{00000000-0005-0000-0000-000023390000}"/>
    <cellStyle name="Normal 19 3 2 2 3 2 6" xfId="5083" xr:uid="{00000000-0005-0000-0000-000024390000}"/>
    <cellStyle name="Normal 19 3 2 2 3 2 6 2" xfId="14328" xr:uid="{00000000-0005-0000-0000-000025390000}"/>
    <cellStyle name="Normal 19 3 2 2 3 2 6 3" xfId="23578" xr:uid="{00000000-0005-0000-0000-000026390000}"/>
    <cellStyle name="Normal 19 3 2 2 3 2 6 4" xfId="32823" xr:uid="{00000000-0005-0000-0000-000027390000}"/>
    <cellStyle name="Normal 19 3 2 2 3 2 6 5" xfId="42068" xr:uid="{00000000-0005-0000-0000-000028390000}"/>
    <cellStyle name="Normal 19 3 2 2 3 2 7" xfId="10065" xr:uid="{00000000-0005-0000-0000-000029390000}"/>
    <cellStyle name="Normal 19 3 2 2 3 2 8" xfId="19315" xr:uid="{00000000-0005-0000-0000-00002A390000}"/>
    <cellStyle name="Normal 19 3 2 2 3 2 9" xfId="28560" xr:uid="{00000000-0005-0000-0000-00002B390000}"/>
    <cellStyle name="Normal 19 3 2 2 3 3" xfId="1171" xr:uid="{00000000-0005-0000-0000-00002C390000}"/>
    <cellStyle name="Normal 19 3 2 2 3 3 2" xfId="4013" xr:uid="{00000000-0005-0000-0000-00002D390000}"/>
    <cellStyle name="Normal 19 3 2 2 3 3 2 2" xfId="8995" xr:uid="{00000000-0005-0000-0000-00002E390000}"/>
    <cellStyle name="Normal 19 3 2 2 3 3 2 2 2" xfId="18240" xr:uid="{00000000-0005-0000-0000-00002F390000}"/>
    <cellStyle name="Normal 19 3 2 2 3 3 2 2 3" xfId="27490" xr:uid="{00000000-0005-0000-0000-000030390000}"/>
    <cellStyle name="Normal 19 3 2 2 3 3 2 2 4" xfId="36735" xr:uid="{00000000-0005-0000-0000-000031390000}"/>
    <cellStyle name="Normal 19 3 2 2 3 3 2 2 5" xfId="45980" xr:uid="{00000000-0005-0000-0000-000032390000}"/>
    <cellStyle name="Normal 19 3 2 2 3 3 2 3" xfId="13258" xr:uid="{00000000-0005-0000-0000-000033390000}"/>
    <cellStyle name="Normal 19 3 2 2 3 3 2 4" xfId="22508" xr:uid="{00000000-0005-0000-0000-000034390000}"/>
    <cellStyle name="Normal 19 3 2 2 3 3 2 5" xfId="31753" xr:uid="{00000000-0005-0000-0000-000035390000}"/>
    <cellStyle name="Normal 19 3 2 2 3 3 2 6" xfId="40998" xr:uid="{00000000-0005-0000-0000-000036390000}"/>
    <cellStyle name="Normal 19 3 2 2 3 3 3" xfId="2575" xr:uid="{00000000-0005-0000-0000-000037390000}"/>
    <cellStyle name="Normal 19 3 2 2 3 3 3 2" xfId="7557" xr:uid="{00000000-0005-0000-0000-000038390000}"/>
    <cellStyle name="Normal 19 3 2 2 3 3 3 2 2" xfId="16802" xr:uid="{00000000-0005-0000-0000-000039390000}"/>
    <cellStyle name="Normal 19 3 2 2 3 3 3 2 3" xfId="26052" xr:uid="{00000000-0005-0000-0000-00003A390000}"/>
    <cellStyle name="Normal 19 3 2 2 3 3 3 2 4" xfId="35297" xr:uid="{00000000-0005-0000-0000-00003B390000}"/>
    <cellStyle name="Normal 19 3 2 2 3 3 3 2 5" xfId="44542" xr:uid="{00000000-0005-0000-0000-00003C390000}"/>
    <cellStyle name="Normal 19 3 2 2 3 3 3 3" xfId="11820" xr:uid="{00000000-0005-0000-0000-00003D390000}"/>
    <cellStyle name="Normal 19 3 2 2 3 3 3 4" xfId="21070" xr:uid="{00000000-0005-0000-0000-00003E390000}"/>
    <cellStyle name="Normal 19 3 2 2 3 3 3 5" xfId="30315" xr:uid="{00000000-0005-0000-0000-00003F390000}"/>
    <cellStyle name="Normal 19 3 2 2 3 3 3 6" xfId="39560" xr:uid="{00000000-0005-0000-0000-000040390000}"/>
    <cellStyle name="Normal 19 3 2 2 3 3 4" xfId="6153" xr:uid="{00000000-0005-0000-0000-000041390000}"/>
    <cellStyle name="Normal 19 3 2 2 3 3 4 2" xfId="15398" xr:uid="{00000000-0005-0000-0000-000042390000}"/>
    <cellStyle name="Normal 19 3 2 2 3 3 4 3" xfId="24648" xr:uid="{00000000-0005-0000-0000-000043390000}"/>
    <cellStyle name="Normal 19 3 2 2 3 3 4 4" xfId="33893" xr:uid="{00000000-0005-0000-0000-000044390000}"/>
    <cellStyle name="Normal 19 3 2 2 3 3 4 5" xfId="43138" xr:uid="{00000000-0005-0000-0000-000045390000}"/>
    <cellStyle name="Normal 19 3 2 2 3 3 5" xfId="10416" xr:uid="{00000000-0005-0000-0000-000046390000}"/>
    <cellStyle name="Normal 19 3 2 2 3 3 6" xfId="19666" xr:uid="{00000000-0005-0000-0000-000047390000}"/>
    <cellStyle name="Normal 19 3 2 2 3 3 7" xfId="28911" xr:uid="{00000000-0005-0000-0000-000048390000}"/>
    <cellStyle name="Normal 19 3 2 2 3 3 8" xfId="38156" xr:uid="{00000000-0005-0000-0000-000049390000}"/>
    <cellStyle name="Normal 19 3 2 2 3 4" xfId="3294" xr:uid="{00000000-0005-0000-0000-00004A390000}"/>
    <cellStyle name="Normal 19 3 2 2 3 4 2" xfId="8276" xr:uid="{00000000-0005-0000-0000-00004B390000}"/>
    <cellStyle name="Normal 19 3 2 2 3 4 2 2" xfId="17521" xr:uid="{00000000-0005-0000-0000-00004C390000}"/>
    <cellStyle name="Normal 19 3 2 2 3 4 2 3" xfId="26771" xr:uid="{00000000-0005-0000-0000-00004D390000}"/>
    <cellStyle name="Normal 19 3 2 2 3 4 2 4" xfId="36016" xr:uid="{00000000-0005-0000-0000-00004E390000}"/>
    <cellStyle name="Normal 19 3 2 2 3 4 2 5" xfId="45261" xr:uid="{00000000-0005-0000-0000-00004F390000}"/>
    <cellStyle name="Normal 19 3 2 2 3 4 3" xfId="12539" xr:uid="{00000000-0005-0000-0000-000050390000}"/>
    <cellStyle name="Normal 19 3 2 2 3 4 4" xfId="21789" xr:uid="{00000000-0005-0000-0000-000051390000}"/>
    <cellStyle name="Normal 19 3 2 2 3 4 5" xfId="31034" xr:uid="{00000000-0005-0000-0000-000052390000}"/>
    <cellStyle name="Normal 19 3 2 2 3 4 6" xfId="40279" xr:uid="{00000000-0005-0000-0000-000053390000}"/>
    <cellStyle name="Normal 19 3 2 2 3 5" xfId="1756" xr:uid="{00000000-0005-0000-0000-000054390000}"/>
    <cellStyle name="Normal 19 3 2 2 3 5 2" xfId="6738" xr:uid="{00000000-0005-0000-0000-000055390000}"/>
    <cellStyle name="Normal 19 3 2 2 3 5 2 2" xfId="15983" xr:uid="{00000000-0005-0000-0000-000056390000}"/>
    <cellStyle name="Normal 19 3 2 2 3 5 2 3" xfId="25233" xr:uid="{00000000-0005-0000-0000-000057390000}"/>
    <cellStyle name="Normal 19 3 2 2 3 5 2 4" xfId="34478" xr:uid="{00000000-0005-0000-0000-000058390000}"/>
    <cellStyle name="Normal 19 3 2 2 3 5 2 5" xfId="43723" xr:uid="{00000000-0005-0000-0000-000059390000}"/>
    <cellStyle name="Normal 19 3 2 2 3 5 3" xfId="11001" xr:uid="{00000000-0005-0000-0000-00005A390000}"/>
    <cellStyle name="Normal 19 3 2 2 3 5 4" xfId="20251" xr:uid="{00000000-0005-0000-0000-00005B390000}"/>
    <cellStyle name="Normal 19 3 2 2 3 5 5" xfId="29496" xr:uid="{00000000-0005-0000-0000-00005C390000}"/>
    <cellStyle name="Normal 19 3 2 2 3 5 6" xfId="38741" xr:uid="{00000000-0005-0000-0000-00005D390000}"/>
    <cellStyle name="Normal 19 3 2 2 3 6" xfId="5434" xr:uid="{00000000-0005-0000-0000-00005E390000}"/>
    <cellStyle name="Normal 19 3 2 2 3 6 2" xfId="14679" xr:uid="{00000000-0005-0000-0000-00005F390000}"/>
    <cellStyle name="Normal 19 3 2 2 3 6 3" xfId="23929" xr:uid="{00000000-0005-0000-0000-000060390000}"/>
    <cellStyle name="Normal 19 3 2 2 3 6 4" xfId="33174" xr:uid="{00000000-0005-0000-0000-000061390000}"/>
    <cellStyle name="Normal 19 3 2 2 3 6 5" xfId="42419" xr:uid="{00000000-0005-0000-0000-000062390000}"/>
    <cellStyle name="Normal 19 3 2 2 3 7" xfId="4732" xr:uid="{00000000-0005-0000-0000-000063390000}"/>
    <cellStyle name="Normal 19 3 2 2 3 7 2" xfId="13977" xr:uid="{00000000-0005-0000-0000-000064390000}"/>
    <cellStyle name="Normal 19 3 2 2 3 7 3" xfId="23227" xr:uid="{00000000-0005-0000-0000-000065390000}"/>
    <cellStyle name="Normal 19 3 2 2 3 7 4" xfId="32472" xr:uid="{00000000-0005-0000-0000-000066390000}"/>
    <cellStyle name="Normal 19 3 2 2 3 7 5" xfId="41717" xr:uid="{00000000-0005-0000-0000-000067390000}"/>
    <cellStyle name="Normal 19 3 2 2 3 8" xfId="9697" xr:uid="{00000000-0005-0000-0000-000068390000}"/>
    <cellStyle name="Normal 19 3 2 2 3 9" xfId="18947" xr:uid="{00000000-0005-0000-0000-000069390000}"/>
    <cellStyle name="Normal 19 3 2 2 4" xfId="586" xr:uid="{00000000-0005-0000-0000-00006A390000}"/>
    <cellStyle name="Normal 19 3 2 2 4 10" xfId="37571" xr:uid="{00000000-0005-0000-0000-00006B390000}"/>
    <cellStyle name="Normal 19 3 2 2 4 2" xfId="1288" xr:uid="{00000000-0005-0000-0000-00006C390000}"/>
    <cellStyle name="Normal 19 3 2 2 4 2 2" xfId="4130" xr:uid="{00000000-0005-0000-0000-00006D390000}"/>
    <cellStyle name="Normal 19 3 2 2 4 2 2 2" xfId="9112" xr:uid="{00000000-0005-0000-0000-00006E390000}"/>
    <cellStyle name="Normal 19 3 2 2 4 2 2 2 2" xfId="18357" xr:uid="{00000000-0005-0000-0000-00006F390000}"/>
    <cellStyle name="Normal 19 3 2 2 4 2 2 2 3" xfId="27607" xr:uid="{00000000-0005-0000-0000-000070390000}"/>
    <cellStyle name="Normal 19 3 2 2 4 2 2 2 4" xfId="36852" xr:uid="{00000000-0005-0000-0000-000071390000}"/>
    <cellStyle name="Normal 19 3 2 2 4 2 2 2 5" xfId="46097" xr:uid="{00000000-0005-0000-0000-000072390000}"/>
    <cellStyle name="Normal 19 3 2 2 4 2 2 3" xfId="13375" xr:uid="{00000000-0005-0000-0000-000073390000}"/>
    <cellStyle name="Normal 19 3 2 2 4 2 2 4" xfId="22625" xr:uid="{00000000-0005-0000-0000-000074390000}"/>
    <cellStyle name="Normal 19 3 2 2 4 2 2 5" xfId="31870" xr:uid="{00000000-0005-0000-0000-000075390000}"/>
    <cellStyle name="Normal 19 3 2 2 4 2 2 6" xfId="41115" xr:uid="{00000000-0005-0000-0000-000076390000}"/>
    <cellStyle name="Normal 19 3 2 2 4 2 3" xfId="2709" xr:uid="{00000000-0005-0000-0000-000077390000}"/>
    <cellStyle name="Normal 19 3 2 2 4 2 3 2" xfId="7691" xr:uid="{00000000-0005-0000-0000-000078390000}"/>
    <cellStyle name="Normal 19 3 2 2 4 2 3 2 2" xfId="16936" xr:uid="{00000000-0005-0000-0000-000079390000}"/>
    <cellStyle name="Normal 19 3 2 2 4 2 3 2 3" xfId="26186" xr:uid="{00000000-0005-0000-0000-00007A390000}"/>
    <cellStyle name="Normal 19 3 2 2 4 2 3 2 4" xfId="35431" xr:uid="{00000000-0005-0000-0000-00007B390000}"/>
    <cellStyle name="Normal 19 3 2 2 4 2 3 2 5" xfId="44676" xr:uid="{00000000-0005-0000-0000-00007C390000}"/>
    <cellStyle name="Normal 19 3 2 2 4 2 3 3" xfId="11954" xr:uid="{00000000-0005-0000-0000-00007D390000}"/>
    <cellStyle name="Normal 19 3 2 2 4 2 3 4" xfId="21204" xr:uid="{00000000-0005-0000-0000-00007E390000}"/>
    <cellStyle name="Normal 19 3 2 2 4 2 3 5" xfId="30449" xr:uid="{00000000-0005-0000-0000-00007F390000}"/>
    <cellStyle name="Normal 19 3 2 2 4 2 3 6" xfId="39694" xr:uid="{00000000-0005-0000-0000-000080390000}"/>
    <cellStyle name="Normal 19 3 2 2 4 2 4" xfId="6270" xr:uid="{00000000-0005-0000-0000-000081390000}"/>
    <cellStyle name="Normal 19 3 2 2 4 2 4 2" xfId="15515" xr:uid="{00000000-0005-0000-0000-000082390000}"/>
    <cellStyle name="Normal 19 3 2 2 4 2 4 3" xfId="24765" xr:uid="{00000000-0005-0000-0000-000083390000}"/>
    <cellStyle name="Normal 19 3 2 2 4 2 4 4" xfId="34010" xr:uid="{00000000-0005-0000-0000-000084390000}"/>
    <cellStyle name="Normal 19 3 2 2 4 2 4 5" xfId="43255" xr:uid="{00000000-0005-0000-0000-000085390000}"/>
    <cellStyle name="Normal 19 3 2 2 4 2 5" xfId="10533" xr:uid="{00000000-0005-0000-0000-000086390000}"/>
    <cellStyle name="Normal 19 3 2 2 4 2 6" xfId="19783" xr:uid="{00000000-0005-0000-0000-000087390000}"/>
    <cellStyle name="Normal 19 3 2 2 4 2 7" xfId="29028" xr:uid="{00000000-0005-0000-0000-000088390000}"/>
    <cellStyle name="Normal 19 3 2 2 4 2 8" xfId="38273" xr:uid="{00000000-0005-0000-0000-000089390000}"/>
    <cellStyle name="Normal 19 3 2 2 4 3" xfId="3428" xr:uid="{00000000-0005-0000-0000-00008A390000}"/>
    <cellStyle name="Normal 19 3 2 2 4 3 2" xfId="8410" xr:uid="{00000000-0005-0000-0000-00008B390000}"/>
    <cellStyle name="Normal 19 3 2 2 4 3 2 2" xfId="17655" xr:uid="{00000000-0005-0000-0000-00008C390000}"/>
    <cellStyle name="Normal 19 3 2 2 4 3 2 3" xfId="26905" xr:uid="{00000000-0005-0000-0000-00008D390000}"/>
    <cellStyle name="Normal 19 3 2 2 4 3 2 4" xfId="36150" xr:uid="{00000000-0005-0000-0000-00008E390000}"/>
    <cellStyle name="Normal 19 3 2 2 4 3 2 5" xfId="45395" xr:uid="{00000000-0005-0000-0000-00008F390000}"/>
    <cellStyle name="Normal 19 3 2 2 4 3 3" xfId="12673" xr:uid="{00000000-0005-0000-0000-000090390000}"/>
    <cellStyle name="Normal 19 3 2 2 4 3 4" xfId="21923" xr:uid="{00000000-0005-0000-0000-000091390000}"/>
    <cellStyle name="Normal 19 3 2 2 4 3 5" xfId="31168" xr:uid="{00000000-0005-0000-0000-000092390000}"/>
    <cellStyle name="Normal 19 3 2 2 4 3 6" xfId="40413" xr:uid="{00000000-0005-0000-0000-000093390000}"/>
    <cellStyle name="Normal 19 3 2 2 4 4" xfId="1990" xr:uid="{00000000-0005-0000-0000-000094390000}"/>
    <cellStyle name="Normal 19 3 2 2 4 4 2" xfId="6972" xr:uid="{00000000-0005-0000-0000-000095390000}"/>
    <cellStyle name="Normal 19 3 2 2 4 4 2 2" xfId="16217" xr:uid="{00000000-0005-0000-0000-000096390000}"/>
    <cellStyle name="Normal 19 3 2 2 4 4 2 3" xfId="25467" xr:uid="{00000000-0005-0000-0000-000097390000}"/>
    <cellStyle name="Normal 19 3 2 2 4 4 2 4" xfId="34712" xr:uid="{00000000-0005-0000-0000-000098390000}"/>
    <cellStyle name="Normal 19 3 2 2 4 4 2 5" xfId="43957" xr:uid="{00000000-0005-0000-0000-000099390000}"/>
    <cellStyle name="Normal 19 3 2 2 4 4 3" xfId="11235" xr:uid="{00000000-0005-0000-0000-00009A390000}"/>
    <cellStyle name="Normal 19 3 2 2 4 4 4" xfId="20485" xr:uid="{00000000-0005-0000-0000-00009B390000}"/>
    <cellStyle name="Normal 19 3 2 2 4 4 5" xfId="29730" xr:uid="{00000000-0005-0000-0000-00009C390000}"/>
    <cellStyle name="Normal 19 3 2 2 4 4 6" xfId="38975" xr:uid="{00000000-0005-0000-0000-00009D390000}"/>
    <cellStyle name="Normal 19 3 2 2 4 5" xfId="5568" xr:uid="{00000000-0005-0000-0000-00009E390000}"/>
    <cellStyle name="Normal 19 3 2 2 4 5 2" xfId="14813" xr:uid="{00000000-0005-0000-0000-00009F390000}"/>
    <cellStyle name="Normal 19 3 2 2 4 5 3" xfId="24063" xr:uid="{00000000-0005-0000-0000-0000A0390000}"/>
    <cellStyle name="Normal 19 3 2 2 4 5 4" xfId="33308" xr:uid="{00000000-0005-0000-0000-0000A1390000}"/>
    <cellStyle name="Normal 19 3 2 2 4 5 5" xfId="42553" xr:uid="{00000000-0005-0000-0000-0000A2390000}"/>
    <cellStyle name="Normal 19 3 2 2 4 6" xfId="4849" xr:uid="{00000000-0005-0000-0000-0000A3390000}"/>
    <cellStyle name="Normal 19 3 2 2 4 6 2" xfId="14094" xr:uid="{00000000-0005-0000-0000-0000A4390000}"/>
    <cellStyle name="Normal 19 3 2 2 4 6 3" xfId="23344" xr:uid="{00000000-0005-0000-0000-0000A5390000}"/>
    <cellStyle name="Normal 19 3 2 2 4 6 4" xfId="32589" xr:uid="{00000000-0005-0000-0000-0000A6390000}"/>
    <cellStyle name="Normal 19 3 2 2 4 6 5" xfId="41834" xr:uid="{00000000-0005-0000-0000-0000A7390000}"/>
    <cellStyle name="Normal 19 3 2 2 4 7" xfId="9831" xr:uid="{00000000-0005-0000-0000-0000A8390000}"/>
    <cellStyle name="Normal 19 3 2 2 4 8" xfId="19081" xr:uid="{00000000-0005-0000-0000-0000A9390000}"/>
    <cellStyle name="Normal 19 3 2 2 4 9" xfId="28326" xr:uid="{00000000-0005-0000-0000-0000AA390000}"/>
    <cellStyle name="Normal 19 3 2 2 5" xfId="937" xr:uid="{00000000-0005-0000-0000-0000AB390000}"/>
    <cellStyle name="Normal 19 3 2 2 5 2" xfId="3779" xr:uid="{00000000-0005-0000-0000-0000AC390000}"/>
    <cellStyle name="Normal 19 3 2 2 5 2 2" xfId="8761" xr:uid="{00000000-0005-0000-0000-0000AD390000}"/>
    <cellStyle name="Normal 19 3 2 2 5 2 2 2" xfId="18006" xr:uid="{00000000-0005-0000-0000-0000AE390000}"/>
    <cellStyle name="Normal 19 3 2 2 5 2 2 3" xfId="27256" xr:uid="{00000000-0005-0000-0000-0000AF390000}"/>
    <cellStyle name="Normal 19 3 2 2 5 2 2 4" xfId="36501" xr:uid="{00000000-0005-0000-0000-0000B0390000}"/>
    <cellStyle name="Normal 19 3 2 2 5 2 2 5" xfId="45746" xr:uid="{00000000-0005-0000-0000-0000B1390000}"/>
    <cellStyle name="Normal 19 3 2 2 5 2 3" xfId="13024" xr:uid="{00000000-0005-0000-0000-0000B2390000}"/>
    <cellStyle name="Normal 19 3 2 2 5 2 4" xfId="22274" xr:uid="{00000000-0005-0000-0000-0000B3390000}"/>
    <cellStyle name="Normal 19 3 2 2 5 2 5" xfId="31519" xr:uid="{00000000-0005-0000-0000-0000B4390000}"/>
    <cellStyle name="Normal 19 3 2 2 5 2 6" xfId="40764" xr:uid="{00000000-0005-0000-0000-0000B5390000}"/>
    <cellStyle name="Normal 19 3 2 2 5 3" xfId="2341" xr:uid="{00000000-0005-0000-0000-0000B6390000}"/>
    <cellStyle name="Normal 19 3 2 2 5 3 2" xfId="7323" xr:uid="{00000000-0005-0000-0000-0000B7390000}"/>
    <cellStyle name="Normal 19 3 2 2 5 3 2 2" xfId="16568" xr:uid="{00000000-0005-0000-0000-0000B8390000}"/>
    <cellStyle name="Normal 19 3 2 2 5 3 2 3" xfId="25818" xr:uid="{00000000-0005-0000-0000-0000B9390000}"/>
    <cellStyle name="Normal 19 3 2 2 5 3 2 4" xfId="35063" xr:uid="{00000000-0005-0000-0000-0000BA390000}"/>
    <cellStyle name="Normal 19 3 2 2 5 3 2 5" xfId="44308" xr:uid="{00000000-0005-0000-0000-0000BB390000}"/>
    <cellStyle name="Normal 19 3 2 2 5 3 3" xfId="11586" xr:uid="{00000000-0005-0000-0000-0000BC390000}"/>
    <cellStyle name="Normal 19 3 2 2 5 3 4" xfId="20836" xr:uid="{00000000-0005-0000-0000-0000BD390000}"/>
    <cellStyle name="Normal 19 3 2 2 5 3 5" xfId="30081" xr:uid="{00000000-0005-0000-0000-0000BE390000}"/>
    <cellStyle name="Normal 19 3 2 2 5 3 6" xfId="39326" xr:uid="{00000000-0005-0000-0000-0000BF390000}"/>
    <cellStyle name="Normal 19 3 2 2 5 4" xfId="5919" xr:uid="{00000000-0005-0000-0000-0000C0390000}"/>
    <cellStyle name="Normal 19 3 2 2 5 4 2" xfId="15164" xr:uid="{00000000-0005-0000-0000-0000C1390000}"/>
    <cellStyle name="Normal 19 3 2 2 5 4 3" xfId="24414" xr:uid="{00000000-0005-0000-0000-0000C2390000}"/>
    <cellStyle name="Normal 19 3 2 2 5 4 4" xfId="33659" xr:uid="{00000000-0005-0000-0000-0000C3390000}"/>
    <cellStyle name="Normal 19 3 2 2 5 4 5" xfId="42904" xr:uid="{00000000-0005-0000-0000-0000C4390000}"/>
    <cellStyle name="Normal 19 3 2 2 5 5" xfId="10182" xr:uid="{00000000-0005-0000-0000-0000C5390000}"/>
    <cellStyle name="Normal 19 3 2 2 5 6" xfId="19432" xr:uid="{00000000-0005-0000-0000-0000C6390000}"/>
    <cellStyle name="Normal 19 3 2 2 5 7" xfId="28677" xr:uid="{00000000-0005-0000-0000-0000C7390000}"/>
    <cellStyle name="Normal 19 3 2 2 5 8" xfId="37922" xr:uid="{00000000-0005-0000-0000-0000C8390000}"/>
    <cellStyle name="Normal 19 3 2 2 6" xfId="3060" xr:uid="{00000000-0005-0000-0000-0000C9390000}"/>
    <cellStyle name="Normal 19 3 2 2 6 2" xfId="8042" xr:uid="{00000000-0005-0000-0000-0000CA390000}"/>
    <cellStyle name="Normal 19 3 2 2 6 2 2" xfId="17287" xr:uid="{00000000-0005-0000-0000-0000CB390000}"/>
    <cellStyle name="Normal 19 3 2 2 6 2 3" xfId="26537" xr:uid="{00000000-0005-0000-0000-0000CC390000}"/>
    <cellStyle name="Normal 19 3 2 2 6 2 4" xfId="35782" xr:uid="{00000000-0005-0000-0000-0000CD390000}"/>
    <cellStyle name="Normal 19 3 2 2 6 2 5" xfId="45027" xr:uid="{00000000-0005-0000-0000-0000CE390000}"/>
    <cellStyle name="Normal 19 3 2 2 6 3" xfId="12305" xr:uid="{00000000-0005-0000-0000-0000CF390000}"/>
    <cellStyle name="Normal 19 3 2 2 6 4" xfId="21555" xr:uid="{00000000-0005-0000-0000-0000D0390000}"/>
    <cellStyle name="Normal 19 3 2 2 6 5" xfId="30800" xr:uid="{00000000-0005-0000-0000-0000D1390000}"/>
    <cellStyle name="Normal 19 3 2 2 6 6" xfId="40045" xr:uid="{00000000-0005-0000-0000-0000D2390000}"/>
    <cellStyle name="Normal 19 3 2 2 7" xfId="1600" xr:uid="{00000000-0005-0000-0000-0000D3390000}"/>
    <cellStyle name="Normal 19 3 2 2 7 2" xfId="6582" xr:uid="{00000000-0005-0000-0000-0000D4390000}"/>
    <cellStyle name="Normal 19 3 2 2 7 2 2" xfId="15827" xr:uid="{00000000-0005-0000-0000-0000D5390000}"/>
    <cellStyle name="Normal 19 3 2 2 7 2 3" xfId="25077" xr:uid="{00000000-0005-0000-0000-0000D6390000}"/>
    <cellStyle name="Normal 19 3 2 2 7 2 4" xfId="34322" xr:uid="{00000000-0005-0000-0000-0000D7390000}"/>
    <cellStyle name="Normal 19 3 2 2 7 2 5" xfId="43567" xr:uid="{00000000-0005-0000-0000-0000D8390000}"/>
    <cellStyle name="Normal 19 3 2 2 7 3" xfId="10845" xr:uid="{00000000-0005-0000-0000-0000D9390000}"/>
    <cellStyle name="Normal 19 3 2 2 7 4" xfId="20095" xr:uid="{00000000-0005-0000-0000-0000DA390000}"/>
    <cellStyle name="Normal 19 3 2 2 7 5" xfId="29340" xr:uid="{00000000-0005-0000-0000-0000DB390000}"/>
    <cellStyle name="Normal 19 3 2 2 7 6" xfId="38585" xr:uid="{00000000-0005-0000-0000-0000DC390000}"/>
    <cellStyle name="Normal 19 3 2 2 8" xfId="5200" xr:uid="{00000000-0005-0000-0000-0000DD390000}"/>
    <cellStyle name="Normal 19 3 2 2 8 2" xfId="14445" xr:uid="{00000000-0005-0000-0000-0000DE390000}"/>
    <cellStyle name="Normal 19 3 2 2 8 3" xfId="23695" xr:uid="{00000000-0005-0000-0000-0000DF390000}"/>
    <cellStyle name="Normal 19 3 2 2 8 4" xfId="32940" xr:uid="{00000000-0005-0000-0000-0000E0390000}"/>
    <cellStyle name="Normal 19 3 2 2 8 5" xfId="42185" xr:uid="{00000000-0005-0000-0000-0000E1390000}"/>
    <cellStyle name="Normal 19 3 2 2 9" xfId="4498" xr:uid="{00000000-0005-0000-0000-0000E2390000}"/>
    <cellStyle name="Normal 19 3 2 2 9 2" xfId="13743" xr:uid="{00000000-0005-0000-0000-0000E3390000}"/>
    <cellStyle name="Normal 19 3 2 2 9 3" xfId="22993" xr:uid="{00000000-0005-0000-0000-0000E4390000}"/>
    <cellStyle name="Normal 19 3 2 2 9 4" xfId="32238" xr:uid="{00000000-0005-0000-0000-0000E5390000}"/>
    <cellStyle name="Normal 19 3 2 2 9 5" xfId="41483" xr:uid="{00000000-0005-0000-0000-0000E6390000}"/>
    <cellStyle name="Normal 19 3 2 3" xfId="177" xr:uid="{00000000-0005-0000-0000-0000E7390000}"/>
    <cellStyle name="Normal 19 3 2 3 10" xfId="9424" xr:uid="{00000000-0005-0000-0000-0000E8390000}"/>
    <cellStyle name="Normal 19 3 2 3 11" xfId="18674" xr:uid="{00000000-0005-0000-0000-0000E9390000}"/>
    <cellStyle name="Normal 19 3 2 3 12" xfId="27919" xr:uid="{00000000-0005-0000-0000-0000EA390000}"/>
    <cellStyle name="Normal 19 3 2 3 13" xfId="37164" xr:uid="{00000000-0005-0000-0000-0000EB390000}"/>
    <cellStyle name="Normal 19 3 2 3 2" xfId="334" xr:uid="{00000000-0005-0000-0000-0000EC390000}"/>
    <cellStyle name="Normal 19 3 2 3 2 10" xfId="28075" xr:uid="{00000000-0005-0000-0000-0000ED390000}"/>
    <cellStyle name="Normal 19 3 2 3 2 11" xfId="37320" xr:uid="{00000000-0005-0000-0000-0000EE390000}"/>
    <cellStyle name="Normal 19 3 2 3 2 2" xfId="703" xr:uid="{00000000-0005-0000-0000-0000EF390000}"/>
    <cellStyle name="Normal 19 3 2 3 2 2 10" xfId="37688" xr:uid="{00000000-0005-0000-0000-0000F0390000}"/>
    <cellStyle name="Normal 19 3 2 3 2 2 2" xfId="1405" xr:uid="{00000000-0005-0000-0000-0000F1390000}"/>
    <cellStyle name="Normal 19 3 2 3 2 2 2 2" xfId="4247" xr:uid="{00000000-0005-0000-0000-0000F2390000}"/>
    <cellStyle name="Normal 19 3 2 3 2 2 2 2 2" xfId="9229" xr:uid="{00000000-0005-0000-0000-0000F3390000}"/>
    <cellStyle name="Normal 19 3 2 3 2 2 2 2 2 2" xfId="18474" xr:uid="{00000000-0005-0000-0000-0000F4390000}"/>
    <cellStyle name="Normal 19 3 2 3 2 2 2 2 2 3" xfId="27724" xr:uid="{00000000-0005-0000-0000-0000F5390000}"/>
    <cellStyle name="Normal 19 3 2 3 2 2 2 2 2 4" xfId="36969" xr:uid="{00000000-0005-0000-0000-0000F6390000}"/>
    <cellStyle name="Normal 19 3 2 3 2 2 2 2 2 5" xfId="46214" xr:uid="{00000000-0005-0000-0000-0000F7390000}"/>
    <cellStyle name="Normal 19 3 2 3 2 2 2 2 3" xfId="13492" xr:uid="{00000000-0005-0000-0000-0000F8390000}"/>
    <cellStyle name="Normal 19 3 2 3 2 2 2 2 4" xfId="22742" xr:uid="{00000000-0005-0000-0000-0000F9390000}"/>
    <cellStyle name="Normal 19 3 2 3 2 2 2 2 5" xfId="31987" xr:uid="{00000000-0005-0000-0000-0000FA390000}"/>
    <cellStyle name="Normal 19 3 2 3 2 2 2 2 6" xfId="41232" xr:uid="{00000000-0005-0000-0000-0000FB390000}"/>
    <cellStyle name="Normal 19 3 2 3 2 2 2 3" xfId="2826" xr:uid="{00000000-0005-0000-0000-0000FC390000}"/>
    <cellStyle name="Normal 19 3 2 3 2 2 2 3 2" xfId="7808" xr:uid="{00000000-0005-0000-0000-0000FD390000}"/>
    <cellStyle name="Normal 19 3 2 3 2 2 2 3 2 2" xfId="17053" xr:uid="{00000000-0005-0000-0000-0000FE390000}"/>
    <cellStyle name="Normal 19 3 2 3 2 2 2 3 2 3" xfId="26303" xr:uid="{00000000-0005-0000-0000-0000FF390000}"/>
    <cellStyle name="Normal 19 3 2 3 2 2 2 3 2 4" xfId="35548" xr:uid="{00000000-0005-0000-0000-0000003A0000}"/>
    <cellStyle name="Normal 19 3 2 3 2 2 2 3 2 5" xfId="44793" xr:uid="{00000000-0005-0000-0000-0000013A0000}"/>
    <cellStyle name="Normal 19 3 2 3 2 2 2 3 3" xfId="12071" xr:uid="{00000000-0005-0000-0000-0000023A0000}"/>
    <cellStyle name="Normal 19 3 2 3 2 2 2 3 4" xfId="21321" xr:uid="{00000000-0005-0000-0000-0000033A0000}"/>
    <cellStyle name="Normal 19 3 2 3 2 2 2 3 5" xfId="30566" xr:uid="{00000000-0005-0000-0000-0000043A0000}"/>
    <cellStyle name="Normal 19 3 2 3 2 2 2 3 6" xfId="39811" xr:uid="{00000000-0005-0000-0000-0000053A0000}"/>
    <cellStyle name="Normal 19 3 2 3 2 2 2 4" xfId="6387" xr:uid="{00000000-0005-0000-0000-0000063A0000}"/>
    <cellStyle name="Normal 19 3 2 3 2 2 2 4 2" xfId="15632" xr:uid="{00000000-0005-0000-0000-0000073A0000}"/>
    <cellStyle name="Normal 19 3 2 3 2 2 2 4 3" xfId="24882" xr:uid="{00000000-0005-0000-0000-0000083A0000}"/>
    <cellStyle name="Normal 19 3 2 3 2 2 2 4 4" xfId="34127" xr:uid="{00000000-0005-0000-0000-0000093A0000}"/>
    <cellStyle name="Normal 19 3 2 3 2 2 2 4 5" xfId="43372" xr:uid="{00000000-0005-0000-0000-00000A3A0000}"/>
    <cellStyle name="Normal 19 3 2 3 2 2 2 5" xfId="10650" xr:uid="{00000000-0005-0000-0000-00000B3A0000}"/>
    <cellStyle name="Normal 19 3 2 3 2 2 2 6" xfId="19900" xr:uid="{00000000-0005-0000-0000-00000C3A0000}"/>
    <cellStyle name="Normal 19 3 2 3 2 2 2 7" xfId="29145" xr:uid="{00000000-0005-0000-0000-00000D3A0000}"/>
    <cellStyle name="Normal 19 3 2 3 2 2 2 8" xfId="38390" xr:uid="{00000000-0005-0000-0000-00000E3A0000}"/>
    <cellStyle name="Normal 19 3 2 3 2 2 3" xfId="3545" xr:uid="{00000000-0005-0000-0000-00000F3A0000}"/>
    <cellStyle name="Normal 19 3 2 3 2 2 3 2" xfId="8527" xr:uid="{00000000-0005-0000-0000-0000103A0000}"/>
    <cellStyle name="Normal 19 3 2 3 2 2 3 2 2" xfId="17772" xr:uid="{00000000-0005-0000-0000-0000113A0000}"/>
    <cellStyle name="Normal 19 3 2 3 2 2 3 2 3" xfId="27022" xr:uid="{00000000-0005-0000-0000-0000123A0000}"/>
    <cellStyle name="Normal 19 3 2 3 2 2 3 2 4" xfId="36267" xr:uid="{00000000-0005-0000-0000-0000133A0000}"/>
    <cellStyle name="Normal 19 3 2 3 2 2 3 2 5" xfId="45512" xr:uid="{00000000-0005-0000-0000-0000143A0000}"/>
    <cellStyle name="Normal 19 3 2 3 2 2 3 3" xfId="12790" xr:uid="{00000000-0005-0000-0000-0000153A0000}"/>
    <cellStyle name="Normal 19 3 2 3 2 2 3 4" xfId="22040" xr:uid="{00000000-0005-0000-0000-0000163A0000}"/>
    <cellStyle name="Normal 19 3 2 3 2 2 3 5" xfId="31285" xr:uid="{00000000-0005-0000-0000-0000173A0000}"/>
    <cellStyle name="Normal 19 3 2 3 2 2 3 6" xfId="40530" xr:uid="{00000000-0005-0000-0000-0000183A0000}"/>
    <cellStyle name="Normal 19 3 2 3 2 2 4" xfId="2107" xr:uid="{00000000-0005-0000-0000-0000193A0000}"/>
    <cellStyle name="Normal 19 3 2 3 2 2 4 2" xfId="7089" xr:uid="{00000000-0005-0000-0000-00001A3A0000}"/>
    <cellStyle name="Normal 19 3 2 3 2 2 4 2 2" xfId="16334" xr:uid="{00000000-0005-0000-0000-00001B3A0000}"/>
    <cellStyle name="Normal 19 3 2 3 2 2 4 2 3" xfId="25584" xr:uid="{00000000-0005-0000-0000-00001C3A0000}"/>
    <cellStyle name="Normal 19 3 2 3 2 2 4 2 4" xfId="34829" xr:uid="{00000000-0005-0000-0000-00001D3A0000}"/>
    <cellStyle name="Normal 19 3 2 3 2 2 4 2 5" xfId="44074" xr:uid="{00000000-0005-0000-0000-00001E3A0000}"/>
    <cellStyle name="Normal 19 3 2 3 2 2 4 3" xfId="11352" xr:uid="{00000000-0005-0000-0000-00001F3A0000}"/>
    <cellStyle name="Normal 19 3 2 3 2 2 4 4" xfId="20602" xr:uid="{00000000-0005-0000-0000-0000203A0000}"/>
    <cellStyle name="Normal 19 3 2 3 2 2 4 5" xfId="29847" xr:uid="{00000000-0005-0000-0000-0000213A0000}"/>
    <cellStyle name="Normal 19 3 2 3 2 2 4 6" xfId="39092" xr:uid="{00000000-0005-0000-0000-0000223A0000}"/>
    <cellStyle name="Normal 19 3 2 3 2 2 5" xfId="5685" xr:uid="{00000000-0005-0000-0000-0000233A0000}"/>
    <cellStyle name="Normal 19 3 2 3 2 2 5 2" xfId="14930" xr:uid="{00000000-0005-0000-0000-0000243A0000}"/>
    <cellStyle name="Normal 19 3 2 3 2 2 5 3" xfId="24180" xr:uid="{00000000-0005-0000-0000-0000253A0000}"/>
    <cellStyle name="Normal 19 3 2 3 2 2 5 4" xfId="33425" xr:uid="{00000000-0005-0000-0000-0000263A0000}"/>
    <cellStyle name="Normal 19 3 2 3 2 2 5 5" xfId="42670" xr:uid="{00000000-0005-0000-0000-0000273A0000}"/>
    <cellStyle name="Normal 19 3 2 3 2 2 6" xfId="4966" xr:uid="{00000000-0005-0000-0000-0000283A0000}"/>
    <cellStyle name="Normal 19 3 2 3 2 2 6 2" xfId="14211" xr:uid="{00000000-0005-0000-0000-0000293A0000}"/>
    <cellStyle name="Normal 19 3 2 3 2 2 6 3" xfId="23461" xr:uid="{00000000-0005-0000-0000-00002A3A0000}"/>
    <cellStyle name="Normal 19 3 2 3 2 2 6 4" xfId="32706" xr:uid="{00000000-0005-0000-0000-00002B3A0000}"/>
    <cellStyle name="Normal 19 3 2 3 2 2 6 5" xfId="41951" xr:uid="{00000000-0005-0000-0000-00002C3A0000}"/>
    <cellStyle name="Normal 19 3 2 3 2 2 7" xfId="9948" xr:uid="{00000000-0005-0000-0000-00002D3A0000}"/>
    <cellStyle name="Normal 19 3 2 3 2 2 8" xfId="19198" xr:uid="{00000000-0005-0000-0000-00002E3A0000}"/>
    <cellStyle name="Normal 19 3 2 3 2 2 9" xfId="28443" xr:uid="{00000000-0005-0000-0000-00002F3A0000}"/>
    <cellStyle name="Normal 19 3 2 3 2 3" xfId="1054" xr:uid="{00000000-0005-0000-0000-0000303A0000}"/>
    <cellStyle name="Normal 19 3 2 3 2 3 2" xfId="3896" xr:uid="{00000000-0005-0000-0000-0000313A0000}"/>
    <cellStyle name="Normal 19 3 2 3 2 3 2 2" xfId="8878" xr:uid="{00000000-0005-0000-0000-0000323A0000}"/>
    <cellStyle name="Normal 19 3 2 3 2 3 2 2 2" xfId="18123" xr:uid="{00000000-0005-0000-0000-0000333A0000}"/>
    <cellStyle name="Normal 19 3 2 3 2 3 2 2 3" xfId="27373" xr:uid="{00000000-0005-0000-0000-0000343A0000}"/>
    <cellStyle name="Normal 19 3 2 3 2 3 2 2 4" xfId="36618" xr:uid="{00000000-0005-0000-0000-0000353A0000}"/>
    <cellStyle name="Normal 19 3 2 3 2 3 2 2 5" xfId="45863" xr:uid="{00000000-0005-0000-0000-0000363A0000}"/>
    <cellStyle name="Normal 19 3 2 3 2 3 2 3" xfId="13141" xr:uid="{00000000-0005-0000-0000-0000373A0000}"/>
    <cellStyle name="Normal 19 3 2 3 2 3 2 4" xfId="22391" xr:uid="{00000000-0005-0000-0000-0000383A0000}"/>
    <cellStyle name="Normal 19 3 2 3 2 3 2 5" xfId="31636" xr:uid="{00000000-0005-0000-0000-0000393A0000}"/>
    <cellStyle name="Normal 19 3 2 3 2 3 2 6" xfId="40881" xr:uid="{00000000-0005-0000-0000-00003A3A0000}"/>
    <cellStyle name="Normal 19 3 2 3 2 3 3" xfId="2458" xr:uid="{00000000-0005-0000-0000-00003B3A0000}"/>
    <cellStyle name="Normal 19 3 2 3 2 3 3 2" xfId="7440" xr:uid="{00000000-0005-0000-0000-00003C3A0000}"/>
    <cellStyle name="Normal 19 3 2 3 2 3 3 2 2" xfId="16685" xr:uid="{00000000-0005-0000-0000-00003D3A0000}"/>
    <cellStyle name="Normal 19 3 2 3 2 3 3 2 3" xfId="25935" xr:uid="{00000000-0005-0000-0000-00003E3A0000}"/>
    <cellStyle name="Normal 19 3 2 3 2 3 3 2 4" xfId="35180" xr:uid="{00000000-0005-0000-0000-00003F3A0000}"/>
    <cellStyle name="Normal 19 3 2 3 2 3 3 2 5" xfId="44425" xr:uid="{00000000-0005-0000-0000-0000403A0000}"/>
    <cellStyle name="Normal 19 3 2 3 2 3 3 3" xfId="11703" xr:uid="{00000000-0005-0000-0000-0000413A0000}"/>
    <cellStyle name="Normal 19 3 2 3 2 3 3 4" xfId="20953" xr:uid="{00000000-0005-0000-0000-0000423A0000}"/>
    <cellStyle name="Normal 19 3 2 3 2 3 3 5" xfId="30198" xr:uid="{00000000-0005-0000-0000-0000433A0000}"/>
    <cellStyle name="Normal 19 3 2 3 2 3 3 6" xfId="39443" xr:uid="{00000000-0005-0000-0000-0000443A0000}"/>
    <cellStyle name="Normal 19 3 2 3 2 3 4" xfId="6036" xr:uid="{00000000-0005-0000-0000-0000453A0000}"/>
    <cellStyle name="Normal 19 3 2 3 2 3 4 2" xfId="15281" xr:uid="{00000000-0005-0000-0000-0000463A0000}"/>
    <cellStyle name="Normal 19 3 2 3 2 3 4 3" xfId="24531" xr:uid="{00000000-0005-0000-0000-0000473A0000}"/>
    <cellStyle name="Normal 19 3 2 3 2 3 4 4" xfId="33776" xr:uid="{00000000-0005-0000-0000-0000483A0000}"/>
    <cellStyle name="Normal 19 3 2 3 2 3 4 5" xfId="43021" xr:uid="{00000000-0005-0000-0000-0000493A0000}"/>
    <cellStyle name="Normal 19 3 2 3 2 3 5" xfId="10299" xr:uid="{00000000-0005-0000-0000-00004A3A0000}"/>
    <cellStyle name="Normal 19 3 2 3 2 3 6" xfId="19549" xr:uid="{00000000-0005-0000-0000-00004B3A0000}"/>
    <cellStyle name="Normal 19 3 2 3 2 3 7" xfId="28794" xr:uid="{00000000-0005-0000-0000-00004C3A0000}"/>
    <cellStyle name="Normal 19 3 2 3 2 3 8" xfId="38039" xr:uid="{00000000-0005-0000-0000-00004D3A0000}"/>
    <cellStyle name="Normal 19 3 2 3 2 4" xfId="3177" xr:uid="{00000000-0005-0000-0000-00004E3A0000}"/>
    <cellStyle name="Normal 19 3 2 3 2 4 2" xfId="8159" xr:uid="{00000000-0005-0000-0000-00004F3A0000}"/>
    <cellStyle name="Normal 19 3 2 3 2 4 2 2" xfId="17404" xr:uid="{00000000-0005-0000-0000-0000503A0000}"/>
    <cellStyle name="Normal 19 3 2 3 2 4 2 3" xfId="26654" xr:uid="{00000000-0005-0000-0000-0000513A0000}"/>
    <cellStyle name="Normal 19 3 2 3 2 4 2 4" xfId="35899" xr:uid="{00000000-0005-0000-0000-0000523A0000}"/>
    <cellStyle name="Normal 19 3 2 3 2 4 2 5" xfId="45144" xr:uid="{00000000-0005-0000-0000-0000533A0000}"/>
    <cellStyle name="Normal 19 3 2 3 2 4 3" xfId="12422" xr:uid="{00000000-0005-0000-0000-0000543A0000}"/>
    <cellStyle name="Normal 19 3 2 3 2 4 4" xfId="21672" xr:uid="{00000000-0005-0000-0000-0000553A0000}"/>
    <cellStyle name="Normal 19 3 2 3 2 4 5" xfId="30917" xr:uid="{00000000-0005-0000-0000-0000563A0000}"/>
    <cellStyle name="Normal 19 3 2 3 2 4 6" xfId="40162" xr:uid="{00000000-0005-0000-0000-0000573A0000}"/>
    <cellStyle name="Normal 19 3 2 3 2 5" xfId="1873" xr:uid="{00000000-0005-0000-0000-0000583A0000}"/>
    <cellStyle name="Normal 19 3 2 3 2 5 2" xfId="6855" xr:uid="{00000000-0005-0000-0000-0000593A0000}"/>
    <cellStyle name="Normal 19 3 2 3 2 5 2 2" xfId="16100" xr:uid="{00000000-0005-0000-0000-00005A3A0000}"/>
    <cellStyle name="Normal 19 3 2 3 2 5 2 3" xfId="25350" xr:uid="{00000000-0005-0000-0000-00005B3A0000}"/>
    <cellStyle name="Normal 19 3 2 3 2 5 2 4" xfId="34595" xr:uid="{00000000-0005-0000-0000-00005C3A0000}"/>
    <cellStyle name="Normal 19 3 2 3 2 5 2 5" xfId="43840" xr:uid="{00000000-0005-0000-0000-00005D3A0000}"/>
    <cellStyle name="Normal 19 3 2 3 2 5 3" xfId="11118" xr:uid="{00000000-0005-0000-0000-00005E3A0000}"/>
    <cellStyle name="Normal 19 3 2 3 2 5 4" xfId="20368" xr:uid="{00000000-0005-0000-0000-00005F3A0000}"/>
    <cellStyle name="Normal 19 3 2 3 2 5 5" xfId="29613" xr:uid="{00000000-0005-0000-0000-0000603A0000}"/>
    <cellStyle name="Normal 19 3 2 3 2 5 6" xfId="38858" xr:uid="{00000000-0005-0000-0000-0000613A0000}"/>
    <cellStyle name="Normal 19 3 2 3 2 6" xfId="5317" xr:uid="{00000000-0005-0000-0000-0000623A0000}"/>
    <cellStyle name="Normal 19 3 2 3 2 6 2" xfId="14562" xr:uid="{00000000-0005-0000-0000-0000633A0000}"/>
    <cellStyle name="Normal 19 3 2 3 2 6 3" xfId="23812" xr:uid="{00000000-0005-0000-0000-0000643A0000}"/>
    <cellStyle name="Normal 19 3 2 3 2 6 4" xfId="33057" xr:uid="{00000000-0005-0000-0000-0000653A0000}"/>
    <cellStyle name="Normal 19 3 2 3 2 6 5" xfId="42302" xr:uid="{00000000-0005-0000-0000-0000663A0000}"/>
    <cellStyle name="Normal 19 3 2 3 2 7" xfId="4615" xr:uid="{00000000-0005-0000-0000-0000673A0000}"/>
    <cellStyle name="Normal 19 3 2 3 2 7 2" xfId="13860" xr:uid="{00000000-0005-0000-0000-0000683A0000}"/>
    <cellStyle name="Normal 19 3 2 3 2 7 3" xfId="23110" xr:uid="{00000000-0005-0000-0000-0000693A0000}"/>
    <cellStyle name="Normal 19 3 2 3 2 7 4" xfId="32355" xr:uid="{00000000-0005-0000-0000-00006A3A0000}"/>
    <cellStyle name="Normal 19 3 2 3 2 7 5" xfId="41600" xr:uid="{00000000-0005-0000-0000-00006B3A0000}"/>
    <cellStyle name="Normal 19 3 2 3 2 8" xfId="9580" xr:uid="{00000000-0005-0000-0000-00006C3A0000}"/>
    <cellStyle name="Normal 19 3 2 3 2 9" xfId="18830" xr:uid="{00000000-0005-0000-0000-00006D3A0000}"/>
    <cellStyle name="Normal 19 3 2 3 3" xfId="412" xr:uid="{00000000-0005-0000-0000-00006E3A0000}"/>
    <cellStyle name="Normal 19 3 2 3 3 10" xfId="28153" xr:uid="{00000000-0005-0000-0000-00006F3A0000}"/>
    <cellStyle name="Normal 19 3 2 3 3 11" xfId="37398" xr:uid="{00000000-0005-0000-0000-0000703A0000}"/>
    <cellStyle name="Normal 19 3 2 3 3 2" xfId="781" xr:uid="{00000000-0005-0000-0000-0000713A0000}"/>
    <cellStyle name="Normal 19 3 2 3 3 2 10" xfId="37766" xr:uid="{00000000-0005-0000-0000-0000723A0000}"/>
    <cellStyle name="Normal 19 3 2 3 3 2 2" xfId="1483" xr:uid="{00000000-0005-0000-0000-0000733A0000}"/>
    <cellStyle name="Normal 19 3 2 3 3 2 2 2" xfId="4325" xr:uid="{00000000-0005-0000-0000-0000743A0000}"/>
    <cellStyle name="Normal 19 3 2 3 3 2 2 2 2" xfId="9307" xr:uid="{00000000-0005-0000-0000-0000753A0000}"/>
    <cellStyle name="Normal 19 3 2 3 3 2 2 2 2 2" xfId="18552" xr:uid="{00000000-0005-0000-0000-0000763A0000}"/>
    <cellStyle name="Normal 19 3 2 3 3 2 2 2 2 3" xfId="27802" xr:uid="{00000000-0005-0000-0000-0000773A0000}"/>
    <cellStyle name="Normal 19 3 2 3 3 2 2 2 2 4" xfId="37047" xr:uid="{00000000-0005-0000-0000-0000783A0000}"/>
    <cellStyle name="Normal 19 3 2 3 3 2 2 2 2 5" xfId="46292" xr:uid="{00000000-0005-0000-0000-0000793A0000}"/>
    <cellStyle name="Normal 19 3 2 3 3 2 2 2 3" xfId="13570" xr:uid="{00000000-0005-0000-0000-00007A3A0000}"/>
    <cellStyle name="Normal 19 3 2 3 3 2 2 2 4" xfId="22820" xr:uid="{00000000-0005-0000-0000-00007B3A0000}"/>
    <cellStyle name="Normal 19 3 2 3 3 2 2 2 5" xfId="32065" xr:uid="{00000000-0005-0000-0000-00007C3A0000}"/>
    <cellStyle name="Normal 19 3 2 3 3 2 2 2 6" xfId="41310" xr:uid="{00000000-0005-0000-0000-00007D3A0000}"/>
    <cellStyle name="Normal 19 3 2 3 3 2 2 3" xfId="2904" xr:uid="{00000000-0005-0000-0000-00007E3A0000}"/>
    <cellStyle name="Normal 19 3 2 3 3 2 2 3 2" xfId="7886" xr:uid="{00000000-0005-0000-0000-00007F3A0000}"/>
    <cellStyle name="Normal 19 3 2 3 3 2 2 3 2 2" xfId="17131" xr:uid="{00000000-0005-0000-0000-0000803A0000}"/>
    <cellStyle name="Normal 19 3 2 3 3 2 2 3 2 3" xfId="26381" xr:uid="{00000000-0005-0000-0000-0000813A0000}"/>
    <cellStyle name="Normal 19 3 2 3 3 2 2 3 2 4" xfId="35626" xr:uid="{00000000-0005-0000-0000-0000823A0000}"/>
    <cellStyle name="Normal 19 3 2 3 3 2 2 3 2 5" xfId="44871" xr:uid="{00000000-0005-0000-0000-0000833A0000}"/>
    <cellStyle name="Normal 19 3 2 3 3 2 2 3 3" xfId="12149" xr:uid="{00000000-0005-0000-0000-0000843A0000}"/>
    <cellStyle name="Normal 19 3 2 3 3 2 2 3 4" xfId="21399" xr:uid="{00000000-0005-0000-0000-0000853A0000}"/>
    <cellStyle name="Normal 19 3 2 3 3 2 2 3 5" xfId="30644" xr:uid="{00000000-0005-0000-0000-0000863A0000}"/>
    <cellStyle name="Normal 19 3 2 3 3 2 2 3 6" xfId="39889" xr:uid="{00000000-0005-0000-0000-0000873A0000}"/>
    <cellStyle name="Normal 19 3 2 3 3 2 2 4" xfId="6465" xr:uid="{00000000-0005-0000-0000-0000883A0000}"/>
    <cellStyle name="Normal 19 3 2 3 3 2 2 4 2" xfId="15710" xr:uid="{00000000-0005-0000-0000-0000893A0000}"/>
    <cellStyle name="Normal 19 3 2 3 3 2 2 4 3" xfId="24960" xr:uid="{00000000-0005-0000-0000-00008A3A0000}"/>
    <cellStyle name="Normal 19 3 2 3 3 2 2 4 4" xfId="34205" xr:uid="{00000000-0005-0000-0000-00008B3A0000}"/>
    <cellStyle name="Normal 19 3 2 3 3 2 2 4 5" xfId="43450" xr:uid="{00000000-0005-0000-0000-00008C3A0000}"/>
    <cellStyle name="Normal 19 3 2 3 3 2 2 5" xfId="10728" xr:uid="{00000000-0005-0000-0000-00008D3A0000}"/>
    <cellStyle name="Normal 19 3 2 3 3 2 2 6" xfId="19978" xr:uid="{00000000-0005-0000-0000-00008E3A0000}"/>
    <cellStyle name="Normal 19 3 2 3 3 2 2 7" xfId="29223" xr:uid="{00000000-0005-0000-0000-00008F3A0000}"/>
    <cellStyle name="Normal 19 3 2 3 3 2 2 8" xfId="38468" xr:uid="{00000000-0005-0000-0000-0000903A0000}"/>
    <cellStyle name="Normal 19 3 2 3 3 2 3" xfId="3623" xr:uid="{00000000-0005-0000-0000-0000913A0000}"/>
    <cellStyle name="Normal 19 3 2 3 3 2 3 2" xfId="8605" xr:uid="{00000000-0005-0000-0000-0000923A0000}"/>
    <cellStyle name="Normal 19 3 2 3 3 2 3 2 2" xfId="17850" xr:uid="{00000000-0005-0000-0000-0000933A0000}"/>
    <cellStyle name="Normal 19 3 2 3 3 2 3 2 3" xfId="27100" xr:uid="{00000000-0005-0000-0000-0000943A0000}"/>
    <cellStyle name="Normal 19 3 2 3 3 2 3 2 4" xfId="36345" xr:uid="{00000000-0005-0000-0000-0000953A0000}"/>
    <cellStyle name="Normal 19 3 2 3 3 2 3 2 5" xfId="45590" xr:uid="{00000000-0005-0000-0000-0000963A0000}"/>
    <cellStyle name="Normal 19 3 2 3 3 2 3 3" xfId="12868" xr:uid="{00000000-0005-0000-0000-0000973A0000}"/>
    <cellStyle name="Normal 19 3 2 3 3 2 3 4" xfId="22118" xr:uid="{00000000-0005-0000-0000-0000983A0000}"/>
    <cellStyle name="Normal 19 3 2 3 3 2 3 5" xfId="31363" xr:uid="{00000000-0005-0000-0000-0000993A0000}"/>
    <cellStyle name="Normal 19 3 2 3 3 2 3 6" xfId="40608" xr:uid="{00000000-0005-0000-0000-00009A3A0000}"/>
    <cellStyle name="Normal 19 3 2 3 3 2 4" xfId="2185" xr:uid="{00000000-0005-0000-0000-00009B3A0000}"/>
    <cellStyle name="Normal 19 3 2 3 3 2 4 2" xfId="7167" xr:uid="{00000000-0005-0000-0000-00009C3A0000}"/>
    <cellStyle name="Normal 19 3 2 3 3 2 4 2 2" xfId="16412" xr:uid="{00000000-0005-0000-0000-00009D3A0000}"/>
    <cellStyle name="Normal 19 3 2 3 3 2 4 2 3" xfId="25662" xr:uid="{00000000-0005-0000-0000-00009E3A0000}"/>
    <cellStyle name="Normal 19 3 2 3 3 2 4 2 4" xfId="34907" xr:uid="{00000000-0005-0000-0000-00009F3A0000}"/>
    <cellStyle name="Normal 19 3 2 3 3 2 4 2 5" xfId="44152" xr:uid="{00000000-0005-0000-0000-0000A03A0000}"/>
    <cellStyle name="Normal 19 3 2 3 3 2 4 3" xfId="11430" xr:uid="{00000000-0005-0000-0000-0000A13A0000}"/>
    <cellStyle name="Normal 19 3 2 3 3 2 4 4" xfId="20680" xr:uid="{00000000-0005-0000-0000-0000A23A0000}"/>
    <cellStyle name="Normal 19 3 2 3 3 2 4 5" xfId="29925" xr:uid="{00000000-0005-0000-0000-0000A33A0000}"/>
    <cellStyle name="Normal 19 3 2 3 3 2 4 6" xfId="39170" xr:uid="{00000000-0005-0000-0000-0000A43A0000}"/>
    <cellStyle name="Normal 19 3 2 3 3 2 5" xfId="5763" xr:uid="{00000000-0005-0000-0000-0000A53A0000}"/>
    <cellStyle name="Normal 19 3 2 3 3 2 5 2" xfId="15008" xr:uid="{00000000-0005-0000-0000-0000A63A0000}"/>
    <cellStyle name="Normal 19 3 2 3 3 2 5 3" xfId="24258" xr:uid="{00000000-0005-0000-0000-0000A73A0000}"/>
    <cellStyle name="Normal 19 3 2 3 3 2 5 4" xfId="33503" xr:uid="{00000000-0005-0000-0000-0000A83A0000}"/>
    <cellStyle name="Normal 19 3 2 3 3 2 5 5" xfId="42748" xr:uid="{00000000-0005-0000-0000-0000A93A0000}"/>
    <cellStyle name="Normal 19 3 2 3 3 2 6" xfId="5044" xr:uid="{00000000-0005-0000-0000-0000AA3A0000}"/>
    <cellStyle name="Normal 19 3 2 3 3 2 6 2" xfId="14289" xr:uid="{00000000-0005-0000-0000-0000AB3A0000}"/>
    <cellStyle name="Normal 19 3 2 3 3 2 6 3" xfId="23539" xr:uid="{00000000-0005-0000-0000-0000AC3A0000}"/>
    <cellStyle name="Normal 19 3 2 3 3 2 6 4" xfId="32784" xr:uid="{00000000-0005-0000-0000-0000AD3A0000}"/>
    <cellStyle name="Normal 19 3 2 3 3 2 6 5" xfId="42029" xr:uid="{00000000-0005-0000-0000-0000AE3A0000}"/>
    <cellStyle name="Normal 19 3 2 3 3 2 7" xfId="10026" xr:uid="{00000000-0005-0000-0000-0000AF3A0000}"/>
    <cellStyle name="Normal 19 3 2 3 3 2 8" xfId="19276" xr:uid="{00000000-0005-0000-0000-0000B03A0000}"/>
    <cellStyle name="Normal 19 3 2 3 3 2 9" xfId="28521" xr:uid="{00000000-0005-0000-0000-0000B13A0000}"/>
    <cellStyle name="Normal 19 3 2 3 3 3" xfId="1132" xr:uid="{00000000-0005-0000-0000-0000B23A0000}"/>
    <cellStyle name="Normal 19 3 2 3 3 3 2" xfId="3974" xr:uid="{00000000-0005-0000-0000-0000B33A0000}"/>
    <cellStyle name="Normal 19 3 2 3 3 3 2 2" xfId="8956" xr:uid="{00000000-0005-0000-0000-0000B43A0000}"/>
    <cellStyle name="Normal 19 3 2 3 3 3 2 2 2" xfId="18201" xr:uid="{00000000-0005-0000-0000-0000B53A0000}"/>
    <cellStyle name="Normal 19 3 2 3 3 3 2 2 3" xfId="27451" xr:uid="{00000000-0005-0000-0000-0000B63A0000}"/>
    <cellStyle name="Normal 19 3 2 3 3 3 2 2 4" xfId="36696" xr:uid="{00000000-0005-0000-0000-0000B73A0000}"/>
    <cellStyle name="Normal 19 3 2 3 3 3 2 2 5" xfId="45941" xr:uid="{00000000-0005-0000-0000-0000B83A0000}"/>
    <cellStyle name="Normal 19 3 2 3 3 3 2 3" xfId="13219" xr:uid="{00000000-0005-0000-0000-0000B93A0000}"/>
    <cellStyle name="Normal 19 3 2 3 3 3 2 4" xfId="22469" xr:uid="{00000000-0005-0000-0000-0000BA3A0000}"/>
    <cellStyle name="Normal 19 3 2 3 3 3 2 5" xfId="31714" xr:uid="{00000000-0005-0000-0000-0000BB3A0000}"/>
    <cellStyle name="Normal 19 3 2 3 3 3 2 6" xfId="40959" xr:uid="{00000000-0005-0000-0000-0000BC3A0000}"/>
    <cellStyle name="Normal 19 3 2 3 3 3 3" xfId="2536" xr:uid="{00000000-0005-0000-0000-0000BD3A0000}"/>
    <cellStyle name="Normal 19 3 2 3 3 3 3 2" xfId="7518" xr:uid="{00000000-0005-0000-0000-0000BE3A0000}"/>
    <cellStyle name="Normal 19 3 2 3 3 3 3 2 2" xfId="16763" xr:uid="{00000000-0005-0000-0000-0000BF3A0000}"/>
    <cellStyle name="Normal 19 3 2 3 3 3 3 2 3" xfId="26013" xr:uid="{00000000-0005-0000-0000-0000C03A0000}"/>
    <cellStyle name="Normal 19 3 2 3 3 3 3 2 4" xfId="35258" xr:uid="{00000000-0005-0000-0000-0000C13A0000}"/>
    <cellStyle name="Normal 19 3 2 3 3 3 3 2 5" xfId="44503" xr:uid="{00000000-0005-0000-0000-0000C23A0000}"/>
    <cellStyle name="Normal 19 3 2 3 3 3 3 3" xfId="11781" xr:uid="{00000000-0005-0000-0000-0000C33A0000}"/>
    <cellStyle name="Normal 19 3 2 3 3 3 3 4" xfId="21031" xr:uid="{00000000-0005-0000-0000-0000C43A0000}"/>
    <cellStyle name="Normal 19 3 2 3 3 3 3 5" xfId="30276" xr:uid="{00000000-0005-0000-0000-0000C53A0000}"/>
    <cellStyle name="Normal 19 3 2 3 3 3 3 6" xfId="39521" xr:uid="{00000000-0005-0000-0000-0000C63A0000}"/>
    <cellStyle name="Normal 19 3 2 3 3 3 4" xfId="6114" xr:uid="{00000000-0005-0000-0000-0000C73A0000}"/>
    <cellStyle name="Normal 19 3 2 3 3 3 4 2" xfId="15359" xr:uid="{00000000-0005-0000-0000-0000C83A0000}"/>
    <cellStyle name="Normal 19 3 2 3 3 3 4 3" xfId="24609" xr:uid="{00000000-0005-0000-0000-0000C93A0000}"/>
    <cellStyle name="Normal 19 3 2 3 3 3 4 4" xfId="33854" xr:uid="{00000000-0005-0000-0000-0000CA3A0000}"/>
    <cellStyle name="Normal 19 3 2 3 3 3 4 5" xfId="43099" xr:uid="{00000000-0005-0000-0000-0000CB3A0000}"/>
    <cellStyle name="Normal 19 3 2 3 3 3 5" xfId="10377" xr:uid="{00000000-0005-0000-0000-0000CC3A0000}"/>
    <cellStyle name="Normal 19 3 2 3 3 3 6" xfId="19627" xr:uid="{00000000-0005-0000-0000-0000CD3A0000}"/>
    <cellStyle name="Normal 19 3 2 3 3 3 7" xfId="28872" xr:uid="{00000000-0005-0000-0000-0000CE3A0000}"/>
    <cellStyle name="Normal 19 3 2 3 3 3 8" xfId="38117" xr:uid="{00000000-0005-0000-0000-0000CF3A0000}"/>
    <cellStyle name="Normal 19 3 2 3 3 4" xfId="3255" xr:uid="{00000000-0005-0000-0000-0000D03A0000}"/>
    <cellStyle name="Normal 19 3 2 3 3 4 2" xfId="8237" xr:uid="{00000000-0005-0000-0000-0000D13A0000}"/>
    <cellStyle name="Normal 19 3 2 3 3 4 2 2" xfId="17482" xr:uid="{00000000-0005-0000-0000-0000D23A0000}"/>
    <cellStyle name="Normal 19 3 2 3 3 4 2 3" xfId="26732" xr:uid="{00000000-0005-0000-0000-0000D33A0000}"/>
    <cellStyle name="Normal 19 3 2 3 3 4 2 4" xfId="35977" xr:uid="{00000000-0005-0000-0000-0000D43A0000}"/>
    <cellStyle name="Normal 19 3 2 3 3 4 2 5" xfId="45222" xr:uid="{00000000-0005-0000-0000-0000D53A0000}"/>
    <cellStyle name="Normal 19 3 2 3 3 4 3" xfId="12500" xr:uid="{00000000-0005-0000-0000-0000D63A0000}"/>
    <cellStyle name="Normal 19 3 2 3 3 4 4" xfId="21750" xr:uid="{00000000-0005-0000-0000-0000D73A0000}"/>
    <cellStyle name="Normal 19 3 2 3 3 4 5" xfId="30995" xr:uid="{00000000-0005-0000-0000-0000D83A0000}"/>
    <cellStyle name="Normal 19 3 2 3 3 4 6" xfId="40240" xr:uid="{00000000-0005-0000-0000-0000D93A0000}"/>
    <cellStyle name="Normal 19 3 2 3 3 5" xfId="1717" xr:uid="{00000000-0005-0000-0000-0000DA3A0000}"/>
    <cellStyle name="Normal 19 3 2 3 3 5 2" xfId="6699" xr:uid="{00000000-0005-0000-0000-0000DB3A0000}"/>
    <cellStyle name="Normal 19 3 2 3 3 5 2 2" xfId="15944" xr:uid="{00000000-0005-0000-0000-0000DC3A0000}"/>
    <cellStyle name="Normal 19 3 2 3 3 5 2 3" xfId="25194" xr:uid="{00000000-0005-0000-0000-0000DD3A0000}"/>
    <cellStyle name="Normal 19 3 2 3 3 5 2 4" xfId="34439" xr:uid="{00000000-0005-0000-0000-0000DE3A0000}"/>
    <cellStyle name="Normal 19 3 2 3 3 5 2 5" xfId="43684" xr:uid="{00000000-0005-0000-0000-0000DF3A0000}"/>
    <cellStyle name="Normal 19 3 2 3 3 5 3" xfId="10962" xr:uid="{00000000-0005-0000-0000-0000E03A0000}"/>
    <cellStyle name="Normal 19 3 2 3 3 5 4" xfId="20212" xr:uid="{00000000-0005-0000-0000-0000E13A0000}"/>
    <cellStyle name="Normal 19 3 2 3 3 5 5" xfId="29457" xr:uid="{00000000-0005-0000-0000-0000E23A0000}"/>
    <cellStyle name="Normal 19 3 2 3 3 5 6" xfId="38702" xr:uid="{00000000-0005-0000-0000-0000E33A0000}"/>
    <cellStyle name="Normal 19 3 2 3 3 6" xfId="5395" xr:uid="{00000000-0005-0000-0000-0000E43A0000}"/>
    <cellStyle name="Normal 19 3 2 3 3 6 2" xfId="14640" xr:uid="{00000000-0005-0000-0000-0000E53A0000}"/>
    <cellStyle name="Normal 19 3 2 3 3 6 3" xfId="23890" xr:uid="{00000000-0005-0000-0000-0000E63A0000}"/>
    <cellStyle name="Normal 19 3 2 3 3 6 4" xfId="33135" xr:uid="{00000000-0005-0000-0000-0000E73A0000}"/>
    <cellStyle name="Normal 19 3 2 3 3 6 5" xfId="42380" xr:uid="{00000000-0005-0000-0000-0000E83A0000}"/>
    <cellStyle name="Normal 19 3 2 3 3 7" xfId="4693" xr:uid="{00000000-0005-0000-0000-0000E93A0000}"/>
    <cellStyle name="Normal 19 3 2 3 3 7 2" xfId="13938" xr:uid="{00000000-0005-0000-0000-0000EA3A0000}"/>
    <cellStyle name="Normal 19 3 2 3 3 7 3" xfId="23188" xr:uid="{00000000-0005-0000-0000-0000EB3A0000}"/>
    <cellStyle name="Normal 19 3 2 3 3 7 4" xfId="32433" xr:uid="{00000000-0005-0000-0000-0000EC3A0000}"/>
    <cellStyle name="Normal 19 3 2 3 3 7 5" xfId="41678" xr:uid="{00000000-0005-0000-0000-0000ED3A0000}"/>
    <cellStyle name="Normal 19 3 2 3 3 8" xfId="9658" xr:uid="{00000000-0005-0000-0000-0000EE3A0000}"/>
    <cellStyle name="Normal 19 3 2 3 3 9" xfId="18908" xr:uid="{00000000-0005-0000-0000-0000EF3A0000}"/>
    <cellStyle name="Normal 19 3 2 3 4" xfId="547" xr:uid="{00000000-0005-0000-0000-0000F03A0000}"/>
    <cellStyle name="Normal 19 3 2 3 4 10" xfId="37532" xr:uid="{00000000-0005-0000-0000-0000F13A0000}"/>
    <cellStyle name="Normal 19 3 2 3 4 2" xfId="1249" xr:uid="{00000000-0005-0000-0000-0000F23A0000}"/>
    <cellStyle name="Normal 19 3 2 3 4 2 2" xfId="4091" xr:uid="{00000000-0005-0000-0000-0000F33A0000}"/>
    <cellStyle name="Normal 19 3 2 3 4 2 2 2" xfId="9073" xr:uid="{00000000-0005-0000-0000-0000F43A0000}"/>
    <cellStyle name="Normal 19 3 2 3 4 2 2 2 2" xfId="18318" xr:uid="{00000000-0005-0000-0000-0000F53A0000}"/>
    <cellStyle name="Normal 19 3 2 3 4 2 2 2 3" xfId="27568" xr:uid="{00000000-0005-0000-0000-0000F63A0000}"/>
    <cellStyle name="Normal 19 3 2 3 4 2 2 2 4" xfId="36813" xr:uid="{00000000-0005-0000-0000-0000F73A0000}"/>
    <cellStyle name="Normal 19 3 2 3 4 2 2 2 5" xfId="46058" xr:uid="{00000000-0005-0000-0000-0000F83A0000}"/>
    <cellStyle name="Normal 19 3 2 3 4 2 2 3" xfId="13336" xr:uid="{00000000-0005-0000-0000-0000F93A0000}"/>
    <cellStyle name="Normal 19 3 2 3 4 2 2 4" xfId="22586" xr:uid="{00000000-0005-0000-0000-0000FA3A0000}"/>
    <cellStyle name="Normal 19 3 2 3 4 2 2 5" xfId="31831" xr:uid="{00000000-0005-0000-0000-0000FB3A0000}"/>
    <cellStyle name="Normal 19 3 2 3 4 2 2 6" xfId="41076" xr:uid="{00000000-0005-0000-0000-0000FC3A0000}"/>
    <cellStyle name="Normal 19 3 2 3 4 2 3" xfId="2670" xr:uid="{00000000-0005-0000-0000-0000FD3A0000}"/>
    <cellStyle name="Normal 19 3 2 3 4 2 3 2" xfId="7652" xr:uid="{00000000-0005-0000-0000-0000FE3A0000}"/>
    <cellStyle name="Normal 19 3 2 3 4 2 3 2 2" xfId="16897" xr:uid="{00000000-0005-0000-0000-0000FF3A0000}"/>
    <cellStyle name="Normal 19 3 2 3 4 2 3 2 3" xfId="26147" xr:uid="{00000000-0005-0000-0000-0000003B0000}"/>
    <cellStyle name="Normal 19 3 2 3 4 2 3 2 4" xfId="35392" xr:uid="{00000000-0005-0000-0000-0000013B0000}"/>
    <cellStyle name="Normal 19 3 2 3 4 2 3 2 5" xfId="44637" xr:uid="{00000000-0005-0000-0000-0000023B0000}"/>
    <cellStyle name="Normal 19 3 2 3 4 2 3 3" xfId="11915" xr:uid="{00000000-0005-0000-0000-0000033B0000}"/>
    <cellStyle name="Normal 19 3 2 3 4 2 3 4" xfId="21165" xr:uid="{00000000-0005-0000-0000-0000043B0000}"/>
    <cellStyle name="Normal 19 3 2 3 4 2 3 5" xfId="30410" xr:uid="{00000000-0005-0000-0000-0000053B0000}"/>
    <cellStyle name="Normal 19 3 2 3 4 2 3 6" xfId="39655" xr:uid="{00000000-0005-0000-0000-0000063B0000}"/>
    <cellStyle name="Normal 19 3 2 3 4 2 4" xfId="6231" xr:uid="{00000000-0005-0000-0000-0000073B0000}"/>
    <cellStyle name="Normal 19 3 2 3 4 2 4 2" xfId="15476" xr:uid="{00000000-0005-0000-0000-0000083B0000}"/>
    <cellStyle name="Normal 19 3 2 3 4 2 4 3" xfId="24726" xr:uid="{00000000-0005-0000-0000-0000093B0000}"/>
    <cellStyle name="Normal 19 3 2 3 4 2 4 4" xfId="33971" xr:uid="{00000000-0005-0000-0000-00000A3B0000}"/>
    <cellStyle name="Normal 19 3 2 3 4 2 4 5" xfId="43216" xr:uid="{00000000-0005-0000-0000-00000B3B0000}"/>
    <cellStyle name="Normal 19 3 2 3 4 2 5" xfId="10494" xr:uid="{00000000-0005-0000-0000-00000C3B0000}"/>
    <cellStyle name="Normal 19 3 2 3 4 2 6" xfId="19744" xr:uid="{00000000-0005-0000-0000-00000D3B0000}"/>
    <cellStyle name="Normal 19 3 2 3 4 2 7" xfId="28989" xr:uid="{00000000-0005-0000-0000-00000E3B0000}"/>
    <cellStyle name="Normal 19 3 2 3 4 2 8" xfId="38234" xr:uid="{00000000-0005-0000-0000-00000F3B0000}"/>
    <cellStyle name="Normal 19 3 2 3 4 3" xfId="3389" xr:uid="{00000000-0005-0000-0000-0000103B0000}"/>
    <cellStyle name="Normal 19 3 2 3 4 3 2" xfId="8371" xr:uid="{00000000-0005-0000-0000-0000113B0000}"/>
    <cellStyle name="Normal 19 3 2 3 4 3 2 2" xfId="17616" xr:uid="{00000000-0005-0000-0000-0000123B0000}"/>
    <cellStyle name="Normal 19 3 2 3 4 3 2 3" xfId="26866" xr:uid="{00000000-0005-0000-0000-0000133B0000}"/>
    <cellStyle name="Normal 19 3 2 3 4 3 2 4" xfId="36111" xr:uid="{00000000-0005-0000-0000-0000143B0000}"/>
    <cellStyle name="Normal 19 3 2 3 4 3 2 5" xfId="45356" xr:uid="{00000000-0005-0000-0000-0000153B0000}"/>
    <cellStyle name="Normal 19 3 2 3 4 3 3" xfId="12634" xr:uid="{00000000-0005-0000-0000-0000163B0000}"/>
    <cellStyle name="Normal 19 3 2 3 4 3 4" xfId="21884" xr:uid="{00000000-0005-0000-0000-0000173B0000}"/>
    <cellStyle name="Normal 19 3 2 3 4 3 5" xfId="31129" xr:uid="{00000000-0005-0000-0000-0000183B0000}"/>
    <cellStyle name="Normal 19 3 2 3 4 3 6" xfId="40374" xr:uid="{00000000-0005-0000-0000-0000193B0000}"/>
    <cellStyle name="Normal 19 3 2 3 4 4" xfId="1951" xr:uid="{00000000-0005-0000-0000-00001A3B0000}"/>
    <cellStyle name="Normal 19 3 2 3 4 4 2" xfId="6933" xr:uid="{00000000-0005-0000-0000-00001B3B0000}"/>
    <cellStyle name="Normal 19 3 2 3 4 4 2 2" xfId="16178" xr:uid="{00000000-0005-0000-0000-00001C3B0000}"/>
    <cellStyle name="Normal 19 3 2 3 4 4 2 3" xfId="25428" xr:uid="{00000000-0005-0000-0000-00001D3B0000}"/>
    <cellStyle name="Normal 19 3 2 3 4 4 2 4" xfId="34673" xr:uid="{00000000-0005-0000-0000-00001E3B0000}"/>
    <cellStyle name="Normal 19 3 2 3 4 4 2 5" xfId="43918" xr:uid="{00000000-0005-0000-0000-00001F3B0000}"/>
    <cellStyle name="Normal 19 3 2 3 4 4 3" xfId="11196" xr:uid="{00000000-0005-0000-0000-0000203B0000}"/>
    <cellStyle name="Normal 19 3 2 3 4 4 4" xfId="20446" xr:uid="{00000000-0005-0000-0000-0000213B0000}"/>
    <cellStyle name="Normal 19 3 2 3 4 4 5" xfId="29691" xr:uid="{00000000-0005-0000-0000-0000223B0000}"/>
    <cellStyle name="Normal 19 3 2 3 4 4 6" xfId="38936" xr:uid="{00000000-0005-0000-0000-0000233B0000}"/>
    <cellStyle name="Normal 19 3 2 3 4 5" xfId="5529" xr:uid="{00000000-0005-0000-0000-0000243B0000}"/>
    <cellStyle name="Normal 19 3 2 3 4 5 2" xfId="14774" xr:uid="{00000000-0005-0000-0000-0000253B0000}"/>
    <cellStyle name="Normal 19 3 2 3 4 5 3" xfId="24024" xr:uid="{00000000-0005-0000-0000-0000263B0000}"/>
    <cellStyle name="Normal 19 3 2 3 4 5 4" xfId="33269" xr:uid="{00000000-0005-0000-0000-0000273B0000}"/>
    <cellStyle name="Normal 19 3 2 3 4 5 5" xfId="42514" xr:uid="{00000000-0005-0000-0000-0000283B0000}"/>
    <cellStyle name="Normal 19 3 2 3 4 6" xfId="4810" xr:uid="{00000000-0005-0000-0000-0000293B0000}"/>
    <cellStyle name="Normal 19 3 2 3 4 6 2" xfId="14055" xr:uid="{00000000-0005-0000-0000-00002A3B0000}"/>
    <cellStyle name="Normal 19 3 2 3 4 6 3" xfId="23305" xr:uid="{00000000-0005-0000-0000-00002B3B0000}"/>
    <cellStyle name="Normal 19 3 2 3 4 6 4" xfId="32550" xr:uid="{00000000-0005-0000-0000-00002C3B0000}"/>
    <cellStyle name="Normal 19 3 2 3 4 6 5" xfId="41795" xr:uid="{00000000-0005-0000-0000-00002D3B0000}"/>
    <cellStyle name="Normal 19 3 2 3 4 7" xfId="9792" xr:uid="{00000000-0005-0000-0000-00002E3B0000}"/>
    <cellStyle name="Normal 19 3 2 3 4 8" xfId="19042" xr:uid="{00000000-0005-0000-0000-00002F3B0000}"/>
    <cellStyle name="Normal 19 3 2 3 4 9" xfId="28287" xr:uid="{00000000-0005-0000-0000-0000303B0000}"/>
    <cellStyle name="Normal 19 3 2 3 5" xfId="898" xr:uid="{00000000-0005-0000-0000-0000313B0000}"/>
    <cellStyle name="Normal 19 3 2 3 5 2" xfId="3740" xr:uid="{00000000-0005-0000-0000-0000323B0000}"/>
    <cellStyle name="Normal 19 3 2 3 5 2 2" xfId="8722" xr:uid="{00000000-0005-0000-0000-0000333B0000}"/>
    <cellStyle name="Normal 19 3 2 3 5 2 2 2" xfId="17967" xr:uid="{00000000-0005-0000-0000-0000343B0000}"/>
    <cellStyle name="Normal 19 3 2 3 5 2 2 3" xfId="27217" xr:uid="{00000000-0005-0000-0000-0000353B0000}"/>
    <cellStyle name="Normal 19 3 2 3 5 2 2 4" xfId="36462" xr:uid="{00000000-0005-0000-0000-0000363B0000}"/>
    <cellStyle name="Normal 19 3 2 3 5 2 2 5" xfId="45707" xr:uid="{00000000-0005-0000-0000-0000373B0000}"/>
    <cellStyle name="Normal 19 3 2 3 5 2 3" xfId="12985" xr:uid="{00000000-0005-0000-0000-0000383B0000}"/>
    <cellStyle name="Normal 19 3 2 3 5 2 4" xfId="22235" xr:uid="{00000000-0005-0000-0000-0000393B0000}"/>
    <cellStyle name="Normal 19 3 2 3 5 2 5" xfId="31480" xr:uid="{00000000-0005-0000-0000-00003A3B0000}"/>
    <cellStyle name="Normal 19 3 2 3 5 2 6" xfId="40725" xr:uid="{00000000-0005-0000-0000-00003B3B0000}"/>
    <cellStyle name="Normal 19 3 2 3 5 3" xfId="2302" xr:uid="{00000000-0005-0000-0000-00003C3B0000}"/>
    <cellStyle name="Normal 19 3 2 3 5 3 2" xfId="7284" xr:uid="{00000000-0005-0000-0000-00003D3B0000}"/>
    <cellStyle name="Normal 19 3 2 3 5 3 2 2" xfId="16529" xr:uid="{00000000-0005-0000-0000-00003E3B0000}"/>
    <cellStyle name="Normal 19 3 2 3 5 3 2 3" xfId="25779" xr:uid="{00000000-0005-0000-0000-00003F3B0000}"/>
    <cellStyle name="Normal 19 3 2 3 5 3 2 4" xfId="35024" xr:uid="{00000000-0005-0000-0000-0000403B0000}"/>
    <cellStyle name="Normal 19 3 2 3 5 3 2 5" xfId="44269" xr:uid="{00000000-0005-0000-0000-0000413B0000}"/>
    <cellStyle name="Normal 19 3 2 3 5 3 3" xfId="11547" xr:uid="{00000000-0005-0000-0000-0000423B0000}"/>
    <cellStyle name="Normal 19 3 2 3 5 3 4" xfId="20797" xr:uid="{00000000-0005-0000-0000-0000433B0000}"/>
    <cellStyle name="Normal 19 3 2 3 5 3 5" xfId="30042" xr:uid="{00000000-0005-0000-0000-0000443B0000}"/>
    <cellStyle name="Normal 19 3 2 3 5 3 6" xfId="39287" xr:uid="{00000000-0005-0000-0000-0000453B0000}"/>
    <cellStyle name="Normal 19 3 2 3 5 4" xfId="5880" xr:uid="{00000000-0005-0000-0000-0000463B0000}"/>
    <cellStyle name="Normal 19 3 2 3 5 4 2" xfId="15125" xr:uid="{00000000-0005-0000-0000-0000473B0000}"/>
    <cellStyle name="Normal 19 3 2 3 5 4 3" xfId="24375" xr:uid="{00000000-0005-0000-0000-0000483B0000}"/>
    <cellStyle name="Normal 19 3 2 3 5 4 4" xfId="33620" xr:uid="{00000000-0005-0000-0000-0000493B0000}"/>
    <cellStyle name="Normal 19 3 2 3 5 4 5" xfId="42865" xr:uid="{00000000-0005-0000-0000-00004A3B0000}"/>
    <cellStyle name="Normal 19 3 2 3 5 5" xfId="10143" xr:uid="{00000000-0005-0000-0000-00004B3B0000}"/>
    <cellStyle name="Normal 19 3 2 3 5 6" xfId="19393" xr:uid="{00000000-0005-0000-0000-00004C3B0000}"/>
    <cellStyle name="Normal 19 3 2 3 5 7" xfId="28638" xr:uid="{00000000-0005-0000-0000-00004D3B0000}"/>
    <cellStyle name="Normal 19 3 2 3 5 8" xfId="37883" xr:uid="{00000000-0005-0000-0000-00004E3B0000}"/>
    <cellStyle name="Normal 19 3 2 3 6" xfId="3021" xr:uid="{00000000-0005-0000-0000-00004F3B0000}"/>
    <cellStyle name="Normal 19 3 2 3 6 2" xfId="8003" xr:uid="{00000000-0005-0000-0000-0000503B0000}"/>
    <cellStyle name="Normal 19 3 2 3 6 2 2" xfId="17248" xr:uid="{00000000-0005-0000-0000-0000513B0000}"/>
    <cellStyle name="Normal 19 3 2 3 6 2 3" xfId="26498" xr:uid="{00000000-0005-0000-0000-0000523B0000}"/>
    <cellStyle name="Normal 19 3 2 3 6 2 4" xfId="35743" xr:uid="{00000000-0005-0000-0000-0000533B0000}"/>
    <cellStyle name="Normal 19 3 2 3 6 2 5" xfId="44988" xr:uid="{00000000-0005-0000-0000-0000543B0000}"/>
    <cellStyle name="Normal 19 3 2 3 6 3" xfId="12266" xr:uid="{00000000-0005-0000-0000-0000553B0000}"/>
    <cellStyle name="Normal 19 3 2 3 6 4" xfId="21516" xr:uid="{00000000-0005-0000-0000-0000563B0000}"/>
    <cellStyle name="Normal 19 3 2 3 6 5" xfId="30761" xr:uid="{00000000-0005-0000-0000-0000573B0000}"/>
    <cellStyle name="Normal 19 3 2 3 6 6" xfId="40006" xr:uid="{00000000-0005-0000-0000-0000583B0000}"/>
    <cellStyle name="Normal 19 3 2 3 7" xfId="1639" xr:uid="{00000000-0005-0000-0000-0000593B0000}"/>
    <cellStyle name="Normal 19 3 2 3 7 2" xfId="6621" xr:uid="{00000000-0005-0000-0000-00005A3B0000}"/>
    <cellStyle name="Normal 19 3 2 3 7 2 2" xfId="15866" xr:uid="{00000000-0005-0000-0000-00005B3B0000}"/>
    <cellStyle name="Normal 19 3 2 3 7 2 3" xfId="25116" xr:uid="{00000000-0005-0000-0000-00005C3B0000}"/>
    <cellStyle name="Normal 19 3 2 3 7 2 4" xfId="34361" xr:uid="{00000000-0005-0000-0000-00005D3B0000}"/>
    <cellStyle name="Normal 19 3 2 3 7 2 5" xfId="43606" xr:uid="{00000000-0005-0000-0000-00005E3B0000}"/>
    <cellStyle name="Normal 19 3 2 3 7 3" xfId="10884" xr:uid="{00000000-0005-0000-0000-00005F3B0000}"/>
    <cellStyle name="Normal 19 3 2 3 7 4" xfId="20134" xr:uid="{00000000-0005-0000-0000-0000603B0000}"/>
    <cellStyle name="Normal 19 3 2 3 7 5" xfId="29379" xr:uid="{00000000-0005-0000-0000-0000613B0000}"/>
    <cellStyle name="Normal 19 3 2 3 7 6" xfId="38624" xr:uid="{00000000-0005-0000-0000-0000623B0000}"/>
    <cellStyle name="Normal 19 3 2 3 8" xfId="5161" xr:uid="{00000000-0005-0000-0000-0000633B0000}"/>
    <cellStyle name="Normal 19 3 2 3 8 2" xfId="14406" xr:uid="{00000000-0005-0000-0000-0000643B0000}"/>
    <cellStyle name="Normal 19 3 2 3 8 3" xfId="23656" xr:uid="{00000000-0005-0000-0000-0000653B0000}"/>
    <cellStyle name="Normal 19 3 2 3 8 4" xfId="32901" xr:uid="{00000000-0005-0000-0000-0000663B0000}"/>
    <cellStyle name="Normal 19 3 2 3 8 5" xfId="42146" xr:uid="{00000000-0005-0000-0000-0000673B0000}"/>
    <cellStyle name="Normal 19 3 2 3 9" xfId="4459" xr:uid="{00000000-0005-0000-0000-0000683B0000}"/>
    <cellStyle name="Normal 19 3 2 3 9 2" xfId="13704" xr:uid="{00000000-0005-0000-0000-0000693B0000}"/>
    <cellStyle name="Normal 19 3 2 3 9 3" xfId="22954" xr:uid="{00000000-0005-0000-0000-00006A3B0000}"/>
    <cellStyle name="Normal 19 3 2 3 9 4" xfId="32199" xr:uid="{00000000-0005-0000-0000-00006B3B0000}"/>
    <cellStyle name="Normal 19 3 2 3 9 5" xfId="41444" xr:uid="{00000000-0005-0000-0000-00006C3B0000}"/>
    <cellStyle name="Normal 19 3 2 4" xfId="256" xr:uid="{00000000-0005-0000-0000-00006D3B0000}"/>
    <cellStyle name="Normal 19 3 2 4 10" xfId="27997" xr:uid="{00000000-0005-0000-0000-00006E3B0000}"/>
    <cellStyle name="Normal 19 3 2 4 11" xfId="37242" xr:uid="{00000000-0005-0000-0000-00006F3B0000}"/>
    <cellStyle name="Normal 19 3 2 4 2" xfId="625" xr:uid="{00000000-0005-0000-0000-0000703B0000}"/>
    <cellStyle name="Normal 19 3 2 4 2 10" xfId="37610" xr:uid="{00000000-0005-0000-0000-0000713B0000}"/>
    <cellStyle name="Normal 19 3 2 4 2 2" xfId="1327" xr:uid="{00000000-0005-0000-0000-0000723B0000}"/>
    <cellStyle name="Normal 19 3 2 4 2 2 2" xfId="4169" xr:uid="{00000000-0005-0000-0000-0000733B0000}"/>
    <cellStyle name="Normal 19 3 2 4 2 2 2 2" xfId="9151" xr:uid="{00000000-0005-0000-0000-0000743B0000}"/>
    <cellStyle name="Normal 19 3 2 4 2 2 2 2 2" xfId="18396" xr:uid="{00000000-0005-0000-0000-0000753B0000}"/>
    <cellStyle name="Normal 19 3 2 4 2 2 2 2 3" xfId="27646" xr:uid="{00000000-0005-0000-0000-0000763B0000}"/>
    <cellStyle name="Normal 19 3 2 4 2 2 2 2 4" xfId="36891" xr:uid="{00000000-0005-0000-0000-0000773B0000}"/>
    <cellStyle name="Normal 19 3 2 4 2 2 2 2 5" xfId="46136" xr:uid="{00000000-0005-0000-0000-0000783B0000}"/>
    <cellStyle name="Normal 19 3 2 4 2 2 2 3" xfId="13414" xr:uid="{00000000-0005-0000-0000-0000793B0000}"/>
    <cellStyle name="Normal 19 3 2 4 2 2 2 4" xfId="22664" xr:uid="{00000000-0005-0000-0000-00007A3B0000}"/>
    <cellStyle name="Normal 19 3 2 4 2 2 2 5" xfId="31909" xr:uid="{00000000-0005-0000-0000-00007B3B0000}"/>
    <cellStyle name="Normal 19 3 2 4 2 2 2 6" xfId="41154" xr:uid="{00000000-0005-0000-0000-00007C3B0000}"/>
    <cellStyle name="Normal 19 3 2 4 2 2 3" xfId="2748" xr:uid="{00000000-0005-0000-0000-00007D3B0000}"/>
    <cellStyle name="Normal 19 3 2 4 2 2 3 2" xfId="7730" xr:uid="{00000000-0005-0000-0000-00007E3B0000}"/>
    <cellStyle name="Normal 19 3 2 4 2 2 3 2 2" xfId="16975" xr:uid="{00000000-0005-0000-0000-00007F3B0000}"/>
    <cellStyle name="Normal 19 3 2 4 2 2 3 2 3" xfId="26225" xr:uid="{00000000-0005-0000-0000-0000803B0000}"/>
    <cellStyle name="Normal 19 3 2 4 2 2 3 2 4" xfId="35470" xr:uid="{00000000-0005-0000-0000-0000813B0000}"/>
    <cellStyle name="Normal 19 3 2 4 2 2 3 2 5" xfId="44715" xr:uid="{00000000-0005-0000-0000-0000823B0000}"/>
    <cellStyle name="Normal 19 3 2 4 2 2 3 3" xfId="11993" xr:uid="{00000000-0005-0000-0000-0000833B0000}"/>
    <cellStyle name="Normal 19 3 2 4 2 2 3 4" xfId="21243" xr:uid="{00000000-0005-0000-0000-0000843B0000}"/>
    <cellStyle name="Normal 19 3 2 4 2 2 3 5" xfId="30488" xr:uid="{00000000-0005-0000-0000-0000853B0000}"/>
    <cellStyle name="Normal 19 3 2 4 2 2 3 6" xfId="39733" xr:uid="{00000000-0005-0000-0000-0000863B0000}"/>
    <cellStyle name="Normal 19 3 2 4 2 2 4" xfId="6309" xr:uid="{00000000-0005-0000-0000-0000873B0000}"/>
    <cellStyle name="Normal 19 3 2 4 2 2 4 2" xfId="15554" xr:uid="{00000000-0005-0000-0000-0000883B0000}"/>
    <cellStyle name="Normal 19 3 2 4 2 2 4 3" xfId="24804" xr:uid="{00000000-0005-0000-0000-0000893B0000}"/>
    <cellStyle name="Normal 19 3 2 4 2 2 4 4" xfId="34049" xr:uid="{00000000-0005-0000-0000-00008A3B0000}"/>
    <cellStyle name="Normal 19 3 2 4 2 2 4 5" xfId="43294" xr:uid="{00000000-0005-0000-0000-00008B3B0000}"/>
    <cellStyle name="Normal 19 3 2 4 2 2 5" xfId="10572" xr:uid="{00000000-0005-0000-0000-00008C3B0000}"/>
    <cellStyle name="Normal 19 3 2 4 2 2 6" xfId="19822" xr:uid="{00000000-0005-0000-0000-00008D3B0000}"/>
    <cellStyle name="Normal 19 3 2 4 2 2 7" xfId="29067" xr:uid="{00000000-0005-0000-0000-00008E3B0000}"/>
    <cellStyle name="Normal 19 3 2 4 2 2 8" xfId="38312" xr:uid="{00000000-0005-0000-0000-00008F3B0000}"/>
    <cellStyle name="Normal 19 3 2 4 2 3" xfId="3467" xr:uid="{00000000-0005-0000-0000-0000903B0000}"/>
    <cellStyle name="Normal 19 3 2 4 2 3 2" xfId="8449" xr:uid="{00000000-0005-0000-0000-0000913B0000}"/>
    <cellStyle name="Normal 19 3 2 4 2 3 2 2" xfId="17694" xr:uid="{00000000-0005-0000-0000-0000923B0000}"/>
    <cellStyle name="Normal 19 3 2 4 2 3 2 3" xfId="26944" xr:uid="{00000000-0005-0000-0000-0000933B0000}"/>
    <cellStyle name="Normal 19 3 2 4 2 3 2 4" xfId="36189" xr:uid="{00000000-0005-0000-0000-0000943B0000}"/>
    <cellStyle name="Normal 19 3 2 4 2 3 2 5" xfId="45434" xr:uid="{00000000-0005-0000-0000-0000953B0000}"/>
    <cellStyle name="Normal 19 3 2 4 2 3 3" xfId="12712" xr:uid="{00000000-0005-0000-0000-0000963B0000}"/>
    <cellStyle name="Normal 19 3 2 4 2 3 4" xfId="21962" xr:uid="{00000000-0005-0000-0000-0000973B0000}"/>
    <cellStyle name="Normal 19 3 2 4 2 3 5" xfId="31207" xr:uid="{00000000-0005-0000-0000-0000983B0000}"/>
    <cellStyle name="Normal 19 3 2 4 2 3 6" xfId="40452" xr:uid="{00000000-0005-0000-0000-0000993B0000}"/>
    <cellStyle name="Normal 19 3 2 4 2 4" xfId="2029" xr:uid="{00000000-0005-0000-0000-00009A3B0000}"/>
    <cellStyle name="Normal 19 3 2 4 2 4 2" xfId="7011" xr:uid="{00000000-0005-0000-0000-00009B3B0000}"/>
    <cellStyle name="Normal 19 3 2 4 2 4 2 2" xfId="16256" xr:uid="{00000000-0005-0000-0000-00009C3B0000}"/>
    <cellStyle name="Normal 19 3 2 4 2 4 2 3" xfId="25506" xr:uid="{00000000-0005-0000-0000-00009D3B0000}"/>
    <cellStyle name="Normal 19 3 2 4 2 4 2 4" xfId="34751" xr:uid="{00000000-0005-0000-0000-00009E3B0000}"/>
    <cellStyle name="Normal 19 3 2 4 2 4 2 5" xfId="43996" xr:uid="{00000000-0005-0000-0000-00009F3B0000}"/>
    <cellStyle name="Normal 19 3 2 4 2 4 3" xfId="11274" xr:uid="{00000000-0005-0000-0000-0000A03B0000}"/>
    <cellStyle name="Normal 19 3 2 4 2 4 4" xfId="20524" xr:uid="{00000000-0005-0000-0000-0000A13B0000}"/>
    <cellStyle name="Normal 19 3 2 4 2 4 5" xfId="29769" xr:uid="{00000000-0005-0000-0000-0000A23B0000}"/>
    <cellStyle name="Normal 19 3 2 4 2 4 6" xfId="39014" xr:uid="{00000000-0005-0000-0000-0000A33B0000}"/>
    <cellStyle name="Normal 19 3 2 4 2 5" xfId="5607" xr:uid="{00000000-0005-0000-0000-0000A43B0000}"/>
    <cellStyle name="Normal 19 3 2 4 2 5 2" xfId="14852" xr:uid="{00000000-0005-0000-0000-0000A53B0000}"/>
    <cellStyle name="Normal 19 3 2 4 2 5 3" xfId="24102" xr:uid="{00000000-0005-0000-0000-0000A63B0000}"/>
    <cellStyle name="Normal 19 3 2 4 2 5 4" xfId="33347" xr:uid="{00000000-0005-0000-0000-0000A73B0000}"/>
    <cellStyle name="Normal 19 3 2 4 2 5 5" xfId="42592" xr:uid="{00000000-0005-0000-0000-0000A83B0000}"/>
    <cellStyle name="Normal 19 3 2 4 2 6" xfId="4888" xr:uid="{00000000-0005-0000-0000-0000A93B0000}"/>
    <cellStyle name="Normal 19 3 2 4 2 6 2" xfId="14133" xr:uid="{00000000-0005-0000-0000-0000AA3B0000}"/>
    <cellStyle name="Normal 19 3 2 4 2 6 3" xfId="23383" xr:uid="{00000000-0005-0000-0000-0000AB3B0000}"/>
    <cellStyle name="Normal 19 3 2 4 2 6 4" xfId="32628" xr:uid="{00000000-0005-0000-0000-0000AC3B0000}"/>
    <cellStyle name="Normal 19 3 2 4 2 6 5" xfId="41873" xr:uid="{00000000-0005-0000-0000-0000AD3B0000}"/>
    <cellStyle name="Normal 19 3 2 4 2 7" xfId="9870" xr:uid="{00000000-0005-0000-0000-0000AE3B0000}"/>
    <cellStyle name="Normal 19 3 2 4 2 8" xfId="19120" xr:uid="{00000000-0005-0000-0000-0000AF3B0000}"/>
    <cellStyle name="Normal 19 3 2 4 2 9" xfId="28365" xr:uid="{00000000-0005-0000-0000-0000B03B0000}"/>
    <cellStyle name="Normal 19 3 2 4 3" xfId="976" xr:uid="{00000000-0005-0000-0000-0000B13B0000}"/>
    <cellStyle name="Normal 19 3 2 4 3 2" xfId="3818" xr:uid="{00000000-0005-0000-0000-0000B23B0000}"/>
    <cellStyle name="Normal 19 3 2 4 3 2 2" xfId="8800" xr:uid="{00000000-0005-0000-0000-0000B33B0000}"/>
    <cellStyle name="Normal 19 3 2 4 3 2 2 2" xfId="18045" xr:uid="{00000000-0005-0000-0000-0000B43B0000}"/>
    <cellStyle name="Normal 19 3 2 4 3 2 2 3" xfId="27295" xr:uid="{00000000-0005-0000-0000-0000B53B0000}"/>
    <cellStyle name="Normal 19 3 2 4 3 2 2 4" xfId="36540" xr:uid="{00000000-0005-0000-0000-0000B63B0000}"/>
    <cellStyle name="Normal 19 3 2 4 3 2 2 5" xfId="45785" xr:uid="{00000000-0005-0000-0000-0000B73B0000}"/>
    <cellStyle name="Normal 19 3 2 4 3 2 3" xfId="13063" xr:uid="{00000000-0005-0000-0000-0000B83B0000}"/>
    <cellStyle name="Normal 19 3 2 4 3 2 4" xfId="22313" xr:uid="{00000000-0005-0000-0000-0000B93B0000}"/>
    <cellStyle name="Normal 19 3 2 4 3 2 5" xfId="31558" xr:uid="{00000000-0005-0000-0000-0000BA3B0000}"/>
    <cellStyle name="Normal 19 3 2 4 3 2 6" xfId="40803" xr:uid="{00000000-0005-0000-0000-0000BB3B0000}"/>
    <cellStyle name="Normal 19 3 2 4 3 3" xfId="2380" xr:uid="{00000000-0005-0000-0000-0000BC3B0000}"/>
    <cellStyle name="Normal 19 3 2 4 3 3 2" xfId="7362" xr:uid="{00000000-0005-0000-0000-0000BD3B0000}"/>
    <cellStyle name="Normal 19 3 2 4 3 3 2 2" xfId="16607" xr:uid="{00000000-0005-0000-0000-0000BE3B0000}"/>
    <cellStyle name="Normal 19 3 2 4 3 3 2 3" xfId="25857" xr:uid="{00000000-0005-0000-0000-0000BF3B0000}"/>
    <cellStyle name="Normal 19 3 2 4 3 3 2 4" xfId="35102" xr:uid="{00000000-0005-0000-0000-0000C03B0000}"/>
    <cellStyle name="Normal 19 3 2 4 3 3 2 5" xfId="44347" xr:uid="{00000000-0005-0000-0000-0000C13B0000}"/>
    <cellStyle name="Normal 19 3 2 4 3 3 3" xfId="11625" xr:uid="{00000000-0005-0000-0000-0000C23B0000}"/>
    <cellStyle name="Normal 19 3 2 4 3 3 4" xfId="20875" xr:uid="{00000000-0005-0000-0000-0000C33B0000}"/>
    <cellStyle name="Normal 19 3 2 4 3 3 5" xfId="30120" xr:uid="{00000000-0005-0000-0000-0000C43B0000}"/>
    <cellStyle name="Normal 19 3 2 4 3 3 6" xfId="39365" xr:uid="{00000000-0005-0000-0000-0000C53B0000}"/>
    <cellStyle name="Normal 19 3 2 4 3 4" xfId="5958" xr:uid="{00000000-0005-0000-0000-0000C63B0000}"/>
    <cellStyle name="Normal 19 3 2 4 3 4 2" xfId="15203" xr:uid="{00000000-0005-0000-0000-0000C73B0000}"/>
    <cellStyle name="Normal 19 3 2 4 3 4 3" xfId="24453" xr:uid="{00000000-0005-0000-0000-0000C83B0000}"/>
    <cellStyle name="Normal 19 3 2 4 3 4 4" xfId="33698" xr:uid="{00000000-0005-0000-0000-0000C93B0000}"/>
    <cellStyle name="Normal 19 3 2 4 3 4 5" xfId="42943" xr:uid="{00000000-0005-0000-0000-0000CA3B0000}"/>
    <cellStyle name="Normal 19 3 2 4 3 5" xfId="10221" xr:uid="{00000000-0005-0000-0000-0000CB3B0000}"/>
    <cellStyle name="Normal 19 3 2 4 3 6" xfId="19471" xr:uid="{00000000-0005-0000-0000-0000CC3B0000}"/>
    <cellStyle name="Normal 19 3 2 4 3 7" xfId="28716" xr:uid="{00000000-0005-0000-0000-0000CD3B0000}"/>
    <cellStyle name="Normal 19 3 2 4 3 8" xfId="37961" xr:uid="{00000000-0005-0000-0000-0000CE3B0000}"/>
    <cellStyle name="Normal 19 3 2 4 4" xfId="3099" xr:uid="{00000000-0005-0000-0000-0000CF3B0000}"/>
    <cellStyle name="Normal 19 3 2 4 4 2" xfId="8081" xr:uid="{00000000-0005-0000-0000-0000D03B0000}"/>
    <cellStyle name="Normal 19 3 2 4 4 2 2" xfId="17326" xr:uid="{00000000-0005-0000-0000-0000D13B0000}"/>
    <cellStyle name="Normal 19 3 2 4 4 2 3" xfId="26576" xr:uid="{00000000-0005-0000-0000-0000D23B0000}"/>
    <cellStyle name="Normal 19 3 2 4 4 2 4" xfId="35821" xr:uid="{00000000-0005-0000-0000-0000D33B0000}"/>
    <cellStyle name="Normal 19 3 2 4 4 2 5" xfId="45066" xr:uid="{00000000-0005-0000-0000-0000D43B0000}"/>
    <cellStyle name="Normal 19 3 2 4 4 3" xfId="12344" xr:uid="{00000000-0005-0000-0000-0000D53B0000}"/>
    <cellStyle name="Normal 19 3 2 4 4 4" xfId="21594" xr:uid="{00000000-0005-0000-0000-0000D63B0000}"/>
    <cellStyle name="Normal 19 3 2 4 4 5" xfId="30839" xr:uid="{00000000-0005-0000-0000-0000D73B0000}"/>
    <cellStyle name="Normal 19 3 2 4 4 6" xfId="40084" xr:uid="{00000000-0005-0000-0000-0000D83B0000}"/>
    <cellStyle name="Normal 19 3 2 4 5" xfId="1795" xr:uid="{00000000-0005-0000-0000-0000D93B0000}"/>
    <cellStyle name="Normal 19 3 2 4 5 2" xfId="6777" xr:uid="{00000000-0005-0000-0000-0000DA3B0000}"/>
    <cellStyle name="Normal 19 3 2 4 5 2 2" xfId="16022" xr:uid="{00000000-0005-0000-0000-0000DB3B0000}"/>
    <cellStyle name="Normal 19 3 2 4 5 2 3" xfId="25272" xr:uid="{00000000-0005-0000-0000-0000DC3B0000}"/>
    <cellStyle name="Normal 19 3 2 4 5 2 4" xfId="34517" xr:uid="{00000000-0005-0000-0000-0000DD3B0000}"/>
    <cellStyle name="Normal 19 3 2 4 5 2 5" xfId="43762" xr:uid="{00000000-0005-0000-0000-0000DE3B0000}"/>
    <cellStyle name="Normal 19 3 2 4 5 3" xfId="11040" xr:uid="{00000000-0005-0000-0000-0000DF3B0000}"/>
    <cellStyle name="Normal 19 3 2 4 5 4" xfId="20290" xr:uid="{00000000-0005-0000-0000-0000E03B0000}"/>
    <cellStyle name="Normal 19 3 2 4 5 5" xfId="29535" xr:uid="{00000000-0005-0000-0000-0000E13B0000}"/>
    <cellStyle name="Normal 19 3 2 4 5 6" xfId="38780" xr:uid="{00000000-0005-0000-0000-0000E23B0000}"/>
    <cellStyle name="Normal 19 3 2 4 6" xfId="5239" xr:uid="{00000000-0005-0000-0000-0000E33B0000}"/>
    <cellStyle name="Normal 19 3 2 4 6 2" xfId="14484" xr:uid="{00000000-0005-0000-0000-0000E43B0000}"/>
    <cellStyle name="Normal 19 3 2 4 6 3" xfId="23734" xr:uid="{00000000-0005-0000-0000-0000E53B0000}"/>
    <cellStyle name="Normal 19 3 2 4 6 4" xfId="32979" xr:uid="{00000000-0005-0000-0000-0000E63B0000}"/>
    <cellStyle name="Normal 19 3 2 4 6 5" xfId="42224" xr:uid="{00000000-0005-0000-0000-0000E73B0000}"/>
    <cellStyle name="Normal 19 3 2 4 7" xfId="4537" xr:uid="{00000000-0005-0000-0000-0000E83B0000}"/>
    <cellStyle name="Normal 19 3 2 4 7 2" xfId="13782" xr:uid="{00000000-0005-0000-0000-0000E93B0000}"/>
    <cellStyle name="Normal 19 3 2 4 7 3" xfId="23032" xr:uid="{00000000-0005-0000-0000-0000EA3B0000}"/>
    <cellStyle name="Normal 19 3 2 4 7 4" xfId="32277" xr:uid="{00000000-0005-0000-0000-0000EB3B0000}"/>
    <cellStyle name="Normal 19 3 2 4 7 5" xfId="41522" xr:uid="{00000000-0005-0000-0000-0000EC3B0000}"/>
    <cellStyle name="Normal 19 3 2 4 8" xfId="9502" xr:uid="{00000000-0005-0000-0000-0000ED3B0000}"/>
    <cellStyle name="Normal 19 3 2 4 9" xfId="18752" xr:uid="{00000000-0005-0000-0000-0000EE3B0000}"/>
    <cellStyle name="Normal 19 3 2 5" xfId="373" xr:uid="{00000000-0005-0000-0000-0000EF3B0000}"/>
    <cellStyle name="Normal 19 3 2 5 10" xfId="28114" xr:uid="{00000000-0005-0000-0000-0000F03B0000}"/>
    <cellStyle name="Normal 19 3 2 5 11" xfId="37359" xr:uid="{00000000-0005-0000-0000-0000F13B0000}"/>
    <cellStyle name="Normal 19 3 2 5 2" xfId="742" xr:uid="{00000000-0005-0000-0000-0000F23B0000}"/>
    <cellStyle name="Normal 19 3 2 5 2 10" xfId="37727" xr:uid="{00000000-0005-0000-0000-0000F33B0000}"/>
    <cellStyle name="Normal 19 3 2 5 2 2" xfId="1444" xr:uid="{00000000-0005-0000-0000-0000F43B0000}"/>
    <cellStyle name="Normal 19 3 2 5 2 2 2" xfId="4286" xr:uid="{00000000-0005-0000-0000-0000F53B0000}"/>
    <cellStyle name="Normal 19 3 2 5 2 2 2 2" xfId="9268" xr:uid="{00000000-0005-0000-0000-0000F63B0000}"/>
    <cellStyle name="Normal 19 3 2 5 2 2 2 2 2" xfId="18513" xr:uid="{00000000-0005-0000-0000-0000F73B0000}"/>
    <cellStyle name="Normal 19 3 2 5 2 2 2 2 3" xfId="27763" xr:uid="{00000000-0005-0000-0000-0000F83B0000}"/>
    <cellStyle name="Normal 19 3 2 5 2 2 2 2 4" xfId="37008" xr:uid="{00000000-0005-0000-0000-0000F93B0000}"/>
    <cellStyle name="Normal 19 3 2 5 2 2 2 2 5" xfId="46253" xr:uid="{00000000-0005-0000-0000-0000FA3B0000}"/>
    <cellStyle name="Normal 19 3 2 5 2 2 2 3" xfId="13531" xr:uid="{00000000-0005-0000-0000-0000FB3B0000}"/>
    <cellStyle name="Normal 19 3 2 5 2 2 2 4" xfId="22781" xr:uid="{00000000-0005-0000-0000-0000FC3B0000}"/>
    <cellStyle name="Normal 19 3 2 5 2 2 2 5" xfId="32026" xr:uid="{00000000-0005-0000-0000-0000FD3B0000}"/>
    <cellStyle name="Normal 19 3 2 5 2 2 2 6" xfId="41271" xr:uid="{00000000-0005-0000-0000-0000FE3B0000}"/>
    <cellStyle name="Normal 19 3 2 5 2 2 3" xfId="2865" xr:uid="{00000000-0005-0000-0000-0000FF3B0000}"/>
    <cellStyle name="Normal 19 3 2 5 2 2 3 2" xfId="7847" xr:uid="{00000000-0005-0000-0000-0000003C0000}"/>
    <cellStyle name="Normal 19 3 2 5 2 2 3 2 2" xfId="17092" xr:uid="{00000000-0005-0000-0000-0000013C0000}"/>
    <cellStyle name="Normal 19 3 2 5 2 2 3 2 3" xfId="26342" xr:uid="{00000000-0005-0000-0000-0000023C0000}"/>
    <cellStyle name="Normal 19 3 2 5 2 2 3 2 4" xfId="35587" xr:uid="{00000000-0005-0000-0000-0000033C0000}"/>
    <cellStyle name="Normal 19 3 2 5 2 2 3 2 5" xfId="44832" xr:uid="{00000000-0005-0000-0000-0000043C0000}"/>
    <cellStyle name="Normal 19 3 2 5 2 2 3 3" xfId="12110" xr:uid="{00000000-0005-0000-0000-0000053C0000}"/>
    <cellStyle name="Normal 19 3 2 5 2 2 3 4" xfId="21360" xr:uid="{00000000-0005-0000-0000-0000063C0000}"/>
    <cellStyle name="Normal 19 3 2 5 2 2 3 5" xfId="30605" xr:uid="{00000000-0005-0000-0000-0000073C0000}"/>
    <cellStyle name="Normal 19 3 2 5 2 2 3 6" xfId="39850" xr:uid="{00000000-0005-0000-0000-0000083C0000}"/>
    <cellStyle name="Normal 19 3 2 5 2 2 4" xfId="6426" xr:uid="{00000000-0005-0000-0000-0000093C0000}"/>
    <cellStyle name="Normal 19 3 2 5 2 2 4 2" xfId="15671" xr:uid="{00000000-0005-0000-0000-00000A3C0000}"/>
    <cellStyle name="Normal 19 3 2 5 2 2 4 3" xfId="24921" xr:uid="{00000000-0005-0000-0000-00000B3C0000}"/>
    <cellStyle name="Normal 19 3 2 5 2 2 4 4" xfId="34166" xr:uid="{00000000-0005-0000-0000-00000C3C0000}"/>
    <cellStyle name="Normal 19 3 2 5 2 2 4 5" xfId="43411" xr:uid="{00000000-0005-0000-0000-00000D3C0000}"/>
    <cellStyle name="Normal 19 3 2 5 2 2 5" xfId="10689" xr:uid="{00000000-0005-0000-0000-00000E3C0000}"/>
    <cellStyle name="Normal 19 3 2 5 2 2 6" xfId="19939" xr:uid="{00000000-0005-0000-0000-00000F3C0000}"/>
    <cellStyle name="Normal 19 3 2 5 2 2 7" xfId="29184" xr:uid="{00000000-0005-0000-0000-0000103C0000}"/>
    <cellStyle name="Normal 19 3 2 5 2 2 8" xfId="38429" xr:uid="{00000000-0005-0000-0000-0000113C0000}"/>
    <cellStyle name="Normal 19 3 2 5 2 3" xfId="3584" xr:uid="{00000000-0005-0000-0000-0000123C0000}"/>
    <cellStyle name="Normal 19 3 2 5 2 3 2" xfId="8566" xr:uid="{00000000-0005-0000-0000-0000133C0000}"/>
    <cellStyle name="Normal 19 3 2 5 2 3 2 2" xfId="17811" xr:uid="{00000000-0005-0000-0000-0000143C0000}"/>
    <cellStyle name="Normal 19 3 2 5 2 3 2 3" xfId="27061" xr:uid="{00000000-0005-0000-0000-0000153C0000}"/>
    <cellStyle name="Normal 19 3 2 5 2 3 2 4" xfId="36306" xr:uid="{00000000-0005-0000-0000-0000163C0000}"/>
    <cellStyle name="Normal 19 3 2 5 2 3 2 5" xfId="45551" xr:uid="{00000000-0005-0000-0000-0000173C0000}"/>
    <cellStyle name="Normal 19 3 2 5 2 3 3" xfId="12829" xr:uid="{00000000-0005-0000-0000-0000183C0000}"/>
    <cellStyle name="Normal 19 3 2 5 2 3 4" xfId="22079" xr:uid="{00000000-0005-0000-0000-0000193C0000}"/>
    <cellStyle name="Normal 19 3 2 5 2 3 5" xfId="31324" xr:uid="{00000000-0005-0000-0000-00001A3C0000}"/>
    <cellStyle name="Normal 19 3 2 5 2 3 6" xfId="40569" xr:uid="{00000000-0005-0000-0000-00001B3C0000}"/>
    <cellStyle name="Normal 19 3 2 5 2 4" xfId="2146" xr:uid="{00000000-0005-0000-0000-00001C3C0000}"/>
    <cellStyle name="Normal 19 3 2 5 2 4 2" xfId="7128" xr:uid="{00000000-0005-0000-0000-00001D3C0000}"/>
    <cellStyle name="Normal 19 3 2 5 2 4 2 2" xfId="16373" xr:uid="{00000000-0005-0000-0000-00001E3C0000}"/>
    <cellStyle name="Normal 19 3 2 5 2 4 2 3" xfId="25623" xr:uid="{00000000-0005-0000-0000-00001F3C0000}"/>
    <cellStyle name="Normal 19 3 2 5 2 4 2 4" xfId="34868" xr:uid="{00000000-0005-0000-0000-0000203C0000}"/>
    <cellStyle name="Normal 19 3 2 5 2 4 2 5" xfId="44113" xr:uid="{00000000-0005-0000-0000-0000213C0000}"/>
    <cellStyle name="Normal 19 3 2 5 2 4 3" xfId="11391" xr:uid="{00000000-0005-0000-0000-0000223C0000}"/>
    <cellStyle name="Normal 19 3 2 5 2 4 4" xfId="20641" xr:uid="{00000000-0005-0000-0000-0000233C0000}"/>
    <cellStyle name="Normal 19 3 2 5 2 4 5" xfId="29886" xr:uid="{00000000-0005-0000-0000-0000243C0000}"/>
    <cellStyle name="Normal 19 3 2 5 2 4 6" xfId="39131" xr:uid="{00000000-0005-0000-0000-0000253C0000}"/>
    <cellStyle name="Normal 19 3 2 5 2 5" xfId="5724" xr:uid="{00000000-0005-0000-0000-0000263C0000}"/>
    <cellStyle name="Normal 19 3 2 5 2 5 2" xfId="14969" xr:uid="{00000000-0005-0000-0000-0000273C0000}"/>
    <cellStyle name="Normal 19 3 2 5 2 5 3" xfId="24219" xr:uid="{00000000-0005-0000-0000-0000283C0000}"/>
    <cellStyle name="Normal 19 3 2 5 2 5 4" xfId="33464" xr:uid="{00000000-0005-0000-0000-0000293C0000}"/>
    <cellStyle name="Normal 19 3 2 5 2 5 5" xfId="42709" xr:uid="{00000000-0005-0000-0000-00002A3C0000}"/>
    <cellStyle name="Normal 19 3 2 5 2 6" xfId="5005" xr:uid="{00000000-0005-0000-0000-00002B3C0000}"/>
    <cellStyle name="Normal 19 3 2 5 2 6 2" xfId="14250" xr:uid="{00000000-0005-0000-0000-00002C3C0000}"/>
    <cellStyle name="Normal 19 3 2 5 2 6 3" xfId="23500" xr:uid="{00000000-0005-0000-0000-00002D3C0000}"/>
    <cellStyle name="Normal 19 3 2 5 2 6 4" xfId="32745" xr:uid="{00000000-0005-0000-0000-00002E3C0000}"/>
    <cellStyle name="Normal 19 3 2 5 2 6 5" xfId="41990" xr:uid="{00000000-0005-0000-0000-00002F3C0000}"/>
    <cellStyle name="Normal 19 3 2 5 2 7" xfId="9987" xr:uid="{00000000-0005-0000-0000-0000303C0000}"/>
    <cellStyle name="Normal 19 3 2 5 2 8" xfId="19237" xr:uid="{00000000-0005-0000-0000-0000313C0000}"/>
    <cellStyle name="Normal 19 3 2 5 2 9" xfId="28482" xr:uid="{00000000-0005-0000-0000-0000323C0000}"/>
    <cellStyle name="Normal 19 3 2 5 3" xfId="1093" xr:uid="{00000000-0005-0000-0000-0000333C0000}"/>
    <cellStyle name="Normal 19 3 2 5 3 2" xfId="3935" xr:uid="{00000000-0005-0000-0000-0000343C0000}"/>
    <cellStyle name="Normal 19 3 2 5 3 2 2" xfId="8917" xr:uid="{00000000-0005-0000-0000-0000353C0000}"/>
    <cellStyle name="Normal 19 3 2 5 3 2 2 2" xfId="18162" xr:uid="{00000000-0005-0000-0000-0000363C0000}"/>
    <cellStyle name="Normal 19 3 2 5 3 2 2 3" xfId="27412" xr:uid="{00000000-0005-0000-0000-0000373C0000}"/>
    <cellStyle name="Normal 19 3 2 5 3 2 2 4" xfId="36657" xr:uid="{00000000-0005-0000-0000-0000383C0000}"/>
    <cellStyle name="Normal 19 3 2 5 3 2 2 5" xfId="45902" xr:uid="{00000000-0005-0000-0000-0000393C0000}"/>
    <cellStyle name="Normal 19 3 2 5 3 2 3" xfId="13180" xr:uid="{00000000-0005-0000-0000-00003A3C0000}"/>
    <cellStyle name="Normal 19 3 2 5 3 2 4" xfId="22430" xr:uid="{00000000-0005-0000-0000-00003B3C0000}"/>
    <cellStyle name="Normal 19 3 2 5 3 2 5" xfId="31675" xr:uid="{00000000-0005-0000-0000-00003C3C0000}"/>
    <cellStyle name="Normal 19 3 2 5 3 2 6" xfId="40920" xr:uid="{00000000-0005-0000-0000-00003D3C0000}"/>
    <cellStyle name="Normal 19 3 2 5 3 3" xfId="2497" xr:uid="{00000000-0005-0000-0000-00003E3C0000}"/>
    <cellStyle name="Normal 19 3 2 5 3 3 2" xfId="7479" xr:uid="{00000000-0005-0000-0000-00003F3C0000}"/>
    <cellStyle name="Normal 19 3 2 5 3 3 2 2" xfId="16724" xr:uid="{00000000-0005-0000-0000-0000403C0000}"/>
    <cellStyle name="Normal 19 3 2 5 3 3 2 3" xfId="25974" xr:uid="{00000000-0005-0000-0000-0000413C0000}"/>
    <cellStyle name="Normal 19 3 2 5 3 3 2 4" xfId="35219" xr:uid="{00000000-0005-0000-0000-0000423C0000}"/>
    <cellStyle name="Normal 19 3 2 5 3 3 2 5" xfId="44464" xr:uid="{00000000-0005-0000-0000-0000433C0000}"/>
    <cellStyle name="Normal 19 3 2 5 3 3 3" xfId="11742" xr:uid="{00000000-0005-0000-0000-0000443C0000}"/>
    <cellStyle name="Normal 19 3 2 5 3 3 4" xfId="20992" xr:uid="{00000000-0005-0000-0000-0000453C0000}"/>
    <cellStyle name="Normal 19 3 2 5 3 3 5" xfId="30237" xr:uid="{00000000-0005-0000-0000-0000463C0000}"/>
    <cellStyle name="Normal 19 3 2 5 3 3 6" xfId="39482" xr:uid="{00000000-0005-0000-0000-0000473C0000}"/>
    <cellStyle name="Normal 19 3 2 5 3 4" xfId="6075" xr:uid="{00000000-0005-0000-0000-0000483C0000}"/>
    <cellStyle name="Normal 19 3 2 5 3 4 2" xfId="15320" xr:uid="{00000000-0005-0000-0000-0000493C0000}"/>
    <cellStyle name="Normal 19 3 2 5 3 4 3" xfId="24570" xr:uid="{00000000-0005-0000-0000-00004A3C0000}"/>
    <cellStyle name="Normal 19 3 2 5 3 4 4" xfId="33815" xr:uid="{00000000-0005-0000-0000-00004B3C0000}"/>
    <cellStyle name="Normal 19 3 2 5 3 4 5" xfId="43060" xr:uid="{00000000-0005-0000-0000-00004C3C0000}"/>
    <cellStyle name="Normal 19 3 2 5 3 5" xfId="10338" xr:uid="{00000000-0005-0000-0000-00004D3C0000}"/>
    <cellStyle name="Normal 19 3 2 5 3 6" xfId="19588" xr:uid="{00000000-0005-0000-0000-00004E3C0000}"/>
    <cellStyle name="Normal 19 3 2 5 3 7" xfId="28833" xr:uid="{00000000-0005-0000-0000-00004F3C0000}"/>
    <cellStyle name="Normal 19 3 2 5 3 8" xfId="38078" xr:uid="{00000000-0005-0000-0000-0000503C0000}"/>
    <cellStyle name="Normal 19 3 2 5 4" xfId="3216" xr:uid="{00000000-0005-0000-0000-0000513C0000}"/>
    <cellStyle name="Normal 19 3 2 5 4 2" xfId="8198" xr:uid="{00000000-0005-0000-0000-0000523C0000}"/>
    <cellStyle name="Normal 19 3 2 5 4 2 2" xfId="17443" xr:uid="{00000000-0005-0000-0000-0000533C0000}"/>
    <cellStyle name="Normal 19 3 2 5 4 2 3" xfId="26693" xr:uid="{00000000-0005-0000-0000-0000543C0000}"/>
    <cellStyle name="Normal 19 3 2 5 4 2 4" xfId="35938" xr:uid="{00000000-0005-0000-0000-0000553C0000}"/>
    <cellStyle name="Normal 19 3 2 5 4 2 5" xfId="45183" xr:uid="{00000000-0005-0000-0000-0000563C0000}"/>
    <cellStyle name="Normal 19 3 2 5 4 3" xfId="12461" xr:uid="{00000000-0005-0000-0000-0000573C0000}"/>
    <cellStyle name="Normal 19 3 2 5 4 4" xfId="21711" xr:uid="{00000000-0005-0000-0000-0000583C0000}"/>
    <cellStyle name="Normal 19 3 2 5 4 5" xfId="30956" xr:uid="{00000000-0005-0000-0000-0000593C0000}"/>
    <cellStyle name="Normal 19 3 2 5 4 6" xfId="40201" xr:uid="{00000000-0005-0000-0000-00005A3C0000}"/>
    <cellStyle name="Normal 19 3 2 5 5" xfId="1678" xr:uid="{00000000-0005-0000-0000-00005B3C0000}"/>
    <cellStyle name="Normal 19 3 2 5 5 2" xfId="6660" xr:uid="{00000000-0005-0000-0000-00005C3C0000}"/>
    <cellStyle name="Normal 19 3 2 5 5 2 2" xfId="15905" xr:uid="{00000000-0005-0000-0000-00005D3C0000}"/>
    <cellStyle name="Normal 19 3 2 5 5 2 3" xfId="25155" xr:uid="{00000000-0005-0000-0000-00005E3C0000}"/>
    <cellStyle name="Normal 19 3 2 5 5 2 4" xfId="34400" xr:uid="{00000000-0005-0000-0000-00005F3C0000}"/>
    <cellStyle name="Normal 19 3 2 5 5 2 5" xfId="43645" xr:uid="{00000000-0005-0000-0000-0000603C0000}"/>
    <cellStyle name="Normal 19 3 2 5 5 3" xfId="10923" xr:uid="{00000000-0005-0000-0000-0000613C0000}"/>
    <cellStyle name="Normal 19 3 2 5 5 4" xfId="20173" xr:uid="{00000000-0005-0000-0000-0000623C0000}"/>
    <cellStyle name="Normal 19 3 2 5 5 5" xfId="29418" xr:uid="{00000000-0005-0000-0000-0000633C0000}"/>
    <cellStyle name="Normal 19 3 2 5 5 6" xfId="38663" xr:uid="{00000000-0005-0000-0000-0000643C0000}"/>
    <cellStyle name="Normal 19 3 2 5 6" xfId="5356" xr:uid="{00000000-0005-0000-0000-0000653C0000}"/>
    <cellStyle name="Normal 19 3 2 5 6 2" xfId="14601" xr:uid="{00000000-0005-0000-0000-0000663C0000}"/>
    <cellStyle name="Normal 19 3 2 5 6 3" xfId="23851" xr:uid="{00000000-0005-0000-0000-0000673C0000}"/>
    <cellStyle name="Normal 19 3 2 5 6 4" xfId="33096" xr:uid="{00000000-0005-0000-0000-0000683C0000}"/>
    <cellStyle name="Normal 19 3 2 5 6 5" xfId="42341" xr:uid="{00000000-0005-0000-0000-0000693C0000}"/>
    <cellStyle name="Normal 19 3 2 5 7" xfId="4654" xr:uid="{00000000-0005-0000-0000-00006A3C0000}"/>
    <cellStyle name="Normal 19 3 2 5 7 2" xfId="13899" xr:uid="{00000000-0005-0000-0000-00006B3C0000}"/>
    <cellStyle name="Normal 19 3 2 5 7 3" xfId="23149" xr:uid="{00000000-0005-0000-0000-00006C3C0000}"/>
    <cellStyle name="Normal 19 3 2 5 7 4" xfId="32394" xr:uid="{00000000-0005-0000-0000-00006D3C0000}"/>
    <cellStyle name="Normal 19 3 2 5 7 5" xfId="41639" xr:uid="{00000000-0005-0000-0000-00006E3C0000}"/>
    <cellStyle name="Normal 19 3 2 5 8" xfId="9619" xr:uid="{00000000-0005-0000-0000-00006F3C0000}"/>
    <cellStyle name="Normal 19 3 2 5 9" xfId="18869" xr:uid="{00000000-0005-0000-0000-0000703C0000}"/>
    <cellStyle name="Normal 19 3 2 6" xfId="508" xr:uid="{00000000-0005-0000-0000-0000713C0000}"/>
    <cellStyle name="Normal 19 3 2 6 10" xfId="37493" xr:uid="{00000000-0005-0000-0000-0000723C0000}"/>
    <cellStyle name="Normal 19 3 2 6 2" xfId="1210" xr:uid="{00000000-0005-0000-0000-0000733C0000}"/>
    <cellStyle name="Normal 19 3 2 6 2 2" xfId="4052" xr:uid="{00000000-0005-0000-0000-0000743C0000}"/>
    <cellStyle name="Normal 19 3 2 6 2 2 2" xfId="9034" xr:uid="{00000000-0005-0000-0000-0000753C0000}"/>
    <cellStyle name="Normal 19 3 2 6 2 2 2 2" xfId="18279" xr:uid="{00000000-0005-0000-0000-0000763C0000}"/>
    <cellStyle name="Normal 19 3 2 6 2 2 2 3" xfId="27529" xr:uid="{00000000-0005-0000-0000-0000773C0000}"/>
    <cellStyle name="Normal 19 3 2 6 2 2 2 4" xfId="36774" xr:uid="{00000000-0005-0000-0000-0000783C0000}"/>
    <cellStyle name="Normal 19 3 2 6 2 2 2 5" xfId="46019" xr:uid="{00000000-0005-0000-0000-0000793C0000}"/>
    <cellStyle name="Normal 19 3 2 6 2 2 3" xfId="13297" xr:uid="{00000000-0005-0000-0000-00007A3C0000}"/>
    <cellStyle name="Normal 19 3 2 6 2 2 4" xfId="22547" xr:uid="{00000000-0005-0000-0000-00007B3C0000}"/>
    <cellStyle name="Normal 19 3 2 6 2 2 5" xfId="31792" xr:uid="{00000000-0005-0000-0000-00007C3C0000}"/>
    <cellStyle name="Normal 19 3 2 6 2 2 6" xfId="41037" xr:uid="{00000000-0005-0000-0000-00007D3C0000}"/>
    <cellStyle name="Normal 19 3 2 6 2 3" xfId="2631" xr:uid="{00000000-0005-0000-0000-00007E3C0000}"/>
    <cellStyle name="Normal 19 3 2 6 2 3 2" xfId="7613" xr:uid="{00000000-0005-0000-0000-00007F3C0000}"/>
    <cellStyle name="Normal 19 3 2 6 2 3 2 2" xfId="16858" xr:uid="{00000000-0005-0000-0000-0000803C0000}"/>
    <cellStyle name="Normal 19 3 2 6 2 3 2 3" xfId="26108" xr:uid="{00000000-0005-0000-0000-0000813C0000}"/>
    <cellStyle name="Normal 19 3 2 6 2 3 2 4" xfId="35353" xr:uid="{00000000-0005-0000-0000-0000823C0000}"/>
    <cellStyle name="Normal 19 3 2 6 2 3 2 5" xfId="44598" xr:uid="{00000000-0005-0000-0000-0000833C0000}"/>
    <cellStyle name="Normal 19 3 2 6 2 3 3" xfId="11876" xr:uid="{00000000-0005-0000-0000-0000843C0000}"/>
    <cellStyle name="Normal 19 3 2 6 2 3 4" xfId="21126" xr:uid="{00000000-0005-0000-0000-0000853C0000}"/>
    <cellStyle name="Normal 19 3 2 6 2 3 5" xfId="30371" xr:uid="{00000000-0005-0000-0000-0000863C0000}"/>
    <cellStyle name="Normal 19 3 2 6 2 3 6" xfId="39616" xr:uid="{00000000-0005-0000-0000-0000873C0000}"/>
    <cellStyle name="Normal 19 3 2 6 2 4" xfId="6192" xr:uid="{00000000-0005-0000-0000-0000883C0000}"/>
    <cellStyle name="Normal 19 3 2 6 2 4 2" xfId="15437" xr:uid="{00000000-0005-0000-0000-0000893C0000}"/>
    <cellStyle name="Normal 19 3 2 6 2 4 3" xfId="24687" xr:uid="{00000000-0005-0000-0000-00008A3C0000}"/>
    <cellStyle name="Normal 19 3 2 6 2 4 4" xfId="33932" xr:uid="{00000000-0005-0000-0000-00008B3C0000}"/>
    <cellStyle name="Normal 19 3 2 6 2 4 5" xfId="43177" xr:uid="{00000000-0005-0000-0000-00008C3C0000}"/>
    <cellStyle name="Normal 19 3 2 6 2 5" xfId="10455" xr:uid="{00000000-0005-0000-0000-00008D3C0000}"/>
    <cellStyle name="Normal 19 3 2 6 2 6" xfId="19705" xr:uid="{00000000-0005-0000-0000-00008E3C0000}"/>
    <cellStyle name="Normal 19 3 2 6 2 7" xfId="28950" xr:uid="{00000000-0005-0000-0000-00008F3C0000}"/>
    <cellStyle name="Normal 19 3 2 6 2 8" xfId="38195" xr:uid="{00000000-0005-0000-0000-0000903C0000}"/>
    <cellStyle name="Normal 19 3 2 6 3" xfId="3350" xr:uid="{00000000-0005-0000-0000-0000913C0000}"/>
    <cellStyle name="Normal 19 3 2 6 3 2" xfId="8332" xr:uid="{00000000-0005-0000-0000-0000923C0000}"/>
    <cellStyle name="Normal 19 3 2 6 3 2 2" xfId="17577" xr:uid="{00000000-0005-0000-0000-0000933C0000}"/>
    <cellStyle name="Normal 19 3 2 6 3 2 3" xfId="26827" xr:uid="{00000000-0005-0000-0000-0000943C0000}"/>
    <cellStyle name="Normal 19 3 2 6 3 2 4" xfId="36072" xr:uid="{00000000-0005-0000-0000-0000953C0000}"/>
    <cellStyle name="Normal 19 3 2 6 3 2 5" xfId="45317" xr:uid="{00000000-0005-0000-0000-0000963C0000}"/>
    <cellStyle name="Normal 19 3 2 6 3 3" xfId="12595" xr:uid="{00000000-0005-0000-0000-0000973C0000}"/>
    <cellStyle name="Normal 19 3 2 6 3 4" xfId="21845" xr:uid="{00000000-0005-0000-0000-0000983C0000}"/>
    <cellStyle name="Normal 19 3 2 6 3 5" xfId="31090" xr:uid="{00000000-0005-0000-0000-0000993C0000}"/>
    <cellStyle name="Normal 19 3 2 6 3 6" xfId="40335" xr:uid="{00000000-0005-0000-0000-00009A3C0000}"/>
    <cellStyle name="Normal 19 3 2 6 4" xfId="1912" xr:uid="{00000000-0005-0000-0000-00009B3C0000}"/>
    <cellStyle name="Normal 19 3 2 6 4 2" xfId="6894" xr:uid="{00000000-0005-0000-0000-00009C3C0000}"/>
    <cellStyle name="Normal 19 3 2 6 4 2 2" xfId="16139" xr:uid="{00000000-0005-0000-0000-00009D3C0000}"/>
    <cellStyle name="Normal 19 3 2 6 4 2 3" xfId="25389" xr:uid="{00000000-0005-0000-0000-00009E3C0000}"/>
    <cellStyle name="Normal 19 3 2 6 4 2 4" xfId="34634" xr:uid="{00000000-0005-0000-0000-00009F3C0000}"/>
    <cellStyle name="Normal 19 3 2 6 4 2 5" xfId="43879" xr:uid="{00000000-0005-0000-0000-0000A03C0000}"/>
    <cellStyle name="Normal 19 3 2 6 4 3" xfId="11157" xr:uid="{00000000-0005-0000-0000-0000A13C0000}"/>
    <cellStyle name="Normal 19 3 2 6 4 4" xfId="20407" xr:uid="{00000000-0005-0000-0000-0000A23C0000}"/>
    <cellStyle name="Normal 19 3 2 6 4 5" xfId="29652" xr:uid="{00000000-0005-0000-0000-0000A33C0000}"/>
    <cellStyle name="Normal 19 3 2 6 4 6" xfId="38897" xr:uid="{00000000-0005-0000-0000-0000A43C0000}"/>
    <cellStyle name="Normal 19 3 2 6 5" xfId="5490" xr:uid="{00000000-0005-0000-0000-0000A53C0000}"/>
    <cellStyle name="Normal 19 3 2 6 5 2" xfId="14735" xr:uid="{00000000-0005-0000-0000-0000A63C0000}"/>
    <cellStyle name="Normal 19 3 2 6 5 3" xfId="23985" xr:uid="{00000000-0005-0000-0000-0000A73C0000}"/>
    <cellStyle name="Normal 19 3 2 6 5 4" xfId="33230" xr:uid="{00000000-0005-0000-0000-0000A83C0000}"/>
    <cellStyle name="Normal 19 3 2 6 5 5" xfId="42475" xr:uid="{00000000-0005-0000-0000-0000A93C0000}"/>
    <cellStyle name="Normal 19 3 2 6 6" xfId="4771" xr:uid="{00000000-0005-0000-0000-0000AA3C0000}"/>
    <cellStyle name="Normal 19 3 2 6 6 2" xfId="14016" xr:uid="{00000000-0005-0000-0000-0000AB3C0000}"/>
    <cellStyle name="Normal 19 3 2 6 6 3" xfId="23266" xr:uid="{00000000-0005-0000-0000-0000AC3C0000}"/>
    <cellStyle name="Normal 19 3 2 6 6 4" xfId="32511" xr:uid="{00000000-0005-0000-0000-0000AD3C0000}"/>
    <cellStyle name="Normal 19 3 2 6 6 5" xfId="41756" xr:uid="{00000000-0005-0000-0000-0000AE3C0000}"/>
    <cellStyle name="Normal 19 3 2 6 7" xfId="9753" xr:uid="{00000000-0005-0000-0000-0000AF3C0000}"/>
    <cellStyle name="Normal 19 3 2 6 8" xfId="19003" xr:uid="{00000000-0005-0000-0000-0000B03C0000}"/>
    <cellStyle name="Normal 19 3 2 6 9" xfId="28248" xr:uid="{00000000-0005-0000-0000-0000B13C0000}"/>
    <cellStyle name="Normal 19 3 2 7" xfId="859" xr:uid="{00000000-0005-0000-0000-0000B23C0000}"/>
    <cellStyle name="Normal 19 3 2 7 2" xfId="3701" xr:uid="{00000000-0005-0000-0000-0000B33C0000}"/>
    <cellStyle name="Normal 19 3 2 7 2 2" xfId="8683" xr:uid="{00000000-0005-0000-0000-0000B43C0000}"/>
    <cellStyle name="Normal 19 3 2 7 2 2 2" xfId="17928" xr:uid="{00000000-0005-0000-0000-0000B53C0000}"/>
    <cellStyle name="Normal 19 3 2 7 2 2 3" xfId="27178" xr:uid="{00000000-0005-0000-0000-0000B63C0000}"/>
    <cellStyle name="Normal 19 3 2 7 2 2 4" xfId="36423" xr:uid="{00000000-0005-0000-0000-0000B73C0000}"/>
    <cellStyle name="Normal 19 3 2 7 2 2 5" xfId="45668" xr:uid="{00000000-0005-0000-0000-0000B83C0000}"/>
    <cellStyle name="Normal 19 3 2 7 2 3" xfId="12946" xr:uid="{00000000-0005-0000-0000-0000B93C0000}"/>
    <cellStyle name="Normal 19 3 2 7 2 4" xfId="22196" xr:uid="{00000000-0005-0000-0000-0000BA3C0000}"/>
    <cellStyle name="Normal 19 3 2 7 2 5" xfId="31441" xr:uid="{00000000-0005-0000-0000-0000BB3C0000}"/>
    <cellStyle name="Normal 19 3 2 7 2 6" xfId="40686" xr:uid="{00000000-0005-0000-0000-0000BC3C0000}"/>
    <cellStyle name="Normal 19 3 2 7 3" xfId="2263" xr:uid="{00000000-0005-0000-0000-0000BD3C0000}"/>
    <cellStyle name="Normal 19 3 2 7 3 2" xfId="7245" xr:uid="{00000000-0005-0000-0000-0000BE3C0000}"/>
    <cellStyle name="Normal 19 3 2 7 3 2 2" xfId="16490" xr:uid="{00000000-0005-0000-0000-0000BF3C0000}"/>
    <cellStyle name="Normal 19 3 2 7 3 2 3" xfId="25740" xr:uid="{00000000-0005-0000-0000-0000C03C0000}"/>
    <cellStyle name="Normal 19 3 2 7 3 2 4" xfId="34985" xr:uid="{00000000-0005-0000-0000-0000C13C0000}"/>
    <cellStyle name="Normal 19 3 2 7 3 2 5" xfId="44230" xr:uid="{00000000-0005-0000-0000-0000C23C0000}"/>
    <cellStyle name="Normal 19 3 2 7 3 3" xfId="11508" xr:uid="{00000000-0005-0000-0000-0000C33C0000}"/>
    <cellStyle name="Normal 19 3 2 7 3 4" xfId="20758" xr:uid="{00000000-0005-0000-0000-0000C43C0000}"/>
    <cellStyle name="Normal 19 3 2 7 3 5" xfId="30003" xr:uid="{00000000-0005-0000-0000-0000C53C0000}"/>
    <cellStyle name="Normal 19 3 2 7 3 6" xfId="39248" xr:uid="{00000000-0005-0000-0000-0000C63C0000}"/>
    <cellStyle name="Normal 19 3 2 7 4" xfId="5841" xr:uid="{00000000-0005-0000-0000-0000C73C0000}"/>
    <cellStyle name="Normal 19 3 2 7 4 2" xfId="15086" xr:uid="{00000000-0005-0000-0000-0000C83C0000}"/>
    <cellStyle name="Normal 19 3 2 7 4 3" xfId="24336" xr:uid="{00000000-0005-0000-0000-0000C93C0000}"/>
    <cellStyle name="Normal 19 3 2 7 4 4" xfId="33581" xr:uid="{00000000-0005-0000-0000-0000CA3C0000}"/>
    <cellStyle name="Normal 19 3 2 7 4 5" xfId="42826" xr:uid="{00000000-0005-0000-0000-0000CB3C0000}"/>
    <cellStyle name="Normal 19 3 2 7 5" xfId="10104" xr:uid="{00000000-0005-0000-0000-0000CC3C0000}"/>
    <cellStyle name="Normal 19 3 2 7 6" xfId="19354" xr:uid="{00000000-0005-0000-0000-0000CD3C0000}"/>
    <cellStyle name="Normal 19 3 2 7 7" xfId="28599" xr:uid="{00000000-0005-0000-0000-0000CE3C0000}"/>
    <cellStyle name="Normal 19 3 2 7 8" xfId="37844" xr:uid="{00000000-0005-0000-0000-0000CF3C0000}"/>
    <cellStyle name="Normal 19 3 2 8" xfId="2982" xr:uid="{00000000-0005-0000-0000-0000D03C0000}"/>
    <cellStyle name="Normal 19 3 2 8 2" xfId="7964" xr:uid="{00000000-0005-0000-0000-0000D13C0000}"/>
    <cellStyle name="Normal 19 3 2 8 2 2" xfId="17209" xr:uid="{00000000-0005-0000-0000-0000D23C0000}"/>
    <cellStyle name="Normal 19 3 2 8 2 3" xfId="26459" xr:uid="{00000000-0005-0000-0000-0000D33C0000}"/>
    <cellStyle name="Normal 19 3 2 8 2 4" xfId="35704" xr:uid="{00000000-0005-0000-0000-0000D43C0000}"/>
    <cellStyle name="Normal 19 3 2 8 2 5" xfId="44949" xr:uid="{00000000-0005-0000-0000-0000D53C0000}"/>
    <cellStyle name="Normal 19 3 2 8 3" xfId="12227" xr:uid="{00000000-0005-0000-0000-0000D63C0000}"/>
    <cellStyle name="Normal 19 3 2 8 4" xfId="21477" xr:uid="{00000000-0005-0000-0000-0000D73C0000}"/>
    <cellStyle name="Normal 19 3 2 8 5" xfId="30722" xr:uid="{00000000-0005-0000-0000-0000D83C0000}"/>
    <cellStyle name="Normal 19 3 2 8 6" xfId="39967" xr:uid="{00000000-0005-0000-0000-0000D93C0000}"/>
    <cellStyle name="Normal 19 3 2 9" xfId="1561" xr:uid="{00000000-0005-0000-0000-0000DA3C0000}"/>
    <cellStyle name="Normal 19 3 2 9 2" xfId="6543" xr:uid="{00000000-0005-0000-0000-0000DB3C0000}"/>
    <cellStyle name="Normal 19 3 2 9 2 2" xfId="15788" xr:uid="{00000000-0005-0000-0000-0000DC3C0000}"/>
    <cellStyle name="Normal 19 3 2 9 2 3" xfId="25038" xr:uid="{00000000-0005-0000-0000-0000DD3C0000}"/>
    <cellStyle name="Normal 19 3 2 9 2 4" xfId="34283" xr:uid="{00000000-0005-0000-0000-0000DE3C0000}"/>
    <cellStyle name="Normal 19 3 2 9 2 5" xfId="43528" xr:uid="{00000000-0005-0000-0000-0000DF3C0000}"/>
    <cellStyle name="Normal 19 3 2 9 3" xfId="10806" xr:uid="{00000000-0005-0000-0000-0000E03C0000}"/>
    <cellStyle name="Normal 19 3 2 9 4" xfId="20056" xr:uid="{00000000-0005-0000-0000-0000E13C0000}"/>
    <cellStyle name="Normal 19 3 2 9 5" xfId="29301" xr:uid="{00000000-0005-0000-0000-0000E23C0000}"/>
    <cellStyle name="Normal 19 3 2 9 6" xfId="38546" xr:uid="{00000000-0005-0000-0000-0000E33C0000}"/>
    <cellStyle name="Normal 19 3 3" xfId="202" xr:uid="{00000000-0005-0000-0000-0000E43C0000}"/>
    <cellStyle name="Normal 19 3 3 10" xfId="9449" xr:uid="{00000000-0005-0000-0000-0000E53C0000}"/>
    <cellStyle name="Normal 19 3 3 11" xfId="18699" xr:uid="{00000000-0005-0000-0000-0000E63C0000}"/>
    <cellStyle name="Normal 19 3 3 12" xfId="27944" xr:uid="{00000000-0005-0000-0000-0000E73C0000}"/>
    <cellStyle name="Normal 19 3 3 13" xfId="37189" xr:uid="{00000000-0005-0000-0000-0000E83C0000}"/>
    <cellStyle name="Normal 19 3 3 2" xfId="281" xr:uid="{00000000-0005-0000-0000-0000E93C0000}"/>
    <cellStyle name="Normal 19 3 3 2 10" xfId="28022" xr:uid="{00000000-0005-0000-0000-0000EA3C0000}"/>
    <cellStyle name="Normal 19 3 3 2 11" xfId="37267" xr:uid="{00000000-0005-0000-0000-0000EB3C0000}"/>
    <cellStyle name="Normal 19 3 3 2 2" xfId="650" xr:uid="{00000000-0005-0000-0000-0000EC3C0000}"/>
    <cellStyle name="Normal 19 3 3 2 2 10" xfId="37635" xr:uid="{00000000-0005-0000-0000-0000ED3C0000}"/>
    <cellStyle name="Normal 19 3 3 2 2 2" xfId="1352" xr:uid="{00000000-0005-0000-0000-0000EE3C0000}"/>
    <cellStyle name="Normal 19 3 3 2 2 2 2" xfId="4194" xr:uid="{00000000-0005-0000-0000-0000EF3C0000}"/>
    <cellStyle name="Normal 19 3 3 2 2 2 2 2" xfId="9176" xr:uid="{00000000-0005-0000-0000-0000F03C0000}"/>
    <cellStyle name="Normal 19 3 3 2 2 2 2 2 2" xfId="18421" xr:uid="{00000000-0005-0000-0000-0000F13C0000}"/>
    <cellStyle name="Normal 19 3 3 2 2 2 2 2 3" xfId="27671" xr:uid="{00000000-0005-0000-0000-0000F23C0000}"/>
    <cellStyle name="Normal 19 3 3 2 2 2 2 2 4" xfId="36916" xr:uid="{00000000-0005-0000-0000-0000F33C0000}"/>
    <cellStyle name="Normal 19 3 3 2 2 2 2 2 5" xfId="46161" xr:uid="{00000000-0005-0000-0000-0000F43C0000}"/>
    <cellStyle name="Normal 19 3 3 2 2 2 2 3" xfId="13439" xr:uid="{00000000-0005-0000-0000-0000F53C0000}"/>
    <cellStyle name="Normal 19 3 3 2 2 2 2 4" xfId="22689" xr:uid="{00000000-0005-0000-0000-0000F63C0000}"/>
    <cellStyle name="Normal 19 3 3 2 2 2 2 5" xfId="31934" xr:uid="{00000000-0005-0000-0000-0000F73C0000}"/>
    <cellStyle name="Normal 19 3 3 2 2 2 2 6" xfId="41179" xr:uid="{00000000-0005-0000-0000-0000F83C0000}"/>
    <cellStyle name="Normal 19 3 3 2 2 2 3" xfId="2773" xr:uid="{00000000-0005-0000-0000-0000F93C0000}"/>
    <cellStyle name="Normal 19 3 3 2 2 2 3 2" xfId="7755" xr:uid="{00000000-0005-0000-0000-0000FA3C0000}"/>
    <cellStyle name="Normal 19 3 3 2 2 2 3 2 2" xfId="17000" xr:uid="{00000000-0005-0000-0000-0000FB3C0000}"/>
    <cellStyle name="Normal 19 3 3 2 2 2 3 2 3" xfId="26250" xr:uid="{00000000-0005-0000-0000-0000FC3C0000}"/>
    <cellStyle name="Normal 19 3 3 2 2 2 3 2 4" xfId="35495" xr:uid="{00000000-0005-0000-0000-0000FD3C0000}"/>
    <cellStyle name="Normal 19 3 3 2 2 2 3 2 5" xfId="44740" xr:uid="{00000000-0005-0000-0000-0000FE3C0000}"/>
    <cellStyle name="Normal 19 3 3 2 2 2 3 3" xfId="12018" xr:uid="{00000000-0005-0000-0000-0000FF3C0000}"/>
    <cellStyle name="Normal 19 3 3 2 2 2 3 4" xfId="21268" xr:uid="{00000000-0005-0000-0000-0000003D0000}"/>
    <cellStyle name="Normal 19 3 3 2 2 2 3 5" xfId="30513" xr:uid="{00000000-0005-0000-0000-0000013D0000}"/>
    <cellStyle name="Normal 19 3 3 2 2 2 3 6" xfId="39758" xr:uid="{00000000-0005-0000-0000-0000023D0000}"/>
    <cellStyle name="Normal 19 3 3 2 2 2 4" xfId="6334" xr:uid="{00000000-0005-0000-0000-0000033D0000}"/>
    <cellStyle name="Normal 19 3 3 2 2 2 4 2" xfId="15579" xr:uid="{00000000-0005-0000-0000-0000043D0000}"/>
    <cellStyle name="Normal 19 3 3 2 2 2 4 3" xfId="24829" xr:uid="{00000000-0005-0000-0000-0000053D0000}"/>
    <cellStyle name="Normal 19 3 3 2 2 2 4 4" xfId="34074" xr:uid="{00000000-0005-0000-0000-0000063D0000}"/>
    <cellStyle name="Normal 19 3 3 2 2 2 4 5" xfId="43319" xr:uid="{00000000-0005-0000-0000-0000073D0000}"/>
    <cellStyle name="Normal 19 3 3 2 2 2 5" xfId="10597" xr:uid="{00000000-0005-0000-0000-0000083D0000}"/>
    <cellStyle name="Normal 19 3 3 2 2 2 6" xfId="19847" xr:uid="{00000000-0005-0000-0000-0000093D0000}"/>
    <cellStyle name="Normal 19 3 3 2 2 2 7" xfId="29092" xr:uid="{00000000-0005-0000-0000-00000A3D0000}"/>
    <cellStyle name="Normal 19 3 3 2 2 2 8" xfId="38337" xr:uid="{00000000-0005-0000-0000-00000B3D0000}"/>
    <cellStyle name="Normal 19 3 3 2 2 3" xfId="3492" xr:uid="{00000000-0005-0000-0000-00000C3D0000}"/>
    <cellStyle name="Normal 19 3 3 2 2 3 2" xfId="8474" xr:uid="{00000000-0005-0000-0000-00000D3D0000}"/>
    <cellStyle name="Normal 19 3 3 2 2 3 2 2" xfId="17719" xr:uid="{00000000-0005-0000-0000-00000E3D0000}"/>
    <cellStyle name="Normal 19 3 3 2 2 3 2 3" xfId="26969" xr:uid="{00000000-0005-0000-0000-00000F3D0000}"/>
    <cellStyle name="Normal 19 3 3 2 2 3 2 4" xfId="36214" xr:uid="{00000000-0005-0000-0000-0000103D0000}"/>
    <cellStyle name="Normal 19 3 3 2 2 3 2 5" xfId="45459" xr:uid="{00000000-0005-0000-0000-0000113D0000}"/>
    <cellStyle name="Normal 19 3 3 2 2 3 3" xfId="12737" xr:uid="{00000000-0005-0000-0000-0000123D0000}"/>
    <cellStyle name="Normal 19 3 3 2 2 3 4" xfId="21987" xr:uid="{00000000-0005-0000-0000-0000133D0000}"/>
    <cellStyle name="Normal 19 3 3 2 2 3 5" xfId="31232" xr:uid="{00000000-0005-0000-0000-0000143D0000}"/>
    <cellStyle name="Normal 19 3 3 2 2 3 6" xfId="40477" xr:uid="{00000000-0005-0000-0000-0000153D0000}"/>
    <cellStyle name="Normal 19 3 3 2 2 4" xfId="2054" xr:uid="{00000000-0005-0000-0000-0000163D0000}"/>
    <cellStyle name="Normal 19 3 3 2 2 4 2" xfId="7036" xr:uid="{00000000-0005-0000-0000-0000173D0000}"/>
    <cellStyle name="Normal 19 3 3 2 2 4 2 2" xfId="16281" xr:uid="{00000000-0005-0000-0000-0000183D0000}"/>
    <cellStyle name="Normal 19 3 3 2 2 4 2 3" xfId="25531" xr:uid="{00000000-0005-0000-0000-0000193D0000}"/>
    <cellStyle name="Normal 19 3 3 2 2 4 2 4" xfId="34776" xr:uid="{00000000-0005-0000-0000-00001A3D0000}"/>
    <cellStyle name="Normal 19 3 3 2 2 4 2 5" xfId="44021" xr:uid="{00000000-0005-0000-0000-00001B3D0000}"/>
    <cellStyle name="Normal 19 3 3 2 2 4 3" xfId="11299" xr:uid="{00000000-0005-0000-0000-00001C3D0000}"/>
    <cellStyle name="Normal 19 3 3 2 2 4 4" xfId="20549" xr:uid="{00000000-0005-0000-0000-00001D3D0000}"/>
    <cellStyle name="Normal 19 3 3 2 2 4 5" xfId="29794" xr:uid="{00000000-0005-0000-0000-00001E3D0000}"/>
    <cellStyle name="Normal 19 3 3 2 2 4 6" xfId="39039" xr:uid="{00000000-0005-0000-0000-00001F3D0000}"/>
    <cellStyle name="Normal 19 3 3 2 2 5" xfId="5632" xr:uid="{00000000-0005-0000-0000-0000203D0000}"/>
    <cellStyle name="Normal 19 3 3 2 2 5 2" xfId="14877" xr:uid="{00000000-0005-0000-0000-0000213D0000}"/>
    <cellStyle name="Normal 19 3 3 2 2 5 3" xfId="24127" xr:uid="{00000000-0005-0000-0000-0000223D0000}"/>
    <cellStyle name="Normal 19 3 3 2 2 5 4" xfId="33372" xr:uid="{00000000-0005-0000-0000-0000233D0000}"/>
    <cellStyle name="Normal 19 3 3 2 2 5 5" xfId="42617" xr:uid="{00000000-0005-0000-0000-0000243D0000}"/>
    <cellStyle name="Normal 19 3 3 2 2 6" xfId="4913" xr:uid="{00000000-0005-0000-0000-0000253D0000}"/>
    <cellStyle name="Normal 19 3 3 2 2 6 2" xfId="14158" xr:uid="{00000000-0005-0000-0000-0000263D0000}"/>
    <cellStyle name="Normal 19 3 3 2 2 6 3" xfId="23408" xr:uid="{00000000-0005-0000-0000-0000273D0000}"/>
    <cellStyle name="Normal 19 3 3 2 2 6 4" xfId="32653" xr:uid="{00000000-0005-0000-0000-0000283D0000}"/>
    <cellStyle name="Normal 19 3 3 2 2 6 5" xfId="41898" xr:uid="{00000000-0005-0000-0000-0000293D0000}"/>
    <cellStyle name="Normal 19 3 3 2 2 7" xfId="9895" xr:uid="{00000000-0005-0000-0000-00002A3D0000}"/>
    <cellStyle name="Normal 19 3 3 2 2 8" xfId="19145" xr:uid="{00000000-0005-0000-0000-00002B3D0000}"/>
    <cellStyle name="Normal 19 3 3 2 2 9" xfId="28390" xr:uid="{00000000-0005-0000-0000-00002C3D0000}"/>
    <cellStyle name="Normal 19 3 3 2 3" xfId="1001" xr:uid="{00000000-0005-0000-0000-00002D3D0000}"/>
    <cellStyle name="Normal 19 3 3 2 3 2" xfId="3843" xr:uid="{00000000-0005-0000-0000-00002E3D0000}"/>
    <cellStyle name="Normal 19 3 3 2 3 2 2" xfId="8825" xr:uid="{00000000-0005-0000-0000-00002F3D0000}"/>
    <cellStyle name="Normal 19 3 3 2 3 2 2 2" xfId="18070" xr:uid="{00000000-0005-0000-0000-0000303D0000}"/>
    <cellStyle name="Normal 19 3 3 2 3 2 2 3" xfId="27320" xr:uid="{00000000-0005-0000-0000-0000313D0000}"/>
    <cellStyle name="Normal 19 3 3 2 3 2 2 4" xfId="36565" xr:uid="{00000000-0005-0000-0000-0000323D0000}"/>
    <cellStyle name="Normal 19 3 3 2 3 2 2 5" xfId="45810" xr:uid="{00000000-0005-0000-0000-0000333D0000}"/>
    <cellStyle name="Normal 19 3 3 2 3 2 3" xfId="13088" xr:uid="{00000000-0005-0000-0000-0000343D0000}"/>
    <cellStyle name="Normal 19 3 3 2 3 2 4" xfId="22338" xr:uid="{00000000-0005-0000-0000-0000353D0000}"/>
    <cellStyle name="Normal 19 3 3 2 3 2 5" xfId="31583" xr:uid="{00000000-0005-0000-0000-0000363D0000}"/>
    <cellStyle name="Normal 19 3 3 2 3 2 6" xfId="40828" xr:uid="{00000000-0005-0000-0000-0000373D0000}"/>
    <cellStyle name="Normal 19 3 3 2 3 3" xfId="2405" xr:uid="{00000000-0005-0000-0000-0000383D0000}"/>
    <cellStyle name="Normal 19 3 3 2 3 3 2" xfId="7387" xr:uid="{00000000-0005-0000-0000-0000393D0000}"/>
    <cellStyle name="Normal 19 3 3 2 3 3 2 2" xfId="16632" xr:uid="{00000000-0005-0000-0000-00003A3D0000}"/>
    <cellStyle name="Normal 19 3 3 2 3 3 2 3" xfId="25882" xr:uid="{00000000-0005-0000-0000-00003B3D0000}"/>
    <cellStyle name="Normal 19 3 3 2 3 3 2 4" xfId="35127" xr:uid="{00000000-0005-0000-0000-00003C3D0000}"/>
    <cellStyle name="Normal 19 3 3 2 3 3 2 5" xfId="44372" xr:uid="{00000000-0005-0000-0000-00003D3D0000}"/>
    <cellStyle name="Normal 19 3 3 2 3 3 3" xfId="11650" xr:uid="{00000000-0005-0000-0000-00003E3D0000}"/>
    <cellStyle name="Normal 19 3 3 2 3 3 4" xfId="20900" xr:uid="{00000000-0005-0000-0000-00003F3D0000}"/>
    <cellStyle name="Normal 19 3 3 2 3 3 5" xfId="30145" xr:uid="{00000000-0005-0000-0000-0000403D0000}"/>
    <cellStyle name="Normal 19 3 3 2 3 3 6" xfId="39390" xr:uid="{00000000-0005-0000-0000-0000413D0000}"/>
    <cellStyle name="Normal 19 3 3 2 3 4" xfId="5983" xr:uid="{00000000-0005-0000-0000-0000423D0000}"/>
    <cellStyle name="Normal 19 3 3 2 3 4 2" xfId="15228" xr:uid="{00000000-0005-0000-0000-0000433D0000}"/>
    <cellStyle name="Normal 19 3 3 2 3 4 3" xfId="24478" xr:uid="{00000000-0005-0000-0000-0000443D0000}"/>
    <cellStyle name="Normal 19 3 3 2 3 4 4" xfId="33723" xr:uid="{00000000-0005-0000-0000-0000453D0000}"/>
    <cellStyle name="Normal 19 3 3 2 3 4 5" xfId="42968" xr:uid="{00000000-0005-0000-0000-0000463D0000}"/>
    <cellStyle name="Normal 19 3 3 2 3 5" xfId="10246" xr:uid="{00000000-0005-0000-0000-0000473D0000}"/>
    <cellStyle name="Normal 19 3 3 2 3 6" xfId="19496" xr:uid="{00000000-0005-0000-0000-0000483D0000}"/>
    <cellStyle name="Normal 19 3 3 2 3 7" xfId="28741" xr:uid="{00000000-0005-0000-0000-0000493D0000}"/>
    <cellStyle name="Normal 19 3 3 2 3 8" xfId="37986" xr:uid="{00000000-0005-0000-0000-00004A3D0000}"/>
    <cellStyle name="Normal 19 3 3 2 4" xfId="3124" xr:uid="{00000000-0005-0000-0000-00004B3D0000}"/>
    <cellStyle name="Normal 19 3 3 2 4 2" xfId="8106" xr:uid="{00000000-0005-0000-0000-00004C3D0000}"/>
    <cellStyle name="Normal 19 3 3 2 4 2 2" xfId="17351" xr:uid="{00000000-0005-0000-0000-00004D3D0000}"/>
    <cellStyle name="Normal 19 3 3 2 4 2 3" xfId="26601" xr:uid="{00000000-0005-0000-0000-00004E3D0000}"/>
    <cellStyle name="Normal 19 3 3 2 4 2 4" xfId="35846" xr:uid="{00000000-0005-0000-0000-00004F3D0000}"/>
    <cellStyle name="Normal 19 3 3 2 4 2 5" xfId="45091" xr:uid="{00000000-0005-0000-0000-0000503D0000}"/>
    <cellStyle name="Normal 19 3 3 2 4 3" xfId="12369" xr:uid="{00000000-0005-0000-0000-0000513D0000}"/>
    <cellStyle name="Normal 19 3 3 2 4 4" xfId="21619" xr:uid="{00000000-0005-0000-0000-0000523D0000}"/>
    <cellStyle name="Normal 19 3 3 2 4 5" xfId="30864" xr:uid="{00000000-0005-0000-0000-0000533D0000}"/>
    <cellStyle name="Normal 19 3 3 2 4 6" xfId="40109" xr:uid="{00000000-0005-0000-0000-0000543D0000}"/>
    <cellStyle name="Normal 19 3 3 2 5" xfId="1820" xr:uid="{00000000-0005-0000-0000-0000553D0000}"/>
    <cellStyle name="Normal 19 3 3 2 5 2" xfId="6802" xr:uid="{00000000-0005-0000-0000-0000563D0000}"/>
    <cellStyle name="Normal 19 3 3 2 5 2 2" xfId="16047" xr:uid="{00000000-0005-0000-0000-0000573D0000}"/>
    <cellStyle name="Normal 19 3 3 2 5 2 3" xfId="25297" xr:uid="{00000000-0005-0000-0000-0000583D0000}"/>
    <cellStyle name="Normal 19 3 3 2 5 2 4" xfId="34542" xr:uid="{00000000-0005-0000-0000-0000593D0000}"/>
    <cellStyle name="Normal 19 3 3 2 5 2 5" xfId="43787" xr:uid="{00000000-0005-0000-0000-00005A3D0000}"/>
    <cellStyle name="Normal 19 3 3 2 5 3" xfId="11065" xr:uid="{00000000-0005-0000-0000-00005B3D0000}"/>
    <cellStyle name="Normal 19 3 3 2 5 4" xfId="20315" xr:uid="{00000000-0005-0000-0000-00005C3D0000}"/>
    <cellStyle name="Normal 19 3 3 2 5 5" xfId="29560" xr:uid="{00000000-0005-0000-0000-00005D3D0000}"/>
    <cellStyle name="Normal 19 3 3 2 5 6" xfId="38805" xr:uid="{00000000-0005-0000-0000-00005E3D0000}"/>
    <cellStyle name="Normal 19 3 3 2 6" xfId="5264" xr:uid="{00000000-0005-0000-0000-00005F3D0000}"/>
    <cellStyle name="Normal 19 3 3 2 6 2" xfId="14509" xr:uid="{00000000-0005-0000-0000-0000603D0000}"/>
    <cellStyle name="Normal 19 3 3 2 6 3" xfId="23759" xr:uid="{00000000-0005-0000-0000-0000613D0000}"/>
    <cellStyle name="Normal 19 3 3 2 6 4" xfId="33004" xr:uid="{00000000-0005-0000-0000-0000623D0000}"/>
    <cellStyle name="Normal 19 3 3 2 6 5" xfId="42249" xr:uid="{00000000-0005-0000-0000-0000633D0000}"/>
    <cellStyle name="Normal 19 3 3 2 7" xfId="4562" xr:uid="{00000000-0005-0000-0000-0000643D0000}"/>
    <cellStyle name="Normal 19 3 3 2 7 2" xfId="13807" xr:uid="{00000000-0005-0000-0000-0000653D0000}"/>
    <cellStyle name="Normal 19 3 3 2 7 3" xfId="23057" xr:uid="{00000000-0005-0000-0000-0000663D0000}"/>
    <cellStyle name="Normal 19 3 3 2 7 4" xfId="32302" xr:uid="{00000000-0005-0000-0000-0000673D0000}"/>
    <cellStyle name="Normal 19 3 3 2 7 5" xfId="41547" xr:uid="{00000000-0005-0000-0000-0000683D0000}"/>
    <cellStyle name="Normal 19 3 3 2 8" xfId="9527" xr:uid="{00000000-0005-0000-0000-0000693D0000}"/>
    <cellStyle name="Normal 19 3 3 2 9" xfId="18777" xr:uid="{00000000-0005-0000-0000-00006A3D0000}"/>
    <cellStyle name="Normal 19 3 3 3" xfId="437" xr:uid="{00000000-0005-0000-0000-00006B3D0000}"/>
    <cellStyle name="Normal 19 3 3 3 10" xfId="28178" xr:uid="{00000000-0005-0000-0000-00006C3D0000}"/>
    <cellStyle name="Normal 19 3 3 3 11" xfId="37423" xr:uid="{00000000-0005-0000-0000-00006D3D0000}"/>
    <cellStyle name="Normal 19 3 3 3 2" xfId="806" xr:uid="{00000000-0005-0000-0000-00006E3D0000}"/>
    <cellStyle name="Normal 19 3 3 3 2 10" xfId="37791" xr:uid="{00000000-0005-0000-0000-00006F3D0000}"/>
    <cellStyle name="Normal 19 3 3 3 2 2" xfId="1508" xr:uid="{00000000-0005-0000-0000-0000703D0000}"/>
    <cellStyle name="Normal 19 3 3 3 2 2 2" xfId="4350" xr:uid="{00000000-0005-0000-0000-0000713D0000}"/>
    <cellStyle name="Normal 19 3 3 3 2 2 2 2" xfId="9332" xr:uid="{00000000-0005-0000-0000-0000723D0000}"/>
    <cellStyle name="Normal 19 3 3 3 2 2 2 2 2" xfId="18577" xr:uid="{00000000-0005-0000-0000-0000733D0000}"/>
    <cellStyle name="Normal 19 3 3 3 2 2 2 2 3" xfId="27827" xr:uid="{00000000-0005-0000-0000-0000743D0000}"/>
    <cellStyle name="Normal 19 3 3 3 2 2 2 2 4" xfId="37072" xr:uid="{00000000-0005-0000-0000-0000753D0000}"/>
    <cellStyle name="Normal 19 3 3 3 2 2 2 2 5" xfId="46317" xr:uid="{00000000-0005-0000-0000-0000763D0000}"/>
    <cellStyle name="Normal 19 3 3 3 2 2 2 3" xfId="13595" xr:uid="{00000000-0005-0000-0000-0000773D0000}"/>
    <cellStyle name="Normal 19 3 3 3 2 2 2 4" xfId="22845" xr:uid="{00000000-0005-0000-0000-0000783D0000}"/>
    <cellStyle name="Normal 19 3 3 3 2 2 2 5" xfId="32090" xr:uid="{00000000-0005-0000-0000-0000793D0000}"/>
    <cellStyle name="Normal 19 3 3 3 2 2 2 6" xfId="41335" xr:uid="{00000000-0005-0000-0000-00007A3D0000}"/>
    <cellStyle name="Normal 19 3 3 3 2 2 3" xfId="2929" xr:uid="{00000000-0005-0000-0000-00007B3D0000}"/>
    <cellStyle name="Normal 19 3 3 3 2 2 3 2" xfId="7911" xr:uid="{00000000-0005-0000-0000-00007C3D0000}"/>
    <cellStyle name="Normal 19 3 3 3 2 2 3 2 2" xfId="17156" xr:uid="{00000000-0005-0000-0000-00007D3D0000}"/>
    <cellStyle name="Normal 19 3 3 3 2 2 3 2 3" xfId="26406" xr:uid="{00000000-0005-0000-0000-00007E3D0000}"/>
    <cellStyle name="Normal 19 3 3 3 2 2 3 2 4" xfId="35651" xr:uid="{00000000-0005-0000-0000-00007F3D0000}"/>
    <cellStyle name="Normal 19 3 3 3 2 2 3 2 5" xfId="44896" xr:uid="{00000000-0005-0000-0000-0000803D0000}"/>
    <cellStyle name="Normal 19 3 3 3 2 2 3 3" xfId="12174" xr:uid="{00000000-0005-0000-0000-0000813D0000}"/>
    <cellStyle name="Normal 19 3 3 3 2 2 3 4" xfId="21424" xr:uid="{00000000-0005-0000-0000-0000823D0000}"/>
    <cellStyle name="Normal 19 3 3 3 2 2 3 5" xfId="30669" xr:uid="{00000000-0005-0000-0000-0000833D0000}"/>
    <cellStyle name="Normal 19 3 3 3 2 2 3 6" xfId="39914" xr:uid="{00000000-0005-0000-0000-0000843D0000}"/>
    <cellStyle name="Normal 19 3 3 3 2 2 4" xfId="6490" xr:uid="{00000000-0005-0000-0000-0000853D0000}"/>
    <cellStyle name="Normal 19 3 3 3 2 2 4 2" xfId="15735" xr:uid="{00000000-0005-0000-0000-0000863D0000}"/>
    <cellStyle name="Normal 19 3 3 3 2 2 4 3" xfId="24985" xr:uid="{00000000-0005-0000-0000-0000873D0000}"/>
    <cellStyle name="Normal 19 3 3 3 2 2 4 4" xfId="34230" xr:uid="{00000000-0005-0000-0000-0000883D0000}"/>
    <cellStyle name="Normal 19 3 3 3 2 2 4 5" xfId="43475" xr:uid="{00000000-0005-0000-0000-0000893D0000}"/>
    <cellStyle name="Normal 19 3 3 3 2 2 5" xfId="10753" xr:uid="{00000000-0005-0000-0000-00008A3D0000}"/>
    <cellStyle name="Normal 19 3 3 3 2 2 6" xfId="20003" xr:uid="{00000000-0005-0000-0000-00008B3D0000}"/>
    <cellStyle name="Normal 19 3 3 3 2 2 7" xfId="29248" xr:uid="{00000000-0005-0000-0000-00008C3D0000}"/>
    <cellStyle name="Normal 19 3 3 3 2 2 8" xfId="38493" xr:uid="{00000000-0005-0000-0000-00008D3D0000}"/>
    <cellStyle name="Normal 19 3 3 3 2 3" xfId="3648" xr:uid="{00000000-0005-0000-0000-00008E3D0000}"/>
    <cellStyle name="Normal 19 3 3 3 2 3 2" xfId="8630" xr:uid="{00000000-0005-0000-0000-00008F3D0000}"/>
    <cellStyle name="Normal 19 3 3 3 2 3 2 2" xfId="17875" xr:uid="{00000000-0005-0000-0000-0000903D0000}"/>
    <cellStyle name="Normal 19 3 3 3 2 3 2 3" xfId="27125" xr:uid="{00000000-0005-0000-0000-0000913D0000}"/>
    <cellStyle name="Normal 19 3 3 3 2 3 2 4" xfId="36370" xr:uid="{00000000-0005-0000-0000-0000923D0000}"/>
    <cellStyle name="Normal 19 3 3 3 2 3 2 5" xfId="45615" xr:uid="{00000000-0005-0000-0000-0000933D0000}"/>
    <cellStyle name="Normal 19 3 3 3 2 3 3" xfId="12893" xr:uid="{00000000-0005-0000-0000-0000943D0000}"/>
    <cellStyle name="Normal 19 3 3 3 2 3 4" xfId="22143" xr:uid="{00000000-0005-0000-0000-0000953D0000}"/>
    <cellStyle name="Normal 19 3 3 3 2 3 5" xfId="31388" xr:uid="{00000000-0005-0000-0000-0000963D0000}"/>
    <cellStyle name="Normal 19 3 3 3 2 3 6" xfId="40633" xr:uid="{00000000-0005-0000-0000-0000973D0000}"/>
    <cellStyle name="Normal 19 3 3 3 2 4" xfId="2210" xr:uid="{00000000-0005-0000-0000-0000983D0000}"/>
    <cellStyle name="Normal 19 3 3 3 2 4 2" xfId="7192" xr:uid="{00000000-0005-0000-0000-0000993D0000}"/>
    <cellStyle name="Normal 19 3 3 3 2 4 2 2" xfId="16437" xr:uid="{00000000-0005-0000-0000-00009A3D0000}"/>
    <cellStyle name="Normal 19 3 3 3 2 4 2 3" xfId="25687" xr:uid="{00000000-0005-0000-0000-00009B3D0000}"/>
    <cellStyle name="Normal 19 3 3 3 2 4 2 4" xfId="34932" xr:uid="{00000000-0005-0000-0000-00009C3D0000}"/>
    <cellStyle name="Normal 19 3 3 3 2 4 2 5" xfId="44177" xr:uid="{00000000-0005-0000-0000-00009D3D0000}"/>
    <cellStyle name="Normal 19 3 3 3 2 4 3" xfId="11455" xr:uid="{00000000-0005-0000-0000-00009E3D0000}"/>
    <cellStyle name="Normal 19 3 3 3 2 4 4" xfId="20705" xr:uid="{00000000-0005-0000-0000-00009F3D0000}"/>
    <cellStyle name="Normal 19 3 3 3 2 4 5" xfId="29950" xr:uid="{00000000-0005-0000-0000-0000A03D0000}"/>
    <cellStyle name="Normal 19 3 3 3 2 4 6" xfId="39195" xr:uid="{00000000-0005-0000-0000-0000A13D0000}"/>
    <cellStyle name="Normal 19 3 3 3 2 5" xfId="5788" xr:uid="{00000000-0005-0000-0000-0000A23D0000}"/>
    <cellStyle name="Normal 19 3 3 3 2 5 2" xfId="15033" xr:uid="{00000000-0005-0000-0000-0000A33D0000}"/>
    <cellStyle name="Normal 19 3 3 3 2 5 3" xfId="24283" xr:uid="{00000000-0005-0000-0000-0000A43D0000}"/>
    <cellStyle name="Normal 19 3 3 3 2 5 4" xfId="33528" xr:uid="{00000000-0005-0000-0000-0000A53D0000}"/>
    <cellStyle name="Normal 19 3 3 3 2 5 5" xfId="42773" xr:uid="{00000000-0005-0000-0000-0000A63D0000}"/>
    <cellStyle name="Normal 19 3 3 3 2 6" xfId="5069" xr:uid="{00000000-0005-0000-0000-0000A73D0000}"/>
    <cellStyle name="Normal 19 3 3 3 2 6 2" xfId="14314" xr:uid="{00000000-0005-0000-0000-0000A83D0000}"/>
    <cellStyle name="Normal 19 3 3 3 2 6 3" xfId="23564" xr:uid="{00000000-0005-0000-0000-0000A93D0000}"/>
    <cellStyle name="Normal 19 3 3 3 2 6 4" xfId="32809" xr:uid="{00000000-0005-0000-0000-0000AA3D0000}"/>
    <cellStyle name="Normal 19 3 3 3 2 6 5" xfId="42054" xr:uid="{00000000-0005-0000-0000-0000AB3D0000}"/>
    <cellStyle name="Normal 19 3 3 3 2 7" xfId="10051" xr:uid="{00000000-0005-0000-0000-0000AC3D0000}"/>
    <cellStyle name="Normal 19 3 3 3 2 8" xfId="19301" xr:uid="{00000000-0005-0000-0000-0000AD3D0000}"/>
    <cellStyle name="Normal 19 3 3 3 2 9" xfId="28546" xr:uid="{00000000-0005-0000-0000-0000AE3D0000}"/>
    <cellStyle name="Normal 19 3 3 3 3" xfId="1157" xr:uid="{00000000-0005-0000-0000-0000AF3D0000}"/>
    <cellStyle name="Normal 19 3 3 3 3 2" xfId="3999" xr:uid="{00000000-0005-0000-0000-0000B03D0000}"/>
    <cellStyle name="Normal 19 3 3 3 3 2 2" xfId="8981" xr:uid="{00000000-0005-0000-0000-0000B13D0000}"/>
    <cellStyle name="Normal 19 3 3 3 3 2 2 2" xfId="18226" xr:uid="{00000000-0005-0000-0000-0000B23D0000}"/>
    <cellStyle name="Normal 19 3 3 3 3 2 2 3" xfId="27476" xr:uid="{00000000-0005-0000-0000-0000B33D0000}"/>
    <cellStyle name="Normal 19 3 3 3 3 2 2 4" xfId="36721" xr:uid="{00000000-0005-0000-0000-0000B43D0000}"/>
    <cellStyle name="Normal 19 3 3 3 3 2 2 5" xfId="45966" xr:uid="{00000000-0005-0000-0000-0000B53D0000}"/>
    <cellStyle name="Normal 19 3 3 3 3 2 3" xfId="13244" xr:uid="{00000000-0005-0000-0000-0000B63D0000}"/>
    <cellStyle name="Normal 19 3 3 3 3 2 4" xfId="22494" xr:uid="{00000000-0005-0000-0000-0000B73D0000}"/>
    <cellStyle name="Normal 19 3 3 3 3 2 5" xfId="31739" xr:uid="{00000000-0005-0000-0000-0000B83D0000}"/>
    <cellStyle name="Normal 19 3 3 3 3 2 6" xfId="40984" xr:uid="{00000000-0005-0000-0000-0000B93D0000}"/>
    <cellStyle name="Normal 19 3 3 3 3 3" xfId="2561" xr:uid="{00000000-0005-0000-0000-0000BA3D0000}"/>
    <cellStyle name="Normal 19 3 3 3 3 3 2" xfId="7543" xr:uid="{00000000-0005-0000-0000-0000BB3D0000}"/>
    <cellStyle name="Normal 19 3 3 3 3 3 2 2" xfId="16788" xr:uid="{00000000-0005-0000-0000-0000BC3D0000}"/>
    <cellStyle name="Normal 19 3 3 3 3 3 2 3" xfId="26038" xr:uid="{00000000-0005-0000-0000-0000BD3D0000}"/>
    <cellStyle name="Normal 19 3 3 3 3 3 2 4" xfId="35283" xr:uid="{00000000-0005-0000-0000-0000BE3D0000}"/>
    <cellStyle name="Normal 19 3 3 3 3 3 2 5" xfId="44528" xr:uid="{00000000-0005-0000-0000-0000BF3D0000}"/>
    <cellStyle name="Normal 19 3 3 3 3 3 3" xfId="11806" xr:uid="{00000000-0005-0000-0000-0000C03D0000}"/>
    <cellStyle name="Normal 19 3 3 3 3 3 4" xfId="21056" xr:uid="{00000000-0005-0000-0000-0000C13D0000}"/>
    <cellStyle name="Normal 19 3 3 3 3 3 5" xfId="30301" xr:uid="{00000000-0005-0000-0000-0000C23D0000}"/>
    <cellStyle name="Normal 19 3 3 3 3 3 6" xfId="39546" xr:uid="{00000000-0005-0000-0000-0000C33D0000}"/>
    <cellStyle name="Normal 19 3 3 3 3 4" xfId="6139" xr:uid="{00000000-0005-0000-0000-0000C43D0000}"/>
    <cellStyle name="Normal 19 3 3 3 3 4 2" xfId="15384" xr:uid="{00000000-0005-0000-0000-0000C53D0000}"/>
    <cellStyle name="Normal 19 3 3 3 3 4 3" xfId="24634" xr:uid="{00000000-0005-0000-0000-0000C63D0000}"/>
    <cellStyle name="Normal 19 3 3 3 3 4 4" xfId="33879" xr:uid="{00000000-0005-0000-0000-0000C73D0000}"/>
    <cellStyle name="Normal 19 3 3 3 3 4 5" xfId="43124" xr:uid="{00000000-0005-0000-0000-0000C83D0000}"/>
    <cellStyle name="Normal 19 3 3 3 3 5" xfId="10402" xr:uid="{00000000-0005-0000-0000-0000C93D0000}"/>
    <cellStyle name="Normal 19 3 3 3 3 6" xfId="19652" xr:uid="{00000000-0005-0000-0000-0000CA3D0000}"/>
    <cellStyle name="Normal 19 3 3 3 3 7" xfId="28897" xr:uid="{00000000-0005-0000-0000-0000CB3D0000}"/>
    <cellStyle name="Normal 19 3 3 3 3 8" xfId="38142" xr:uid="{00000000-0005-0000-0000-0000CC3D0000}"/>
    <cellStyle name="Normal 19 3 3 3 4" xfId="3280" xr:uid="{00000000-0005-0000-0000-0000CD3D0000}"/>
    <cellStyle name="Normal 19 3 3 3 4 2" xfId="8262" xr:uid="{00000000-0005-0000-0000-0000CE3D0000}"/>
    <cellStyle name="Normal 19 3 3 3 4 2 2" xfId="17507" xr:uid="{00000000-0005-0000-0000-0000CF3D0000}"/>
    <cellStyle name="Normal 19 3 3 3 4 2 3" xfId="26757" xr:uid="{00000000-0005-0000-0000-0000D03D0000}"/>
    <cellStyle name="Normal 19 3 3 3 4 2 4" xfId="36002" xr:uid="{00000000-0005-0000-0000-0000D13D0000}"/>
    <cellStyle name="Normal 19 3 3 3 4 2 5" xfId="45247" xr:uid="{00000000-0005-0000-0000-0000D23D0000}"/>
    <cellStyle name="Normal 19 3 3 3 4 3" xfId="12525" xr:uid="{00000000-0005-0000-0000-0000D33D0000}"/>
    <cellStyle name="Normal 19 3 3 3 4 4" xfId="21775" xr:uid="{00000000-0005-0000-0000-0000D43D0000}"/>
    <cellStyle name="Normal 19 3 3 3 4 5" xfId="31020" xr:uid="{00000000-0005-0000-0000-0000D53D0000}"/>
    <cellStyle name="Normal 19 3 3 3 4 6" xfId="40265" xr:uid="{00000000-0005-0000-0000-0000D63D0000}"/>
    <cellStyle name="Normal 19 3 3 3 5" xfId="1742" xr:uid="{00000000-0005-0000-0000-0000D73D0000}"/>
    <cellStyle name="Normal 19 3 3 3 5 2" xfId="6724" xr:uid="{00000000-0005-0000-0000-0000D83D0000}"/>
    <cellStyle name="Normal 19 3 3 3 5 2 2" xfId="15969" xr:uid="{00000000-0005-0000-0000-0000D93D0000}"/>
    <cellStyle name="Normal 19 3 3 3 5 2 3" xfId="25219" xr:uid="{00000000-0005-0000-0000-0000DA3D0000}"/>
    <cellStyle name="Normal 19 3 3 3 5 2 4" xfId="34464" xr:uid="{00000000-0005-0000-0000-0000DB3D0000}"/>
    <cellStyle name="Normal 19 3 3 3 5 2 5" xfId="43709" xr:uid="{00000000-0005-0000-0000-0000DC3D0000}"/>
    <cellStyle name="Normal 19 3 3 3 5 3" xfId="10987" xr:uid="{00000000-0005-0000-0000-0000DD3D0000}"/>
    <cellStyle name="Normal 19 3 3 3 5 4" xfId="20237" xr:uid="{00000000-0005-0000-0000-0000DE3D0000}"/>
    <cellStyle name="Normal 19 3 3 3 5 5" xfId="29482" xr:uid="{00000000-0005-0000-0000-0000DF3D0000}"/>
    <cellStyle name="Normal 19 3 3 3 5 6" xfId="38727" xr:uid="{00000000-0005-0000-0000-0000E03D0000}"/>
    <cellStyle name="Normal 19 3 3 3 6" xfId="5420" xr:uid="{00000000-0005-0000-0000-0000E13D0000}"/>
    <cellStyle name="Normal 19 3 3 3 6 2" xfId="14665" xr:uid="{00000000-0005-0000-0000-0000E23D0000}"/>
    <cellStyle name="Normal 19 3 3 3 6 3" xfId="23915" xr:uid="{00000000-0005-0000-0000-0000E33D0000}"/>
    <cellStyle name="Normal 19 3 3 3 6 4" xfId="33160" xr:uid="{00000000-0005-0000-0000-0000E43D0000}"/>
    <cellStyle name="Normal 19 3 3 3 6 5" xfId="42405" xr:uid="{00000000-0005-0000-0000-0000E53D0000}"/>
    <cellStyle name="Normal 19 3 3 3 7" xfId="4718" xr:uid="{00000000-0005-0000-0000-0000E63D0000}"/>
    <cellStyle name="Normal 19 3 3 3 7 2" xfId="13963" xr:uid="{00000000-0005-0000-0000-0000E73D0000}"/>
    <cellStyle name="Normal 19 3 3 3 7 3" xfId="23213" xr:uid="{00000000-0005-0000-0000-0000E83D0000}"/>
    <cellStyle name="Normal 19 3 3 3 7 4" xfId="32458" xr:uid="{00000000-0005-0000-0000-0000E93D0000}"/>
    <cellStyle name="Normal 19 3 3 3 7 5" xfId="41703" xr:uid="{00000000-0005-0000-0000-0000EA3D0000}"/>
    <cellStyle name="Normal 19 3 3 3 8" xfId="9683" xr:uid="{00000000-0005-0000-0000-0000EB3D0000}"/>
    <cellStyle name="Normal 19 3 3 3 9" xfId="18933" xr:uid="{00000000-0005-0000-0000-0000EC3D0000}"/>
    <cellStyle name="Normal 19 3 3 4" xfId="572" xr:uid="{00000000-0005-0000-0000-0000ED3D0000}"/>
    <cellStyle name="Normal 19 3 3 4 10" xfId="37557" xr:uid="{00000000-0005-0000-0000-0000EE3D0000}"/>
    <cellStyle name="Normal 19 3 3 4 2" xfId="1274" xr:uid="{00000000-0005-0000-0000-0000EF3D0000}"/>
    <cellStyle name="Normal 19 3 3 4 2 2" xfId="4116" xr:uid="{00000000-0005-0000-0000-0000F03D0000}"/>
    <cellStyle name="Normal 19 3 3 4 2 2 2" xfId="9098" xr:uid="{00000000-0005-0000-0000-0000F13D0000}"/>
    <cellStyle name="Normal 19 3 3 4 2 2 2 2" xfId="18343" xr:uid="{00000000-0005-0000-0000-0000F23D0000}"/>
    <cellStyle name="Normal 19 3 3 4 2 2 2 3" xfId="27593" xr:uid="{00000000-0005-0000-0000-0000F33D0000}"/>
    <cellStyle name="Normal 19 3 3 4 2 2 2 4" xfId="36838" xr:uid="{00000000-0005-0000-0000-0000F43D0000}"/>
    <cellStyle name="Normal 19 3 3 4 2 2 2 5" xfId="46083" xr:uid="{00000000-0005-0000-0000-0000F53D0000}"/>
    <cellStyle name="Normal 19 3 3 4 2 2 3" xfId="13361" xr:uid="{00000000-0005-0000-0000-0000F63D0000}"/>
    <cellStyle name="Normal 19 3 3 4 2 2 4" xfId="22611" xr:uid="{00000000-0005-0000-0000-0000F73D0000}"/>
    <cellStyle name="Normal 19 3 3 4 2 2 5" xfId="31856" xr:uid="{00000000-0005-0000-0000-0000F83D0000}"/>
    <cellStyle name="Normal 19 3 3 4 2 2 6" xfId="41101" xr:uid="{00000000-0005-0000-0000-0000F93D0000}"/>
    <cellStyle name="Normal 19 3 3 4 2 3" xfId="2695" xr:uid="{00000000-0005-0000-0000-0000FA3D0000}"/>
    <cellStyle name="Normal 19 3 3 4 2 3 2" xfId="7677" xr:uid="{00000000-0005-0000-0000-0000FB3D0000}"/>
    <cellStyle name="Normal 19 3 3 4 2 3 2 2" xfId="16922" xr:uid="{00000000-0005-0000-0000-0000FC3D0000}"/>
    <cellStyle name="Normal 19 3 3 4 2 3 2 3" xfId="26172" xr:uid="{00000000-0005-0000-0000-0000FD3D0000}"/>
    <cellStyle name="Normal 19 3 3 4 2 3 2 4" xfId="35417" xr:uid="{00000000-0005-0000-0000-0000FE3D0000}"/>
    <cellStyle name="Normal 19 3 3 4 2 3 2 5" xfId="44662" xr:uid="{00000000-0005-0000-0000-0000FF3D0000}"/>
    <cellStyle name="Normal 19 3 3 4 2 3 3" xfId="11940" xr:uid="{00000000-0005-0000-0000-0000003E0000}"/>
    <cellStyle name="Normal 19 3 3 4 2 3 4" xfId="21190" xr:uid="{00000000-0005-0000-0000-0000013E0000}"/>
    <cellStyle name="Normal 19 3 3 4 2 3 5" xfId="30435" xr:uid="{00000000-0005-0000-0000-0000023E0000}"/>
    <cellStyle name="Normal 19 3 3 4 2 3 6" xfId="39680" xr:uid="{00000000-0005-0000-0000-0000033E0000}"/>
    <cellStyle name="Normal 19 3 3 4 2 4" xfId="6256" xr:uid="{00000000-0005-0000-0000-0000043E0000}"/>
    <cellStyle name="Normal 19 3 3 4 2 4 2" xfId="15501" xr:uid="{00000000-0005-0000-0000-0000053E0000}"/>
    <cellStyle name="Normal 19 3 3 4 2 4 3" xfId="24751" xr:uid="{00000000-0005-0000-0000-0000063E0000}"/>
    <cellStyle name="Normal 19 3 3 4 2 4 4" xfId="33996" xr:uid="{00000000-0005-0000-0000-0000073E0000}"/>
    <cellStyle name="Normal 19 3 3 4 2 4 5" xfId="43241" xr:uid="{00000000-0005-0000-0000-0000083E0000}"/>
    <cellStyle name="Normal 19 3 3 4 2 5" xfId="10519" xr:uid="{00000000-0005-0000-0000-0000093E0000}"/>
    <cellStyle name="Normal 19 3 3 4 2 6" xfId="19769" xr:uid="{00000000-0005-0000-0000-00000A3E0000}"/>
    <cellStyle name="Normal 19 3 3 4 2 7" xfId="29014" xr:uid="{00000000-0005-0000-0000-00000B3E0000}"/>
    <cellStyle name="Normal 19 3 3 4 2 8" xfId="38259" xr:uid="{00000000-0005-0000-0000-00000C3E0000}"/>
    <cellStyle name="Normal 19 3 3 4 3" xfId="3414" xr:uid="{00000000-0005-0000-0000-00000D3E0000}"/>
    <cellStyle name="Normal 19 3 3 4 3 2" xfId="8396" xr:uid="{00000000-0005-0000-0000-00000E3E0000}"/>
    <cellStyle name="Normal 19 3 3 4 3 2 2" xfId="17641" xr:uid="{00000000-0005-0000-0000-00000F3E0000}"/>
    <cellStyle name="Normal 19 3 3 4 3 2 3" xfId="26891" xr:uid="{00000000-0005-0000-0000-0000103E0000}"/>
    <cellStyle name="Normal 19 3 3 4 3 2 4" xfId="36136" xr:uid="{00000000-0005-0000-0000-0000113E0000}"/>
    <cellStyle name="Normal 19 3 3 4 3 2 5" xfId="45381" xr:uid="{00000000-0005-0000-0000-0000123E0000}"/>
    <cellStyle name="Normal 19 3 3 4 3 3" xfId="12659" xr:uid="{00000000-0005-0000-0000-0000133E0000}"/>
    <cellStyle name="Normal 19 3 3 4 3 4" xfId="21909" xr:uid="{00000000-0005-0000-0000-0000143E0000}"/>
    <cellStyle name="Normal 19 3 3 4 3 5" xfId="31154" xr:uid="{00000000-0005-0000-0000-0000153E0000}"/>
    <cellStyle name="Normal 19 3 3 4 3 6" xfId="40399" xr:uid="{00000000-0005-0000-0000-0000163E0000}"/>
    <cellStyle name="Normal 19 3 3 4 4" xfId="1976" xr:uid="{00000000-0005-0000-0000-0000173E0000}"/>
    <cellStyle name="Normal 19 3 3 4 4 2" xfId="6958" xr:uid="{00000000-0005-0000-0000-0000183E0000}"/>
    <cellStyle name="Normal 19 3 3 4 4 2 2" xfId="16203" xr:uid="{00000000-0005-0000-0000-0000193E0000}"/>
    <cellStyle name="Normal 19 3 3 4 4 2 3" xfId="25453" xr:uid="{00000000-0005-0000-0000-00001A3E0000}"/>
    <cellStyle name="Normal 19 3 3 4 4 2 4" xfId="34698" xr:uid="{00000000-0005-0000-0000-00001B3E0000}"/>
    <cellStyle name="Normal 19 3 3 4 4 2 5" xfId="43943" xr:uid="{00000000-0005-0000-0000-00001C3E0000}"/>
    <cellStyle name="Normal 19 3 3 4 4 3" xfId="11221" xr:uid="{00000000-0005-0000-0000-00001D3E0000}"/>
    <cellStyle name="Normal 19 3 3 4 4 4" xfId="20471" xr:uid="{00000000-0005-0000-0000-00001E3E0000}"/>
    <cellStyle name="Normal 19 3 3 4 4 5" xfId="29716" xr:uid="{00000000-0005-0000-0000-00001F3E0000}"/>
    <cellStyle name="Normal 19 3 3 4 4 6" xfId="38961" xr:uid="{00000000-0005-0000-0000-0000203E0000}"/>
    <cellStyle name="Normal 19 3 3 4 5" xfId="5554" xr:uid="{00000000-0005-0000-0000-0000213E0000}"/>
    <cellStyle name="Normal 19 3 3 4 5 2" xfId="14799" xr:uid="{00000000-0005-0000-0000-0000223E0000}"/>
    <cellStyle name="Normal 19 3 3 4 5 3" xfId="24049" xr:uid="{00000000-0005-0000-0000-0000233E0000}"/>
    <cellStyle name="Normal 19 3 3 4 5 4" xfId="33294" xr:uid="{00000000-0005-0000-0000-0000243E0000}"/>
    <cellStyle name="Normal 19 3 3 4 5 5" xfId="42539" xr:uid="{00000000-0005-0000-0000-0000253E0000}"/>
    <cellStyle name="Normal 19 3 3 4 6" xfId="4835" xr:uid="{00000000-0005-0000-0000-0000263E0000}"/>
    <cellStyle name="Normal 19 3 3 4 6 2" xfId="14080" xr:uid="{00000000-0005-0000-0000-0000273E0000}"/>
    <cellStyle name="Normal 19 3 3 4 6 3" xfId="23330" xr:uid="{00000000-0005-0000-0000-0000283E0000}"/>
    <cellStyle name="Normal 19 3 3 4 6 4" xfId="32575" xr:uid="{00000000-0005-0000-0000-0000293E0000}"/>
    <cellStyle name="Normal 19 3 3 4 6 5" xfId="41820" xr:uid="{00000000-0005-0000-0000-00002A3E0000}"/>
    <cellStyle name="Normal 19 3 3 4 7" xfId="9817" xr:uid="{00000000-0005-0000-0000-00002B3E0000}"/>
    <cellStyle name="Normal 19 3 3 4 8" xfId="19067" xr:uid="{00000000-0005-0000-0000-00002C3E0000}"/>
    <cellStyle name="Normal 19 3 3 4 9" xfId="28312" xr:uid="{00000000-0005-0000-0000-00002D3E0000}"/>
    <cellStyle name="Normal 19 3 3 5" xfId="923" xr:uid="{00000000-0005-0000-0000-00002E3E0000}"/>
    <cellStyle name="Normal 19 3 3 5 2" xfId="3765" xr:uid="{00000000-0005-0000-0000-00002F3E0000}"/>
    <cellStyle name="Normal 19 3 3 5 2 2" xfId="8747" xr:uid="{00000000-0005-0000-0000-0000303E0000}"/>
    <cellStyle name="Normal 19 3 3 5 2 2 2" xfId="17992" xr:uid="{00000000-0005-0000-0000-0000313E0000}"/>
    <cellStyle name="Normal 19 3 3 5 2 2 3" xfId="27242" xr:uid="{00000000-0005-0000-0000-0000323E0000}"/>
    <cellStyle name="Normal 19 3 3 5 2 2 4" xfId="36487" xr:uid="{00000000-0005-0000-0000-0000333E0000}"/>
    <cellStyle name="Normal 19 3 3 5 2 2 5" xfId="45732" xr:uid="{00000000-0005-0000-0000-0000343E0000}"/>
    <cellStyle name="Normal 19 3 3 5 2 3" xfId="13010" xr:uid="{00000000-0005-0000-0000-0000353E0000}"/>
    <cellStyle name="Normal 19 3 3 5 2 4" xfId="22260" xr:uid="{00000000-0005-0000-0000-0000363E0000}"/>
    <cellStyle name="Normal 19 3 3 5 2 5" xfId="31505" xr:uid="{00000000-0005-0000-0000-0000373E0000}"/>
    <cellStyle name="Normal 19 3 3 5 2 6" xfId="40750" xr:uid="{00000000-0005-0000-0000-0000383E0000}"/>
    <cellStyle name="Normal 19 3 3 5 3" xfId="2327" xr:uid="{00000000-0005-0000-0000-0000393E0000}"/>
    <cellStyle name="Normal 19 3 3 5 3 2" xfId="7309" xr:uid="{00000000-0005-0000-0000-00003A3E0000}"/>
    <cellStyle name="Normal 19 3 3 5 3 2 2" xfId="16554" xr:uid="{00000000-0005-0000-0000-00003B3E0000}"/>
    <cellStyle name="Normal 19 3 3 5 3 2 3" xfId="25804" xr:uid="{00000000-0005-0000-0000-00003C3E0000}"/>
    <cellStyle name="Normal 19 3 3 5 3 2 4" xfId="35049" xr:uid="{00000000-0005-0000-0000-00003D3E0000}"/>
    <cellStyle name="Normal 19 3 3 5 3 2 5" xfId="44294" xr:uid="{00000000-0005-0000-0000-00003E3E0000}"/>
    <cellStyle name="Normal 19 3 3 5 3 3" xfId="11572" xr:uid="{00000000-0005-0000-0000-00003F3E0000}"/>
    <cellStyle name="Normal 19 3 3 5 3 4" xfId="20822" xr:uid="{00000000-0005-0000-0000-0000403E0000}"/>
    <cellStyle name="Normal 19 3 3 5 3 5" xfId="30067" xr:uid="{00000000-0005-0000-0000-0000413E0000}"/>
    <cellStyle name="Normal 19 3 3 5 3 6" xfId="39312" xr:uid="{00000000-0005-0000-0000-0000423E0000}"/>
    <cellStyle name="Normal 19 3 3 5 4" xfId="5905" xr:uid="{00000000-0005-0000-0000-0000433E0000}"/>
    <cellStyle name="Normal 19 3 3 5 4 2" xfId="15150" xr:uid="{00000000-0005-0000-0000-0000443E0000}"/>
    <cellStyle name="Normal 19 3 3 5 4 3" xfId="24400" xr:uid="{00000000-0005-0000-0000-0000453E0000}"/>
    <cellStyle name="Normal 19 3 3 5 4 4" xfId="33645" xr:uid="{00000000-0005-0000-0000-0000463E0000}"/>
    <cellStyle name="Normal 19 3 3 5 4 5" xfId="42890" xr:uid="{00000000-0005-0000-0000-0000473E0000}"/>
    <cellStyle name="Normal 19 3 3 5 5" xfId="10168" xr:uid="{00000000-0005-0000-0000-0000483E0000}"/>
    <cellStyle name="Normal 19 3 3 5 6" xfId="19418" xr:uid="{00000000-0005-0000-0000-0000493E0000}"/>
    <cellStyle name="Normal 19 3 3 5 7" xfId="28663" xr:uid="{00000000-0005-0000-0000-00004A3E0000}"/>
    <cellStyle name="Normal 19 3 3 5 8" xfId="37908" xr:uid="{00000000-0005-0000-0000-00004B3E0000}"/>
    <cellStyle name="Normal 19 3 3 6" xfId="3046" xr:uid="{00000000-0005-0000-0000-00004C3E0000}"/>
    <cellStyle name="Normal 19 3 3 6 2" xfId="8028" xr:uid="{00000000-0005-0000-0000-00004D3E0000}"/>
    <cellStyle name="Normal 19 3 3 6 2 2" xfId="17273" xr:uid="{00000000-0005-0000-0000-00004E3E0000}"/>
    <cellStyle name="Normal 19 3 3 6 2 3" xfId="26523" xr:uid="{00000000-0005-0000-0000-00004F3E0000}"/>
    <cellStyle name="Normal 19 3 3 6 2 4" xfId="35768" xr:uid="{00000000-0005-0000-0000-0000503E0000}"/>
    <cellStyle name="Normal 19 3 3 6 2 5" xfId="45013" xr:uid="{00000000-0005-0000-0000-0000513E0000}"/>
    <cellStyle name="Normal 19 3 3 6 3" xfId="12291" xr:uid="{00000000-0005-0000-0000-0000523E0000}"/>
    <cellStyle name="Normal 19 3 3 6 4" xfId="21541" xr:uid="{00000000-0005-0000-0000-0000533E0000}"/>
    <cellStyle name="Normal 19 3 3 6 5" xfId="30786" xr:uid="{00000000-0005-0000-0000-0000543E0000}"/>
    <cellStyle name="Normal 19 3 3 6 6" xfId="40031" xr:uid="{00000000-0005-0000-0000-0000553E0000}"/>
    <cellStyle name="Normal 19 3 3 7" xfId="1586" xr:uid="{00000000-0005-0000-0000-0000563E0000}"/>
    <cellStyle name="Normal 19 3 3 7 2" xfId="6568" xr:uid="{00000000-0005-0000-0000-0000573E0000}"/>
    <cellStyle name="Normal 19 3 3 7 2 2" xfId="15813" xr:uid="{00000000-0005-0000-0000-0000583E0000}"/>
    <cellStyle name="Normal 19 3 3 7 2 3" xfId="25063" xr:uid="{00000000-0005-0000-0000-0000593E0000}"/>
    <cellStyle name="Normal 19 3 3 7 2 4" xfId="34308" xr:uid="{00000000-0005-0000-0000-00005A3E0000}"/>
    <cellStyle name="Normal 19 3 3 7 2 5" xfId="43553" xr:uid="{00000000-0005-0000-0000-00005B3E0000}"/>
    <cellStyle name="Normal 19 3 3 7 3" xfId="10831" xr:uid="{00000000-0005-0000-0000-00005C3E0000}"/>
    <cellStyle name="Normal 19 3 3 7 4" xfId="20081" xr:uid="{00000000-0005-0000-0000-00005D3E0000}"/>
    <cellStyle name="Normal 19 3 3 7 5" xfId="29326" xr:uid="{00000000-0005-0000-0000-00005E3E0000}"/>
    <cellStyle name="Normal 19 3 3 7 6" xfId="38571" xr:uid="{00000000-0005-0000-0000-00005F3E0000}"/>
    <cellStyle name="Normal 19 3 3 8" xfId="5186" xr:uid="{00000000-0005-0000-0000-0000603E0000}"/>
    <cellStyle name="Normal 19 3 3 8 2" xfId="14431" xr:uid="{00000000-0005-0000-0000-0000613E0000}"/>
    <cellStyle name="Normal 19 3 3 8 3" xfId="23681" xr:uid="{00000000-0005-0000-0000-0000623E0000}"/>
    <cellStyle name="Normal 19 3 3 8 4" xfId="32926" xr:uid="{00000000-0005-0000-0000-0000633E0000}"/>
    <cellStyle name="Normal 19 3 3 8 5" xfId="42171" xr:uid="{00000000-0005-0000-0000-0000643E0000}"/>
    <cellStyle name="Normal 19 3 3 9" xfId="4484" xr:uid="{00000000-0005-0000-0000-0000653E0000}"/>
    <cellStyle name="Normal 19 3 3 9 2" xfId="13729" xr:uid="{00000000-0005-0000-0000-0000663E0000}"/>
    <cellStyle name="Normal 19 3 3 9 3" xfId="22979" xr:uid="{00000000-0005-0000-0000-0000673E0000}"/>
    <cellStyle name="Normal 19 3 3 9 4" xfId="32224" xr:uid="{00000000-0005-0000-0000-0000683E0000}"/>
    <cellStyle name="Normal 19 3 3 9 5" xfId="41469" xr:uid="{00000000-0005-0000-0000-0000693E0000}"/>
    <cellStyle name="Normal 19 3 4" xfId="163" xr:uid="{00000000-0005-0000-0000-00006A3E0000}"/>
    <cellStyle name="Normal 19 3 4 10" xfId="9410" xr:uid="{00000000-0005-0000-0000-00006B3E0000}"/>
    <cellStyle name="Normal 19 3 4 11" xfId="18660" xr:uid="{00000000-0005-0000-0000-00006C3E0000}"/>
    <cellStyle name="Normal 19 3 4 12" xfId="27905" xr:uid="{00000000-0005-0000-0000-00006D3E0000}"/>
    <cellStyle name="Normal 19 3 4 13" xfId="37150" xr:uid="{00000000-0005-0000-0000-00006E3E0000}"/>
    <cellStyle name="Normal 19 3 4 2" xfId="320" xr:uid="{00000000-0005-0000-0000-00006F3E0000}"/>
    <cellStyle name="Normal 19 3 4 2 10" xfId="28061" xr:uid="{00000000-0005-0000-0000-0000703E0000}"/>
    <cellStyle name="Normal 19 3 4 2 11" xfId="37306" xr:uid="{00000000-0005-0000-0000-0000713E0000}"/>
    <cellStyle name="Normal 19 3 4 2 2" xfId="689" xr:uid="{00000000-0005-0000-0000-0000723E0000}"/>
    <cellStyle name="Normal 19 3 4 2 2 10" xfId="37674" xr:uid="{00000000-0005-0000-0000-0000733E0000}"/>
    <cellStyle name="Normal 19 3 4 2 2 2" xfId="1391" xr:uid="{00000000-0005-0000-0000-0000743E0000}"/>
    <cellStyle name="Normal 19 3 4 2 2 2 2" xfId="4233" xr:uid="{00000000-0005-0000-0000-0000753E0000}"/>
    <cellStyle name="Normal 19 3 4 2 2 2 2 2" xfId="9215" xr:uid="{00000000-0005-0000-0000-0000763E0000}"/>
    <cellStyle name="Normal 19 3 4 2 2 2 2 2 2" xfId="18460" xr:uid="{00000000-0005-0000-0000-0000773E0000}"/>
    <cellStyle name="Normal 19 3 4 2 2 2 2 2 3" xfId="27710" xr:uid="{00000000-0005-0000-0000-0000783E0000}"/>
    <cellStyle name="Normal 19 3 4 2 2 2 2 2 4" xfId="36955" xr:uid="{00000000-0005-0000-0000-0000793E0000}"/>
    <cellStyle name="Normal 19 3 4 2 2 2 2 2 5" xfId="46200" xr:uid="{00000000-0005-0000-0000-00007A3E0000}"/>
    <cellStyle name="Normal 19 3 4 2 2 2 2 3" xfId="13478" xr:uid="{00000000-0005-0000-0000-00007B3E0000}"/>
    <cellStyle name="Normal 19 3 4 2 2 2 2 4" xfId="22728" xr:uid="{00000000-0005-0000-0000-00007C3E0000}"/>
    <cellStyle name="Normal 19 3 4 2 2 2 2 5" xfId="31973" xr:uid="{00000000-0005-0000-0000-00007D3E0000}"/>
    <cellStyle name="Normal 19 3 4 2 2 2 2 6" xfId="41218" xr:uid="{00000000-0005-0000-0000-00007E3E0000}"/>
    <cellStyle name="Normal 19 3 4 2 2 2 3" xfId="2812" xr:uid="{00000000-0005-0000-0000-00007F3E0000}"/>
    <cellStyle name="Normal 19 3 4 2 2 2 3 2" xfId="7794" xr:uid="{00000000-0005-0000-0000-0000803E0000}"/>
    <cellStyle name="Normal 19 3 4 2 2 2 3 2 2" xfId="17039" xr:uid="{00000000-0005-0000-0000-0000813E0000}"/>
    <cellStyle name="Normal 19 3 4 2 2 2 3 2 3" xfId="26289" xr:uid="{00000000-0005-0000-0000-0000823E0000}"/>
    <cellStyle name="Normal 19 3 4 2 2 2 3 2 4" xfId="35534" xr:uid="{00000000-0005-0000-0000-0000833E0000}"/>
    <cellStyle name="Normal 19 3 4 2 2 2 3 2 5" xfId="44779" xr:uid="{00000000-0005-0000-0000-0000843E0000}"/>
    <cellStyle name="Normal 19 3 4 2 2 2 3 3" xfId="12057" xr:uid="{00000000-0005-0000-0000-0000853E0000}"/>
    <cellStyle name="Normal 19 3 4 2 2 2 3 4" xfId="21307" xr:uid="{00000000-0005-0000-0000-0000863E0000}"/>
    <cellStyle name="Normal 19 3 4 2 2 2 3 5" xfId="30552" xr:uid="{00000000-0005-0000-0000-0000873E0000}"/>
    <cellStyle name="Normal 19 3 4 2 2 2 3 6" xfId="39797" xr:uid="{00000000-0005-0000-0000-0000883E0000}"/>
    <cellStyle name="Normal 19 3 4 2 2 2 4" xfId="6373" xr:uid="{00000000-0005-0000-0000-0000893E0000}"/>
    <cellStyle name="Normal 19 3 4 2 2 2 4 2" xfId="15618" xr:uid="{00000000-0005-0000-0000-00008A3E0000}"/>
    <cellStyle name="Normal 19 3 4 2 2 2 4 3" xfId="24868" xr:uid="{00000000-0005-0000-0000-00008B3E0000}"/>
    <cellStyle name="Normal 19 3 4 2 2 2 4 4" xfId="34113" xr:uid="{00000000-0005-0000-0000-00008C3E0000}"/>
    <cellStyle name="Normal 19 3 4 2 2 2 4 5" xfId="43358" xr:uid="{00000000-0005-0000-0000-00008D3E0000}"/>
    <cellStyle name="Normal 19 3 4 2 2 2 5" xfId="10636" xr:uid="{00000000-0005-0000-0000-00008E3E0000}"/>
    <cellStyle name="Normal 19 3 4 2 2 2 6" xfId="19886" xr:uid="{00000000-0005-0000-0000-00008F3E0000}"/>
    <cellStyle name="Normal 19 3 4 2 2 2 7" xfId="29131" xr:uid="{00000000-0005-0000-0000-0000903E0000}"/>
    <cellStyle name="Normal 19 3 4 2 2 2 8" xfId="38376" xr:uid="{00000000-0005-0000-0000-0000913E0000}"/>
    <cellStyle name="Normal 19 3 4 2 2 3" xfId="3531" xr:uid="{00000000-0005-0000-0000-0000923E0000}"/>
    <cellStyle name="Normal 19 3 4 2 2 3 2" xfId="8513" xr:uid="{00000000-0005-0000-0000-0000933E0000}"/>
    <cellStyle name="Normal 19 3 4 2 2 3 2 2" xfId="17758" xr:uid="{00000000-0005-0000-0000-0000943E0000}"/>
    <cellStyle name="Normal 19 3 4 2 2 3 2 3" xfId="27008" xr:uid="{00000000-0005-0000-0000-0000953E0000}"/>
    <cellStyle name="Normal 19 3 4 2 2 3 2 4" xfId="36253" xr:uid="{00000000-0005-0000-0000-0000963E0000}"/>
    <cellStyle name="Normal 19 3 4 2 2 3 2 5" xfId="45498" xr:uid="{00000000-0005-0000-0000-0000973E0000}"/>
    <cellStyle name="Normal 19 3 4 2 2 3 3" xfId="12776" xr:uid="{00000000-0005-0000-0000-0000983E0000}"/>
    <cellStyle name="Normal 19 3 4 2 2 3 4" xfId="22026" xr:uid="{00000000-0005-0000-0000-0000993E0000}"/>
    <cellStyle name="Normal 19 3 4 2 2 3 5" xfId="31271" xr:uid="{00000000-0005-0000-0000-00009A3E0000}"/>
    <cellStyle name="Normal 19 3 4 2 2 3 6" xfId="40516" xr:uid="{00000000-0005-0000-0000-00009B3E0000}"/>
    <cellStyle name="Normal 19 3 4 2 2 4" xfId="2093" xr:uid="{00000000-0005-0000-0000-00009C3E0000}"/>
    <cellStyle name="Normal 19 3 4 2 2 4 2" xfId="7075" xr:uid="{00000000-0005-0000-0000-00009D3E0000}"/>
    <cellStyle name="Normal 19 3 4 2 2 4 2 2" xfId="16320" xr:uid="{00000000-0005-0000-0000-00009E3E0000}"/>
    <cellStyle name="Normal 19 3 4 2 2 4 2 3" xfId="25570" xr:uid="{00000000-0005-0000-0000-00009F3E0000}"/>
    <cellStyle name="Normal 19 3 4 2 2 4 2 4" xfId="34815" xr:uid="{00000000-0005-0000-0000-0000A03E0000}"/>
    <cellStyle name="Normal 19 3 4 2 2 4 2 5" xfId="44060" xr:uid="{00000000-0005-0000-0000-0000A13E0000}"/>
    <cellStyle name="Normal 19 3 4 2 2 4 3" xfId="11338" xr:uid="{00000000-0005-0000-0000-0000A23E0000}"/>
    <cellStyle name="Normal 19 3 4 2 2 4 4" xfId="20588" xr:uid="{00000000-0005-0000-0000-0000A33E0000}"/>
    <cellStyle name="Normal 19 3 4 2 2 4 5" xfId="29833" xr:uid="{00000000-0005-0000-0000-0000A43E0000}"/>
    <cellStyle name="Normal 19 3 4 2 2 4 6" xfId="39078" xr:uid="{00000000-0005-0000-0000-0000A53E0000}"/>
    <cellStyle name="Normal 19 3 4 2 2 5" xfId="5671" xr:uid="{00000000-0005-0000-0000-0000A63E0000}"/>
    <cellStyle name="Normal 19 3 4 2 2 5 2" xfId="14916" xr:uid="{00000000-0005-0000-0000-0000A73E0000}"/>
    <cellStyle name="Normal 19 3 4 2 2 5 3" xfId="24166" xr:uid="{00000000-0005-0000-0000-0000A83E0000}"/>
    <cellStyle name="Normal 19 3 4 2 2 5 4" xfId="33411" xr:uid="{00000000-0005-0000-0000-0000A93E0000}"/>
    <cellStyle name="Normal 19 3 4 2 2 5 5" xfId="42656" xr:uid="{00000000-0005-0000-0000-0000AA3E0000}"/>
    <cellStyle name="Normal 19 3 4 2 2 6" xfId="4952" xr:uid="{00000000-0005-0000-0000-0000AB3E0000}"/>
    <cellStyle name="Normal 19 3 4 2 2 6 2" xfId="14197" xr:uid="{00000000-0005-0000-0000-0000AC3E0000}"/>
    <cellStyle name="Normal 19 3 4 2 2 6 3" xfId="23447" xr:uid="{00000000-0005-0000-0000-0000AD3E0000}"/>
    <cellStyle name="Normal 19 3 4 2 2 6 4" xfId="32692" xr:uid="{00000000-0005-0000-0000-0000AE3E0000}"/>
    <cellStyle name="Normal 19 3 4 2 2 6 5" xfId="41937" xr:uid="{00000000-0005-0000-0000-0000AF3E0000}"/>
    <cellStyle name="Normal 19 3 4 2 2 7" xfId="9934" xr:uid="{00000000-0005-0000-0000-0000B03E0000}"/>
    <cellStyle name="Normal 19 3 4 2 2 8" xfId="19184" xr:uid="{00000000-0005-0000-0000-0000B13E0000}"/>
    <cellStyle name="Normal 19 3 4 2 2 9" xfId="28429" xr:uid="{00000000-0005-0000-0000-0000B23E0000}"/>
    <cellStyle name="Normal 19 3 4 2 3" xfId="1040" xr:uid="{00000000-0005-0000-0000-0000B33E0000}"/>
    <cellStyle name="Normal 19 3 4 2 3 2" xfId="3882" xr:uid="{00000000-0005-0000-0000-0000B43E0000}"/>
    <cellStyle name="Normal 19 3 4 2 3 2 2" xfId="8864" xr:uid="{00000000-0005-0000-0000-0000B53E0000}"/>
    <cellStyle name="Normal 19 3 4 2 3 2 2 2" xfId="18109" xr:uid="{00000000-0005-0000-0000-0000B63E0000}"/>
    <cellStyle name="Normal 19 3 4 2 3 2 2 3" xfId="27359" xr:uid="{00000000-0005-0000-0000-0000B73E0000}"/>
    <cellStyle name="Normal 19 3 4 2 3 2 2 4" xfId="36604" xr:uid="{00000000-0005-0000-0000-0000B83E0000}"/>
    <cellStyle name="Normal 19 3 4 2 3 2 2 5" xfId="45849" xr:uid="{00000000-0005-0000-0000-0000B93E0000}"/>
    <cellStyle name="Normal 19 3 4 2 3 2 3" xfId="13127" xr:uid="{00000000-0005-0000-0000-0000BA3E0000}"/>
    <cellStyle name="Normal 19 3 4 2 3 2 4" xfId="22377" xr:uid="{00000000-0005-0000-0000-0000BB3E0000}"/>
    <cellStyle name="Normal 19 3 4 2 3 2 5" xfId="31622" xr:uid="{00000000-0005-0000-0000-0000BC3E0000}"/>
    <cellStyle name="Normal 19 3 4 2 3 2 6" xfId="40867" xr:uid="{00000000-0005-0000-0000-0000BD3E0000}"/>
    <cellStyle name="Normal 19 3 4 2 3 3" xfId="2444" xr:uid="{00000000-0005-0000-0000-0000BE3E0000}"/>
    <cellStyle name="Normal 19 3 4 2 3 3 2" xfId="7426" xr:uid="{00000000-0005-0000-0000-0000BF3E0000}"/>
    <cellStyle name="Normal 19 3 4 2 3 3 2 2" xfId="16671" xr:uid="{00000000-0005-0000-0000-0000C03E0000}"/>
    <cellStyle name="Normal 19 3 4 2 3 3 2 3" xfId="25921" xr:uid="{00000000-0005-0000-0000-0000C13E0000}"/>
    <cellStyle name="Normal 19 3 4 2 3 3 2 4" xfId="35166" xr:uid="{00000000-0005-0000-0000-0000C23E0000}"/>
    <cellStyle name="Normal 19 3 4 2 3 3 2 5" xfId="44411" xr:uid="{00000000-0005-0000-0000-0000C33E0000}"/>
    <cellStyle name="Normal 19 3 4 2 3 3 3" xfId="11689" xr:uid="{00000000-0005-0000-0000-0000C43E0000}"/>
    <cellStyle name="Normal 19 3 4 2 3 3 4" xfId="20939" xr:uid="{00000000-0005-0000-0000-0000C53E0000}"/>
    <cellStyle name="Normal 19 3 4 2 3 3 5" xfId="30184" xr:uid="{00000000-0005-0000-0000-0000C63E0000}"/>
    <cellStyle name="Normal 19 3 4 2 3 3 6" xfId="39429" xr:uid="{00000000-0005-0000-0000-0000C73E0000}"/>
    <cellStyle name="Normal 19 3 4 2 3 4" xfId="6022" xr:uid="{00000000-0005-0000-0000-0000C83E0000}"/>
    <cellStyle name="Normal 19 3 4 2 3 4 2" xfId="15267" xr:uid="{00000000-0005-0000-0000-0000C93E0000}"/>
    <cellStyle name="Normal 19 3 4 2 3 4 3" xfId="24517" xr:uid="{00000000-0005-0000-0000-0000CA3E0000}"/>
    <cellStyle name="Normal 19 3 4 2 3 4 4" xfId="33762" xr:uid="{00000000-0005-0000-0000-0000CB3E0000}"/>
    <cellStyle name="Normal 19 3 4 2 3 4 5" xfId="43007" xr:uid="{00000000-0005-0000-0000-0000CC3E0000}"/>
    <cellStyle name="Normal 19 3 4 2 3 5" xfId="10285" xr:uid="{00000000-0005-0000-0000-0000CD3E0000}"/>
    <cellStyle name="Normal 19 3 4 2 3 6" xfId="19535" xr:uid="{00000000-0005-0000-0000-0000CE3E0000}"/>
    <cellStyle name="Normal 19 3 4 2 3 7" xfId="28780" xr:uid="{00000000-0005-0000-0000-0000CF3E0000}"/>
    <cellStyle name="Normal 19 3 4 2 3 8" xfId="38025" xr:uid="{00000000-0005-0000-0000-0000D03E0000}"/>
    <cellStyle name="Normal 19 3 4 2 4" xfId="3163" xr:uid="{00000000-0005-0000-0000-0000D13E0000}"/>
    <cellStyle name="Normal 19 3 4 2 4 2" xfId="8145" xr:uid="{00000000-0005-0000-0000-0000D23E0000}"/>
    <cellStyle name="Normal 19 3 4 2 4 2 2" xfId="17390" xr:uid="{00000000-0005-0000-0000-0000D33E0000}"/>
    <cellStyle name="Normal 19 3 4 2 4 2 3" xfId="26640" xr:uid="{00000000-0005-0000-0000-0000D43E0000}"/>
    <cellStyle name="Normal 19 3 4 2 4 2 4" xfId="35885" xr:uid="{00000000-0005-0000-0000-0000D53E0000}"/>
    <cellStyle name="Normal 19 3 4 2 4 2 5" xfId="45130" xr:uid="{00000000-0005-0000-0000-0000D63E0000}"/>
    <cellStyle name="Normal 19 3 4 2 4 3" xfId="12408" xr:uid="{00000000-0005-0000-0000-0000D73E0000}"/>
    <cellStyle name="Normal 19 3 4 2 4 4" xfId="21658" xr:uid="{00000000-0005-0000-0000-0000D83E0000}"/>
    <cellStyle name="Normal 19 3 4 2 4 5" xfId="30903" xr:uid="{00000000-0005-0000-0000-0000D93E0000}"/>
    <cellStyle name="Normal 19 3 4 2 4 6" xfId="40148" xr:uid="{00000000-0005-0000-0000-0000DA3E0000}"/>
    <cellStyle name="Normal 19 3 4 2 5" xfId="1859" xr:uid="{00000000-0005-0000-0000-0000DB3E0000}"/>
    <cellStyle name="Normal 19 3 4 2 5 2" xfId="6841" xr:uid="{00000000-0005-0000-0000-0000DC3E0000}"/>
    <cellStyle name="Normal 19 3 4 2 5 2 2" xfId="16086" xr:uid="{00000000-0005-0000-0000-0000DD3E0000}"/>
    <cellStyle name="Normal 19 3 4 2 5 2 3" xfId="25336" xr:uid="{00000000-0005-0000-0000-0000DE3E0000}"/>
    <cellStyle name="Normal 19 3 4 2 5 2 4" xfId="34581" xr:uid="{00000000-0005-0000-0000-0000DF3E0000}"/>
    <cellStyle name="Normal 19 3 4 2 5 2 5" xfId="43826" xr:uid="{00000000-0005-0000-0000-0000E03E0000}"/>
    <cellStyle name="Normal 19 3 4 2 5 3" xfId="11104" xr:uid="{00000000-0005-0000-0000-0000E13E0000}"/>
    <cellStyle name="Normal 19 3 4 2 5 4" xfId="20354" xr:uid="{00000000-0005-0000-0000-0000E23E0000}"/>
    <cellStyle name="Normal 19 3 4 2 5 5" xfId="29599" xr:uid="{00000000-0005-0000-0000-0000E33E0000}"/>
    <cellStyle name="Normal 19 3 4 2 5 6" xfId="38844" xr:uid="{00000000-0005-0000-0000-0000E43E0000}"/>
    <cellStyle name="Normal 19 3 4 2 6" xfId="5303" xr:uid="{00000000-0005-0000-0000-0000E53E0000}"/>
    <cellStyle name="Normal 19 3 4 2 6 2" xfId="14548" xr:uid="{00000000-0005-0000-0000-0000E63E0000}"/>
    <cellStyle name="Normal 19 3 4 2 6 3" xfId="23798" xr:uid="{00000000-0005-0000-0000-0000E73E0000}"/>
    <cellStyle name="Normal 19 3 4 2 6 4" xfId="33043" xr:uid="{00000000-0005-0000-0000-0000E83E0000}"/>
    <cellStyle name="Normal 19 3 4 2 6 5" xfId="42288" xr:uid="{00000000-0005-0000-0000-0000E93E0000}"/>
    <cellStyle name="Normal 19 3 4 2 7" xfId="4601" xr:uid="{00000000-0005-0000-0000-0000EA3E0000}"/>
    <cellStyle name="Normal 19 3 4 2 7 2" xfId="13846" xr:uid="{00000000-0005-0000-0000-0000EB3E0000}"/>
    <cellStyle name="Normal 19 3 4 2 7 3" xfId="23096" xr:uid="{00000000-0005-0000-0000-0000EC3E0000}"/>
    <cellStyle name="Normal 19 3 4 2 7 4" xfId="32341" xr:uid="{00000000-0005-0000-0000-0000ED3E0000}"/>
    <cellStyle name="Normal 19 3 4 2 7 5" xfId="41586" xr:uid="{00000000-0005-0000-0000-0000EE3E0000}"/>
    <cellStyle name="Normal 19 3 4 2 8" xfId="9566" xr:uid="{00000000-0005-0000-0000-0000EF3E0000}"/>
    <cellStyle name="Normal 19 3 4 2 9" xfId="18816" xr:uid="{00000000-0005-0000-0000-0000F03E0000}"/>
    <cellStyle name="Normal 19 3 4 3" xfId="398" xr:uid="{00000000-0005-0000-0000-0000F13E0000}"/>
    <cellStyle name="Normal 19 3 4 3 10" xfId="28139" xr:uid="{00000000-0005-0000-0000-0000F23E0000}"/>
    <cellStyle name="Normal 19 3 4 3 11" xfId="37384" xr:uid="{00000000-0005-0000-0000-0000F33E0000}"/>
    <cellStyle name="Normal 19 3 4 3 2" xfId="767" xr:uid="{00000000-0005-0000-0000-0000F43E0000}"/>
    <cellStyle name="Normal 19 3 4 3 2 10" xfId="37752" xr:uid="{00000000-0005-0000-0000-0000F53E0000}"/>
    <cellStyle name="Normal 19 3 4 3 2 2" xfId="1469" xr:uid="{00000000-0005-0000-0000-0000F63E0000}"/>
    <cellStyle name="Normal 19 3 4 3 2 2 2" xfId="4311" xr:uid="{00000000-0005-0000-0000-0000F73E0000}"/>
    <cellStyle name="Normal 19 3 4 3 2 2 2 2" xfId="9293" xr:uid="{00000000-0005-0000-0000-0000F83E0000}"/>
    <cellStyle name="Normal 19 3 4 3 2 2 2 2 2" xfId="18538" xr:uid="{00000000-0005-0000-0000-0000F93E0000}"/>
    <cellStyle name="Normal 19 3 4 3 2 2 2 2 3" xfId="27788" xr:uid="{00000000-0005-0000-0000-0000FA3E0000}"/>
    <cellStyle name="Normal 19 3 4 3 2 2 2 2 4" xfId="37033" xr:uid="{00000000-0005-0000-0000-0000FB3E0000}"/>
    <cellStyle name="Normal 19 3 4 3 2 2 2 2 5" xfId="46278" xr:uid="{00000000-0005-0000-0000-0000FC3E0000}"/>
    <cellStyle name="Normal 19 3 4 3 2 2 2 3" xfId="13556" xr:uid="{00000000-0005-0000-0000-0000FD3E0000}"/>
    <cellStyle name="Normal 19 3 4 3 2 2 2 4" xfId="22806" xr:uid="{00000000-0005-0000-0000-0000FE3E0000}"/>
    <cellStyle name="Normal 19 3 4 3 2 2 2 5" xfId="32051" xr:uid="{00000000-0005-0000-0000-0000FF3E0000}"/>
    <cellStyle name="Normal 19 3 4 3 2 2 2 6" xfId="41296" xr:uid="{00000000-0005-0000-0000-0000003F0000}"/>
    <cellStyle name="Normal 19 3 4 3 2 2 3" xfId="2890" xr:uid="{00000000-0005-0000-0000-0000013F0000}"/>
    <cellStyle name="Normal 19 3 4 3 2 2 3 2" xfId="7872" xr:uid="{00000000-0005-0000-0000-0000023F0000}"/>
    <cellStyle name="Normal 19 3 4 3 2 2 3 2 2" xfId="17117" xr:uid="{00000000-0005-0000-0000-0000033F0000}"/>
    <cellStyle name="Normal 19 3 4 3 2 2 3 2 3" xfId="26367" xr:uid="{00000000-0005-0000-0000-0000043F0000}"/>
    <cellStyle name="Normal 19 3 4 3 2 2 3 2 4" xfId="35612" xr:uid="{00000000-0005-0000-0000-0000053F0000}"/>
    <cellStyle name="Normal 19 3 4 3 2 2 3 2 5" xfId="44857" xr:uid="{00000000-0005-0000-0000-0000063F0000}"/>
    <cellStyle name="Normal 19 3 4 3 2 2 3 3" xfId="12135" xr:uid="{00000000-0005-0000-0000-0000073F0000}"/>
    <cellStyle name="Normal 19 3 4 3 2 2 3 4" xfId="21385" xr:uid="{00000000-0005-0000-0000-0000083F0000}"/>
    <cellStyle name="Normal 19 3 4 3 2 2 3 5" xfId="30630" xr:uid="{00000000-0005-0000-0000-0000093F0000}"/>
    <cellStyle name="Normal 19 3 4 3 2 2 3 6" xfId="39875" xr:uid="{00000000-0005-0000-0000-00000A3F0000}"/>
    <cellStyle name="Normal 19 3 4 3 2 2 4" xfId="6451" xr:uid="{00000000-0005-0000-0000-00000B3F0000}"/>
    <cellStyle name="Normal 19 3 4 3 2 2 4 2" xfId="15696" xr:uid="{00000000-0005-0000-0000-00000C3F0000}"/>
    <cellStyle name="Normal 19 3 4 3 2 2 4 3" xfId="24946" xr:uid="{00000000-0005-0000-0000-00000D3F0000}"/>
    <cellStyle name="Normal 19 3 4 3 2 2 4 4" xfId="34191" xr:uid="{00000000-0005-0000-0000-00000E3F0000}"/>
    <cellStyle name="Normal 19 3 4 3 2 2 4 5" xfId="43436" xr:uid="{00000000-0005-0000-0000-00000F3F0000}"/>
    <cellStyle name="Normal 19 3 4 3 2 2 5" xfId="10714" xr:uid="{00000000-0005-0000-0000-0000103F0000}"/>
    <cellStyle name="Normal 19 3 4 3 2 2 6" xfId="19964" xr:uid="{00000000-0005-0000-0000-0000113F0000}"/>
    <cellStyle name="Normal 19 3 4 3 2 2 7" xfId="29209" xr:uid="{00000000-0005-0000-0000-0000123F0000}"/>
    <cellStyle name="Normal 19 3 4 3 2 2 8" xfId="38454" xr:uid="{00000000-0005-0000-0000-0000133F0000}"/>
    <cellStyle name="Normal 19 3 4 3 2 3" xfId="3609" xr:uid="{00000000-0005-0000-0000-0000143F0000}"/>
    <cellStyle name="Normal 19 3 4 3 2 3 2" xfId="8591" xr:uid="{00000000-0005-0000-0000-0000153F0000}"/>
    <cellStyle name="Normal 19 3 4 3 2 3 2 2" xfId="17836" xr:uid="{00000000-0005-0000-0000-0000163F0000}"/>
    <cellStyle name="Normal 19 3 4 3 2 3 2 3" xfId="27086" xr:uid="{00000000-0005-0000-0000-0000173F0000}"/>
    <cellStyle name="Normal 19 3 4 3 2 3 2 4" xfId="36331" xr:uid="{00000000-0005-0000-0000-0000183F0000}"/>
    <cellStyle name="Normal 19 3 4 3 2 3 2 5" xfId="45576" xr:uid="{00000000-0005-0000-0000-0000193F0000}"/>
    <cellStyle name="Normal 19 3 4 3 2 3 3" xfId="12854" xr:uid="{00000000-0005-0000-0000-00001A3F0000}"/>
    <cellStyle name="Normal 19 3 4 3 2 3 4" xfId="22104" xr:uid="{00000000-0005-0000-0000-00001B3F0000}"/>
    <cellStyle name="Normal 19 3 4 3 2 3 5" xfId="31349" xr:uid="{00000000-0005-0000-0000-00001C3F0000}"/>
    <cellStyle name="Normal 19 3 4 3 2 3 6" xfId="40594" xr:uid="{00000000-0005-0000-0000-00001D3F0000}"/>
    <cellStyle name="Normal 19 3 4 3 2 4" xfId="2171" xr:uid="{00000000-0005-0000-0000-00001E3F0000}"/>
    <cellStyle name="Normal 19 3 4 3 2 4 2" xfId="7153" xr:uid="{00000000-0005-0000-0000-00001F3F0000}"/>
    <cellStyle name="Normal 19 3 4 3 2 4 2 2" xfId="16398" xr:uid="{00000000-0005-0000-0000-0000203F0000}"/>
    <cellStyle name="Normal 19 3 4 3 2 4 2 3" xfId="25648" xr:uid="{00000000-0005-0000-0000-0000213F0000}"/>
    <cellStyle name="Normal 19 3 4 3 2 4 2 4" xfId="34893" xr:uid="{00000000-0005-0000-0000-0000223F0000}"/>
    <cellStyle name="Normal 19 3 4 3 2 4 2 5" xfId="44138" xr:uid="{00000000-0005-0000-0000-0000233F0000}"/>
    <cellStyle name="Normal 19 3 4 3 2 4 3" xfId="11416" xr:uid="{00000000-0005-0000-0000-0000243F0000}"/>
    <cellStyle name="Normal 19 3 4 3 2 4 4" xfId="20666" xr:uid="{00000000-0005-0000-0000-0000253F0000}"/>
    <cellStyle name="Normal 19 3 4 3 2 4 5" xfId="29911" xr:uid="{00000000-0005-0000-0000-0000263F0000}"/>
    <cellStyle name="Normal 19 3 4 3 2 4 6" xfId="39156" xr:uid="{00000000-0005-0000-0000-0000273F0000}"/>
    <cellStyle name="Normal 19 3 4 3 2 5" xfId="5749" xr:uid="{00000000-0005-0000-0000-0000283F0000}"/>
    <cellStyle name="Normal 19 3 4 3 2 5 2" xfId="14994" xr:uid="{00000000-0005-0000-0000-0000293F0000}"/>
    <cellStyle name="Normal 19 3 4 3 2 5 3" xfId="24244" xr:uid="{00000000-0005-0000-0000-00002A3F0000}"/>
    <cellStyle name="Normal 19 3 4 3 2 5 4" xfId="33489" xr:uid="{00000000-0005-0000-0000-00002B3F0000}"/>
    <cellStyle name="Normal 19 3 4 3 2 5 5" xfId="42734" xr:uid="{00000000-0005-0000-0000-00002C3F0000}"/>
    <cellStyle name="Normal 19 3 4 3 2 6" xfId="5030" xr:uid="{00000000-0005-0000-0000-00002D3F0000}"/>
    <cellStyle name="Normal 19 3 4 3 2 6 2" xfId="14275" xr:uid="{00000000-0005-0000-0000-00002E3F0000}"/>
    <cellStyle name="Normal 19 3 4 3 2 6 3" xfId="23525" xr:uid="{00000000-0005-0000-0000-00002F3F0000}"/>
    <cellStyle name="Normal 19 3 4 3 2 6 4" xfId="32770" xr:uid="{00000000-0005-0000-0000-0000303F0000}"/>
    <cellStyle name="Normal 19 3 4 3 2 6 5" xfId="42015" xr:uid="{00000000-0005-0000-0000-0000313F0000}"/>
    <cellStyle name="Normal 19 3 4 3 2 7" xfId="10012" xr:uid="{00000000-0005-0000-0000-0000323F0000}"/>
    <cellStyle name="Normal 19 3 4 3 2 8" xfId="19262" xr:uid="{00000000-0005-0000-0000-0000333F0000}"/>
    <cellStyle name="Normal 19 3 4 3 2 9" xfId="28507" xr:uid="{00000000-0005-0000-0000-0000343F0000}"/>
    <cellStyle name="Normal 19 3 4 3 3" xfId="1118" xr:uid="{00000000-0005-0000-0000-0000353F0000}"/>
    <cellStyle name="Normal 19 3 4 3 3 2" xfId="3960" xr:uid="{00000000-0005-0000-0000-0000363F0000}"/>
    <cellStyle name="Normal 19 3 4 3 3 2 2" xfId="8942" xr:uid="{00000000-0005-0000-0000-0000373F0000}"/>
    <cellStyle name="Normal 19 3 4 3 3 2 2 2" xfId="18187" xr:uid="{00000000-0005-0000-0000-0000383F0000}"/>
    <cellStyle name="Normal 19 3 4 3 3 2 2 3" xfId="27437" xr:uid="{00000000-0005-0000-0000-0000393F0000}"/>
    <cellStyle name="Normal 19 3 4 3 3 2 2 4" xfId="36682" xr:uid="{00000000-0005-0000-0000-00003A3F0000}"/>
    <cellStyle name="Normal 19 3 4 3 3 2 2 5" xfId="45927" xr:uid="{00000000-0005-0000-0000-00003B3F0000}"/>
    <cellStyle name="Normal 19 3 4 3 3 2 3" xfId="13205" xr:uid="{00000000-0005-0000-0000-00003C3F0000}"/>
    <cellStyle name="Normal 19 3 4 3 3 2 4" xfId="22455" xr:uid="{00000000-0005-0000-0000-00003D3F0000}"/>
    <cellStyle name="Normal 19 3 4 3 3 2 5" xfId="31700" xr:uid="{00000000-0005-0000-0000-00003E3F0000}"/>
    <cellStyle name="Normal 19 3 4 3 3 2 6" xfId="40945" xr:uid="{00000000-0005-0000-0000-00003F3F0000}"/>
    <cellStyle name="Normal 19 3 4 3 3 3" xfId="2522" xr:uid="{00000000-0005-0000-0000-0000403F0000}"/>
    <cellStyle name="Normal 19 3 4 3 3 3 2" xfId="7504" xr:uid="{00000000-0005-0000-0000-0000413F0000}"/>
    <cellStyle name="Normal 19 3 4 3 3 3 2 2" xfId="16749" xr:uid="{00000000-0005-0000-0000-0000423F0000}"/>
    <cellStyle name="Normal 19 3 4 3 3 3 2 3" xfId="25999" xr:uid="{00000000-0005-0000-0000-0000433F0000}"/>
    <cellStyle name="Normal 19 3 4 3 3 3 2 4" xfId="35244" xr:uid="{00000000-0005-0000-0000-0000443F0000}"/>
    <cellStyle name="Normal 19 3 4 3 3 3 2 5" xfId="44489" xr:uid="{00000000-0005-0000-0000-0000453F0000}"/>
    <cellStyle name="Normal 19 3 4 3 3 3 3" xfId="11767" xr:uid="{00000000-0005-0000-0000-0000463F0000}"/>
    <cellStyle name="Normal 19 3 4 3 3 3 4" xfId="21017" xr:uid="{00000000-0005-0000-0000-0000473F0000}"/>
    <cellStyle name="Normal 19 3 4 3 3 3 5" xfId="30262" xr:uid="{00000000-0005-0000-0000-0000483F0000}"/>
    <cellStyle name="Normal 19 3 4 3 3 3 6" xfId="39507" xr:uid="{00000000-0005-0000-0000-0000493F0000}"/>
    <cellStyle name="Normal 19 3 4 3 3 4" xfId="6100" xr:uid="{00000000-0005-0000-0000-00004A3F0000}"/>
    <cellStyle name="Normal 19 3 4 3 3 4 2" xfId="15345" xr:uid="{00000000-0005-0000-0000-00004B3F0000}"/>
    <cellStyle name="Normal 19 3 4 3 3 4 3" xfId="24595" xr:uid="{00000000-0005-0000-0000-00004C3F0000}"/>
    <cellStyle name="Normal 19 3 4 3 3 4 4" xfId="33840" xr:uid="{00000000-0005-0000-0000-00004D3F0000}"/>
    <cellStyle name="Normal 19 3 4 3 3 4 5" xfId="43085" xr:uid="{00000000-0005-0000-0000-00004E3F0000}"/>
    <cellStyle name="Normal 19 3 4 3 3 5" xfId="10363" xr:uid="{00000000-0005-0000-0000-00004F3F0000}"/>
    <cellStyle name="Normal 19 3 4 3 3 6" xfId="19613" xr:uid="{00000000-0005-0000-0000-0000503F0000}"/>
    <cellStyle name="Normal 19 3 4 3 3 7" xfId="28858" xr:uid="{00000000-0005-0000-0000-0000513F0000}"/>
    <cellStyle name="Normal 19 3 4 3 3 8" xfId="38103" xr:uid="{00000000-0005-0000-0000-0000523F0000}"/>
    <cellStyle name="Normal 19 3 4 3 4" xfId="3241" xr:uid="{00000000-0005-0000-0000-0000533F0000}"/>
    <cellStyle name="Normal 19 3 4 3 4 2" xfId="8223" xr:uid="{00000000-0005-0000-0000-0000543F0000}"/>
    <cellStyle name="Normal 19 3 4 3 4 2 2" xfId="17468" xr:uid="{00000000-0005-0000-0000-0000553F0000}"/>
    <cellStyle name="Normal 19 3 4 3 4 2 3" xfId="26718" xr:uid="{00000000-0005-0000-0000-0000563F0000}"/>
    <cellStyle name="Normal 19 3 4 3 4 2 4" xfId="35963" xr:uid="{00000000-0005-0000-0000-0000573F0000}"/>
    <cellStyle name="Normal 19 3 4 3 4 2 5" xfId="45208" xr:uid="{00000000-0005-0000-0000-0000583F0000}"/>
    <cellStyle name="Normal 19 3 4 3 4 3" xfId="12486" xr:uid="{00000000-0005-0000-0000-0000593F0000}"/>
    <cellStyle name="Normal 19 3 4 3 4 4" xfId="21736" xr:uid="{00000000-0005-0000-0000-00005A3F0000}"/>
    <cellStyle name="Normal 19 3 4 3 4 5" xfId="30981" xr:uid="{00000000-0005-0000-0000-00005B3F0000}"/>
    <cellStyle name="Normal 19 3 4 3 4 6" xfId="40226" xr:uid="{00000000-0005-0000-0000-00005C3F0000}"/>
    <cellStyle name="Normal 19 3 4 3 5" xfId="1703" xr:uid="{00000000-0005-0000-0000-00005D3F0000}"/>
    <cellStyle name="Normal 19 3 4 3 5 2" xfId="6685" xr:uid="{00000000-0005-0000-0000-00005E3F0000}"/>
    <cellStyle name="Normal 19 3 4 3 5 2 2" xfId="15930" xr:uid="{00000000-0005-0000-0000-00005F3F0000}"/>
    <cellStyle name="Normal 19 3 4 3 5 2 3" xfId="25180" xr:uid="{00000000-0005-0000-0000-0000603F0000}"/>
    <cellStyle name="Normal 19 3 4 3 5 2 4" xfId="34425" xr:uid="{00000000-0005-0000-0000-0000613F0000}"/>
    <cellStyle name="Normal 19 3 4 3 5 2 5" xfId="43670" xr:uid="{00000000-0005-0000-0000-0000623F0000}"/>
    <cellStyle name="Normal 19 3 4 3 5 3" xfId="10948" xr:uid="{00000000-0005-0000-0000-0000633F0000}"/>
    <cellStyle name="Normal 19 3 4 3 5 4" xfId="20198" xr:uid="{00000000-0005-0000-0000-0000643F0000}"/>
    <cellStyle name="Normal 19 3 4 3 5 5" xfId="29443" xr:uid="{00000000-0005-0000-0000-0000653F0000}"/>
    <cellStyle name="Normal 19 3 4 3 5 6" xfId="38688" xr:uid="{00000000-0005-0000-0000-0000663F0000}"/>
    <cellStyle name="Normal 19 3 4 3 6" xfId="5381" xr:uid="{00000000-0005-0000-0000-0000673F0000}"/>
    <cellStyle name="Normal 19 3 4 3 6 2" xfId="14626" xr:uid="{00000000-0005-0000-0000-0000683F0000}"/>
    <cellStyle name="Normal 19 3 4 3 6 3" xfId="23876" xr:uid="{00000000-0005-0000-0000-0000693F0000}"/>
    <cellStyle name="Normal 19 3 4 3 6 4" xfId="33121" xr:uid="{00000000-0005-0000-0000-00006A3F0000}"/>
    <cellStyle name="Normal 19 3 4 3 6 5" xfId="42366" xr:uid="{00000000-0005-0000-0000-00006B3F0000}"/>
    <cellStyle name="Normal 19 3 4 3 7" xfId="4679" xr:uid="{00000000-0005-0000-0000-00006C3F0000}"/>
    <cellStyle name="Normal 19 3 4 3 7 2" xfId="13924" xr:uid="{00000000-0005-0000-0000-00006D3F0000}"/>
    <cellStyle name="Normal 19 3 4 3 7 3" xfId="23174" xr:uid="{00000000-0005-0000-0000-00006E3F0000}"/>
    <cellStyle name="Normal 19 3 4 3 7 4" xfId="32419" xr:uid="{00000000-0005-0000-0000-00006F3F0000}"/>
    <cellStyle name="Normal 19 3 4 3 7 5" xfId="41664" xr:uid="{00000000-0005-0000-0000-0000703F0000}"/>
    <cellStyle name="Normal 19 3 4 3 8" xfId="9644" xr:uid="{00000000-0005-0000-0000-0000713F0000}"/>
    <cellStyle name="Normal 19 3 4 3 9" xfId="18894" xr:uid="{00000000-0005-0000-0000-0000723F0000}"/>
    <cellStyle name="Normal 19 3 4 4" xfId="533" xr:uid="{00000000-0005-0000-0000-0000733F0000}"/>
    <cellStyle name="Normal 19 3 4 4 10" xfId="37518" xr:uid="{00000000-0005-0000-0000-0000743F0000}"/>
    <cellStyle name="Normal 19 3 4 4 2" xfId="1235" xr:uid="{00000000-0005-0000-0000-0000753F0000}"/>
    <cellStyle name="Normal 19 3 4 4 2 2" xfId="4077" xr:uid="{00000000-0005-0000-0000-0000763F0000}"/>
    <cellStyle name="Normal 19 3 4 4 2 2 2" xfId="9059" xr:uid="{00000000-0005-0000-0000-0000773F0000}"/>
    <cellStyle name="Normal 19 3 4 4 2 2 2 2" xfId="18304" xr:uid="{00000000-0005-0000-0000-0000783F0000}"/>
    <cellStyle name="Normal 19 3 4 4 2 2 2 3" xfId="27554" xr:uid="{00000000-0005-0000-0000-0000793F0000}"/>
    <cellStyle name="Normal 19 3 4 4 2 2 2 4" xfId="36799" xr:uid="{00000000-0005-0000-0000-00007A3F0000}"/>
    <cellStyle name="Normal 19 3 4 4 2 2 2 5" xfId="46044" xr:uid="{00000000-0005-0000-0000-00007B3F0000}"/>
    <cellStyle name="Normal 19 3 4 4 2 2 3" xfId="13322" xr:uid="{00000000-0005-0000-0000-00007C3F0000}"/>
    <cellStyle name="Normal 19 3 4 4 2 2 4" xfId="22572" xr:uid="{00000000-0005-0000-0000-00007D3F0000}"/>
    <cellStyle name="Normal 19 3 4 4 2 2 5" xfId="31817" xr:uid="{00000000-0005-0000-0000-00007E3F0000}"/>
    <cellStyle name="Normal 19 3 4 4 2 2 6" xfId="41062" xr:uid="{00000000-0005-0000-0000-00007F3F0000}"/>
    <cellStyle name="Normal 19 3 4 4 2 3" xfId="2656" xr:uid="{00000000-0005-0000-0000-0000803F0000}"/>
    <cellStyle name="Normal 19 3 4 4 2 3 2" xfId="7638" xr:uid="{00000000-0005-0000-0000-0000813F0000}"/>
    <cellStyle name="Normal 19 3 4 4 2 3 2 2" xfId="16883" xr:uid="{00000000-0005-0000-0000-0000823F0000}"/>
    <cellStyle name="Normal 19 3 4 4 2 3 2 3" xfId="26133" xr:uid="{00000000-0005-0000-0000-0000833F0000}"/>
    <cellStyle name="Normal 19 3 4 4 2 3 2 4" xfId="35378" xr:uid="{00000000-0005-0000-0000-0000843F0000}"/>
    <cellStyle name="Normal 19 3 4 4 2 3 2 5" xfId="44623" xr:uid="{00000000-0005-0000-0000-0000853F0000}"/>
    <cellStyle name="Normal 19 3 4 4 2 3 3" xfId="11901" xr:uid="{00000000-0005-0000-0000-0000863F0000}"/>
    <cellStyle name="Normal 19 3 4 4 2 3 4" xfId="21151" xr:uid="{00000000-0005-0000-0000-0000873F0000}"/>
    <cellStyle name="Normal 19 3 4 4 2 3 5" xfId="30396" xr:uid="{00000000-0005-0000-0000-0000883F0000}"/>
    <cellStyle name="Normal 19 3 4 4 2 3 6" xfId="39641" xr:uid="{00000000-0005-0000-0000-0000893F0000}"/>
    <cellStyle name="Normal 19 3 4 4 2 4" xfId="6217" xr:uid="{00000000-0005-0000-0000-00008A3F0000}"/>
    <cellStyle name="Normal 19 3 4 4 2 4 2" xfId="15462" xr:uid="{00000000-0005-0000-0000-00008B3F0000}"/>
    <cellStyle name="Normal 19 3 4 4 2 4 3" xfId="24712" xr:uid="{00000000-0005-0000-0000-00008C3F0000}"/>
    <cellStyle name="Normal 19 3 4 4 2 4 4" xfId="33957" xr:uid="{00000000-0005-0000-0000-00008D3F0000}"/>
    <cellStyle name="Normal 19 3 4 4 2 4 5" xfId="43202" xr:uid="{00000000-0005-0000-0000-00008E3F0000}"/>
    <cellStyle name="Normal 19 3 4 4 2 5" xfId="10480" xr:uid="{00000000-0005-0000-0000-00008F3F0000}"/>
    <cellStyle name="Normal 19 3 4 4 2 6" xfId="19730" xr:uid="{00000000-0005-0000-0000-0000903F0000}"/>
    <cellStyle name="Normal 19 3 4 4 2 7" xfId="28975" xr:uid="{00000000-0005-0000-0000-0000913F0000}"/>
    <cellStyle name="Normal 19 3 4 4 2 8" xfId="38220" xr:uid="{00000000-0005-0000-0000-0000923F0000}"/>
    <cellStyle name="Normal 19 3 4 4 3" xfId="3375" xr:uid="{00000000-0005-0000-0000-0000933F0000}"/>
    <cellStyle name="Normal 19 3 4 4 3 2" xfId="8357" xr:uid="{00000000-0005-0000-0000-0000943F0000}"/>
    <cellStyle name="Normal 19 3 4 4 3 2 2" xfId="17602" xr:uid="{00000000-0005-0000-0000-0000953F0000}"/>
    <cellStyle name="Normal 19 3 4 4 3 2 3" xfId="26852" xr:uid="{00000000-0005-0000-0000-0000963F0000}"/>
    <cellStyle name="Normal 19 3 4 4 3 2 4" xfId="36097" xr:uid="{00000000-0005-0000-0000-0000973F0000}"/>
    <cellStyle name="Normal 19 3 4 4 3 2 5" xfId="45342" xr:uid="{00000000-0005-0000-0000-0000983F0000}"/>
    <cellStyle name="Normal 19 3 4 4 3 3" xfId="12620" xr:uid="{00000000-0005-0000-0000-0000993F0000}"/>
    <cellStyle name="Normal 19 3 4 4 3 4" xfId="21870" xr:uid="{00000000-0005-0000-0000-00009A3F0000}"/>
    <cellStyle name="Normal 19 3 4 4 3 5" xfId="31115" xr:uid="{00000000-0005-0000-0000-00009B3F0000}"/>
    <cellStyle name="Normal 19 3 4 4 3 6" xfId="40360" xr:uid="{00000000-0005-0000-0000-00009C3F0000}"/>
    <cellStyle name="Normal 19 3 4 4 4" xfId="1937" xr:uid="{00000000-0005-0000-0000-00009D3F0000}"/>
    <cellStyle name="Normal 19 3 4 4 4 2" xfId="6919" xr:uid="{00000000-0005-0000-0000-00009E3F0000}"/>
    <cellStyle name="Normal 19 3 4 4 4 2 2" xfId="16164" xr:uid="{00000000-0005-0000-0000-00009F3F0000}"/>
    <cellStyle name="Normal 19 3 4 4 4 2 3" xfId="25414" xr:uid="{00000000-0005-0000-0000-0000A03F0000}"/>
    <cellStyle name="Normal 19 3 4 4 4 2 4" xfId="34659" xr:uid="{00000000-0005-0000-0000-0000A13F0000}"/>
    <cellStyle name="Normal 19 3 4 4 4 2 5" xfId="43904" xr:uid="{00000000-0005-0000-0000-0000A23F0000}"/>
    <cellStyle name="Normal 19 3 4 4 4 3" xfId="11182" xr:uid="{00000000-0005-0000-0000-0000A33F0000}"/>
    <cellStyle name="Normal 19 3 4 4 4 4" xfId="20432" xr:uid="{00000000-0005-0000-0000-0000A43F0000}"/>
    <cellStyle name="Normal 19 3 4 4 4 5" xfId="29677" xr:uid="{00000000-0005-0000-0000-0000A53F0000}"/>
    <cellStyle name="Normal 19 3 4 4 4 6" xfId="38922" xr:uid="{00000000-0005-0000-0000-0000A63F0000}"/>
    <cellStyle name="Normal 19 3 4 4 5" xfId="5515" xr:uid="{00000000-0005-0000-0000-0000A73F0000}"/>
    <cellStyle name="Normal 19 3 4 4 5 2" xfId="14760" xr:uid="{00000000-0005-0000-0000-0000A83F0000}"/>
    <cellStyle name="Normal 19 3 4 4 5 3" xfId="24010" xr:uid="{00000000-0005-0000-0000-0000A93F0000}"/>
    <cellStyle name="Normal 19 3 4 4 5 4" xfId="33255" xr:uid="{00000000-0005-0000-0000-0000AA3F0000}"/>
    <cellStyle name="Normal 19 3 4 4 5 5" xfId="42500" xr:uid="{00000000-0005-0000-0000-0000AB3F0000}"/>
    <cellStyle name="Normal 19 3 4 4 6" xfId="4796" xr:uid="{00000000-0005-0000-0000-0000AC3F0000}"/>
    <cellStyle name="Normal 19 3 4 4 6 2" xfId="14041" xr:uid="{00000000-0005-0000-0000-0000AD3F0000}"/>
    <cellStyle name="Normal 19 3 4 4 6 3" xfId="23291" xr:uid="{00000000-0005-0000-0000-0000AE3F0000}"/>
    <cellStyle name="Normal 19 3 4 4 6 4" xfId="32536" xr:uid="{00000000-0005-0000-0000-0000AF3F0000}"/>
    <cellStyle name="Normal 19 3 4 4 6 5" xfId="41781" xr:uid="{00000000-0005-0000-0000-0000B03F0000}"/>
    <cellStyle name="Normal 19 3 4 4 7" xfId="9778" xr:uid="{00000000-0005-0000-0000-0000B13F0000}"/>
    <cellStyle name="Normal 19 3 4 4 8" xfId="19028" xr:uid="{00000000-0005-0000-0000-0000B23F0000}"/>
    <cellStyle name="Normal 19 3 4 4 9" xfId="28273" xr:uid="{00000000-0005-0000-0000-0000B33F0000}"/>
    <cellStyle name="Normal 19 3 4 5" xfId="884" xr:uid="{00000000-0005-0000-0000-0000B43F0000}"/>
    <cellStyle name="Normal 19 3 4 5 2" xfId="3726" xr:uid="{00000000-0005-0000-0000-0000B53F0000}"/>
    <cellStyle name="Normal 19 3 4 5 2 2" xfId="8708" xr:uid="{00000000-0005-0000-0000-0000B63F0000}"/>
    <cellStyle name="Normal 19 3 4 5 2 2 2" xfId="17953" xr:uid="{00000000-0005-0000-0000-0000B73F0000}"/>
    <cellStyle name="Normal 19 3 4 5 2 2 3" xfId="27203" xr:uid="{00000000-0005-0000-0000-0000B83F0000}"/>
    <cellStyle name="Normal 19 3 4 5 2 2 4" xfId="36448" xr:uid="{00000000-0005-0000-0000-0000B93F0000}"/>
    <cellStyle name="Normal 19 3 4 5 2 2 5" xfId="45693" xr:uid="{00000000-0005-0000-0000-0000BA3F0000}"/>
    <cellStyle name="Normal 19 3 4 5 2 3" xfId="12971" xr:uid="{00000000-0005-0000-0000-0000BB3F0000}"/>
    <cellStyle name="Normal 19 3 4 5 2 4" xfId="22221" xr:uid="{00000000-0005-0000-0000-0000BC3F0000}"/>
    <cellStyle name="Normal 19 3 4 5 2 5" xfId="31466" xr:uid="{00000000-0005-0000-0000-0000BD3F0000}"/>
    <cellStyle name="Normal 19 3 4 5 2 6" xfId="40711" xr:uid="{00000000-0005-0000-0000-0000BE3F0000}"/>
    <cellStyle name="Normal 19 3 4 5 3" xfId="2288" xr:uid="{00000000-0005-0000-0000-0000BF3F0000}"/>
    <cellStyle name="Normal 19 3 4 5 3 2" xfId="7270" xr:uid="{00000000-0005-0000-0000-0000C03F0000}"/>
    <cellStyle name="Normal 19 3 4 5 3 2 2" xfId="16515" xr:uid="{00000000-0005-0000-0000-0000C13F0000}"/>
    <cellStyle name="Normal 19 3 4 5 3 2 3" xfId="25765" xr:uid="{00000000-0005-0000-0000-0000C23F0000}"/>
    <cellStyle name="Normal 19 3 4 5 3 2 4" xfId="35010" xr:uid="{00000000-0005-0000-0000-0000C33F0000}"/>
    <cellStyle name="Normal 19 3 4 5 3 2 5" xfId="44255" xr:uid="{00000000-0005-0000-0000-0000C43F0000}"/>
    <cellStyle name="Normal 19 3 4 5 3 3" xfId="11533" xr:uid="{00000000-0005-0000-0000-0000C53F0000}"/>
    <cellStyle name="Normal 19 3 4 5 3 4" xfId="20783" xr:uid="{00000000-0005-0000-0000-0000C63F0000}"/>
    <cellStyle name="Normal 19 3 4 5 3 5" xfId="30028" xr:uid="{00000000-0005-0000-0000-0000C73F0000}"/>
    <cellStyle name="Normal 19 3 4 5 3 6" xfId="39273" xr:uid="{00000000-0005-0000-0000-0000C83F0000}"/>
    <cellStyle name="Normal 19 3 4 5 4" xfId="5866" xr:uid="{00000000-0005-0000-0000-0000C93F0000}"/>
    <cellStyle name="Normal 19 3 4 5 4 2" xfId="15111" xr:uid="{00000000-0005-0000-0000-0000CA3F0000}"/>
    <cellStyle name="Normal 19 3 4 5 4 3" xfId="24361" xr:uid="{00000000-0005-0000-0000-0000CB3F0000}"/>
    <cellStyle name="Normal 19 3 4 5 4 4" xfId="33606" xr:uid="{00000000-0005-0000-0000-0000CC3F0000}"/>
    <cellStyle name="Normal 19 3 4 5 4 5" xfId="42851" xr:uid="{00000000-0005-0000-0000-0000CD3F0000}"/>
    <cellStyle name="Normal 19 3 4 5 5" xfId="10129" xr:uid="{00000000-0005-0000-0000-0000CE3F0000}"/>
    <cellStyle name="Normal 19 3 4 5 6" xfId="19379" xr:uid="{00000000-0005-0000-0000-0000CF3F0000}"/>
    <cellStyle name="Normal 19 3 4 5 7" xfId="28624" xr:uid="{00000000-0005-0000-0000-0000D03F0000}"/>
    <cellStyle name="Normal 19 3 4 5 8" xfId="37869" xr:uid="{00000000-0005-0000-0000-0000D13F0000}"/>
    <cellStyle name="Normal 19 3 4 6" xfId="3007" xr:uid="{00000000-0005-0000-0000-0000D23F0000}"/>
    <cellStyle name="Normal 19 3 4 6 2" xfId="7989" xr:uid="{00000000-0005-0000-0000-0000D33F0000}"/>
    <cellStyle name="Normal 19 3 4 6 2 2" xfId="17234" xr:uid="{00000000-0005-0000-0000-0000D43F0000}"/>
    <cellStyle name="Normal 19 3 4 6 2 3" xfId="26484" xr:uid="{00000000-0005-0000-0000-0000D53F0000}"/>
    <cellStyle name="Normal 19 3 4 6 2 4" xfId="35729" xr:uid="{00000000-0005-0000-0000-0000D63F0000}"/>
    <cellStyle name="Normal 19 3 4 6 2 5" xfId="44974" xr:uid="{00000000-0005-0000-0000-0000D73F0000}"/>
    <cellStyle name="Normal 19 3 4 6 3" xfId="12252" xr:uid="{00000000-0005-0000-0000-0000D83F0000}"/>
    <cellStyle name="Normal 19 3 4 6 4" xfId="21502" xr:uid="{00000000-0005-0000-0000-0000D93F0000}"/>
    <cellStyle name="Normal 19 3 4 6 5" xfId="30747" xr:uid="{00000000-0005-0000-0000-0000DA3F0000}"/>
    <cellStyle name="Normal 19 3 4 6 6" xfId="39992" xr:uid="{00000000-0005-0000-0000-0000DB3F0000}"/>
    <cellStyle name="Normal 19 3 4 7" xfId="1625" xr:uid="{00000000-0005-0000-0000-0000DC3F0000}"/>
    <cellStyle name="Normal 19 3 4 7 2" xfId="6607" xr:uid="{00000000-0005-0000-0000-0000DD3F0000}"/>
    <cellStyle name="Normal 19 3 4 7 2 2" xfId="15852" xr:uid="{00000000-0005-0000-0000-0000DE3F0000}"/>
    <cellStyle name="Normal 19 3 4 7 2 3" xfId="25102" xr:uid="{00000000-0005-0000-0000-0000DF3F0000}"/>
    <cellStyle name="Normal 19 3 4 7 2 4" xfId="34347" xr:uid="{00000000-0005-0000-0000-0000E03F0000}"/>
    <cellStyle name="Normal 19 3 4 7 2 5" xfId="43592" xr:uid="{00000000-0005-0000-0000-0000E13F0000}"/>
    <cellStyle name="Normal 19 3 4 7 3" xfId="10870" xr:uid="{00000000-0005-0000-0000-0000E23F0000}"/>
    <cellStyle name="Normal 19 3 4 7 4" xfId="20120" xr:uid="{00000000-0005-0000-0000-0000E33F0000}"/>
    <cellStyle name="Normal 19 3 4 7 5" xfId="29365" xr:uid="{00000000-0005-0000-0000-0000E43F0000}"/>
    <cellStyle name="Normal 19 3 4 7 6" xfId="38610" xr:uid="{00000000-0005-0000-0000-0000E53F0000}"/>
    <cellStyle name="Normal 19 3 4 8" xfId="5147" xr:uid="{00000000-0005-0000-0000-0000E63F0000}"/>
    <cellStyle name="Normal 19 3 4 8 2" xfId="14392" xr:uid="{00000000-0005-0000-0000-0000E73F0000}"/>
    <cellStyle name="Normal 19 3 4 8 3" xfId="23642" xr:uid="{00000000-0005-0000-0000-0000E83F0000}"/>
    <cellStyle name="Normal 19 3 4 8 4" xfId="32887" xr:uid="{00000000-0005-0000-0000-0000E93F0000}"/>
    <cellStyle name="Normal 19 3 4 8 5" xfId="42132" xr:uid="{00000000-0005-0000-0000-0000EA3F0000}"/>
    <cellStyle name="Normal 19 3 4 9" xfId="4445" xr:uid="{00000000-0005-0000-0000-0000EB3F0000}"/>
    <cellStyle name="Normal 19 3 4 9 2" xfId="13690" xr:uid="{00000000-0005-0000-0000-0000EC3F0000}"/>
    <cellStyle name="Normal 19 3 4 9 3" xfId="22940" xr:uid="{00000000-0005-0000-0000-0000ED3F0000}"/>
    <cellStyle name="Normal 19 3 4 9 4" xfId="32185" xr:uid="{00000000-0005-0000-0000-0000EE3F0000}"/>
    <cellStyle name="Normal 19 3 4 9 5" xfId="41430" xr:uid="{00000000-0005-0000-0000-0000EF3F0000}"/>
    <cellStyle name="Normal 19 3 5" xfId="242" xr:uid="{00000000-0005-0000-0000-0000F03F0000}"/>
    <cellStyle name="Normal 19 3 5 10" xfId="27983" xr:uid="{00000000-0005-0000-0000-0000F13F0000}"/>
    <cellStyle name="Normal 19 3 5 11" xfId="37228" xr:uid="{00000000-0005-0000-0000-0000F23F0000}"/>
    <cellStyle name="Normal 19 3 5 2" xfId="611" xr:uid="{00000000-0005-0000-0000-0000F33F0000}"/>
    <cellStyle name="Normal 19 3 5 2 10" xfId="37596" xr:uid="{00000000-0005-0000-0000-0000F43F0000}"/>
    <cellStyle name="Normal 19 3 5 2 2" xfId="1313" xr:uid="{00000000-0005-0000-0000-0000F53F0000}"/>
    <cellStyle name="Normal 19 3 5 2 2 2" xfId="4155" xr:uid="{00000000-0005-0000-0000-0000F63F0000}"/>
    <cellStyle name="Normal 19 3 5 2 2 2 2" xfId="9137" xr:uid="{00000000-0005-0000-0000-0000F73F0000}"/>
    <cellStyle name="Normal 19 3 5 2 2 2 2 2" xfId="18382" xr:uid="{00000000-0005-0000-0000-0000F83F0000}"/>
    <cellStyle name="Normal 19 3 5 2 2 2 2 3" xfId="27632" xr:uid="{00000000-0005-0000-0000-0000F93F0000}"/>
    <cellStyle name="Normal 19 3 5 2 2 2 2 4" xfId="36877" xr:uid="{00000000-0005-0000-0000-0000FA3F0000}"/>
    <cellStyle name="Normal 19 3 5 2 2 2 2 5" xfId="46122" xr:uid="{00000000-0005-0000-0000-0000FB3F0000}"/>
    <cellStyle name="Normal 19 3 5 2 2 2 3" xfId="13400" xr:uid="{00000000-0005-0000-0000-0000FC3F0000}"/>
    <cellStyle name="Normal 19 3 5 2 2 2 4" xfId="22650" xr:uid="{00000000-0005-0000-0000-0000FD3F0000}"/>
    <cellStyle name="Normal 19 3 5 2 2 2 5" xfId="31895" xr:uid="{00000000-0005-0000-0000-0000FE3F0000}"/>
    <cellStyle name="Normal 19 3 5 2 2 2 6" xfId="41140" xr:uid="{00000000-0005-0000-0000-0000FF3F0000}"/>
    <cellStyle name="Normal 19 3 5 2 2 3" xfId="2734" xr:uid="{00000000-0005-0000-0000-000000400000}"/>
    <cellStyle name="Normal 19 3 5 2 2 3 2" xfId="7716" xr:uid="{00000000-0005-0000-0000-000001400000}"/>
    <cellStyle name="Normal 19 3 5 2 2 3 2 2" xfId="16961" xr:uid="{00000000-0005-0000-0000-000002400000}"/>
    <cellStyle name="Normal 19 3 5 2 2 3 2 3" xfId="26211" xr:uid="{00000000-0005-0000-0000-000003400000}"/>
    <cellStyle name="Normal 19 3 5 2 2 3 2 4" xfId="35456" xr:uid="{00000000-0005-0000-0000-000004400000}"/>
    <cellStyle name="Normal 19 3 5 2 2 3 2 5" xfId="44701" xr:uid="{00000000-0005-0000-0000-000005400000}"/>
    <cellStyle name="Normal 19 3 5 2 2 3 3" xfId="11979" xr:uid="{00000000-0005-0000-0000-000006400000}"/>
    <cellStyle name="Normal 19 3 5 2 2 3 4" xfId="21229" xr:uid="{00000000-0005-0000-0000-000007400000}"/>
    <cellStyle name="Normal 19 3 5 2 2 3 5" xfId="30474" xr:uid="{00000000-0005-0000-0000-000008400000}"/>
    <cellStyle name="Normal 19 3 5 2 2 3 6" xfId="39719" xr:uid="{00000000-0005-0000-0000-000009400000}"/>
    <cellStyle name="Normal 19 3 5 2 2 4" xfId="6295" xr:uid="{00000000-0005-0000-0000-00000A400000}"/>
    <cellStyle name="Normal 19 3 5 2 2 4 2" xfId="15540" xr:uid="{00000000-0005-0000-0000-00000B400000}"/>
    <cellStyle name="Normal 19 3 5 2 2 4 3" xfId="24790" xr:uid="{00000000-0005-0000-0000-00000C400000}"/>
    <cellStyle name="Normal 19 3 5 2 2 4 4" xfId="34035" xr:uid="{00000000-0005-0000-0000-00000D400000}"/>
    <cellStyle name="Normal 19 3 5 2 2 4 5" xfId="43280" xr:uid="{00000000-0005-0000-0000-00000E400000}"/>
    <cellStyle name="Normal 19 3 5 2 2 5" xfId="10558" xr:uid="{00000000-0005-0000-0000-00000F400000}"/>
    <cellStyle name="Normal 19 3 5 2 2 6" xfId="19808" xr:uid="{00000000-0005-0000-0000-000010400000}"/>
    <cellStyle name="Normal 19 3 5 2 2 7" xfId="29053" xr:uid="{00000000-0005-0000-0000-000011400000}"/>
    <cellStyle name="Normal 19 3 5 2 2 8" xfId="38298" xr:uid="{00000000-0005-0000-0000-000012400000}"/>
    <cellStyle name="Normal 19 3 5 2 3" xfId="3453" xr:uid="{00000000-0005-0000-0000-000013400000}"/>
    <cellStyle name="Normal 19 3 5 2 3 2" xfId="8435" xr:uid="{00000000-0005-0000-0000-000014400000}"/>
    <cellStyle name="Normal 19 3 5 2 3 2 2" xfId="17680" xr:uid="{00000000-0005-0000-0000-000015400000}"/>
    <cellStyle name="Normal 19 3 5 2 3 2 3" xfId="26930" xr:uid="{00000000-0005-0000-0000-000016400000}"/>
    <cellStyle name="Normal 19 3 5 2 3 2 4" xfId="36175" xr:uid="{00000000-0005-0000-0000-000017400000}"/>
    <cellStyle name="Normal 19 3 5 2 3 2 5" xfId="45420" xr:uid="{00000000-0005-0000-0000-000018400000}"/>
    <cellStyle name="Normal 19 3 5 2 3 3" xfId="12698" xr:uid="{00000000-0005-0000-0000-000019400000}"/>
    <cellStyle name="Normal 19 3 5 2 3 4" xfId="21948" xr:uid="{00000000-0005-0000-0000-00001A400000}"/>
    <cellStyle name="Normal 19 3 5 2 3 5" xfId="31193" xr:uid="{00000000-0005-0000-0000-00001B400000}"/>
    <cellStyle name="Normal 19 3 5 2 3 6" xfId="40438" xr:uid="{00000000-0005-0000-0000-00001C400000}"/>
    <cellStyle name="Normal 19 3 5 2 4" xfId="2015" xr:uid="{00000000-0005-0000-0000-00001D400000}"/>
    <cellStyle name="Normal 19 3 5 2 4 2" xfId="6997" xr:uid="{00000000-0005-0000-0000-00001E400000}"/>
    <cellStyle name="Normal 19 3 5 2 4 2 2" xfId="16242" xr:uid="{00000000-0005-0000-0000-00001F400000}"/>
    <cellStyle name="Normal 19 3 5 2 4 2 3" xfId="25492" xr:uid="{00000000-0005-0000-0000-000020400000}"/>
    <cellStyle name="Normal 19 3 5 2 4 2 4" xfId="34737" xr:uid="{00000000-0005-0000-0000-000021400000}"/>
    <cellStyle name="Normal 19 3 5 2 4 2 5" xfId="43982" xr:uid="{00000000-0005-0000-0000-000022400000}"/>
    <cellStyle name="Normal 19 3 5 2 4 3" xfId="11260" xr:uid="{00000000-0005-0000-0000-000023400000}"/>
    <cellStyle name="Normal 19 3 5 2 4 4" xfId="20510" xr:uid="{00000000-0005-0000-0000-000024400000}"/>
    <cellStyle name="Normal 19 3 5 2 4 5" xfId="29755" xr:uid="{00000000-0005-0000-0000-000025400000}"/>
    <cellStyle name="Normal 19 3 5 2 4 6" xfId="39000" xr:uid="{00000000-0005-0000-0000-000026400000}"/>
    <cellStyle name="Normal 19 3 5 2 5" xfId="5593" xr:uid="{00000000-0005-0000-0000-000027400000}"/>
    <cellStyle name="Normal 19 3 5 2 5 2" xfId="14838" xr:uid="{00000000-0005-0000-0000-000028400000}"/>
    <cellStyle name="Normal 19 3 5 2 5 3" xfId="24088" xr:uid="{00000000-0005-0000-0000-000029400000}"/>
    <cellStyle name="Normal 19 3 5 2 5 4" xfId="33333" xr:uid="{00000000-0005-0000-0000-00002A400000}"/>
    <cellStyle name="Normal 19 3 5 2 5 5" xfId="42578" xr:uid="{00000000-0005-0000-0000-00002B400000}"/>
    <cellStyle name="Normal 19 3 5 2 6" xfId="4874" xr:uid="{00000000-0005-0000-0000-00002C400000}"/>
    <cellStyle name="Normal 19 3 5 2 6 2" xfId="14119" xr:uid="{00000000-0005-0000-0000-00002D400000}"/>
    <cellStyle name="Normal 19 3 5 2 6 3" xfId="23369" xr:uid="{00000000-0005-0000-0000-00002E400000}"/>
    <cellStyle name="Normal 19 3 5 2 6 4" xfId="32614" xr:uid="{00000000-0005-0000-0000-00002F400000}"/>
    <cellStyle name="Normal 19 3 5 2 6 5" xfId="41859" xr:uid="{00000000-0005-0000-0000-000030400000}"/>
    <cellStyle name="Normal 19 3 5 2 7" xfId="9856" xr:uid="{00000000-0005-0000-0000-000031400000}"/>
    <cellStyle name="Normal 19 3 5 2 8" xfId="19106" xr:uid="{00000000-0005-0000-0000-000032400000}"/>
    <cellStyle name="Normal 19 3 5 2 9" xfId="28351" xr:uid="{00000000-0005-0000-0000-000033400000}"/>
    <cellStyle name="Normal 19 3 5 3" xfId="962" xr:uid="{00000000-0005-0000-0000-000034400000}"/>
    <cellStyle name="Normal 19 3 5 3 2" xfId="3804" xr:uid="{00000000-0005-0000-0000-000035400000}"/>
    <cellStyle name="Normal 19 3 5 3 2 2" xfId="8786" xr:uid="{00000000-0005-0000-0000-000036400000}"/>
    <cellStyle name="Normal 19 3 5 3 2 2 2" xfId="18031" xr:uid="{00000000-0005-0000-0000-000037400000}"/>
    <cellStyle name="Normal 19 3 5 3 2 2 3" xfId="27281" xr:uid="{00000000-0005-0000-0000-000038400000}"/>
    <cellStyle name="Normal 19 3 5 3 2 2 4" xfId="36526" xr:uid="{00000000-0005-0000-0000-000039400000}"/>
    <cellStyle name="Normal 19 3 5 3 2 2 5" xfId="45771" xr:uid="{00000000-0005-0000-0000-00003A400000}"/>
    <cellStyle name="Normal 19 3 5 3 2 3" xfId="13049" xr:uid="{00000000-0005-0000-0000-00003B400000}"/>
    <cellStyle name="Normal 19 3 5 3 2 4" xfId="22299" xr:uid="{00000000-0005-0000-0000-00003C400000}"/>
    <cellStyle name="Normal 19 3 5 3 2 5" xfId="31544" xr:uid="{00000000-0005-0000-0000-00003D400000}"/>
    <cellStyle name="Normal 19 3 5 3 2 6" xfId="40789" xr:uid="{00000000-0005-0000-0000-00003E400000}"/>
    <cellStyle name="Normal 19 3 5 3 3" xfId="2366" xr:uid="{00000000-0005-0000-0000-00003F400000}"/>
    <cellStyle name="Normal 19 3 5 3 3 2" xfId="7348" xr:uid="{00000000-0005-0000-0000-000040400000}"/>
    <cellStyle name="Normal 19 3 5 3 3 2 2" xfId="16593" xr:uid="{00000000-0005-0000-0000-000041400000}"/>
    <cellStyle name="Normal 19 3 5 3 3 2 3" xfId="25843" xr:uid="{00000000-0005-0000-0000-000042400000}"/>
    <cellStyle name="Normal 19 3 5 3 3 2 4" xfId="35088" xr:uid="{00000000-0005-0000-0000-000043400000}"/>
    <cellStyle name="Normal 19 3 5 3 3 2 5" xfId="44333" xr:uid="{00000000-0005-0000-0000-000044400000}"/>
    <cellStyle name="Normal 19 3 5 3 3 3" xfId="11611" xr:uid="{00000000-0005-0000-0000-000045400000}"/>
    <cellStyle name="Normal 19 3 5 3 3 4" xfId="20861" xr:uid="{00000000-0005-0000-0000-000046400000}"/>
    <cellStyle name="Normal 19 3 5 3 3 5" xfId="30106" xr:uid="{00000000-0005-0000-0000-000047400000}"/>
    <cellStyle name="Normal 19 3 5 3 3 6" xfId="39351" xr:uid="{00000000-0005-0000-0000-000048400000}"/>
    <cellStyle name="Normal 19 3 5 3 4" xfId="5944" xr:uid="{00000000-0005-0000-0000-000049400000}"/>
    <cellStyle name="Normal 19 3 5 3 4 2" xfId="15189" xr:uid="{00000000-0005-0000-0000-00004A400000}"/>
    <cellStyle name="Normal 19 3 5 3 4 3" xfId="24439" xr:uid="{00000000-0005-0000-0000-00004B400000}"/>
    <cellStyle name="Normal 19 3 5 3 4 4" xfId="33684" xr:uid="{00000000-0005-0000-0000-00004C400000}"/>
    <cellStyle name="Normal 19 3 5 3 4 5" xfId="42929" xr:uid="{00000000-0005-0000-0000-00004D400000}"/>
    <cellStyle name="Normal 19 3 5 3 5" xfId="10207" xr:uid="{00000000-0005-0000-0000-00004E400000}"/>
    <cellStyle name="Normal 19 3 5 3 6" xfId="19457" xr:uid="{00000000-0005-0000-0000-00004F400000}"/>
    <cellStyle name="Normal 19 3 5 3 7" xfId="28702" xr:uid="{00000000-0005-0000-0000-000050400000}"/>
    <cellStyle name="Normal 19 3 5 3 8" xfId="37947" xr:uid="{00000000-0005-0000-0000-000051400000}"/>
    <cellStyle name="Normal 19 3 5 4" xfId="3085" xr:uid="{00000000-0005-0000-0000-000052400000}"/>
    <cellStyle name="Normal 19 3 5 4 2" xfId="8067" xr:uid="{00000000-0005-0000-0000-000053400000}"/>
    <cellStyle name="Normal 19 3 5 4 2 2" xfId="17312" xr:uid="{00000000-0005-0000-0000-000054400000}"/>
    <cellStyle name="Normal 19 3 5 4 2 3" xfId="26562" xr:uid="{00000000-0005-0000-0000-000055400000}"/>
    <cellStyle name="Normal 19 3 5 4 2 4" xfId="35807" xr:uid="{00000000-0005-0000-0000-000056400000}"/>
    <cellStyle name="Normal 19 3 5 4 2 5" xfId="45052" xr:uid="{00000000-0005-0000-0000-000057400000}"/>
    <cellStyle name="Normal 19 3 5 4 3" xfId="12330" xr:uid="{00000000-0005-0000-0000-000058400000}"/>
    <cellStyle name="Normal 19 3 5 4 4" xfId="21580" xr:uid="{00000000-0005-0000-0000-000059400000}"/>
    <cellStyle name="Normal 19 3 5 4 5" xfId="30825" xr:uid="{00000000-0005-0000-0000-00005A400000}"/>
    <cellStyle name="Normal 19 3 5 4 6" xfId="40070" xr:uid="{00000000-0005-0000-0000-00005B400000}"/>
    <cellStyle name="Normal 19 3 5 5" xfId="1781" xr:uid="{00000000-0005-0000-0000-00005C400000}"/>
    <cellStyle name="Normal 19 3 5 5 2" xfId="6763" xr:uid="{00000000-0005-0000-0000-00005D400000}"/>
    <cellStyle name="Normal 19 3 5 5 2 2" xfId="16008" xr:uid="{00000000-0005-0000-0000-00005E400000}"/>
    <cellStyle name="Normal 19 3 5 5 2 3" xfId="25258" xr:uid="{00000000-0005-0000-0000-00005F400000}"/>
    <cellStyle name="Normal 19 3 5 5 2 4" xfId="34503" xr:uid="{00000000-0005-0000-0000-000060400000}"/>
    <cellStyle name="Normal 19 3 5 5 2 5" xfId="43748" xr:uid="{00000000-0005-0000-0000-000061400000}"/>
    <cellStyle name="Normal 19 3 5 5 3" xfId="11026" xr:uid="{00000000-0005-0000-0000-000062400000}"/>
    <cellStyle name="Normal 19 3 5 5 4" xfId="20276" xr:uid="{00000000-0005-0000-0000-000063400000}"/>
    <cellStyle name="Normal 19 3 5 5 5" xfId="29521" xr:uid="{00000000-0005-0000-0000-000064400000}"/>
    <cellStyle name="Normal 19 3 5 5 6" xfId="38766" xr:uid="{00000000-0005-0000-0000-000065400000}"/>
    <cellStyle name="Normal 19 3 5 6" xfId="5225" xr:uid="{00000000-0005-0000-0000-000066400000}"/>
    <cellStyle name="Normal 19 3 5 6 2" xfId="14470" xr:uid="{00000000-0005-0000-0000-000067400000}"/>
    <cellStyle name="Normal 19 3 5 6 3" xfId="23720" xr:uid="{00000000-0005-0000-0000-000068400000}"/>
    <cellStyle name="Normal 19 3 5 6 4" xfId="32965" xr:uid="{00000000-0005-0000-0000-000069400000}"/>
    <cellStyle name="Normal 19 3 5 6 5" xfId="42210" xr:uid="{00000000-0005-0000-0000-00006A400000}"/>
    <cellStyle name="Normal 19 3 5 7" xfId="4523" xr:uid="{00000000-0005-0000-0000-00006B400000}"/>
    <cellStyle name="Normal 19 3 5 7 2" xfId="13768" xr:uid="{00000000-0005-0000-0000-00006C400000}"/>
    <cellStyle name="Normal 19 3 5 7 3" xfId="23018" xr:uid="{00000000-0005-0000-0000-00006D400000}"/>
    <cellStyle name="Normal 19 3 5 7 4" xfId="32263" xr:uid="{00000000-0005-0000-0000-00006E400000}"/>
    <cellStyle name="Normal 19 3 5 7 5" xfId="41508" xr:uid="{00000000-0005-0000-0000-00006F400000}"/>
    <cellStyle name="Normal 19 3 5 8" xfId="9488" xr:uid="{00000000-0005-0000-0000-000070400000}"/>
    <cellStyle name="Normal 19 3 5 9" xfId="18738" xr:uid="{00000000-0005-0000-0000-000071400000}"/>
    <cellStyle name="Normal 19 3 6" xfId="359" xr:uid="{00000000-0005-0000-0000-000072400000}"/>
    <cellStyle name="Normal 19 3 6 10" xfId="28100" xr:uid="{00000000-0005-0000-0000-000073400000}"/>
    <cellStyle name="Normal 19 3 6 11" xfId="37345" xr:uid="{00000000-0005-0000-0000-000074400000}"/>
    <cellStyle name="Normal 19 3 6 2" xfId="728" xr:uid="{00000000-0005-0000-0000-000075400000}"/>
    <cellStyle name="Normal 19 3 6 2 10" xfId="37713" xr:uid="{00000000-0005-0000-0000-000076400000}"/>
    <cellStyle name="Normal 19 3 6 2 2" xfId="1430" xr:uid="{00000000-0005-0000-0000-000077400000}"/>
    <cellStyle name="Normal 19 3 6 2 2 2" xfId="4272" xr:uid="{00000000-0005-0000-0000-000078400000}"/>
    <cellStyle name="Normal 19 3 6 2 2 2 2" xfId="9254" xr:uid="{00000000-0005-0000-0000-000079400000}"/>
    <cellStyle name="Normal 19 3 6 2 2 2 2 2" xfId="18499" xr:uid="{00000000-0005-0000-0000-00007A400000}"/>
    <cellStyle name="Normal 19 3 6 2 2 2 2 3" xfId="27749" xr:uid="{00000000-0005-0000-0000-00007B400000}"/>
    <cellStyle name="Normal 19 3 6 2 2 2 2 4" xfId="36994" xr:uid="{00000000-0005-0000-0000-00007C400000}"/>
    <cellStyle name="Normal 19 3 6 2 2 2 2 5" xfId="46239" xr:uid="{00000000-0005-0000-0000-00007D400000}"/>
    <cellStyle name="Normal 19 3 6 2 2 2 3" xfId="13517" xr:uid="{00000000-0005-0000-0000-00007E400000}"/>
    <cellStyle name="Normal 19 3 6 2 2 2 4" xfId="22767" xr:uid="{00000000-0005-0000-0000-00007F400000}"/>
    <cellStyle name="Normal 19 3 6 2 2 2 5" xfId="32012" xr:uid="{00000000-0005-0000-0000-000080400000}"/>
    <cellStyle name="Normal 19 3 6 2 2 2 6" xfId="41257" xr:uid="{00000000-0005-0000-0000-000081400000}"/>
    <cellStyle name="Normal 19 3 6 2 2 3" xfId="2851" xr:uid="{00000000-0005-0000-0000-000082400000}"/>
    <cellStyle name="Normal 19 3 6 2 2 3 2" xfId="7833" xr:uid="{00000000-0005-0000-0000-000083400000}"/>
    <cellStyle name="Normal 19 3 6 2 2 3 2 2" xfId="17078" xr:uid="{00000000-0005-0000-0000-000084400000}"/>
    <cellStyle name="Normal 19 3 6 2 2 3 2 3" xfId="26328" xr:uid="{00000000-0005-0000-0000-000085400000}"/>
    <cellStyle name="Normal 19 3 6 2 2 3 2 4" xfId="35573" xr:uid="{00000000-0005-0000-0000-000086400000}"/>
    <cellStyle name="Normal 19 3 6 2 2 3 2 5" xfId="44818" xr:uid="{00000000-0005-0000-0000-000087400000}"/>
    <cellStyle name="Normal 19 3 6 2 2 3 3" xfId="12096" xr:uid="{00000000-0005-0000-0000-000088400000}"/>
    <cellStyle name="Normal 19 3 6 2 2 3 4" xfId="21346" xr:uid="{00000000-0005-0000-0000-000089400000}"/>
    <cellStyle name="Normal 19 3 6 2 2 3 5" xfId="30591" xr:uid="{00000000-0005-0000-0000-00008A400000}"/>
    <cellStyle name="Normal 19 3 6 2 2 3 6" xfId="39836" xr:uid="{00000000-0005-0000-0000-00008B400000}"/>
    <cellStyle name="Normal 19 3 6 2 2 4" xfId="6412" xr:uid="{00000000-0005-0000-0000-00008C400000}"/>
    <cellStyle name="Normal 19 3 6 2 2 4 2" xfId="15657" xr:uid="{00000000-0005-0000-0000-00008D400000}"/>
    <cellStyle name="Normal 19 3 6 2 2 4 3" xfId="24907" xr:uid="{00000000-0005-0000-0000-00008E400000}"/>
    <cellStyle name="Normal 19 3 6 2 2 4 4" xfId="34152" xr:uid="{00000000-0005-0000-0000-00008F400000}"/>
    <cellStyle name="Normal 19 3 6 2 2 4 5" xfId="43397" xr:uid="{00000000-0005-0000-0000-000090400000}"/>
    <cellStyle name="Normal 19 3 6 2 2 5" xfId="10675" xr:uid="{00000000-0005-0000-0000-000091400000}"/>
    <cellStyle name="Normal 19 3 6 2 2 6" xfId="19925" xr:uid="{00000000-0005-0000-0000-000092400000}"/>
    <cellStyle name="Normal 19 3 6 2 2 7" xfId="29170" xr:uid="{00000000-0005-0000-0000-000093400000}"/>
    <cellStyle name="Normal 19 3 6 2 2 8" xfId="38415" xr:uid="{00000000-0005-0000-0000-000094400000}"/>
    <cellStyle name="Normal 19 3 6 2 3" xfId="3570" xr:uid="{00000000-0005-0000-0000-000095400000}"/>
    <cellStyle name="Normal 19 3 6 2 3 2" xfId="8552" xr:uid="{00000000-0005-0000-0000-000096400000}"/>
    <cellStyle name="Normal 19 3 6 2 3 2 2" xfId="17797" xr:uid="{00000000-0005-0000-0000-000097400000}"/>
    <cellStyle name="Normal 19 3 6 2 3 2 3" xfId="27047" xr:uid="{00000000-0005-0000-0000-000098400000}"/>
    <cellStyle name="Normal 19 3 6 2 3 2 4" xfId="36292" xr:uid="{00000000-0005-0000-0000-000099400000}"/>
    <cellStyle name="Normal 19 3 6 2 3 2 5" xfId="45537" xr:uid="{00000000-0005-0000-0000-00009A400000}"/>
    <cellStyle name="Normal 19 3 6 2 3 3" xfId="12815" xr:uid="{00000000-0005-0000-0000-00009B400000}"/>
    <cellStyle name="Normal 19 3 6 2 3 4" xfId="22065" xr:uid="{00000000-0005-0000-0000-00009C400000}"/>
    <cellStyle name="Normal 19 3 6 2 3 5" xfId="31310" xr:uid="{00000000-0005-0000-0000-00009D400000}"/>
    <cellStyle name="Normal 19 3 6 2 3 6" xfId="40555" xr:uid="{00000000-0005-0000-0000-00009E400000}"/>
    <cellStyle name="Normal 19 3 6 2 4" xfId="2132" xr:uid="{00000000-0005-0000-0000-00009F400000}"/>
    <cellStyle name="Normal 19 3 6 2 4 2" xfId="7114" xr:uid="{00000000-0005-0000-0000-0000A0400000}"/>
    <cellStyle name="Normal 19 3 6 2 4 2 2" xfId="16359" xr:uid="{00000000-0005-0000-0000-0000A1400000}"/>
    <cellStyle name="Normal 19 3 6 2 4 2 3" xfId="25609" xr:uid="{00000000-0005-0000-0000-0000A2400000}"/>
    <cellStyle name="Normal 19 3 6 2 4 2 4" xfId="34854" xr:uid="{00000000-0005-0000-0000-0000A3400000}"/>
    <cellStyle name="Normal 19 3 6 2 4 2 5" xfId="44099" xr:uid="{00000000-0005-0000-0000-0000A4400000}"/>
    <cellStyle name="Normal 19 3 6 2 4 3" xfId="11377" xr:uid="{00000000-0005-0000-0000-0000A5400000}"/>
    <cellStyle name="Normal 19 3 6 2 4 4" xfId="20627" xr:uid="{00000000-0005-0000-0000-0000A6400000}"/>
    <cellStyle name="Normal 19 3 6 2 4 5" xfId="29872" xr:uid="{00000000-0005-0000-0000-0000A7400000}"/>
    <cellStyle name="Normal 19 3 6 2 4 6" xfId="39117" xr:uid="{00000000-0005-0000-0000-0000A8400000}"/>
    <cellStyle name="Normal 19 3 6 2 5" xfId="5710" xr:uid="{00000000-0005-0000-0000-0000A9400000}"/>
    <cellStyle name="Normal 19 3 6 2 5 2" xfId="14955" xr:uid="{00000000-0005-0000-0000-0000AA400000}"/>
    <cellStyle name="Normal 19 3 6 2 5 3" xfId="24205" xr:uid="{00000000-0005-0000-0000-0000AB400000}"/>
    <cellStyle name="Normal 19 3 6 2 5 4" xfId="33450" xr:uid="{00000000-0005-0000-0000-0000AC400000}"/>
    <cellStyle name="Normal 19 3 6 2 5 5" xfId="42695" xr:uid="{00000000-0005-0000-0000-0000AD400000}"/>
    <cellStyle name="Normal 19 3 6 2 6" xfId="4991" xr:uid="{00000000-0005-0000-0000-0000AE400000}"/>
    <cellStyle name="Normal 19 3 6 2 6 2" xfId="14236" xr:uid="{00000000-0005-0000-0000-0000AF400000}"/>
    <cellStyle name="Normal 19 3 6 2 6 3" xfId="23486" xr:uid="{00000000-0005-0000-0000-0000B0400000}"/>
    <cellStyle name="Normal 19 3 6 2 6 4" xfId="32731" xr:uid="{00000000-0005-0000-0000-0000B1400000}"/>
    <cellStyle name="Normal 19 3 6 2 6 5" xfId="41976" xr:uid="{00000000-0005-0000-0000-0000B2400000}"/>
    <cellStyle name="Normal 19 3 6 2 7" xfId="9973" xr:uid="{00000000-0005-0000-0000-0000B3400000}"/>
    <cellStyle name="Normal 19 3 6 2 8" xfId="19223" xr:uid="{00000000-0005-0000-0000-0000B4400000}"/>
    <cellStyle name="Normal 19 3 6 2 9" xfId="28468" xr:uid="{00000000-0005-0000-0000-0000B5400000}"/>
    <cellStyle name="Normal 19 3 6 3" xfId="1079" xr:uid="{00000000-0005-0000-0000-0000B6400000}"/>
    <cellStyle name="Normal 19 3 6 3 2" xfId="3921" xr:uid="{00000000-0005-0000-0000-0000B7400000}"/>
    <cellStyle name="Normal 19 3 6 3 2 2" xfId="8903" xr:uid="{00000000-0005-0000-0000-0000B8400000}"/>
    <cellStyle name="Normal 19 3 6 3 2 2 2" xfId="18148" xr:uid="{00000000-0005-0000-0000-0000B9400000}"/>
    <cellStyle name="Normal 19 3 6 3 2 2 3" xfId="27398" xr:uid="{00000000-0005-0000-0000-0000BA400000}"/>
    <cellStyle name="Normal 19 3 6 3 2 2 4" xfId="36643" xr:uid="{00000000-0005-0000-0000-0000BB400000}"/>
    <cellStyle name="Normal 19 3 6 3 2 2 5" xfId="45888" xr:uid="{00000000-0005-0000-0000-0000BC400000}"/>
    <cellStyle name="Normal 19 3 6 3 2 3" xfId="13166" xr:uid="{00000000-0005-0000-0000-0000BD400000}"/>
    <cellStyle name="Normal 19 3 6 3 2 4" xfId="22416" xr:uid="{00000000-0005-0000-0000-0000BE400000}"/>
    <cellStyle name="Normal 19 3 6 3 2 5" xfId="31661" xr:uid="{00000000-0005-0000-0000-0000BF400000}"/>
    <cellStyle name="Normal 19 3 6 3 2 6" xfId="40906" xr:uid="{00000000-0005-0000-0000-0000C0400000}"/>
    <cellStyle name="Normal 19 3 6 3 3" xfId="2483" xr:uid="{00000000-0005-0000-0000-0000C1400000}"/>
    <cellStyle name="Normal 19 3 6 3 3 2" xfId="7465" xr:uid="{00000000-0005-0000-0000-0000C2400000}"/>
    <cellStyle name="Normal 19 3 6 3 3 2 2" xfId="16710" xr:uid="{00000000-0005-0000-0000-0000C3400000}"/>
    <cellStyle name="Normal 19 3 6 3 3 2 3" xfId="25960" xr:uid="{00000000-0005-0000-0000-0000C4400000}"/>
    <cellStyle name="Normal 19 3 6 3 3 2 4" xfId="35205" xr:uid="{00000000-0005-0000-0000-0000C5400000}"/>
    <cellStyle name="Normal 19 3 6 3 3 2 5" xfId="44450" xr:uid="{00000000-0005-0000-0000-0000C6400000}"/>
    <cellStyle name="Normal 19 3 6 3 3 3" xfId="11728" xr:uid="{00000000-0005-0000-0000-0000C7400000}"/>
    <cellStyle name="Normal 19 3 6 3 3 4" xfId="20978" xr:uid="{00000000-0005-0000-0000-0000C8400000}"/>
    <cellStyle name="Normal 19 3 6 3 3 5" xfId="30223" xr:uid="{00000000-0005-0000-0000-0000C9400000}"/>
    <cellStyle name="Normal 19 3 6 3 3 6" xfId="39468" xr:uid="{00000000-0005-0000-0000-0000CA400000}"/>
    <cellStyle name="Normal 19 3 6 3 4" xfId="6061" xr:uid="{00000000-0005-0000-0000-0000CB400000}"/>
    <cellStyle name="Normal 19 3 6 3 4 2" xfId="15306" xr:uid="{00000000-0005-0000-0000-0000CC400000}"/>
    <cellStyle name="Normal 19 3 6 3 4 3" xfId="24556" xr:uid="{00000000-0005-0000-0000-0000CD400000}"/>
    <cellStyle name="Normal 19 3 6 3 4 4" xfId="33801" xr:uid="{00000000-0005-0000-0000-0000CE400000}"/>
    <cellStyle name="Normal 19 3 6 3 4 5" xfId="43046" xr:uid="{00000000-0005-0000-0000-0000CF400000}"/>
    <cellStyle name="Normal 19 3 6 3 5" xfId="10324" xr:uid="{00000000-0005-0000-0000-0000D0400000}"/>
    <cellStyle name="Normal 19 3 6 3 6" xfId="19574" xr:uid="{00000000-0005-0000-0000-0000D1400000}"/>
    <cellStyle name="Normal 19 3 6 3 7" xfId="28819" xr:uid="{00000000-0005-0000-0000-0000D2400000}"/>
    <cellStyle name="Normal 19 3 6 3 8" xfId="38064" xr:uid="{00000000-0005-0000-0000-0000D3400000}"/>
    <cellStyle name="Normal 19 3 6 4" xfId="3202" xr:uid="{00000000-0005-0000-0000-0000D4400000}"/>
    <cellStyle name="Normal 19 3 6 4 2" xfId="8184" xr:uid="{00000000-0005-0000-0000-0000D5400000}"/>
    <cellStyle name="Normal 19 3 6 4 2 2" xfId="17429" xr:uid="{00000000-0005-0000-0000-0000D6400000}"/>
    <cellStyle name="Normal 19 3 6 4 2 3" xfId="26679" xr:uid="{00000000-0005-0000-0000-0000D7400000}"/>
    <cellStyle name="Normal 19 3 6 4 2 4" xfId="35924" xr:uid="{00000000-0005-0000-0000-0000D8400000}"/>
    <cellStyle name="Normal 19 3 6 4 2 5" xfId="45169" xr:uid="{00000000-0005-0000-0000-0000D9400000}"/>
    <cellStyle name="Normal 19 3 6 4 3" xfId="12447" xr:uid="{00000000-0005-0000-0000-0000DA400000}"/>
    <cellStyle name="Normal 19 3 6 4 4" xfId="21697" xr:uid="{00000000-0005-0000-0000-0000DB400000}"/>
    <cellStyle name="Normal 19 3 6 4 5" xfId="30942" xr:uid="{00000000-0005-0000-0000-0000DC400000}"/>
    <cellStyle name="Normal 19 3 6 4 6" xfId="40187" xr:uid="{00000000-0005-0000-0000-0000DD400000}"/>
    <cellStyle name="Normal 19 3 6 5" xfId="1664" xr:uid="{00000000-0005-0000-0000-0000DE400000}"/>
    <cellStyle name="Normal 19 3 6 5 2" xfId="6646" xr:uid="{00000000-0005-0000-0000-0000DF400000}"/>
    <cellStyle name="Normal 19 3 6 5 2 2" xfId="15891" xr:uid="{00000000-0005-0000-0000-0000E0400000}"/>
    <cellStyle name="Normal 19 3 6 5 2 3" xfId="25141" xr:uid="{00000000-0005-0000-0000-0000E1400000}"/>
    <cellStyle name="Normal 19 3 6 5 2 4" xfId="34386" xr:uid="{00000000-0005-0000-0000-0000E2400000}"/>
    <cellStyle name="Normal 19 3 6 5 2 5" xfId="43631" xr:uid="{00000000-0005-0000-0000-0000E3400000}"/>
    <cellStyle name="Normal 19 3 6 5 3" xfId="10909" xr:uid="{00000000-0005-0000-0000-0000E4400000}"/>
    <cellStyle name="Normal 19 3 6 5 4" xfId="20159" xr:uid="{00000000-0005-0000-0000-0000E5400000}"/>
    <cellStyle name="Normal 19 3 6 5 5" xfId="29404" xr:uid="{00000000-0005-0000-0000-0000E6400000}"/>
    <cellStyle name="Normal 19 3 6 5 6" xfId="38649" xr:uid="{00000000-0005-0000-0000-0000E7400000}"/>
    <cellStyle name="Normal 19 3 6 6" xfId="5342" xr:uid="{00000000-0005-0000-0000-0000E8400000}"/>
    <cellStyle name="Normal 19 3 6 6 2" xfId="14587" xr:uid="{00000000-0005-0000-0000-0000E9400000}"/>
    <cellStyle name="Normal 19 3 6 6 3" xfId="23837" xr:uid="{00000000-0005-0000-0000-0000EA400000}"/>
    <cellStyle name="Normal 19 3 6 6 4" xfId="33082" xr:uid="{00000000-0005-0000-0000-0000EB400000}"/>
    <cellStyle name="Normal 19 3 6 6 5" xfId="42327" xr:uid="{00000000-0005-0000-0000-0000EC400000}"/>
    <cellStyle name="Normal 19 3 6 7" xfId="4640" xr:uid="{00000000-0005-0000-0000-0000ED400000}"/>
    <cellStyle name="Normal 19 3 6 7 2" xfId="13885" xr:uid="{00000000-0005-0000-0000-0000EE400000}"/>
    <cellStyle name="Normal 19 3 6 7 3" xfId="23135" xr:uid="{00000000-0005-0000-0000-0000EF400000}"/>
    <cellStyle name="Normal 19 3 6 7 4" xfId="32380" xr:uid="{00000000-0005-0000-0000-0000F0400000}"/>
    <cellStyle name="Normal 19 3 6 7 5" xfId="41625" xr:uid="{00000000-0005-0000-0000-0000F1400000}"/>
    <cellStyle name="Normal 19 3 6 8" xfId="9605" xr:uid="{00000000-0005-0000-0000-0000F2400000}"/>
    <cellStyle name="Normal 19 3 6 9" xfId="18855" xr:uid="{00000000-0005-0000-0000-0000F3400000}"/>
    <cellStyle name="Normal 19 3 7" xfId="494" xr:uid="{00000000-0005-0000-0000-0000F4400000}"/>
    <cellStyle name="Normal 19 3 7 10" xfId="37479" xr:uid="{00000000-0005-0000-0000-0000F5400000}"/>
    <cellStyle name="Normal 19 3 7 2" xfId="1196" xr:uid="{00000000-0005-0000-0000-0000F6400000}"/>
    <cellStyle name="Normal 19 3 7 2 2" xfId="4038" xr:uid="{00000000-0005-0000-0000-0000F7400000}"/>
    <cellStyle name="Normal 19 3 7 2 2 2" xfId="9020" xr:uid="{00000000-0005-0000-0000-0000F8400000}"/>
    <cellStyle name="Normal 19 3 7 2 2 2 2" xfId="18265" xr:uid="{00000000-0005-0000-0000-0000F9400000}"/>
    <cellStyle name="Normal 19 3 7 2 2 2 3" xfId="27515" xr:uid="{00000000-0005-0000-0000-0000FA400000}"/>
    <cellStyle name="Normal 19 3 7 2 2 2 4" xfId="36760" xr:uid="{00000000-0005-0000-0000-0000FB400000}"/>
    <cellStyle name="Normal 19 3 7 2 2 2 5" xfId="46005" xr:uid="{00000000-0005-0000-0000-0000FC400000}"/>
    <cellStyle name="Normal 19 3 7 2 2 3" xfId="13283" xr:uid="{00000000-0005-0000-0000-0000FD400000}"/>
    <cellStyle name="Normal 19 3 7 2 2 4" xfId="22533" xr:uid="{00000000-0005-0000-0000-0000FE400000}"/>
    <cellStyle name="Normal 19 3 7 2 2 5" xfId="31778" xr:uid="{00000000-0005-0000-0000-0000FF400000}"/>
    <cellStyle name="Normal 19 3 7 2 2 6" xfId="41023" xr:uid="{00000000-0005-0000-0000-000000410000}"/>
    <cellStyle name="Normal 19 3 7 2 3" xfId="2617" xr:uid="{00000000-0005-0000-0000-000001410000}"/>
    <cellStyle name="Normal 19 3 7 2 3 2" xfId="7599" xr:uid="{00000000-0005-0000-0000-000002410000}"/>
    <cellStyle name="Normal 19 3 7 2 3 2 2" xfId="16844" xr:uid="{00000000-0005-0000-0000-000003410000}"/>
    <cellStyle name="Normal 19 3 7 2 3 2 3" xfId="26094" xr:uid="{00000000-0005-0000-0000-000004410000}"/>
    <cellStyle name="Normal 19 3 7 2 3 2 4" xfId="35339" xr:uid="{00000000-0005-0000-0000-000005410000}"/>
    <cellStyle name="Normal 19 3 7 2 3 2 5" xfId="44584" xr:uid="{00000000-0005-0000-0000-000006410000}"/>
    <cellStyle name="Normal 19 3 7 2 3 3" xfId="11862" xr:uid="{00000000-0005-0000-0000-000007410000}"/>
    <cellStyle name="Normal 19 3 7 2 3 4" xfId="21112" xr:uid="{00000000-0005-0000-0000-000008410000}"/>
    <cellStyle name="Normal 19 3 7 2 3 5" xfId="30357" xr:uid="{00000000-0005-0000-0000-000009410000}"/>
    <cellStyle name="Normal 19 3 7 2 3 6" xfId="39602" xr:uid="{00000000-0005-0000-0000-00000A410000}"/>
    <cellStyle name="Normal 19 3 7 2 4" xfId="6178" xr:uid="{00000000-0005-0000-0000-00000B410000}"/>
    <cellStyle name="Normal 19 3 7 2 4 2" xfId="15423" xr:uid="{00000000-0005-0000-0000-00000C410000}"/>
    <cellStyle name="Normal 19 3 7 2 4 3" xfId="24673" xr:uid="{00000000-0005-0000-0000-00000D410000}"/>
    <cellStyle name="Normal 19 3 7 2 4 4" xfId="33918" xr:uid="{00000000-0005-0000-0000-00000E410000}"/>
    <cellStyle name="Normal 19 3 7 2 4 5" xfId="43163" xr:uid="{00000000-0005-0000-0000-00000F410000}"/>
    <cellStyle name="Normal 19 3 7 2 5" xfId="10441" xr:uid="{00000000-0005-0000-0000-000010410000}"/>
    <cellStyle name="Normal 19 3 7 2 6" xfId="19691" xr:uid="{00000000-0005-0000-0000-000011410000}"/>
    <cellStyle name="Normal 19 3 7 2 7" xfId="28936" xr:uid="{00000000-0005-0000-0000-000012410000}"/>
    <cellStyle name="Normal 19 3 7 2 8" xfId="38181" xr:uid="{00000000-0005-0000-0000-000013410000}"/>
    <cellStyle name="Normal 19 3 7 3" xfId="3336" xr:uid="{00000000-0005-0000-0000-000014410000}"/>
    <cellStyle name="Normal 19 3 7 3 2" xfId="8318" xr:uid="{00000000-0005-0000-0000-000015410000}"/>
    <cellStyle name="Normal 19 3 7 3 2 2" xfId="17563" xr:uid="{00000000-0005-0000-0000-000016410000}"/>
    <cellStyle name="Normal 19 3 7 3 2 3" xfId="26813" xr:uid="{00000000-0005-0000-0000-000017410000}"/>
    <cellStyle name="Normal 19 3 7 3 2 4" xfId="36058" xr:uid="{00000000-0005-0000-0000-000018410000}"/>
    <cellStyle name="Normal 19 3 7 3 2 5" xfId="45303" xr:uid="{00000000-0005-0000-0000-000019410000}"/>
    <cellStyle name="Normal 19 3 7 3 3" xfId="12581" xr:uid="{00000000-0005-0000-0000-00001A410000}"/>
    <cellStyle name="Normal 19 3 7 3 4" xfId="21831" xr:uid="{00000000-0005-0000-0000-00001B410000}"/>
    <cellStyle name="Normal 19 3 7 3 5" xfId="31076" xr:uid="{00000000-0005-0000-0000-00001C410000}"/>
    <cellStyle name="Normal 19 3 7 3 6" xfId="40321" xr:uid="{00000000-0005-0000-0000-00001D410000}"/>
    <cellStyle name="Normal 19 3 7 4" xfId="1898" xr:uid="{00000000-0005-0000-0000-00001E410000}"/>
    <cellStyle name="Normal 19 3 7 4 2" xfId="6880" xr:uid="{00000000-0005-0000-0000-00001F410000}"/>
    <cellStyle name="Normal 19 3 7 4 2 2" xfId="16125" xr:uid="{00000000-0005-0000-0000-000020410000}"/>
    <cellStyle name="Normal 19 3 7 4 2 3" xfId="25375" xr:uid="{00000000-0005-0000-0000-000021410000}"/>
    <cellStyle name="Normal 19 3 7 4 2 4" xfId="34620" xr:uid="{00000000-0005-0000-0000-000022410000}"/>
    <cellStyle name="Normal 19 3 7 4 2 5" xfId="43865" xr:uid="{00000000-0005-0000-0000-000023410000}"/>
    <cellStyle name="Normal 19 3 7 4 3" xfId="11143" xr:uid="{00000000-0005-0000-0000-000024410000}"/>
    <cellStyle name="Normal 19 3 7 4 4" xfId="20393" xr:uid="{00000000-0005-0000-0000-000025410000}"/>
    <cellStyle name="Normal 19 3 7 4 5" xfId="29638" xr:uid="{00000000-0005-0000-0000-000026410000}"/>
    <cellStyle name="Normal 19 3 7 4 6" xfId="38883" xr:uid="{00000000-0005-0000-0000-000027410000}"/>
    <cellStyle name="Normal 19 3 7 5" xfId="5476" xr:uid="{00000000-0005-0000-0000-000028410000}"/>
    <cellStyle name="Normal 19 3 7 5 2" xfId="14721" xr:uid="{00000000-0005-0000-0000-000029410000}"/>
    <cellStyle name="Normal 19 3 7 5 3" xfId="23971" xr:uid="{00000000-0005-0000-0000-00002A410000}"/>
    <cellStyle name="Normal 19 3 7 5 4" xfId="33216" xr:uid="{00000000-0005-0000-0000-00002B410000}"/>
    <cellStyle name="Normal 19 3 7 5 5" xfId="42461" xr:uid="{00000000-0005-0000-0000-00002C410000}"/>
    <cellStyle name="Normal 19 3 7 6" xfId="4406" xr:uid="{00000000-0005-0000-0000-00002D410000}"/>
    <cellStyle name="Normal 19 3 7 6 2" xfId="13651" xr:uid="{00000000-0005-0000-0000-00002E410000}"/>
    <cellStyle name="Normal 19 3 7 6 3" xfId="22901" xr:uid="{00000000-0005-0000-0000-00002F410000}"/>
    <cellStyle name="Normal 19 3 7 6 4" xfId="32146" xr:uid="{00000000-0005-0000-0000-000030410000}"/>
    <cellStyle name="Normal 19 3 7 6 5" xfId="41391" xr:uid="{00000000-0005-0000-0000-000031410000}"/>
    <cellStyle name="Normal 19 3 7 7" xfId="9739" xr:uid="{00000000-0005-0000-0000-000032410000}"/>
    <cellStyle name="Normal 19 3 7 8" xfId="18989" xr:uid="{00000000-0005-0000-0000-000033410000}"/>
    <cellStyle name="Normal 19 3 7 9" xfId="28234" xr:uid="{00000000-0005-0000-0000-000034410000}"/>
    <cellStyle name="Normal 19 3 8" xfId="463" xr:uid="{00000000-0005-0000-0000-000035410000}"/>
    <cellStyle name="Normal 19 3 8 2" xfId="3306" xr:uid="{00000000-0005-0000-0000-000036410000}"/>
    <cellStyle name="Normal 19 3 8 2 2" xfId="8288" xr:uid="{00000000-0005-0000-0000-000037410000}"/>
    <cellStyle name="Normal 19 3 8 2 2 2" xfId="17533" xr:uid="{00000000-0005-0000-0000-000038410000}"/>
    <cellStyle name="Normal 19 3 8 2 2 3" xfId="26783" xr:uid="{00000000-0005-0000-0000-000039410000}"/>
    <cellStyle name="Normal 19 3 8 2 2 4" xfId="36028" xr:uid="{00000000-0005-0000-0000-00003A410000}"/>
    <cellStyle name="Normal 19 3 8 2 2 5" xfId="45273" xr:uid="{00000000-0005-0000-0000-00003B410000}"/>
    <cellStyle name="Normal 19 3 8 2 3" xfId="12551" xr:uid="{00000000-0005-0000-0000-00003C410000}"/>
    <cellStyle name="Normal 19 3 8 2 4" xfId="21801" xr:uid="{00000000-0005-0000-0000-00003D410000}"/>
    <cellStyle name="Normal 19 3 8 2 5" xfId="31046" xr:uid="{00000000-0005-0000-0000-00003E410000}"/>
    <cellStyle name="Normal 19 3 8 2 6" xfId="40291" xr:uid="{00000000-0005-0000-0000-00003F410000}"/>
    <cellStyle name="Normal 19 3 8 3" xfId="2587" xr:uid="{00000000-0005-0000-0000-000040410000}"/>
    <cellStyle name="Normal 19 3 8 3 2" xfId="7569" xr:uid="{00000000-0005-0000-0000-000041410000}"/>
    <cellStyle name="Normal 19 3 8 3 2 2" xfId="16814" xr:uid="{00000000-0005-0000-0000-000042410000}"/>
    <cellStyle name="Normal 19 3 8 3 2 3" xfId="26064" xr:uid="{00000000-0005-0000-0000-000043410000}"/>
    <cellStyle name="Normal 19 3 8 3 2 4" xfId="35309" xr:uid="{00000000-0005-0000-0000-000044410000}"/>
    <cellStyle name="Normal 19 3 8 3 2 5" xfId="44554" xr:uid="{00000000-0005-0000-0000-000045410000}"/>
    <cellStyle name="Normal 19 3 8 3 3" xfId="11832" xr:uid="{00000000-0005-0000-0000-000046410000}"/>
    <cellStyle name="Normal 19 3 8 3 4" xfId="21082" xr:uid="{00000000-0005-0000-0000-000047410000}"/>
    <cellStyle name="Normal 19 3 8 3 5" xfId="30327" xr:uid="{00000000-0005-0000-0000-000048410000}"/>
    <cellStyle name="Normal 19 3 8 3 6" xfId="39572" xr:uid="{00000000-0005-0000-0000-000049410000}"/>
    <cellStyle name="Normal 19 3 8 4" xfId="5446" xr:uid="{00000000-0005-0000-0000-00004A410000}"/>
    <cellStyle name="Normal 19 3 8 4 2" xfId="14691" xr:uid="{00000000-0005-0000-0000-00004B410000}"/>
    <cellStyle name="Normal 19 3 8 4 3" xfId="23941" xr:uid="{00000000-0005-0000-0000-00004C410000}"/>
    <cellStyle name="Normal 19 3 8 4 4" xfId="33186" xr:uid="{00000000-0005-0000-0000-00004D410000}"/>
    <cellStyle name="Normal 19 3 8 4 5" xfId="42431" xr:uid="{00000000-0005-0000-0000-00004E410000}"/>
    <cellStyle name="Normal 19 3 8 5" xfId="4744" xr:uid="{00000000-0005-0000-0000-00004F410000}"/>
    <cellStyle name="Normal 19 3 8 5 2" xfId="13989" xr:uid="{00000000-0005-0000-0000-000050410000}"/>
    <cellStyle name="Normal 19 3 8 5 3" xfId="23239" xr:uid="{00000000-0005-0000-0000-000051410000}"/>
    <cellStyle name="Normal 19 3 8 5 4" xfId="32484" xr:uid="{00000000-0005-0000-0000-000052410000}"/>
    <cellStyle name="Normal 19 3 8 5 5" xfId="41729" xr:uid="{00000000-0005-0000-0000-000053410000}"/>
    <cellStyle name="Normal 19 3 8 6" xfId="9709" xr:uid="{00000000-0005-0000-0000-000054410000}"/>
    <cellStyle name="Normal 19 3 8 7" xfId="18959" xr:uid="{00000000-0005-0000-0000-000055410000}"/>
    <cellStyle name="Normal 19 3 8 8" xfId="28204" xr:uid="{00000000-0005-0000-0000-000056410000}"/>
    <cellStyle name="Normal 19 3 8 9" xfId="37449" xr:uid="{00000000-0005-0000-0000-000057410000}"/>
    <cellStyle name="Normal 19 3 9" xfId="845" xr:uid="{00000000-0005-0000-0000-000058410000}"/>
    <cellStyle name="Normal 19 3 9 2" xfId="3687" xr:uid="{00000000-0005-0000-0000-000059410000}"/>
    <cellStyle name="Normal 19 3 9 2 2" xfId="8669" xr:uid="{00000000-0005-0000-0000-00005A410000}"/>
    <cellStyle name="Normal 19 3 9 2 2 2" xfId="17914" xr:uid="{00000000-0005-0000-0000-00005B410000}"/>
    <cellStyle name="Normal 19 3 9 2 2 3" xfId="27164" xr:uid="{00000000-0005-0000-0000-00005C410000}"/>
    <cellStyle name="Normal 19 3 9 2 2 4" xfId="36409" xr:uid="{00000000-0005-0000-0000-00005D410000}"/>
    <cellStyle name="Normal 19 3 9 2 2 5" xfId="45654" xr:uid="{00000000-0005-0000-0000-00005E410000}"/>
    <cellStyle name="Normal 19 3 9 2 3" xfId="12932" xr:uid="{00000000-0005-0000-0000-00005F410000}"/>
    <cellStyle name="Normal 19 3 9 2 4" xfId="22182" xr:uid="{00000000-0005-0000-0000-000060410000}"/>
    <cellStyle name="Normal 19 3 9 2 5" xfId="31427" xr:uid="{00000000-0005-0000-0000-000061410000}"/>
    <cellStyle name="Normal 19 3 9 2 6" xfId="40672" xr:uid="{00000000-0005-0000-0000-000062410000}"/>
    <cellStyle name="Normal 19 3 9 3" xfId="2249" xr:uid="{00000000-0005-0000-0000-000063410000}"/>
    <cellStyle name="Normal 19 3 9 3 2" xfId="7231" xr:uid="{00000000-0005-0000-0000-000064410000}"/>
    <cellStyle name="Normal 19 3 9 3 2 2" xfId="16476" xr:uid="{00000000-0005-0000-0000-000065410000}"/>
    <cellStyle name="Normal 19 3 9 3 2 3" xfId="25726" xr:uid="{00000000-0005-0000-0000-000066410000}"/>
    <cellStyle name="Normal 19 3 9 3 2 4" xfId="34971" xr:uid="{00000000-0005-0000-0000-000067410000}"/>
    <cellStyle name="Normal 19 3 9 3 2 5" xfId="44216" xr:uid="{00000000-0005-0000-0000-000068410000}"/>
    <cellStyle name="Normal 19 3 9 3 3" xfId="11494" xr:uid="{00000000-0005-0000-0000-000069410000}"/>
    <cellStyle name="Normal 19 3 9 3 4" xfId="20744" xr:uid="{00000000-0005-0000-0000-00006A410000}"/>
    <cellStyle name="Normal 19 3 9 3 5" xfId="29989" xr:uid="{00000000-0005-0000-0000-00006B410000}"/>
    <cellStyle name="Normal 19 3 9 3 6" xfId="39234" xr:uid="{00000000-0005-0000-0000-00006C410000}"/>
    <cellStyle name="Normal 19 3 9 4" xfId="5827" xr:uid="{00000000-0005-0000-0000-00006D410000}"/>
    <cellStyle name="Normal 19 3 9 4 2" xfId="15072" xr:uid="{00000000-0005-0000-0000-00006E410000}"/>
    <cellStyle name="Normal 19 3 9 4 3" xfId="24322" xr:uid="{00000000-0005-0000-0000-00006F410000}"/>
    <cellStyle name="Normal 19 3 9 4 4" xfId="33567" xr:uid="{00000000-0005-0000-0000-000070410000}"/>
    <cellStyle name="Normal 19 3 9 4 5" xfId="42812" xr:uid="{00000000-0005-0000-0000-000071410000}"/>
    <cellStyle name="Normal 19 3 9 5" xfId="10090" xr:uid="{00000000-0005-0000-0000-000072410000}"/>
    <cellStyle name="Normal 19 3 9 6" xfId="19340" xr:uid="{00000000-0005-0000-0000-000073410000}"/>
    <cellStyle name="Normal 19 3 9 7" xfId="28585" xr:uid="{00000000-0005-0000-0000-000074410000}"/>
    <cellStyle name="Normal 19 3 9 8" xfId="37830" xr:uid="{00000000-0005-0000-0000-000075410000}"/>
    <cellStyle name="Normal 19 4" xfId="106" xr:uid="{00000000-0005-0000-0000-000076410000}"/>
    <cellStyle name="Normal 19 4 10" xfId="5095" xr:uid="{00000000-0005-0000-0000-000077410000}"/>
    <cellStyle name="Normal 19 4 10 2" xfId="14340" xr:uid="{00000000-0005-0000-0000-000078410000}"/>
    <cellStyle name="Normal 19 4 10 3" xfId="23590" xr:uid="{00000000-0005-0000-0000-000079410000}"/>
    <cellStyle name="Normal 19 4 10 4" xfId="32835" xr:uid="{00000000-0005-0000-0000-00007A410000}"/>
    <cellStyle name="Normal 19 4 10 5" xfId="42080" xr:uid="{00000000-0005-0000-0000-00007B410000}"/>
    <cellStyle name="Normal 19 4 11" xfId="4393" xr:uid="{00000000-0005-0000-0000-00007C410000}"/>
    <cellStyle name="Normal 19 4 11 2" xfId="13638" xr:uid="{00000000-0005-0000-0000-00007D410000}"/>
    <cellStyle name="Normal 19 4 11 3" xfId="22888" xr:uid="{00000000-0005-0000-0000-00007E410000}"/>
    <cellStyle name="Normal 19 4 11 4" xfId="32133" xr:uid="{00000000-0005-0000-0000-00007F410000}"/>
    <cellStyle name="Normal 19 4 11 5" xfId="41378" xr:uid="{00000000-0005-0000-0000-000080410000}"/>
    <cellStyle name="Normal 19 4 12" xfId="9358" xr:uid="{00000000-0005-0000-0000-000081410000}"/>
    <cellStyle name="Normal 19 4 13" xfId="18608" xr:uid="{00000000-0005-0000-0000-000082410000}"/>
    <cellStyle name="Normal 19 4 14" xfId="27853" xr:uid="{00000000-0005-0000-0000-000083410000}"/>
    <cellStyle name="Normal 19 4 15" xfId="37098" xr:uid="{00000000-0005-0000-0000-000084410000}"/>
    <cellStyle name="Normal 19 4 2" xfId="189" xr:uid="{00000000-0005-0000-0000-000085410000}"/>
    <cellStyle name="Normal 19 4 2 10" xfId="9436" xr:uid="{00000000-0005-0000-0000-000086410000}"/>
    <cellStyle name="Normal 19 4 2 11" xfId="18686" xr:uid="{00000000-0005-0000-0000-000087410000}"/>
    <cellStyle name="Normal 19 4 2 12" xfId="27931" xr:uid="{00000000-0005-0000-0000-000088410000}"/>
    <cellStyle name="Normal 19 4 2 13" xfId="37176" xr:uid="{00000000-0005-0000-0000-000089410000}"/>
    <cellStyle name="Normal 19 4 2 2" xfId="268" xr:uid="{00000000-0005-0000-0000-00008A410000}"/>
    <cellStyle name="Normal 19 4 2 2 10" xfId="28009" xr:uid="{00000000-0005-0000-0000-00008B410000}"/>
    <cellStyle name="Normal 19 4 2 2 11" xfId="37254" xr:uid="{00000000-0005-0000-0000-00008C410000}"/>
    <cellStyle name="Normal 19 4 2 2 2" xfId="637" xr:uid="{00000000-0005-0000-0000-00008D410000}"/>
    <cellStyle name="Normal 19 4 2 2 2 10" xfId="37622" xr:uid="{00000000-0005-0000-0000-00008E410000}"/>
    <cellStyle name="Normal 19 4 2 2 2 2" xfId="1339" xr:uid="{00000000-0005-0000-0000-00008F410000}"/>
    <cellStyle name="Normal 19 4 2 2 2 2 2" xfId="4181" xr:uid="{00000000-0005-0000-0000-000090410000}"/>
    <cellStyle name="Normal 19 4 2 2 2 2 2 2" xfId="9163" xr:uid="{00000000-0005-0000-0000-000091410000}"/>
    <cellStyle name="Normal 19 4 2 2 2 2 2 2 2" xfId="18408" xr:uid="{00000000-0005-0000-0000-000092410000}"/>
    <cellStyle name="Normal 19 4 2 2 2 2 2 2 3" xfId="27658" xr:uid="{00000000-0005-0000-0000-000093410000}"/>
    <cellStyle name="Normal 19 4 2 2 2 2 2 2 4" xfId="36903" xr:uid="{00000000-0005-0000-0000-000094410000}"/>
    <cellStyle name="Normal 19 4 2 2 2 2 2 2 5" xfId="46148" xr:uid="{00000000-0005-0000-0000-000095410000}"/>
    <cellStyle name="Normal 19 4 2 2 2 2 2 3" xfId="13426" xr:uid="{00000000-0005-0000-0000-000096410000}"/>
    <cellStyle name="Normal 19 4 2 2 2 2 2 4" xfId="22676" xr:uid="{00000000-0005-0000-0000-000097410000}"/>
    <cellStyle name="Normal 19 4 2 2 2 2 2 5" xfId="31921" xr:uid="{00000000-0005-0000-0000-000098410000}"/>
    <cellStyle name="Normal 19 4 2 2 2 2 2 6" xfId="41166" xr:uid="{00000000-0005-0000-0000-000099410000}"/>
    <cellStyle name="Normal 19 4 2 2 2 2 3" xfId="2760" xr:uid="{00000000-0005-0000-0000-00009A410000}"/>
    <cellStyle name="Normal 19 4 2 2 2 2 3 2" xfId="7742" xr:uid="{00000000-0005-0000-0000-00009B410000}"/>
    <cellStyle name="Normal 19 4 2 2 2 2 3 2 2" xfId="16987" xr:uid="{00000000-0005-0000-0000-00009C410000}"/>
    <cellStyle name="Normal 19 4 2 2 2 2 3 2 3" xfId="26237" xr:uid="{00000000-0005-0000-0000-00009D410000}"/>
    <cellStyle name="Normal 19 4 2 2 2 2 3 2 4" xfId="35482" xr:uid="{00000000-0005-0000-0000-00009E410000}"/>
    <cellStyle name="Normal 19 4 2 2 2 2 3 2 5" xfId="44727" xr:uid="{00000000-0005-0000-0000-00009F410000}"/>
    <cellStyle name="Normal 19 4 2 2 2 2 3 3" xfId="12005" xr:uid="{00000000-0005-0000-0000-0000A0410000}"/>
    <cellStyle name="Normal 19 4 2 2 2 2 3 4" xfId="21255" xr:uid="{00000000-0005-0000-0000-0000A1410000}"/>
    <cellStyle name="Normal 19 4 2 2 2 2 3 5" xfId="30500" xr:uid="{00000000-0005-0000-0000-0000A2410000}"/>
    <cellStyle name="Normal 19 4 2 2 2 2 3 6" xfId="39745" xr:uid="{00000000-0005-0000-0000-0000A3410000}"/>
    <cellStyle name="Normal 19 4 2 2 2 2 4" xfId="6321" xr:uid="{00000000-0005-0000-0000-0000A4410000}"/>
    <cellStyle name="Normal 19 4 2 2 2 2 4 2" xfId="15566" xr:uid="{00000000-0005-0000-0000-0000A5410000}"/>
    <cellStyle name="Normal 19 4 2 2 2 2 4 3" xfId="24816" xr:uid="{00000000-0005-0000-0000-0000A6410000}"/>
    <cellStyle name="Normal 19 4 2 2 2 2 4 4" xfId="34061" xr:uid="{00000000-0005-0000-0000-0000A7410000}"/>
    <cellStyle name="Normal 19 4 2 2 2 2 4 5" xfId="43306" xr:uid="{00000000-0005-0000-0000-0000A8410000}"/>
    <cellStyle name="Normal 19 4 2 2 2 2 5" xfId="10584" xr:uid="{00000000-0005-0000-0000-0000A9410000}"/>
    <cellStyle name="Normal 19 4 2 2 2 2 6" xfId="19834" xr:uid="{00000000-0005-0000-0000-0000AA410000}"/>
    <cellStyle name="Normal 19 4 2 2 2 2 7" xfId="29079" xr:uid="{00000000-0005-0000-0000-0000AB410000}"/>
    <cellStyle name="Normal 19 4 2 2 2 2 8" xfId="38324" xr:uid="{00000000-0005-0000-0000-0000AC410000}"/>
    <cellStyle name="Normal 19 4 2 2 2 3" xfId="3479" xr:uid="{00000000-0005-0000-0000-0000AD410000}"/>
    <cellStyle name="Normal 19 4 2 2 2 3 2" xfId="8461" xr:uid="{00000000-0005-0000-0000-0000AE410000}"/>
    <cellStyle name="Normal 19 4 2 2 2 3 2 2" xfId="17706" xr:uid="{00000000-0005-0000-0000-0000AF410000}"/>
    <cellStyle name="Normal 19 4 2 2 2 3 2 3" xfId="26956" xr:uid="{00000000-0005-0000-0000-0000B0410000}"/>
    <cellStyle name="Normal 19 4 2 2 2 3 2 4" xfId="36201" xr:uid="{00000000-0005-0000-0000-0000B1410000}"/>
    <cellStyle name="Normal 19 4 2 2 2 3 2 5" xfId="45446" xr:uid="{00000000-0005-0000-0000-0000B2410000}"/>
    <cellStyle name="Normal 19 4 2 2 2 3 3" xfId="12724" xr:uid="{00000000-0005-0000-0000-0000B3410000}"/>
    <cellStyle name="Normal 19 4 2 2 2 3 4" xfId="21974" xr:uid="{00000000-0005-0000-0000-0000B4410000}"/>
    <cellStyle name="Normal 19 4 2 2 2 3 5" xfId="31219" xr:uid="{00000000-0005-0000-0000-0000B5410000}"/>
    <cellStyle name="Normal 19 4 2 2 2 3 6" xfId="40464" xr:uid="{00000000-0005-0000-0000-0000B6410000}"/>
    <cellStyle name="Normal 19 4 2 2 2 4" xfId="2041" xr:uid="{00000000-0005-0000-0000-0000B7410000}"/>
    <cellStyle name="Normal 19 4 2 2 2 4 2" xfId="7023" xr:uid="{00000000-0005-0000-0000-0000B8410000}"/>
    <cellStyle name="Normal 19 4 2 2 2 4 2 2" xfId="16268" xr:uid="{00000000-0005-0000-0000-0000B9410000}"/>
    <cellStyle name="Normal 19 4 2 2 2 4 2 3" xfId="25518" xr:uid="{00000000-0005-0000-0000-0000BA410000}"/>
    <cellStyle name="Normal 19 4 2 2 2 4 2 4" xfId="34763" xr:uid="{00000000-0005-0000-0000-0000BB410000}"/>
    <cellStyle name="Normal 19 4 2 2 2 4 2 5" xfId="44008" xr:uid="{00000000-0005-0000-0000-0000BC410000}"/>
    <cellStyle name="Normal 19 4 2 2 2 4 3" xfId="11286" xr:uid="{00000000-0005-0000-0000-0000BD410000}"/>
    <cellStyle name="Normal 19 4 2 2 2 4 4" xfId="20536" xr:uid="{00000000-0005-0000-0000-0000BE410000}"/>
    <cellStyle name="Normal 19 4 2 2 2 4 5" xfId="29781" xr:uid="{00000000-0005-0000-0000-0000BF410000}"/>
    <cellStyle name="Normal 19 4 2 2 2 4 6" xfId="39026" xr:uid="{00000000-0005-0000-0000-0000C0410000}"/>
    <cellStyle name="Normal 19 4 2 2 2 5" xfId="5619" xr:uid="{00000000-0005-0000-0000-0000C1410000}"/>
    <cellStyle name="Normal 19 4 2 2 2 5 2" xfId="14864" xr:uid="{00000000-0005-0000-0000-0000C2410000}"/>
    <cellStyle name="Normal 19 4 2 2 2 5 3" xfId="24114" xr:uid="{00000000-0005-0000-0000-0000C3410000}"/>
    <cellStyle name="Normal 19 4 2 2 2 5 4" xfId="33359" xr:uid="{00000000-0005-0000-0000-0000C4410000}"/>
    <cellStyle name="Normal 19 4 2 2 2 5 5" xfId="42604" xr:uid="{00000000-0005-0000-0000-0000C5410000}"/>
    <cellStyle name="Normal 19 4 2 2 2 6" xfId="4900" xr:uid="{00000000-0005-0000-0000-0000C6410000}"/>
    <cellStyle name="Normal 19 4 2 2 2 6 2" xfId="14145" xr:uid="{00000000-0005-0000-0000-0000C7410000}"/>
    <cellStyle name="Normal 19 4 2 2 2 6 3" xfId="23395" xr:uid="{00000000-0005-0000-0000-0000C8410000}"/>
    <cellStyle name="Normal 19 4 2 2 2 6 4" xfId="32640" xr:uid="{00000000-0005-0000-0000-0000C9410000}"/>
    <cellStyle name="Normal 19 4 2 2 2 6 5" xfId="41885" xr:uid="{00000000-0005-0000-0000-0000CA410000}"/>
    <cellStyle name="Normal 19 4 2 2 2 7" xfId="9882" xr:uid="{00000000-0005-0000-0000-0000CB410000}"/>
    <cellStyle name="Normal 19 4 2 2 2 8" xfId="19132" xr:uid="{00000000-0005-0000-0000-0000CC410000}"/>
    <cellStyle name="Normal 19 4 2 2 2 9" xfId="28377" xr:uid="{00000000-0005-0000-0000-0000CD410000}"/>
    <cellStyle name="Normal 19 4 2 2 3" xfId="988" xr:uid="{00000000-0005-0000-0000-0000CE410000}"/>
    <cellStyle name="Normal 19 4 2 2 3 2" xfId="3830" xr:uid="{00000000-0005-0000-0000-0000CF410000}"/>
    <cellStyle name="Normal 19 4 2 2 3 2 2" xfId="8812" xr:uid="{00000000-0005-0000-0000-0000D0410000}"/>
    <cellStyle name="Normal 19 4 2 2 3 2 2 2" xfId="18057" xr:uid="{00000000-0005-0000-0000-0000D1410000}"/>
    <cellStyle name="Normal 19 4 2 2 3 2 2 3" xfId="27307" xr:uid="{00000000-0005-0000-0000-0000D2410000}"/>
    <cellStyle name="Normal 19 4 2 2 3 2 2 4" xfId="36552" xr:uid="{00000000-0005-0000-0000-0000D3410000}"/>
    <cellStyle name="Normal 19 4 2 2 3 2 2 5" xfId="45797" xr:uid="{00000000-0005-0000-0000-0000D4410000}"/>
    <cellStyle name="Normal 19 4 2 2 3 2 3" xfId="13075" xr:uid="{00000000-0005-0000-0000-0000D5410000}"/>
    <cellStyle name="Normal 19 4 2 2 3 2 4" xfId="22325" xr:uid="{00000000-0005-0000-0000-0000D6410000}"/>
    <cellStyle name="Normal 19 4 2 2 3 2 5" xfId="31570" xr:uid="{00000000-0005-0000-0000-0000D7410000}"/>
    <cellStyle name="Normal 19 4 2 2 3 2 6" xfId="40815" xr:uid="{00000000-0005-0000-0000-0000D8410000}"/>
    <cellStyle name="Normal 19 4 2 2 3 3" xfId="2392" xr:uid="{00000000-0005-0000-0000-0000D9410000}"/>
    <cellStyle name="Normal 19 4 2 2 3 3 2" xfId="7374" xr:uid="{00000000-0005-0000-0000-0000DA410000}"/>
    <cellStyle name="Normal 19 4 2 2 3 3 2 2" xfId="16619" xr:uid="{00000000-0005-0000-0000-0000DB410000}"/>
    <cellStyle name="Normal 19 4 2 2 3 3 2 3" xfId="25869" xr:uid="{00000000-0005-0000-0000-0000DC410000}"/>
    <cellStyle name="Normal 19 4 2 2 3 3 2 4" xfId="35114" xr:uid="{00000000-0005-0000-0000-0000DD410000}"/>
    <cellStyle name="Normal 19 4 2 2 3 3 2 5" xfId="44359" xr:uid="{00000000-0005-0000-0000-0000DE410000}"/>
    <cellStyle name="Normal 19 4 2 2 3 3 3" xfId="11637" xr:uid="{00000000-0005-0000-0000-0000DF410000}"/>
    <cellStyle name="Normal 19 4 2 2 3 3 4" xfId="20887" xr:uid="{00000000-0005-0000-0000-0000E0410000}"/>
    <cellStyle name="Normal 19 4 2 2 3 3 5" xfId="30132" xr:uid="{00000000-0005-0000-0000-0000E1410000}"/>
    <cellStyle name="Normal 19 4 2 2 3 3 6" xfId="39377" xr:uid="{00000000-0005-0000-0000-0000E2410000}"/>
    <cellStyle name="Normal 19 4 2 2 3 4" xfId="5970" xr:uid="{00000000-0005-0000-0000-0000E3410000}"/>
    <cellStyle name="Normal 19 4 2 2 3 4 2" xfId="15215" xr:uid="{00000000-0005-0000-0000-0000E4410000}"/>
    <cellStyle name="Normal 19 4 2 2 3 4 3" xfId="24465" xr:uid="{00000000-0005-0000-0000-0000E5410000}"/>
    <cellStyle name="Normal 19 4 2 2 3 4 4" xfId="33710" xr:uid="{00000000-0005-0000-0000-0000E6410000}"/>
    <cellStyle name="Normal 19 4 2 2 3 4 5" xfId="42955" xr:uid="{00000000-0005-0000-0000-0000E7410000}"/>
    <cellStyle name="Normal 19 4 2 2 3 5" xfId="10233" xr:uid="{00000000-0005-0000-0000-0000E8410000}"/>
    <cellStyle name="Normal 19 4 2 2 3 6" xfId="19483" xr:uid="{00000000-0005-0000-0000-0000E9410000}"/>
    <cellStyle name="Normal 19 4 2 2 3 7" xfId="28728" xr:uid="{00000000-0005-0000-0000-0000EA410000}"/>
    <cellStyle name="Normal 19 4 2 2 3 8" xfId="37973" xr:uid="{00000000-0005-0000-0000-0000EB410000}"/>
    <cellStyle name="Normal 19 4 2 2 4" xfId="3111" xr:uid="{00000000-0005-0000-0000-0000EC410000}"/>
    <cellStyle name="Normal 19 4 2 2 4 2" xfId="8093" xr:uid="{00000000-0005-0000-0000-0000ED410000}"/>
    <cellStyle name="Normal 19 4 2 2 4 2 2" xfId="17338" xr:uid="{00000000-0005-0000-0000-0000EE410000}"/>
    <cellStyle name="Normal 19 4 2 2 4 2 3" xfId="26588" xr:uid="{00000000-0005-0000-0000-0000EF410000}"/>
    <cellStyle name="Normal 19 4 2 2 4 2 4" xfId="35833" xr:uid="{00000000-0005-0000-0000-0000F0410000}"/>
    <cellStyle name="Normal 19 4 2 2 4 2 5" xfId="45078" xr:uid="{00000000-0005-0000-0000-0000F1410000}"/>
    <cellStyle name="Normal 19 4 2 2 4 3" xfId="12356" xr:uid="{00000000-0005-0000-0000-0000F2410000}"/>
    <cellStyle name="Normal 19 4 2 2 4 4" xfId="21606" xr:uid="{00000000-0005-0000-0000-0000F3410000}"/>
    <cellStyle name="Normal 19 4 2 2 4 5" xfId="30851" xr:uid="{00000000-0005-0000-0000-0000F4410000}"/>
    <cellStyle name="Normal 19 4 2 2 4 6" xfId="40096" xr:uid="{00000000-0005-0000-0000-0000F5410000}"/>
    <cellStyle name="Normal 19 4 2 2 5" xfId="1807" xr:uid="{00000000-0005-0000-0000-0000F6410000}"/>
    <cellStyle name="Normal 19 4 2 2 5 2" xfId="6789" xr:uid="{00000000-0005-0000-0000-0000F7410000}"/>
    <cellStyle name="Normal 19 4 2 2 5 2 2" xfId="16034" xr:uid="{00000000-0005-0000-0000-0000F8410000}"/>
    <cellStyle name="Normal 19 4 2 2 5 2 3" xfId="25284" xr:uid="{00000000-0005-0000-0000-0000F9410000}"/>
    <cellStyle name="Normal 19 4 2 2 5 2 4" xfId="34529" xr:uid="{00000000-0005-0000-0000-0000FA410000}"/>
    <cellStyle name="Normal 19 4 2 2 5 2 5" xfId="43774" xr:uid="{00000000-0005-0000-0000-0000FB410000}"/>
    <cellStyle name="Normal 19 4 2 2 5 3" xfId="11052" xr:uid="{00000000-0005-0000-0000-0000FC410000}"/>
    <cellStyle name="Normal 19 4 2 2 5 4" xfId="20302" xr:uid="{00000000-0005-0000-0000-0000FD410000}"/>
    <cellStyle name="Normal 19 4 2 2 5 5" xfId="29547" xr:uid="{00000000-0005-0000-0000-0000FE410000}"/>
    <cellStyle name="Normal 19 4 2 2 5 6" xfId="38792" xr:uid="{00000000-0005-0000-0000-0000FF410000}"/>
    <cellStyle name="Normal 19 4 2 2 6" xfId="5251" xr:uid="{00000000-0005-0000-0000-000000420000}"/>
    <cellStyle name="Normal 19 4 2 2 6 2" xfId="14496" xr:uid="{00000000-0005-0000-0000-000001420000}"/>
    <cellStyle name="Normal 19 4 2 2 6 3" xfId="23746" xr:uid="{00000000-0005-0000-0000-000002420000}"/>
    <cellStyle name="Normal 19 4 2 2 6 4" xfId="32991" xr:uid="{00000000-0005-0000-0000-000003420000}"/>
    <cellStyle name="Normal 19 4 2 2 6 5" xfId="42236" xr:uid="{00000000-0005-0000-0000-000004420000}"/>
    <cellStyle name="Normal 19 4 2 2 7" xfId="4549" xr:uid="{00000000-0005-0000-0000-000005420000}"/>
    <cellStyle name="Normal 19 4 2 2 7 2" xfId="13794" xr:uid="{00000000-0005-0000-0000-000006420000}"/>
    <cellStyle name="Normal 19 4 2 2 7 3" xfId="23044" xr:uid="{00000000-0005-0000-0000-000007420000}"/>
    <cellStyle name="Normal 19 4 2 2 7 4" xfId="32289" xr:uid="{00000000-0005-0000-0000-000008420000}"/>
    <cellStyle name="Normal 19 4 2 2 7 5" xfId="41534" xr:uid="{00000000-0005-0000-0000-000009420000}"/>
    <cellStyle name="Normal 19 4 2 2 8" xfId="9514" xr:uid="{00000000-0005-0000-0000-00000A420000}"/>
    <cellStyle name="Normal 19 4 2 2 9" xfId="18764" xr:uid="{00000000-0005-0000-0000-00000B420000}"/>
    <cellStyle name="Normal 19 4 2 3" xfId="424" xr:uid="{00000000-0005-0000-0000-00000C420000}"/>
    <cellStyle name="Normal 19 4 2 3 10" xfId="28165" xr:uid="{00000000-0005-0000-0000-00000D420000}"/>
    <cellStyle name="Normal 19 4 2 3 11" xfId="37410" xr:uid="{00000000-0005-0000-0000-00000E420000}"/>
    <cellStyle name="Normal 19 4 2 3 2" xfId="793" xr:uid="{00000000-0005-0000-0000-00000F420000}"/>
    <cellStyle name="Normal 19 4 2 3 2 10" xfId="37778" xr:uid="{00000000-0005-0000-0000-000010420000}"/>
    <cellStyle name="Normal 19 4 2 3 2 2" xfId="1495" xr:uid="{00000000-0005-0000-0000-000011420000}"/>
    <cellStyle name="Normal 19 4 2 3 2 2 2" xfId="4337" xr:uid="{00000000-0005-0000-0000-000012420000}"/>
    <cellStyle name="Normal 19 4 2 3 2 2 2 2" xfId="9319" xr:uid="{00000000-0005-0000-0000-000013420000}"/>
    <cellStyle name="Normal 19 4 2 3 2 2 2 2 2" xfId="18564" xr:uid="{00000000-0005-0000-0000-000014420000}"/>
    <cellStyle name="Normal 19 4 2 3 2 2 2 2 3" xfId="27814" xr:uid="{00000000-0005-0000-0000-000015420000}"/>
    <cellStyle name="Normal 19 4 2 3 2 2 2 2 4" xfId="37059" xr:uid="{00000000-0005-0000-0000-000016420000}"/>
    <cellStyle name="Normal 19 4 2 3 2 2 2 2 5" xfId="46304" xr:uid="{00000000-0005-0000-0000-000017420000}"/>
    <cellStyle name="Normal 19 4 2 3 2 2 2 3" xfId="13582" xr:uid="{00000000-0005-0000-0000-000018420000}"/>
    <cellStyle name="Normal 19 4 2 3 2 2 2 4" xfId="22832" xr:uid="{00000000-0005-0000-0000-000019420000}"/>
    <cellStyle name="Normal 19 4 2 3 2 2 2 5" xfId="32077" xr:uid="{00000000-0005-0000-0000-00001A420000}"/>
    <cellStyle name="Normal 19 4 2 3 2 2 2 6" xfId="41322" xr:uid="{00000000-0005-0000-0000-00001B420000}"/>
    <cellStyle name="Normal 19 4 2 3 2 2 3" xfId="2916" xr:uid="{00000000-0005-0000-0000-00001C420000}"/>
    <cellStyle name="Normal 19 4 2 3 2 2 3 2" xfId="7898" xr:uid="{00000000-0005-0000-0000-00001D420000}"/>
    <cellStyle name="Normal 19 4 2 3 2 2 3 2 2" xfId="17143" xr:uid="{00000000-0005-0000-0000-00001E420000}"/>
    <cellStyle name="Normal 19 4 2 3 2 2 3 2 3" xfId="26393" xr:uid="{00000000-0005-0000-0000-00001F420000}"/>
    <cellStyle name="Normal 19 4 2 3 2 2 3 2 4" xfId="35638" xr:uid="{00000000-0005-0000-0000-000020420000}"/>
    <cellStyle name="Normal 19 4 2 3 2 2 3 2 5" xfId="44883" xr:uid="{00000000-0005-0000-0000-000021420000}"/>
    <cellStyle name="Normal 19 4 2 3 2 2 3 3" xfId="12161" xr:uid="{00000000-0005-0000-0000-000022420000}"/>
    <cellStyle name="Normal 19 4 2 3 2 2 3 4" xfId="21411" xr:uid="{00000000-0005-0000-0000-000023420000}"/>
    <cellStyle name="Normal 19 4 2 3 2 2 3 5" xfId="30656" xr:uid="{00000000-0005-0000-0000-000024420000}"/>
    <cellStyle name="Normal 19 4 2 3 2 2 3 6" xfId="39901" xr:uid="{00000000-0005-0000-0000-000025420000}"/>
    <cellStyle name="Normal 19 4 2 3 2 2 4" xfId="6477" xr:uid="{00000000-0005-0000-0000-000026420000}"/>
    <cellStyle name="Normal 19 4 2 3 2 2 4 2" xfId="15722" xr:uid="{00000000-0005-0000-0000-000027420000}"/>
    <cellStyle name="Normal 19 4 2 3 2 2 4 3" xfId="24972" xr:uid="{00000000-0005-0000-0000-000028420000}"/>
    <cellStyle name="Normal 19 4 2 3 2 2 4 4" xfId="34217" xr:uid="{00000000-0005-0000-0000-000029420000}"/>
    <cellStyle name="Normal 19 4 2 3 2 2 4 5" xfId="43462" xr:uid="{00000000-0005-0000-0000-00002A420000}"/>
    <cellStyle name="Normal 19 4 2 3 2 2 5" xfId="10740" xr:uid="{00000000-0005-0000-0000-00002B420000}"/>
    <cellStyle name="Normal 19 4 2 3 2 2 6" xfId="19990" xr:uid="{00000000-0005-0000-0000-00002C420000}"/>
    <cellStyle name="Normal 19 4 2 3 2 2 7" xfId="29235" xr:uid="{00000000-0005-0000-0000-00002D420000}"/>
    <cellStyle name="Normal 19 4 2 3 2 2 8" xfId="38480" xr:uid="{00000000-0005-0000-0000-00002E420000}"/>
    <cellStyle name="Normal 19 4 2 3 2 3" xfId="3635" xr:uid="{00000000-0005-0000-0000-00002F420000}"/>
    <cellStyle name="Normal 19 4 2 3 2 3 2" xfId="8617" xr:uid="{00000000-0005-0000-0000-000030420000}"/>
    <cellStyle name="Normal 19 4 2 3 2 3 2 2" xfId="17862" xr:uid="{00000000-0005-0000-0000-000031420000}"/>
    <cellStyle name="Normal 19 4 2 3 2 3 2 3" xfId="27112" xr:uid="{00000000-0005-0000-0000-000032420000}"/>
    <cellStyle name="Normal 19 4 2 3 2 3 2 4" xfId="36357" xr:uid="{00000000-0005-0000-0000-000033420000}"/>
    <cellStyle name="Normal 19 4 2 3 2 3 2 5" xfId="45602" xr:uid="{00000000-0005-0000-0000-000034420000}"/>
    <cellStyle name="Normal 19 4 2 3 2 3 3" xfId="12880" xr:uid="{00000000-0005-0000-0000-000035420000}"/>
    <cellStyle name="Normal 19 4 2 3 2 3 4" xfId="22130" xr:uid="{00000000-0005-0000-0000-000036420000}"/>
    <cellStyle name="Normal 19 4 2 3 2 3 5" xfId="31375" xr:uid="{00000000-0005-0000-0000-000037420000}"/>
    <cellStyle name="Normal 19 4 2 3 2 3 6" xfId="40620" xr:uid="{00000000-0005-0000-0000-000038420000}"/>
    <cellStyle name="Normal 19 4 2 3 2 4" xfId="2197" xr:uid="{00000000-0005-0000-0000-000039420000}"/>
    <cellStyle name="Normal 19 4 2 3 2 4 2" xfId="7179" xr:uid="{00000000-0005-0000-0000-00003A420000}"/>
    <cellStyle name="Normal 19 4 2 3 2 4 2 2" xfId="16424" xr:uid="{00000000-0005-0000-0000-00003B420000}"/>
    <cellStyle name="Normal 19 4 2 3 2 4 2 3" xfId="25674" xr:uid="{00000000-0005-0000-0000-00003C420000}"/>
    <cellStyle name="Normal 19 4 2 3 2 4 2 4" xfId="34919" xr:uid="{00000000-0005-0000-0000-00003D420000}"/>
    <cellStyle name="Normal 19 4 2 3 2 4 2 5" xfId="44164" xr:uid="{00000000-0005-0000-0000-00003E420000}"/>
    <cellStyle name="Normal 19 4 2 3 2 4 3" xfId="11442" xr:uid="{00000000-0005-0000-0000-00003F420000}"/>
    <cellStyle name="Normal 19 4 2 3 2 4 4" xfId="20692" xr:uid="{00000000-0005-0000-0000-000040420000}"/>
    <cellStyle name="Normal 19 4 2 3 2 4 5" xfId="29937" xr:uid="{00000000-0005-0000-0000-000041420000}"/>
    <cellStyle name="Normal 19 4 2 3 2 4 6" xfId="39182" xr:uid="{00000000-0005-0000-0000-000042420000}"/>
    <cellStyle name="Normal 19 4 2 3 2 5" xfId="5775" xr:uid="{00000000-0005-0000-0000-000043420000}"/>
    <cellStyle name="Normal 19 4 2 3 2 5 2" xfId="15020" xr:uid="{00000000-0005-0000-0000-000044420000}"/>
    <cellStyle name="Normal 19 4 2 3 2 5 3" xfId="24270" xr:uid="{00000000-0005-0000-0000-000045420000}"/>
    <cellStyle name="Normal 19 4 2 3 2 5 4" xfId="33515" xr:uid="{00000000-0005-0000-0000-000046420000}"/>
    <cellStyle name="Normal 19 4 2 3 2 5 5" xfId="42760" xr:uid="{00000000-0005-0000-0000-000047420000}"/>
    <cellStyle name="Normal 19 4 2 3 2 6" xfId="5056" xr:uid="{00000000-0005-0000-0000-000048420000}"/>
    <cellStyle name="Normal 19 4 2 3 2 6 2" xfId="14301" xr:uid="{00000000-0005-0000-0000-000049420000}"/>
    <cellStyle name="Normal 19 4 2 3 2 6 3" xfId="23551" xr:uid="{00000000-0005-0000-0000-00004A420000}"/>
    <cellStyle name="Normal 19 4 2 3 2 6 4" xfId="32796" xr:uid="{00000000-0005-0000-0000-00004B420000}"/>
    <cellStyle name="Normal 19 4 2 3 2 6 5" xfId="42041" xr:uid="{00000000-0005-0000-0000-00004C420000}"/>
    <cellStyle name="Normal 19 4 2 3 2 7" xfId="10038" xr:uid="{00000000-0005-0000-0000-00004D420000}"/>
    <cellStyle name="Normal 19 4 2 3 2 8" xfId="19288" xr:uid="{00000000-0005-0000-0000-00004E420000}"/>
    <cellStyle name="Normal 19 4 2 3 2 9" xfId="28533" xr:uid="{00000000-0005-0000-0000-00004F420000}"/>
    <cellStyle name="Normal 19 4 2 3 3" xfId="1144" xr:uid="{00000000-0005-0000-0000-000050420000}"/>
    <cellStyle name="Normal 19 4 2 3 3 2" xfId="3986" xr:uid="{00000000-0005-0000-0000-000051420000}"/>
    <cellStyle name="Normal 19 4 2 3 3 2 2" xfId="8968" xr:uid="{00000000-0005-0000-0000-000052420000}"/>
    <cellStyle name="Normal 19 4 2 3 3 2 2 2" xfId="18213" xr:uid="{00000000-0005-0000-0000-000053420000}"/>
    <cellStyle name="Normal 19 4 2 3 3 2 2 3" xfId="27463" xr:uid="{00000000-0005-0000-0000-000054420000}"/>
    <cellStyle name="Normal 19 4 2 3 3 2 2 4" xfId="36708" xr:uid="{00000000-0005-0000-0000-000055420000}"/>
    <cellStyle name="Normal 19 4 2 3 3 2 2 5" xfId="45953" xr:uid="{00000000-0005-0000-0000-000056420000}"/>
    <cellStyle name="Normal 19 4 2 3 3 2 3" xfId="13231" xr:uid="{00000000-0005-0000-0000-000057420000}"/>
    <cellStyle name="Normal 19 4 2 3 3 2 4" xfId="22481" xr:uid="{00000000-0005-0000-0000-000058420000}"/>
    <cellStyle name="Normal 19 4 2 3 3 2 5" xfId="31726" xr:uid="{00000000-0005-0000-0000-000059420000}"/>
    <cellStyle name="Normal 19 4 2 3 3 2 6" xfId="40971" xr:uid="{00000000-0005-0000-0000-00005A420000}"/>
    <cellStyle name="Normal 19 4 2 3 3 3" xfId="2548" xr:uid="{00000000-0005-0000-0000-00005B420000}"/>
    <cellStyle name="Normal 19 4 2 3 3 3 2" xfId="7530" xr:uid="{00000000-0005-0000-0000-00005C420000}"/>
    <cellStyle name="Normal 19 4 2 3 3 3 2 2" xfId="16775" xr:uid="{00000000-0005-0000-0000-00005D420000}"/>
    <cellStyle name="Normal 19 4 2 3 3 3 2 3" xfId="26025" xr:uid="{00000000-0005-0000-0000-00005E420000}"/>
    <cellStyle name="Normal 19 4 2 3 3 3 2 4" xfId="35270" xr:uid="{00000000-0005-0000-0000-00005F420000}"/>
    <cellStyle name="Normal 19 4 2 3 3 3 2 5" xfId="44515" xr:uid="{00000000-0005-0000-0000-000060420000}"/>
    <cellStyle name="Normal 19 4 2 3 3 3 3" xfId="11793" xr:uid="{00000000-0005-0000-0000-000061420000}"/>
    <cellStyle name="Normal 19 4 2 3 3 3 4" xfId="21043" xr:uid="{00000000-0005-0000-0000-000062420000}"/>
    <cellStyle name="Normal 19 4 2 3 3 3 5" xfId="30288" xr:uid="{00000000-0005-0000-0000-000063420000}"/>
    <cellStyle name="Normal 19 4 2 3 3 3 6" xfId="39533" xr:uid="{00000000-0005-0000-0000-000064420000}"/>
    <cellStyle name="Normal 19 4 2 3 3 4" xfId="6126" xr:uid="{00000000-0005-0000-0000-000065420000}"/>
    <cellStyle name="Normal 19 4 2 3 3 4 2" xfId="15371" xr:uid="{00000000-0005-0000-0000-000066420000}"/>
    <cellStyle name="Normal 19 4 2 3 3 4 3" xfId="24621" xr:uid="{00000000-0005-0000-0000-000067420000}"/>
    <cellStyle name="Normal 19 4 2 3 3 4 4" xfId="33866" xr:uid="{00000000-0005-0000-0000-000068420000}"/>
    <cellStyle name="Normal 19 4 2 3 3 4 5" xfId="43111" xr:uid="{00000000-0005-0000-0000-000069420000}"/>
    <cellStyle name="Normal 19 4 2 3 3 5" xfId="10389" xr:uid="{00000000-0005-0000-0000-00006A420000}"/>
    <cellStyle name="Normal 19 4 2 3 3 6" xfId="19639" xr:uid="{00000000-0005-0000-0000-00006B420000}"/>
    <cellStyle name="Normal 19 4 2 3 3 7" xfId="28884" xr:uid="{00000000-0005-0000-0000-00006C420000}"/>
    <cellStyle name="Normal 19 4 2 3 3 8" xfId="38129" xr:uid="{00000000-0005-0000-0000-00006D420000}"/>
    <cellStyle name="Normal 19 4 2 3 4" xfId="3267" xr:uid="{00000000-0005-0000-0000-00006E420000}"/>
    <cellStyle name="Normal 19 4 2 3 4 2" xfId="8249" xr:uid="{00000000-0005-0000-0000-00006F420000}"/>
    <cellStyle name="Normal 19 4 2 3 4 2 2" xfId="17494" xr:uid="{00000000-0005-0000-0000-000070420000}"/>
    <cellStyle name="Normal 19 4 2 3 4 2 3" xfId="26744" xr:uid="{00000000-0005-0000-0000-000071420000}"/>
    <cellStyle name="Normal 19 4 2 3 4 2 4" xfId="35989" xr:uid="{00000000-0005-0000-0000-000072420000}"/>
    <cellStyle name="Normal 19 4 2 3 4 2 5" xfId="45234" xr:uid="{00000000-0005-0000-0000-000073420000}"/>
    <cellStyle name="Normal 19 4 2 3 4 3" xfId="12512" xr:uid="{00000000-0005-0000-0000-000074420000}"/>
    <cellStyle name="Normal 19 4 2 3 4 4" xfId="21762" xr:uid="{00000000-0005-0000-0000-000075420000}"/>
    <cellStyle name="Normal 19 4 2 3 4 5" xfId="31007" xr:uid="{00000000-0005-0000-0000-000076420000}"/>
    <cellStyle name="Normal 19 4 2 3 4 6" xfId="40252" xr:uid="{00000000-0005-0000-0000-000077420000}"/>
    <cellStyle name="Normal 19 4 2 3 5" xfId="1729" xr:uid="{00000000-0005-0000-0000-000078420000}"/>
    <cellStyle name="Normal 19 4 2 3 5 2" xfId="6711" xr:uid="{00000000-0005-0000-0000-000079420000}"/>
    <cellStyle name="Normal 19 4 2 3 5 2 2" xfId="15956" xr:uid="{00000000-0005-0000-0000-00007A420000}"/>
    <cellStyle name="Normal 19 4 2 3 5 2 3" xfId="25206" xr:uid="{00000000-0005-0000-0000-00007B420000}"/>
    <cellStyle name="Normal 19 4 2 3 5 2 4" xfId="34451" xr:uid="{00000000-0005-0000-0000-00007C420000}"/>
    <cellStyle name="Normal 19 4 2 3 5 2 5" xfId="43696" xr:uid="{00000000-0005-0000-0000-00007D420000}"/>
    <cellStyle name="Normal 19 4 2 3 5 3" xfId="10974" xr:uid="{00000000-0005-0000-0000-00007E420000}"/>
    <cellStyle name="Normal 19 4 2 3 5 4" xfId="20224" xr:uid="{00000000-0005-0000-0000-00007F420000}"/>
    <cellStyle name="Normal 19 4 2 3 5 5" xfId="29469" xr:uid="{00000000-0005-0000-0000-000080420000}"/>
    <cellStyle name="Normal 19 4 2 3 5 6" xfId="38714" xr:uid="{00000000-0005-0000-0000-000081420000}"/>
    <cellStyle name="Normal 19 4 2 3 6" xfId="5407" xr:uid="{00000000-0005-0000-0000-000082420000}"/>
    <cellStyle name="Normal 19 4 2 3 6 2" xfId="14652" xr:uid="{00000000-0005-0000-0000-000083420000}"/>
    <cellStyle name="Normal 19 4 2 3 6 3" xfId="23902" xr:uid="{00000000-0005-0000-0000-000084420000}"/>
    <cellStyle name="Normal 19 4 2 3 6 4" xfId="33147" xr:uid="{00000000-0005-0000-0000-000085420000}"/>
    <cellStyle name="Normal 19 4 2 3 6 5" xfId="42392" xr:uid="{00000000-0005-0000-0000-000086420000}"/>
    <cellStyle name="Normal 19 4 2 3 7" xfId="4705" xr:uid="{00000000-0005-0000-0000-000087420000}"/>
    <cellStyle name="Normal 19 4 2 3 7 2" xfId="13950" xr:uid="{00000000-0005-0000-0000-000088420000}"/>
    <cellStyle name="Normal 19 4 2 3 7 3" xfId="23200" xr:uid="{00000000-0005-0000-0000-000089420000}"/>
    <cellStyle name="Normal 19 4 2 3 7 4" xfId="32445" xr:uid="{00000000-0005-0000-0000-00008A420000}"/>
    <cellStyle name="Normal 19 4 2 3 7 5" xfId="41690" xr:uid="{00000000-0005-0000-0000-00008B420000}"/>
    <cellStyle name="Normal 19 4 2 3 8" xfId="9670" xr:uid="{00000000-0005-0000-0000-00008C420000}"/>
    <cellStyle name="Normal 19 4 2 3 9" xfId="18920" xr:uid="{00000000-0005-0000-0000-00008D420000}"/>
    <cellStyle name="Normal 19 4 2 4" xfId="559" xr:uid="{00000000-0005-0000-0000-00008E420000}"/>
    <cellStyle name="Normal 19 4 2 4 10" xfId="37544" xr:uid="{00000000-0005-0000-0000-00008F420000}"/>
    <cellStyle name="Normal 19 4 2 4 2" xfId="1261" xr:uid="{00000000-0005-0000-0000-000090420000}"/>
    <cellStyle name="Normal 19 4 2 4 2 2" xfId="4103" xr:uid="{00000000-0005-0000-0000-000091420000}"/>
    <cellStyle name="Normal 19 4 2 4 2 2 2" xfId="9085" xr:uid="{00000000-0005-0000-0000-000092420000}"/>
    <cellStyle name="Normal 19 4 2 4 2 2 2 2" xfId="18330" xr:uid="{00000000-0005-0000-0000-000093420000}"/>
    <cellStyle name="Normal 19 4 2 4 2 2 2 3" xfId="27580" xr:uid="{00000000-0005-0000-0000-000094420000}"/>
    <cellStyle name="Normal 19 4 2 4 2 2 2 4" xfId="36825" xr:uid="{00000000-0005-0000-0000-000095420000}"/>
    <cellStyle name="Normal 19 4 2 4 2 2 2 5" xfId="46070" xr:uid="{00000000-0005-0000-0000-000096420000}"/>
    <cellStyle name="Normal 19 4 2 4 2 2 3" xfId="13348" xr:uid="{00000000-0005-0000-0000-000097420000}"/>
    <cellStyle name="Normal 19 4 2 4 2 2 4" xfId="22598" xr:uid="{00000000-0005-0000-0000-000098420000}"/>
    <cellStyle name="Normal 19 4 2 4 2 2 5" xfId="31843" xr:uid="{00000000-0005-0000-0000-000099420000}"/>
    <cellStyle name="Normal 19 4 2 4 2 2 6" xfId="41088" xr:uid="{00000000-0005-0000-0000-00009A420000}"/>
    <cellStyle name="Normal 19 4 2 4 2 3" xfId="2682" xr:uid="{00000000-0005-0000-0000-00009B420000}"/>
    <cellStyle name="Normal 19 4 2 4 2 3 2" xfId="7664" xr:uid="{00000000-0005-0000-0000-00009C420000}"/>
    <cellStyle name="Normal 19 4 2 4 2 3 2 2" xfId="16909" xr:uid="{00000000-0005-0000-0000-00009D420000}"/>
    <cellStyle name="Normal 19 4 2 4 2 3 2 3" xfId="26159" xr:uid="{00000000-0005-0000-0000-00009E420000}"/>
    <cellStyle name="Normal 19 4 2 4 2 3 2 4" xfId="35404" xr:uid="{00000000-0005-0000-0000-00009F420000}"/>
    <cellStyle name="Normal 19 4 2 4 2 3 2 5" xfId="44649" xr:uid="{00000000-0005-0000-0000-0000A0420000}"/>
    <cellStyle name="Normal 19 4 2 4 2 3 3" xfId="11927" xr:uid="{00000000-0005-0000-0000-0000A1420000}"/>
    <cellStyle name="Normal 19 4 2 4 2 3 4" xfId="21177" xr:uid="{00000000-0005-0000-0000-0000A2420000}"/>
    <cellStyle name="Normal 19 4 2 4 2 3 5" xfId="30422" xr:uid="{00000000-0005-0000-0000-0000A3420000}"/>
    <cellStyle name="Normal 19 4 2 4 2 3 6" xfId="39667" xr:uid="{00000000-0005-0000-0000-0000A4420000}"/>
    <cellStyle name="Normal 19 4 2 4 2 4" xfId="6243" xr:uid="{00000000-0005-0000-0000-0000A5420000}"/>
    <cellStyle name="Normal 19 4 2 4 2 4 2" xfId="15488" xr:uid="{00000000-0005-0000-0000-0000A6420000}"/>
    <cellStyle name="Normal 19 4 2 4 2 4 3" xfId="24738" xr:uid="{00000000-0005-0000-0000-0000A7420000}"/>
    <cellStyle name="Normal 19 4 2 4 2 4 4" xfId="33983" xr:uid="{00000000-0005-0000-0000-0000A8420000}"/>
    <cellStyle name="Normal 19 4 2 4 2 4 5" xfId="43228" xr:uid="{00000000-0005-0000-0000-0000A9420000}"/>
    <cellStyle name="Normal 19 4 2 4 2 5" xfId="10506" xr:uid="{00000000-0005-0000-0000-0000AA420000}"/>
    <cellStyle name="Normal 19 4 2 4 2 6" xfId="19756" xr:uid="{00000000-0005-0000-0000-0000AB420000}"/>
    <cellStyle name="Normal 19 4 2 4 2 7" xfId="29001" xr:uid="{00000000-0005-0000-0000-0000AC420000}"/>
    <cellStyle name="Normal 19 4 2 4 2 8" xfId="38246" xr:uid="{00000000-0005-0000-0000-0000AD420000}"/>
    <cellStyle name="Normal 19 4 2 4 3" xfId="3401" xr:uid="{00000000-0005-0000-0000-0000AE420000}"/>
    <cellStyle name="Normal 19 4 2 4 3 2" xfId="8383" xr:uid="{00000000-0005-0000-0000-0000AF420000}"/>
    <cellStyle name="Normal 19 4 2 4 3 2 2" xfId="17628" xr:uid="{00000000-0005-0000-0000-0000B0420000}"/>
    <cellStyle name="Normal 19 4 2 4 3 2 3" xfId="26878" xr:uid="{00000000-0005-0000-0000-0000B1420000}"/>
    <cellStyle name="Normal 19 4 2 4 3 2 4" xfId="36123" xr:uid="{00000000-0005-0000-0000-0000B2420000}"/>
    <cellStyle name="Normal 19 4 2 4 3 2 5" xfId="45368" xr:uid="{00000000-0005-0000-0000-0000B3420000}"/>
    <cellStyle name="Normal 19 4 2 4 3 3" xfId="12646" xr:uid="{00000000-0005-0000-0000-0000B4420000}"/>
    <cellStyle name="Normal 19 4 2 4 3 4" xfId="21896" xr:uid="{00000000-0005-0000-0000-0000B5420000}"/>
    <cellStyle name="Normal 19 4 2 4 3 5" xfId="31141" xr:uid="{00000000-0005-0000-0000-0000B6420000}"/>
    <cellStyle name="Normal 19 4 2 4 3 6" xfId="40386" xr:uid="{00000000-0005-0000-0000-0000B7420000}"/>
    <cellStyle name="Normal 19 4 2 4 4" xfId="1963" xr:uid="{00000000-0005-0000-0000-0000B8420000}"/>
    <cellStyle name="Normal 19 4 2 4 4 2" xfId="6945" xr:uid="{00000000-0005-0000-0000-0000B9420000}"/>
    <cellStyle name="Normal 19 4 2 4 4 2 2" xfId="16190" xr:uid="{00000000-0005-0000-0000-0000BA420000}"/>
    <cellStyle name="Normal 19 4 2 4 4 2 3" xfId="25440" xr:uid="{00000000-0005-0000-0000-0000BB420000}"/>
    <cellStyle name="Normal 19 4 2 4 4 2 4" xfId="34685" xr:uid="{00000000-0005-0000-0000-0000BC420000}"/>
    <cellStyle name="Normal 19 4 2 4 4 2 5" xfId="43930" xr:uid="{00000000-0005-0000-0000-0000BD420000}"/>
    <cellStyle name="Normal 19 4 2 4 4 3" xfId="11208" xr:uid="{00000000-0005-0000-0000-0000BE420000}"/>
    <cellStyle name="Normal 19 4 2 4 4 4" xfId="20458" xr:uid="{00000000-0005-0000-0000-0000BF420000}"/>
    <cellStyle name="Normal 19 4 2 4 4 5" xfId="29703" xr:uid="{00000000-0005-0000-0000-0000C0420000}"/>
    <cellStyle name="Normal 19 4 2 4 4 6" xfId="38948" xr:uid="{00000000-0005-0000-0000-0000C1420000}"/>
    <cellStyle name="Normal 19 4 2 4 5" xfId="5541" xr:uid="{00000000-0005-0000-0000-0000C2420000}"/>
    <cellStyle name="Normal 19 4 2 4 5 2" xfId="14786" xr:uid="{00000000-0005-0000-0000-0000C3420000}"/>
    <cellStyle name="Normal 19 4 2 4 5 3" xfId="24036" xr:uid="{00000000-0005-0000-0000-0000C4420000}"/>
    <cellStyle name="Normal 19 4 2 4 5 4" xfId="33281" xr:uid="{00000000-0005-0000-0000-0000C5420000}"/>
    <cellStyle name="Normal 19 4 2 4 5 5" xfId="42526" xr:uid="{00000000-0005-0000-0000-0000C6420000}"/>
    <cellStyle name="Normal 19 4 2 4 6" xfId="4822" xr:uid="{00000000-0005-0000-0000-0000C7420000}"/>
    <cellStyle name="Normal 19 4 2 4 6 2" xfId="14067" xr:uid="{00000000-0005-0000-0000-0000C8420000}"/>
    <cellStyle name="Normal 19 4 2 4 6 3" xfId="23317" xr:uid="{00000000-0005-0000-0000-0000C9420000}"/>
    <cellStyle name="Normal 19 4 2 4 6 4" xfId="32562" xr:uid="{00000000-0005-0000-0000-0000CA420000}"/>
    <cellStyle name="Normal 19 4 2 4 6 5" xfId="41807" xr:uid="{00000000-0005-0000-0000-0000CB420000}"/>
    <cellStyle name="Normal 19 4 2 4 7" xfId="9804" xr:uid="{00000000-0005-0000-0000-0000CC420000}"/>
    <cellStyle name="Normal 19 4 2 4 8" xfId="19054" xr:uid="{00000000-0005-0000-0000-0000CD420000}"/>
    <cellStyle name="Normal 19 4 2 4 9" xfId="28299" xr:uid="{00000000-0005-0000-0000-0000CE420000}"/>
    <cellStyle name="Normal 19 4 2 5" xfId="910" xr:uid="{00000000-0005-0000-0000-0000CF420000}"/>
    <cellStyle name="Normal 19 4 2 5 2" xfId="3752" xr:uid="{00000000-0005-0000-0000-0000D0420000}"/>
    <cellStyle name="Normal 19 4 2 5 2 2" xfId="8734" xr:uid="{00000000-0005-0000-0000-0000D1420000}"/>
    <cellStyle name="Normal 19 4 2 5 2 2 2" xfId="17979" xr:uid="{00000000-0005-0000-0000-0000D2420000}"/>
    <cellStyle name="Normal 19 4 2 5 2 2 3" xfId="27229" xr:uid="{00000000-0005-0000-0000-0000D3420000}"/>
    <cellStyle name="Normal 19 4 2 5 2 2 4" xfId="36474" xr:uid="{00000000-0005-0000-0000-0000D4420000}"/>
    <cellStyle name="Normal 19 4 2 5 2 2 5" xfId="45719" xr:uid="{00000000-0005-0000-0000-0000D5420000}"/>
    <cellStyle name="Normal 19 4 2 5 2 3" xfId="12997" xr:uid="{00000000-0005-0000-0000-0000D6420000}"/>
    <cellStyle name="Normal 19 4 2 5 2 4" xfId="22247" xr:uid="{00000000-0005-0000-0000-0000D7420000}"/>
    <cellStyle name="Normal 19 4 2 5 2 5" xfId="31492" xr:uid="{00000000-0005-0000-0000-0000D8420000}"/>
    <cellStyle name="Normal 19 4 2 5 2 6" xfId="40737" xr:uid="{00000000-0005-0000-0000-0000D9420000}"/>
    <cellStyle name="Normal 19 4 2 5 3" xfId="2314" xr:uid="{00000000-0005-0000-0000-0000DA420000}"/>
    <cellStyle name="Normal 19 4 2 5 3 2" xfId="7296" xr:uid="{00000000-0005-0000-0000-0000DB420000}"/>
    <cellStyle name="Normal 19 4 2 5 3 2 2" xfId="16541" xr:uid="{00000000-0005-0000-0000-0000DC420000}"/>
    <cellStyle name="Normal 19 4 2 5 3 2 3" xfId="25791" xr:uid="{00000000-0005-0000-0000-0000DD420000}"/>
    <cellStyle name="Normal 19 4 2 5 3 2 4" xfId="35036" xr:uid="{00000000-0005-0000-0000-0000DE420000}"/>
    <cellStyle name="Normal 19 4 2 5 3 2 5" xfId="44281" xr:uid="{00000000-0005-0000-0000-0000DF420000}"/>
    <cellStyle name="Normal 19 4 2 5 3 3" xfId="11559" xr:uid="{00000000-0005-0000-0000-0000E0420000}"/>
    <cellStyle name="Normal 19 4 2 5 3 4" xfId="20809" xr:uid="{00000000-0005-0000-0000-0000E1420000}"/>
    <cellStyle name="Normal 19 4 2 5 3 5" xfId="30054" xr:uid="{00000000-0005-0000-0000-0000E2420000}"/>
    <cellStyle name="Normal 19 4 2 5 3 6" xfId="39299" xr:uid="{00000000-0005-0000-0000-0000E3420000}"/>
    <cellStyle name="Normal 19 4 2 5 4" xfId="5892" xr:uid="{00000000-0005-0000-0000-0000E4420000}"/>
    <cellStyle name="Normal 19 4 2 5 4 2" xfId="15137" xr:uid="{00000000-0005-0000-0000-0000E5420000}"/>
    <cellStyle name="Normal 19 4 2 5 4 3" xfId="24387" xr:uid="{00000000-0005-0000-0000-0000E6420000}"/>
    <cellStyle name="Normal 19 4 2 5 4 4" xfId="33632" xr:uid="{00000000-0005-0000-0000-0000E7420000}"/>
    <cellStyle name="Normal 19 4 2 5 4 5" xfId="42877" xr:uid="{00000000-0005-0000-0000-0000E8420000}"/>
    <cellStyle name="Normal 19 4 2 5 5" xfId="10155" xr:uid="{00000000-0005-0000-0000-0000E9420000}"/>
    <cellStyle name="Normal 19 4 2 5 6" xfId="19405" xr:uid="{00000000-0005-0000-0000-0000EA420000}"/>
    <cellStyle name="Normal 19 4 2 5 7" xfId="28650" xr:uid="{00000000-0005-0000-0000-0000EB420000}"/>
    <cellStyle name="Normal 19 4 2 5 8" xfId="37895" xr:uid="{00000000-0005-0000-0000-0000EC420000}"/>
    <cellStyle name="Normal 19 4 2 6" xfId="3033" xr:uid="{00000000-0005-0000-0000-0000ED420000}"/>
    <cellStyle name="Normal 19 4 2 6 2" xfId="8015" xr:uid="{00000000-0005-0000-0000-0000EE420000}"/>
    <cellStyle name="Normal 19 4 2 6 2 2" xfId="17260" xr:uid="{00000000-0005-0000-0000-0000EF420000}"/>
    <cellStyle name="Normal 19 4 2 6 2 3" xfId="26510" xr:uid="{00000000-0005-0000-0000-0000F0420000}"/>
    <cellStyle name="Normal 19 4 2 6 2 4" xfId="35755" xr:uid="{00000000-0005-0000-0000-0000F1420000}"/>
    <cellStyle name="Normal 19 4 2 6 2 5" xfId="45000" xr:uid="{00000000-0005-0000-0000-0000F2420000}"/>
    <cellStyle name="Normal 19 4 2 6 3" xfId="12278" xr:uid="{00000000-0005-0000-0000-0000F3420000}"/>
    <cellStyle name="Normal 19 4 2 6 4" xfId="21528" xr:uid="{00000000-0005-0000-0000-0000F4420000}"/>
    <cellStyle name="Normal 19 4 2 6 5" xfId="30773" xr:uid="{00000000-0005-0000-0000-0000F5420000}"/>
    <cellStyle name="Normal 19 4 2 6 6" xfId="40018" xr:uid="{00000000-0005-0000-0000-0000F6420000}"/>
    <cellStyle name="Normal 19 4 2 7" xfId="1573" xr:uid="{00000000-0005-0000-0000-0000F7420000}"/>
    <cellStyle name="Normal 19 4 2 7 2" xfId="6555" xr:uid="{00000000-0005-0000-0000-0000F8420000}"/>
    <cellStyle name="Normal 19 4 2 7 2 2" xfId="15800" xr:uid="{00000000-0005-0000-0000-0000F9420000}"/>
    <cellStyle name="Normal 19 4 2 7 2 3" xfId="25050" xr:uid="{00000000-0005-0000-0000-0000FA420000}"/>
    <cellStyle name="Normal 19 4 2 7 2 4" xfId="34295" xr:uid="{00000000-0005-0000-0000-0000FB420000}"/>
    <cellStyle name="Normal 19 4 2 7 2 5" xfId="43540" xr:uid="{00000000-0005-0000-0000-0000FC420000}"/>
    <cellStyle name="Normal 19 4 2 7 3" xfId="10818" xr:uid="{00000000-0005-0000-0000-0000FD420000}"/>
    <cellStyle name="Normal 19 4 2 7 4" xfId="20068" xr:uid="{00000000-0005-0000-0000-0000FE420000}"/>
    <cellStyle name="Normal 19 4 2 7 5" xfId="29313" xr:uid="{00000000-0005-0000-0000-0000FF420000}"/>
    <cellStyle name="Normal 19 4 2 7 6" xfId="38558" xr:uid="{00000000-0005-0000-0000-000000430000}"/>
    <cellStyle name="Normal 19 4 2 8" xfId="5173" xr:uid="{00000000-0005-0000-0000-000001430000}"/>
    <cellStyle name="Normal 19 4 2 8 2" xfId="14418" xr:uid="{00000000-0005-0000-0000-000002430000}"/>
    <cellStyle name="Normal 19 4 2 8 3" xfId="23668" xr:uid="{00000000-0005-0000-0000-000003430000}"/>
    <cellStyle name="Normal 19 4 2 8 4" xfId="32913" xr:uid="{00000000-0005-0000-0000-000004430000}"/>
    <cellStyle name="Normal 19 4 2 8 5" xfId="42158" xr:uid="{00000000-0005-0000-0000-000005430000}"/>
    <cellStyle name="Normal 19 4 2 9" xfId="4471" xr:uid="{00000000-0005-0000-0000-000006430000}"/>
    <cellStyle name="Normal 19 4 2 9 2" xfId="13716" xr:uid="{00000000-0005-0000-0000-000007430000}"/>
    <cellStyle name="Normal 19 4 2 9 3" xfId="22966" xr:uid="{00000000-0005-0000-0000-000008430000}"/>
    <cellStyle name="Normal 19 4 2 9 4" xfId="32211" xr:uid="{00000000-0005-0000-0000-000009430000}"/>
    <cellStyle name="Normal 19 4 2 9 5" xfId="41456" xr:uid="{00000000-0005-0000-0000-00000A430000}"/>
    <cellStyle name="Normal 19 4 3" xfId="150" xr:uid="{00000000-0005-0000-0000-00000B430000}"/>
    <cellStyle name="Normal 19 4 3 10" xfId="9397" xr:uid="{00000000-0005-0000-0000-00000C430000}"/>
    <cellStyle name="Normal 19 4 3 11" xfId="18647" xr:uid="{00000000-0005-0000-0000-00000D430000}"/>
    <cellStyle name="Normal 19 4 3 12" xfId="27892" xr:uid="{00000000-0005-0000-0000-00000E430000}"/>
    <cellStyle name="Normal 19 4 3 13" xfId="37137" xr:uid="{00000000-0005-0000-0000-00000F430000}"/>
    <cellStyle name="Normal 19 4 3 2" xfId="307" xr:uid="{00000000-0005-0000-0000-000010430000}"/>
    <cellStyle name="Normal 19 4 3 2 10" xfId="28048" xr:uid="{00000000-0005-0000-0000-000011430000}"/>
    <cellStyle name="Normal 19 4 3 2 11" xfId="37293" xr:uid="{00000000-0005-0000-0000-000012430000}"/>
    <cellStyle name="Normal 19 4 3 2 2" xfId="676" xr:uid="{00000000-0005-0000-0000-000013430000}"/>
    <cellStyle name="Normal 19 4 3 2 2 10" xfId="37661" xr:uid="{00000000-0005-0000-0000-000014430000}"/>
    <cellStyle name="Normal 19 4 3 2 2 2" xfId="1378" xr:uid="{00000000-0005-0000-0000-000015430000}"/>
    <cellStyle name="Normal 19 4 3 2 2 2 2" xfId="4220" xr:uid="{00000000-0005-0000-0000-000016430000}"/>
    <cellStyle name="Normal 19 4 3 2 2 2 2 2" xfId="9202" xr:uid="{00000000-0005-0000-0000-000017430000}"/>
    <cellStyle name="Normal 19 4 3 2 2 2 2 2 2" xfId="18447" xr:uid="{00000000-0005-0000-0000-000018430000}"/>
    <cellStyle name="Normal 19 4 3 2 2 2 2 2 3" xfId="27697" xr:uid="{00000000-0005-0000-0000-000019430000}"/>
    <cellStyle name="Normal 19 4 3 2 2 2 2 2 4" xfId="36942" xr:uid="{00000000-0005-0000-0000-00001A430000}"/>
    <cellStyle name="Normal 19 4 3 2 2 2 2 2 5" xfId="46187" xr:uid="{00000000-0005-0000-0000-00001B430000}"/>
    <cellStyle name="Normal 19 4 3 2 2 2 2 3" xfId="13465" xr:uid="{00000000-0005-0000-0000-00001C430000}"/>
    <cellStyle name="Normal 19 4 3 2 2 2 2 4" xfId="22715" xr:uid="{00000000-0005-0000-0000-00001D430000}"/>
    <cellStyle name="Normal 19 4 3 2 2 2 2 5" xfId="31960" xr:uid="{00000000-0005-0000-0000-00001E430000}"/>
    <cellStyle name="Normal 19 4 3 2 2 2 2 6" xfId="41205" xr:uid="{00000000-0005-0000-0000-00001F430000}"/>
    <cellStyle name="Normal 19 4 3 2 2 2 3" xfId="2799" xr:uid="{00000000-0005-0000-0000-000020430000}"/>
    <cellStyle name="Normal 19 4 3 2 2 2 3 2" xfId="7781" xr:uid="{00000000-0005-0000-0000-000021430000}"/>
    <cellStyle name="Normal 19 4 3 2 2 2 3 2 2" xfId="17026" xr:uid="{00000000-0005-0000-0000-000022430000}"/>
    <cellStyle name="Normal 19 4 3 2 2 2 3 2 3" xfId="26276" xr:uid="{00000000-0005-0000-0000-000023430000}"/>
    <cellStyle name="Normal 19 4 3 2 2 2 3 2 4" xfId="35521" xr:uid="{00000000-0005-0000-0000-000024430000}"/>
    <cellStyle name="Normal 19 4 3 2 2 2 3 2 5" xfId="44766" xr:uid="{00000000-0005-0000-0000-000025430000}"/>
    <cellStyle name="Normal 19 4 3 2 2 2 3 3" xfId="12044" xr:uid="{00000000-0005-0000-0000-000026430000}"/>
    <cellStyle name="Normal 19 4 3 2 2 2 3 4" xfId="21294" xr:uid="{00000000-0005-0000-0000-000027430000}"/>
    <cellStyle name="Normal 19 4 3 2 2 2 3 5" xfId="30539" xr:uid="{00000000-0005-0000-0000-000028430000}"/>
    <cellStyle name="Normal 19 4 3 2 2 2 3 6" xfId="39784" xr:uid="{00000000-0005-0000-0000-000029430000}"/>
    <cellStyle name="Normal 19 4 3 2 2 2 4" xfId="6360" xr:uid="{00000000-0005-0000-0000-00002A430000}"/>
    <cellStyle name="Normal 19 4 3 2 2 2 4 2" xfId="15605" xr:uid="{00000000-0005-0000-0000-00002B430000}"/>
    <cellStyle name="Normal 19 4 3 2 2 2 4 3" xfId="24855" xr:uid="{00000000-0005-0000-0000-00002C430000}"/>
    <cellStyle name="Normal 19 4 3 2 2 2 4 4" xfId="34100" xr:uid="{00000000-0005-0000-0000-00002D430000}"/>
    <cellStyle name="Normal 19 4 3 2 2 2 4 5" xfId="43345" xr:uid="{00000000-0005-0000-0000-00002E430000}"/>
    <cellStyle name="Normal 19 4 3 2 2 2 5" xfId="10623" xr:uid="{00000000-0005-0000-0000-00002F430000}"/>
    <cellStyle name="Normal 19 4 3 2 2 2 6" xfId="19873" xr:uid="{00000000-0005-0000-0000-000030430000}"/>
    <cellStyle name="Normal 19 4 3 2 2 2 7" xfId="29118" xr:uid="{00000000-0005-0000-0000-000031430000}"/>
    <cellStyle name="Normal 19 4 3 2 2 2 8" xfId="38363" xr:uid="{00000000-0005-0000-0000-000032430000}"/>
    <cellStyle name="Normal 19 4 3 2 2 3" xfId="3518" xr:uid="{00000000-0005-0000-0000-000033430000}"/>
    <cellStyle name="Normal 19 4 3 2 2 3 2" xfId="8500" xr:uid="{00000000-0005-0000-0000-000034430000}"/>
    <cellStyle name="Normal 19 4 3 2 2 3 2 2" xfId="17745" xr:uid="{00000000-0005-0000-0000-000035430000}"/>
    <cellStyle name="Normal 19 4 3 2 2 3 2 3" xfId="26995" xr:uid="{00000000-0005-0000-0000-000036430000}"/>
    <cellStyle name="Normal 19 4 3 2 2 3 2 4" xfId="36240" xr:uid="{00000000-0005-0000-0000-000037430000}"/>
    <cellStyle name="Normal 19 4 3 2 2 3 2 5" xfId="45485" xr:uid="{00000000-0005-0000-0000-000038430000}"/>
    <cellStyle name="Normal 19 4 3 2 2 3 3" xfId="12763" xr:uid="{00000000-0005-0000-0000-000039430000}"/>
    <cellStyle name="Normal 19 4 3 2 2 3 4" xfId="22013" xr:uid="{00000000-0005-0000-0000-00003A430000}"/>
    <cellStyle name="Normal 19 4 3 2 2 3 5" xfId="31258" xr:uid="{00000000-0005-0000-0000-00003B430000}"/>
    <cellStyle name="Normal 19 4 3 2 2 3 6" xfId="40503" xr:uid="{00000000-0005-0000-0000-00003C430000}"/>
    <cellStyle name="Normal 19 4 3 2 2 4" xfId="2080" xr:uid="{00000000-0005-0000-0000-00003D430000}"/>
    <cellStyle name="Normal 19 4 3 2 2 4 2" xfId="7062" xr:uid="{00000000-0005-0000-0000-00003E430000}"/>
    <cellStyle name="Normal 19 4 3 2 2 4 2 2" xfId="16307" xr:uid="{00000000-0005-0000-0000-00003F430000}"/>
    <cellStyle name="Normal 19 4 3 2 2 4 2 3" xfId="25557" xr:uid="{00000000-0005-0000-0000-000040430000}"/>
    <cellStyle name="Normal 19 4 3 2 2 4 2 4" xfId="34802" xr:uid="{00000000-0005-0000-0000-000041430000}"/>
    <cellStyle name="Normal 19 4 3 2 2 4 2 5" xfId="44047" xr:uid="{00000000-0005-0000-0000-000042430000}"/>
    <cellStyle name="Normal 19 4 3 2 2 4 3" xfId="11325" xr:uid="{00000000-0005-0000-0000-000043430000}"/>
    <cellStyle name="Normal 19 4 3 2 2 4 4" xfId="20575" xr:uid="{00000000-0005-0000-0000-000044430000}"/>
    <cellStyle name="Normal 19 4 3 2 2 4 5" xfId="29820" xr:uid="{00000000-0005-0000-0000-000045430000}"/>
    <cellStyle name="Normal 19 4 3 2 2 4 6" xfId="39065" xr:uid="{00000000-0005-0000-0000-000046430000}"/>
    <cellStyle name="Normal 19 4 3 2 2 5" xfId="5658" xr:uid="{00000000-0005-0000-0000-000047430000}"/>
    <cellStyle name="Normal 19 4 3 2 2 5 2" xfId="14903" xr:uid="{00000000-0005-0000-0000-000048430000}"/>
    <cellStyle name="Normal 19 4 3 2 2 5 3" xfId="24153" xr:uid="{00000000-0005-0000-0000-000049430000}"/>
    <cellStyle name="Normal 19 4 3 2 2 5 4" xfId="33398" xr:uid="{00000000-0005-0000-0000-00004A430000}"/>
    <cellStyle name="Normal 19 4 3 2 2 5 5" xfId="42643" xr:uid="{00000000-0005-0000-0000-00004B430000}"/>
    <cellStyle name="Normal 19 4 3 2 2 6" xfId="4939" xr:uid="{00000000-0005-0000-0000-00004C430000}"/>
    <cellStyle name="Normal 19 4 3 2 2 6 2" xfId="14184" xr:uid="{00000000-0005-0000-0000-00004D430000}"/>
    <cellStyle name="Normal 19 4 3 2 2 6 3" xfId="23434" xr:uid="{00000000-0005-0000-0000-00004E430000}"/>
    <cellStyle name="Normal 19 4 3 2 2 6 4" xfId="32679" xr:uid="{00000000-0005-0000-0000-00004F430000}"/>
    <cellStyle name="Normal 19 4 3 2 2 6 5" xfId="41924" xr:uid="{00000000-0005-0000-0000-000050430000}"/>
    <cellStyle name="Normal 19 4 3 2 2 7" xfId="9921" xr:uid="{00000000-0005-0000-0000-000051430000}"/>
    <cellStyle name="Normal 19 4 3 2 2 8" xfId="19171" xr:uid="{00000000-0005-0000-0000-000052430000}"/>
    <cellStyle name="Normal 19 4 3 2 2 9" xfId="28416" xr:uid="{00000000-0005-0000-0000-000053430000}"/>
    <cellStyle name="Normal 19 4 3 2 3" xfId="1027" xr:uid="{00000000-0005-0000-0000-000054430000}"/>
    <cellStyle name="Normal 19 4 3 2 3 2" xfId="3869" xr:uid="{00000000-0005-0000-0000-000055430000}"/>
    <cellStyle name="Normal 19 4 3 2 3 2 2" xfId="8851" xr:uid="{00000000-0005-0000-0000-000056430000}"/>
    <cellStyle name="Normal 19 4 3 2 3 2 2 2" xfId="18096" xr:uid="{00000000-0005-0000-0000-000057430000}"/>
    <cellStyle name="Normal 19 4 3 2 3 2 2 3" xfId="27346" xr:uid="{00000000-0005-0000-0000-000058430000}"/>
    <cellStyle name="Normal 19 4 3 2 3 2 2 4" xfId="36591" xr:uid="{00000000-0005-0000-0000-000059430000}"/>
    <cellStyle name="Normal 19 4 3 2 3 2 2 5" xfId="45836" xr:uid="{00000000-0005-0000-0000-00005A430000}"/>
    <cellStyle name="Normal 19 4 3 2 3 2 3" xfId="13114" xr:uid="{00000000-0005-0000-0000-00005B430000}"/>
    <cellStyle name="Normal 19 4 3 2 3 2 4" xfId="22364" xr:uid="{00000000-0005-0000-0000-00005C430000}"/>
    <cellStyle name="Normal 19 4 3 2 3 2 5" xfId="31609" xr:uid="{00000000-0005-0000-0000-00005D430000}"/>
    <cellStyle name="Normal 19 4 3 2 3 2 6" xfId="40854" xr:uid="{00000000-0005-0000-0000-00005E430000}"/>
    <cellStyle name="Normal 19 4 3 2 3 3" xfId="2431" xr:uid="{00000000-0005-0000-0000-00005F430000}"/>
    <cellStyle name="Normal 19 4 3 2 3 3 2" xfId="7413" xr:uid="{00000000-0005-0000-0000-000060430000}"/>
    <cellStyle name="Normal 19 4 3 2 3 3 2 2" xfId="16658" xr:uid="{00000000-0005-0000-0000-000061430000}"/>
    <cellStyle name="Normal 19 4 3 2 3 3 2 3" xfId="25908" xr:uid="{00000000-0005-0000-0000-000062430000}"/>
    <cellStyle name="Normal 19 4 3 2 3 3 2 4" xfId="35153" xr:uid="{00000000-0005-0000-0000-000063430000}"/>
    <cellStyle name="Normal 19 4 3 2 3 3 2 5" xfId="44398" xr:uid="{00000000-0005-0000-0000-000064430000}"/>
    <cellStyle name="Normal 19 4 3 2 3 3 3" xfId="11676" xr:uid="{00000000-0005-0000-0000-000065430000}"/>
    <cellStyle name="Normal 19 4 3 2 3 3 4" xfId="20926" xr:uid="{00000000-0005-0000-0000-000066430000}"/>
    <cellStyle name="Normal 19 4 3 2 3 3 5" xfId="30171" xr:uid="{00000000-0005-0000-0000-000067430000}"/>
    <cellStyle name="Normal 19 4 3 2 3 3 6" xfId="39416" xr:uid="{00000000-0005-0000-0000-000068430000}"/>
    <cellStyle name="Normal 19 4 3 2 3 4" xfId="6009" xr:uid="{00000000-0005-0000-0000-000069430000}"/>
    <cellStyle name="Normal 19 4 3 2 3 4 2" xfId="15254" xr:uid="{00000000-0005-0000-0000-00006A430000}"/>
    <cellStyle name="Normal 19 4 3 2 3 4 3" xfId="24504" xr:uid="{00000000-0005-0000-0000-00006B430000}"/>
    <cellStyle name="Normal 19 4 3 2 3 4 4" xfId="33749" xr:uid="{00000000-0005-0000-0000-00006C430000}"/>
    <cellStyle name="Normal 19 4 3 2 3 4 5" xfId="42994" xr:uid="{00000000-0005-0000-0000-00006D430000}"/>
    <cellStyle name="Normal 19 4 3 2 3 5" xfId="10272" xr:uid="{00000000-0005-0000-0000-00006E430000}"/>
    <cellStyle name="Normal 19 4 3 2 3 6" xfId="19522" xr:uid="{00000000-0005-0000-0000-00006F430000}"/>
    <cellStyle name="Normal 19 4 3 2 3 7" xfId="28767" xr:uid="{00000000-0005-0000-0000-000070430000}"/>
    <cellStyle name="Normal 19 4 3 2 3 8" xfId="38012" xr:uid="{00000000-0005-0000-0000-000071430000}"/>
    <cellStyle name="Normal 19 4 3 2 4" xfId="3150" xr:uid="{00000000-0005-0000-0000-000072430000}"/>
    <cellStyle name="Normal 19 4 3 2 4 2" xfId="8132" xr:uid="{00000000-0005-0000-0000-000073430000}"/>
    <cellStyle name="Normal 19 4 3 2 4 2 2" xfId="17377" xr:uid="{00000000-0005-0000-0000-000074430000}"/>
    <cellStyle name="Normal 19 4 3 2 4 2 3" xfId="26627" xr:uid="{00000000-0005-0000-0000-000075430000}"/>
    <cellStyle name="Normal 19 4 3 2 4 2 4" xfId="35872" xr:uid="{00000000-0005-0000-0000-000076430000}"/>
    <cellStyle name="Normal 19 4 3 2 4 2 5" xfId="45117" xr:uid="{00000000-0005-0000-0000-000077430000}"/>
    <cellStyle name="Normal 19 4 3 2 4 3" xfId="12395" xr:uid="{00000000-0005-0000-0000-000078430000}"/>
    <cellStyle name="Normal 19 4 3 2 4 4" xfId="21645" xr:uid="{00000000-0005-0000-0000-000079430000}"/>
    <cellStyle name="Normal 19 4 3 2 4 5" xfId="30890" xr:uid="{00000000-0005-0000-0000-00007A430000}"/>
    <cellStyle name="Normal 19 4 3 2 4 6" xfId="40135" xr:uid="{00000000-0005-0000-0000-00007B430000}"/>
    <cellStyle name="Normal 19 4 3 2 5" xfId="1846" xr:uid="{00000000-0005-0000-0000-00007C430000}"/>
    <cellStyle name="Normal 19 4 3 2 5 2" xfId="6828" xr:uid="{00000000-0005-0000-0000-00007D430000}"/>
    <cellStyle name="Normal 19 4 3 2 5 2 2" xfId="16073" xr:uid="{00000000-0005-0000-0000-00007E430000}"/>
    <cellStyle name="Normal 19 4 3 2 5 2 3" xfId="25323" xr:uid="{00000000-0005-0000-0000-00007F430000}"/>
    <cellStyle name="Normal 19 4 3 2 5 2 4" xfId="34568" xr:uid="{00000000-0005-0000-0000-000080430000}"/>
    <cellStyle name="Normal 19 4 3 2 5 2 5" xfId="43813" xr:uid="{00000000-0005-0000-0000-000081430000}"/>
    <cellStyle name="Normal 19 4 3 2 5 3" xfId="11091" xr:uid="{00000000-0005-0000-0000-000082430000}"/>
    <cellStyle name="Normal 19 4 3 2 5 4" xfId="20341" xr:uid="{00000000-0005-0000-0000-000083430000}"/>
    <cellStyle name="Normal 19 4 3 2 5 5" xfId="29586" xr:uid="{00000000-0005-0000-0000-000084430000}"/>
    <cellStyle name="Normal 19 4 3 2 5 6" xfId="38831" xr:uid="{00000000-0005-0000-0000-000085430000}"/>
    <cellStyle name="Normal 19 4 3 2 6" xfId="5290" xr:uid="{00000000-0005-0000-0000-000086430000}"/>
    <cellStyle name="Normal 19 4 3 2 6 2" xfId="14535" xr:uid="{00000000-0005-0000-0000-000087430000}"/>
    <cellStyle name="Normal 19 4 3 2 6 3" xfId="23785" xr:uid="{00000000-0005-0000-0000-000088430000}"/>
    <cellStyle name="Normal 19 4 3 2 6 4" xfId="33030" xr:uid="{00000000-0005-0000-0000-000089430000}"/>
    <cellStyle name="Normal 19 4 3 2 6 5" xfId="42275" xr:uid="{00000000-0005-0000-0000-00008A430000}"/>
    <cellStyle name="Normal 19 4 3 2 7" xfId="4588" xr:uid="{00000000-0005-0000-0000-00008B430000}"/>
    <cellStyle name="Normal 19 4 3 2 7 2" xfId="13833" xr:uid="{00000000-0005-0000-0000-00008C430000}"/>
    <cellStyle name="Normal 19 4 3 2 7 3" xfId="23083" xr:uid="{00000000-0005-0000-0000-00008D430000}"/>
    <cellStyle name="Normal 19 4 3 2 7 4" xfId="32328" xr:uid="{00000000-0005-0000-0000-00008E430000}"/>
    <cellStyle name="Normal 19 4 3 2 7 5" xfId="41573" xr:uid="{00000000-0005-0000-0000-00008F430000}"/>
    <cellStyle name="Normal 19 4 3 2 8" xfId="9553" xr:uid="{00000000-0005-0000-0000-000090430000}"/>
    <cellStyle name="Normal 19 4 3 2 9" xfId="18803" xr:uid="{00000000-0005-0000-0000-000091430000}"/>
    <cellStyle name="Normal 19 4 3 3" xfId="385" xr:uid="{00000000-0005-0000-0000-000092430000}"/>
    <cellStyle name="Normal 19 4 3 3 10" xfId="28126" xr:uid="{00000000-0005-0000-0000-000093430000}"/>
    <cellStyle name="Normal 19 4 3 3 11" xfId="37371" xr:uid="{00000000-0005-0000-0000-000094430000}"/>
    <cellStyle name="Normal 19 4 3 3 2" xfId="754" xr:uid="{00000000-0005-0000-0000-000095430000}"/>
    <cellStyle name="Normal 19 4 3 3 2 10" xfId="37739" xr:uid="{00000000-0005-0000-0000-000096430000}"/>
    <cellStyle name="Normal 19 4 3 3 2 2" xfId="1456" xr:uid="{00000000-0005-0000-0000-000097430000}"/>
    <cellStyle name="Normal 19 4 3 3 2 2 2" xfId="4298" xr:uid="{00000000-0005-0000-0000-000098430000}"/>
    <cellStyle name="Normal 19 4 3 3 2 2 2 2" xfId="9280" xr:uid="{00000000-0005-0000-0000-000099430000}"/>
    <cellStyle name="Normal 19 4 3 3 2 2 2 2 2" xfId="18525" xr:uid="{00000000-0005-0000-0000-00009A430000}"/>
    <cellStyle name="Normal 19 4 3 3 2 2 2 2 3" xfId="27775" xr:uid="{00000000-0005-0000-0000-00009B430000}"/>
    <cellStyle name="Normal 19 4 3 3 2 2 2 2 4" xfId="37020" xr:uid="{00000000-0005-0000-0000-00009C430000}"/>
    <cellStyle name="Normal 19 4 3 3 2 2 2 2 5" xfId="46265" xr:uid="{00000000-0005-0000-0000-00009D430000}"/>
    <cellStyle name="Normal 19 4 3 3 2 2 2 3" xfId="13543" xr:uid="{00000000-0005-0000-0000-00009E430000}"/>
    <cellStyle name="Normal 19 4 3 3 2 2 2 4" xfId="22793" xr:uid="{00000000-0005-0000-0000-00009F430000}"/>
    <cellStyle name="Normal 19 4 3 3 2 2 2 5" xfId="32038" xr:uid="{00000000-0005-0000-0000-0000A0430000}"/>
    <cellStyle name="Normal 19 4 3 3 2 2 2 6" xfId="41283" xr:uid="{00000000-0005-0000-0000-0000A1430000}"/>
    <cellStyle name="Normal 19 4 3 3 2 2 3" xfId="2877" xr:uid="{00000000-0005-0000-0000-0000A2430000}"/>
    <cellStyle name="Normal 19 4 3 3 2 2 3 2" xfId="7859" xr:uid="{00000000-0005-0000-0000-0000A3430000}"/>
    <cellStyle name="Normal 19 4 3 3 2 2 3 2 2" xfId="17104" xr:uid="{00000000-0005-0000-0000-0000A4430000}"/>
    <cellStyle name="Normal 19 4 3 3 2 2 3 2 3" xfId="26354" xr:uid="{00000000-0005-0000-0000-0000A5430000}"/>
    <cellStyle name="Normal 19 4 3 3 2 2 3 2 4" xfId="35599" xr:uid="{00000000-0005-0000-0000-0000A6430000}"/>
    <cellStyle name="Normal 19 4 3 3 2 2 3 2 5" xfId="44844" xr:uid="{00000000-0005-0000-0000-0000A7430000}"/>
    <cellStyle name="Normal 19 4 3 3 2 2 3 3" xfId="12122" xr:uid="{00000000-0005-0000-0000-0000A8430000}"/>
    <cellStyle name="Normal 19 4 3 3 2 2 3 4" xfId="21372" xr:uid="{00000000-0005-0000-0000-0000A9430000}"/>
    <cellStyle name="Normal 19 4 3 3 2 2 3 5" xfId="30617" xr:uid="{00000000-0005-0000-0000-0000AA430000}"/>
    <cellStyle name="Normal 19 4 3 3 2 2 3 6" xfId="39862" xr:uid="{00000000-0005-0000-0000-0000AB430000}"/>
    <cellStyle name="Normal 19 4 3 3 2 2 4" xfId="6438" xr:uid="{00000000-0005-0000-0000-0000AC430000}"/>
    <cellStyle name="Normal 19 4 3 3 2 2 4 2" xfId="15683" xr:uid="{00000000-0005-0000-0000-0000AD430000}"/>
    <cellStyle name="Normal 19 4 3 3 2 2 4 3" xfId="24933" xr:uid="{00000000-0005-0000-0000-0000AE430000}"/>
    <cellStyle name="Normal 19 4 3 3 2 2 4 4" xfId="34178" xr:uid="{00000000-0005-0000-0000-0000AF430000}"/>
    <cellStyle name="Normal 19 4 3 3 2 2 4 5" xfId="43423" xr:uid="{00000000-0005-0000-0000-0000B0430000}"/>
    <cellStyle name="Normal 19 4 3 3 2 2 5" xfId="10701" xr:uid="{00000000-0005-0000-0000-0000B1430000}"/>
    <cellStyle name="Normal 19 4 3 3 2 2 6" xfId="19951" xr:uid="{00000000-0005-0000-0000-0000B2430000}"/>
    <cellStyle name="Normal 19 4 3 3 2 2 7" xfId="29196" xr:uid="{00000000-0005-0000-0000-0000B3430000}"/>
    <cellStyle name="Normal 19 4 3 3 2 2 8" xfId="38441" xr:uid="{00000000-0005-0000-0000-0000B4430000}"/>
    <cellStyle name="Normal 19 4 3 3 2 3" xfId="3596" xr:uid="{00000000-0005-0000-0000-0000B5430000}"/>
    <cellStyle name="Normal 19 4 3 3 2 3 2" xfId="8578" xr:uid="{00000000-0005-0000-0000-0000B6430000}"/>
    <cellStyle name="Normal 19 4 3 3 2 3 2 2" xfId="17823" xr:uid="{00000000-0005-0000-0000-0000B7430000}"/>
    <cellStyle name="Normal 19 4 3 3 2 3 2 3" xfId="27073" xr:uid="{00000000-0005-0000-0000-0000B8430000}"/>
    <cellStyle name="Normal 19 4 3 3 2 3 2 4" xfId="36318" xr:uid="{00000000-0005-0000-0000-0000B9430000}"/>
    <cellStyle name="Normal 19 4 3 3 2 3 2 5" xfId="45563" xr:uid="{00000000-0005-0000-0000-0000BA430000}"/>
    <cellStyle name="Normal 19 4 3 3 2 3 3" xfId="12841" xr:uid="{00000000-0005-0000-0000-0000BB430000}"/>
    <cellStyle name="Normal 19 4 3 3 2 3 4" xfId="22091" xr:uid="{00000000-0005-0000-0000-0000BC430000}"/>
    <cellStyle name="Normal 19 4 3 3 2 3 5" xfId="31336" xr:uid="{00000000-0005-0000-0000-0000BD430000}"/>
    <cellStyle name="Normal 19 4 3 3 2 3 6" xfId="40581" xr:uid="{00000000-0005-0000-0000-0000BE430000}"/>
    <cellStyle name="Normal 19 4 3 3 2 4" xfId="2158" xr:uid="{00000000-0005-0000-0000-0000BF430000}"/>
    <cellStyle name="Normal 19 4 3 3 2 4 2" xfId="7140" xr:uid="{00000000-0005-0000-0000-0000C0430000}"/>
    <cellStyle name="Normal 19 4 3 3 2 4 2 2" xfId="16385" xr:uid="{00000000-0005-0000-0000-0000C1430000}"/>
    <cellStyle name="Normal 19 4 3 3 2 4 2 3" xfId="25635" xr:uid="{00000000-0005-0000-0000-0000C2430000}"/>
    <cellStyle name="Normal 19 4 3 3 2 4 2 4" xfId="34880" xr:uid="{00000000-0005-0000-0000-0000C3430000}"/>
    <cellStyle name="Normal 19 4 3 3 2 4 2 5" xfId="44125" xr:uid="{00000000-0005-0000-0000-0000C4430000}"/>
    <cellStyle name="Normal 19 4 3 3 2 4 3" xfId="11403" xr:uid="{00000000-0005-0000-0000-0000C5430000}"/>
    <cellStyle name="Normal 19 4 3 3 2 4 4" xfId="20653" xr:uid="{00000000-0005-0000-0000-0000C6430000}"/>
    <cellStyle name="Normal 19 4 3 3 2 4 5" xfId="29898" xr:uid="{00000000-0005-0000-0000-0000C7430000}"/>
    <cellStyle name="Normal 19 4 3 3 2 4 6" xfId="39143" xr:uid="{00000000-0005-0000-0000-0000C8430000}"/>
    <cellStyle name="Normal 19 4 3 3 2 5" xfId="5736" xr:uid="{00000000-0005-0000-0000-0000C9430000}"/>
    <cellStyle name="Normal 19 4 3 3 2 5 2" xfId="14981" xr:uid="{00000000-0005-0000-0000-0000CA430000}"/>
    <cellStyle name="Normal 19 4 3 3 2 5 3" xfId="24231" xr:uid="{00000000-0005-0000-0000-0000CB430000}"/>
    <cellStyle name="Normal 19 4 3 3 2 5 4" xfId="33476" xr:uid="{00000000-0005-0000-0000-0000CC430000}"/>
    <cellStyle name="Normal 19 4 3 3 2 5 5" xfId="42721" xr:uid="{00000000-0005-0000-0000-0000CD430000}"/>
    <cellStyle name="Normal 19 4 3 3 2 6" xfId="5017" xr:uid="{00000000-0005-0000-0000-0000CE430000}"/>
    <cellStyle name="Normal 19 4 3 3 2 6 2" xfId="14262" xr:uid="{00000000-0005-0000-0000-0000CF430000}"/>
    <cellStyle name="Normal 19 4 3 3 2 6 3" xfId="23512" xr:uid="{00000000-0005-0000-0000-0000D0430000}"/>
    <cellStyle name="Normal 19 4 3 3 2 6 4" xfId="32757" xr:uid="{00000000-0005-0000-0000-0000D1430000}"/>
    <cellStyle name="Normal 19 4 3 3 2 6 5" xfId="42002" xr:uid="{00000000-0005-0000-0000-0000D2430000}"/>
    <cellStyle name="Normal 19 4 3 3 2 7" xfId="9999" xr:uid="{00000000-0005-0000-0000-0000D3430000}"/>
    <cellStyle name="Normal 19 4 3 3 2 8" xfId="19249" xr:uid="{00000000-0005-0000-0000-0000D4430000}"/>
    <cellStyle name="Normal 19 4 3 3 2 9" xfId="28494" xr:uid="{00000000-0005-0000-0000-0000D5430000}"/>
    <cellStyle name="Normal 19 4 3 3 3" xfId="1105" xr:uid="{00000000-0005-0000-0000-0000D6430000}"/>
    <cellStyle name="Normal 19 4 3 3 3 2" xfId="3947" xr:uid="{00000000-0005-0000-0000-0000D7430000}"/>
    <cellStyle name="Normal 19 4 3 3 3 2 2" xfId="8929" xr:uid="{00000000-0005-0000-0000-0000D8430000}"/>
    <cellStyle name="Normal 19 4 3 3 3 2 2 2" xfId="18174" xr:uid="{00000000-0005-0000-0000-0000D9430000}"/>
    <cellStyle name="Normal 19 4 3 3 3 2 2 3" xfId="27424" xr:uid="{00000000-0005-0000-0000-0000DA430000}"/>
    <cellStyle name="Normal 19 4 3 3 3 2 2 4" xfId="36669" xr:uid="{00000000-0005-0000-0000-0000DB430000}"/>
    <cellStyle name="Normal 19 4 3 3 3 2 2 5" xfId="45914" xr:uid="{00000000-0005-0000-0000-0000DC430000}"/>
    <cellStyle name="Normal 19 4 3 3 3 2 3" xfId="13192" xr:uid="{00000000-0005-0000-0000-0000DD430000}"/>
    <cellStyle name="Normal 19 4 3 3 3 2 4" xfId="22442" xr:uid="{00000000-0005-0000-0000-0000DE430000}"/>
    <cellStyle name="Normal 19 4 3 3 3 2 5" xfId="31687" xr:uid="{00000000-0005-0000-0000-0000DF430000}"/>
    <cellStyle name="Normal 19 4 3 3 3 2 6" xfId="40932" xr:uid="{00000000-0005-0000-0000-0000E0430000}"/>
    <cellStyle name="Normal 19 4 3 3 3 3" xfId="2509" xr:uid="{00000000-0005-0000-0000-0000E1430000}"/>
    <cellStyle name="Normal 19 4 3 3 3 3 2" xfId="7491" xr:uid="{00000000-0005-0000-0000-0000E2430000}"/>
    <cellStyle name="Normal 19 4 3 3 3 3 2 2" xfId="16736" xr:uid="{00000000-0005-0000-0000-0000E3430000}"/>
    <cellStyle name="Normal 19 4 3 3 3 3 2 3" xfId="25986" xr:uid="{00000000-0005-0000-0000-0000E4430000}"/>
    <cellStyle name="Normal 19 4 3 3 3 3 2 4" xfId="35231" xr:uid="{00000000-0005-0000-0000-0000E5430000}"/>
    <cellStyle name="Normal 19 4 3 3 3 3 2 5" xfId="44476" xr:uid="{00000000-0005-0000-0000-0000E6430000}"/>
    <cellStyle name="Normal 19 4 3 3 3 3 3" xfId="11754" xr:uid="{00000000-0005-0000-0000-0000E7430000}"/>
    <cellStyle name="Normal 19 4 3 3 3 3 4" xfId="21004" xr:uid="{00000000-0005-0000-0000-0000E8430000}"/>
    <cellStyle name="Normal 19 4 3 3 3 3 5" xfId="30249" xr:uid="{00000000-0005-0000-0000-0000E9430000}"/>
    <cellStyle name="Normal 19 4 3 3 3 3 6" xfId="39494" xr:uid="{00000000-0005-0000-0000-0000EA430000}"/>
    <cellStyle name="Normal 19 4 3 3 3 4" xfId="6087" xr:uid="{00000000-0005-0000-0000-0000EB430000}"/>
    <cellStyle name="Normal 19 4 3 3 3 4 2" xfId="15332" xr:uid="{00000000-0005-0000-0000-0000EC430000}"/>
    <cellStyle name="Normal 19 4 3 3 3 4 3" xfId="24582" xr:uid="{00000000-0005-0000-0000-0000ED430000}"/>
    <cellStyle name="Normal 19 4 3 3 3 4 4" xfId="33827" xr:uid="{00000000-0005-0000-0000-0000EE430000}"/>
    <cellStyle name="Normal 19 4 3 3 3 4 5" xfId="43072" xr:uid="{00000000-0005-0000-0000-0000EF430000}"/>
    <cellStyle name="Normal 19 4 3 3 3 5" xfId="10350" xr:uid="{00000000-0005-0000-0000-0000F0430000}"/>
    <cellStyle name="Normal 19 4 3 3 3 6" xfId="19600" xr:uid="{00000000-0005-0000-0000-0000F1430000}"/>
    <cellStyle name="Normal 19 4 3 3 3 7" xfId="28845" xr:uid="{00000000-0005-0000-0000-0000F2430000}"/>
    <cellStyle name="Normal 19 4 3 3 3 8" xfId="38090" xr:uid="{00000000-0005-0000-0000-0000F3430000}"/>
    <cellStyle name="Normal 19 4 3 3 4" xfId="3228" xr:uid="{00000000-0005-0000-0000-0000F4430000}"/>
    <cellStyle name="Normal 19 4 3 3 4 2" xfId="8210" xr:uid="{00000000-0005-0000-0000-0000F5430000}"/>
    <cellStyle name="Normal 19 4 3 3 4 2 2" xfId="17455" xr:uid="{00000000-0005-0000-0000-0000F6430000}"/>
    <cellStyle name="Normal 19 4 3 3 4 2 3" xfId="26705" xr:uid="{00000000-0005-0000-0000-0000F7430000}"/>
    <cellStyle name="Normal 19 4 3 3 4 2 4" xfId="35950" xr:uid="{00000000-0005-0000-0000-0000F8430000}"/>
    <cellStyle name="Normal 19 4 3 3 4 2 5" xfId="45195" xr:uid="{00000000-0005-0000-0000-0000F9430000}"/>
    <cellStyle name="Normal 19 4 3 3 4 3" xfId="12473" xr:uid="{00000000-0005-0000-0000-0000FA430000}"/>
    <cellStyle name="Normal 19 4 3 3 4 4" xfId="21723" xr:uid="{00000000-0005-0000-0000-0000FB430000}"/>
    <cellStyle name="Normal 19 4 3 3 4 5" xfId="30968" xr:uid="{00000000-0005-0000-0000-0000FC430000}"/>
    <cellStyle name="Normal 19 4 3 3 4 6" xfId="40213" xr:uid="{00000000-0005-0000-0000-0000FD430000}"/>
    <cellStyle name="Normal 19 4 3 3 5" xfId="1690" xr:uid="{00000000-0005-0000-0000-0000FE430000}"/>
    <cellStyle name="Normal 19 4 3 3 5 2" xfId="6672" xr:uid="{00000000-0005-0000-0000-0000FF430000}"/>
    <cellStyle name="Normal 19 4 3 3 5 2 2" xfId="15917" xr:uid="{00000000-0005-0000-0000-000000440000}"/>
    <cellStyle name="Normal 19 4 3 3 5 2 3" xfId="25167" xr:uid="{00000000-0005-0000-0000-000001440000}"/>
    <cellStyle name="Normal 19 4 3 3 5 2 4" xfId="34412" xr:uid="{00000000-0005-0000-0000-000002440000}"/>
    <cellStyle name="Normal 19 4 3 3 5 2 5" xfId="43657" xr:uid="{00000000-0005-0000-0000-000003440000}"/>
    <cellStyle name="Normal 19 4 3 3 5 3" xfId="10935" xr:uid="{00000000-0005-0000-0000-000004440000}"/>
    <cellStyle name="Normal 19 4 3 3 5 4" xfId="20185" xr:uid="{00000000-0005-0000-0000-000005440000}"/>
    <cellStyle name="Normal 19 4 3 3 5 5" xfId="29430" xr:uid="{00000000-0005-0000-0000-000006440000}"/>
    <cellStyle name="Normal 19 4 3 3 5 6" xfId="38675" xr:uid="{00000000-0005-0000-0000-000007440000}"/>
    <cellStyle name="Normal 19 4 3 3 6" xfId="5368" xr:uid="{00000000-0005-0000-0000-000008440000}"/>
    <cellStyle name="Normal 19 4 3 3 6 2" xfId="14613" xr:uid="{00000000-0005-0000-0000-000009440000}"/>
    <cellStyle name="Normal 19 4 3 3 6 3" xfId="23863" xr:uid="{00000000-0005-0000-0000-00000A440000}"/>
    <cellStyle name="Normal 19 4 3 3 6 4" xfId="33108" xr:uid="{00000000-0005-0000-0000-00000B440000}"/>
    <cellStyle name="Normal 19 4 3 3 6 5" xfId="42353" xr:uid="{00000000-0005-0000-0000-00000C440000}"/>
    <cellStyle name="Normal 19 4 3 3 7" xfId="4666" xr:uid="{00000000-0005-0000-0000-00000D440000}"/>
    <cellStyle name="Normal 19 4 3 3 7 2" xfId="13911" xr:uid="{00000000-0005-0000-0000-00000E440000}"/>
    <cellStyle name="Normal 19 4 3 3 7 3" xfId="23161" xr:uid="{00000000-0005-0000-0000-00000F440000}"/>
    <cellStyle name="Normal 19 4 3 3 7 4" xfId="32406" xr:uid="{00000000-0005-0000-0000-000010440000}"/>
    <cellStyle name="Normal 19 4 3 3 7 5" xfId="41651" xr:uid="{00000000-0005-0000-0000-000011440000}"/>
    <cellStyle name="Normal 19 4 3 3 8" xfId="9631" xr:uid="{00000000-0005-0000-0000-000012440000}"/>
    <cellStyle name="Normal 19 4 3 3 9" xfId="18881" xr:uid="{00000000-0005-0000-0000-000013440000}"/>
    <cellStyle name="Normal 19 4 3 4" xfId="520" xr:uid="{00000000-0005-0000-0000-000014440000}"/>
    <cellStyle name="Normal 19 4 3 4 10" xfId="37505" xr:uid="{00000000-0005-0000-0000-000015440000}"/>
    <cellStyle name="Normal 19 4 3 4 2" xfId="1222" xr:uid="{00000000-0005-0000-0000-000016440000}"/>
    <cellStyle name="Normal 19 4 3 4 2 2" xfId="4064" xr:uid="{00000000-0005-0000-0000-000017440000}"/>
    <cellStyle name="Normal 19 4 3 4 2 2 2" xfId="9046" xr:uid="{00000000-0005-0000-0000-000018440000}"/>
    <cellStyle name="Normal 19 4 3 4 2 2 2 2" xfId="18291" xr:uid="{00000000-0005-0000-0000-000019440000}"/>
    <cellStyle name="Normal 19 4 3 4 2 2 2 3" xfId="27541" xr:uid="{00000000-0005-0000-0000-00001A440000}"/>
    <cellStyle name="Normal 19 4 3 4 2 2 2 4" xfId="36786" xr:uid="{00000000-0005-0000-0000-00001B440000}"/>
    <cellStyle name="Normal 19 4 3 4 2 2 2 5" xfId="46031" xr:uid="{00000000-0005-0000-0000-00001C440000}"/>
    <cellStyle name="Normal 19 4 3 4 2 2 3" xfId="13309" xr:uid="{00000000-0005-0000-0000-00001D440000}"/>
    <cellStyle name="Normal 19 4 3 4 2 2 4" xfId="22559" xr:uid="{00000000-0005-0000-0000-00001E440000}"/>
    <cellStyle name="Normal 19 4 3 4 2 2 5" xfId="31804" xr:uid="{00000000-0005-0000-0000-00001F440000}"/>
    <cellStyle name="Normal 19 4 3 4 2 2 6" xfId="41049" xr:uid="{00000000-0005-0000-0000-000020440000}"/>
    <cellStyle name="Normal 19 4 3 4 2 3" xfId="2643" xr:uid="{00000000-0005-0000-0000-000021440000}"/>
    <cellStyle name="Normal 19 4 3 4 2 3 2" xfId="7625" xr:uid="{00000000-0005-0000-0000-000022440000}"/>
    <cellStyle name="Normal 19 4 3 4 2 3 2 2" xfId="16870" xr:uid="{00000000-0005-0000-0000-000023440000}"/>
    <cellStyle name="Normal 19 4 3 4 2 3 2 3" xfId="26120" xr:uid="{00000000-0005-0000-0000-000024440000}"/>
    <cellStyle name="Normal 19 4 3 4 2 3 2 4" xfId="35365" xr:uid="{00000000-0005-0000-0000-000025440000}"/>
    <cellStyle name="Normal 19 4 3 4 2 3 2 5" xfId="44610" xr:uid="{00000000-0005-0000-0000-000026440000}"/>
    <cellStyle name="Normal 19 4 3 4 2 3 3" xfId="11888" xr:uid="{00000000-0005-0000-0000-000027440000}"/>
    <cellStyle name="Normal 19 4 3 4 2 3 4" xfId="21138" xr:uid="{00000000-0005-0000-0000-000028440000}"/>
    <cellStyle name="Normal 19 4 3 4 2 3 5" xfId="30383" xr:uid="{00000000-0005-0000-0000-000029440000}"/>
    <cellStyle name="Normal 19 4 3 4 2 3 6" xfId="39628" xr:uid="{00000000-0005-0000-0000-00002A440000}"/>
    <cellStyle name="Normal 19 4 3 4 2 4" xfId="6204" xr:uid="{00000000-0005-0000-0000-00002B440000}"/>
    <cellStyle name="Normal 19 4 3 4 2 4 2" xfId="15449" xr:uid="{00000000-0005-0000-0000-00002C440000}"/>
    <cellStyle name="Normal 19 4 3 4 2 4 3" xfId="24699" xr:uid="{00000000-0005-0000-0000-00002D440000}"/>
    <cellStyle name="Normal 19 4 3 4 2 4 4" xfId="33944" xr:uid="{00000000-0005-0000-0000-00002E440000}"/>
    <cellStyle name="Normal 19 4 3 4 2 4 5" xfId="43189" xr:uid="{00000000-0005-0000-0000-00002F440000}"/>
    <cellStyle name="Normal 19 4 3 4 2 5" xfId="10467" xr:uid="{00000000-0005-0000-0000-000030440000}"/>
    <cellStyle name="Normal 19 4 3 4 2 6" xfId="19717" xr:uid="{00000000-0005-0000-0000-000031440000}"/>
    <cellStyle name="Normal 19 4 3 4 2 7" xfId="28962" xr:uid="{00000000-0005-0000-0000-000032440000}"/>
    <cellStyle name="Normal 19 4 3 4 2 8" xfId="38207" xr:uid="{00000000-0005-0000-0000-000033440000}"/>
    <cellStyle name="Normal 19 4 3 4 3" xfId="3362" xr:uid="{00000000-0005-0000-0000-000034440000}"/>
    <cellStyle name="Normal 19 4 3 4 3 2" xfId="8344" xr:uid="{00000000-0005-0000-0000-000035440000}"/>
    <cellStyle name="Normal 19 4 3 4 3 2 2" xfId="17589" xr:uid="{00000000-0005-0000-0000-000036440000}"/>
    <cellStyle name="Normal 19 4 3 4 3 2 3" xfId="26839" xr:uid="{00000000-0005-0000-0000-000037440000}"/>
    <cellStyle name="Normal 19 4 3 4 3 2 4" xfId="36084" xr:uid="{00000000-0005-0000-0000-000038440000}"/>
    <cellStyle name="Normal 19 4 3 4 3 2 5" xfId="45329" xr:uid="{00000000-0005-0000-0000-000039440000}"/>
    <cellStyle name="Normal 19 4 3 4 3 3" xfId="12607" xr:uid="{00000000-0005-0000-0000-00003A440000}"/>
    <cellStyle name="Normal 19 4 3 4 3 4" xfId="21857" xr:uid="{00000000-0005-0000-0000-00003B440000}"/>
    <cellStyle name="Normal 19 4 3 4 3 5" xfId="31102" xr:uid="{00000000-0005-0000-0000-00003C440000}"/>
    <cellStyle name="Normal 19 4 3 4 3 6" xfId="40347" xr:uid="{00000000-0005-0000-0000-00003D440000}"/>
    <cellStyle name="Normal 19 4 3 4 4" xfId="1924" xr:uid="{00000000-0005-0000-0000-00003E440000}"/>
    <cellStyle name="Normal 19 4 3 4 4 2" xfId="6906" xr:uid="{00000000-0005-0000-0000-00003F440000}"/>
    <cellStyle name="Normal 19 4 3 4 4 2 2" xfId="16151" xr:uid="{00000000-0005-0000-0000-000040440000}"/>
    <cellStyle name="Normal 19 4 3 4 4 2 3" xfId="25401" xr:uid="{00000000-0005-0000-0000-000041440000}"/>
    <cellStyle name="Normal 19 4 3 4 4 2 4" xfId="34646" xr:uid="{00000000-0005-0000-0000-000042440000}"/>
    <cellStyle name="Normal 19 4 3 4 4 2 5" xfId="43891" xr:uid="{00000000-0005-0000-0000-000043440000}"/>
    <cellStyle name="Normal 19 4 3 4 4 3" xfId="11169" xr:uid="{00000000-0005-0000-0000-000044440000}"/>
    <cellStyle name="Normal 19 4 3 4 4 4" xfId="20419" xr:uid="{00000000-0005-0000-0000-000045440000}"/>
    <cellStyle name="Normal 19 4 3 4 4 5" xfId="29664" xr:uid="{00000000-0005-0000-0000-000046440000}"/>
    <cellStyle name="Normal 19 4 3 4 4 6" xfId="38909" xr:uid="{00000000-0005-0000-0000-000047440000}"/>
    <cellStyle name="Normal 19 4 3 4 5" xfId="5502" xr:uid="{00000000-0005-0000-0000-000048440000}"/>
    <cellStyle name="Normal 19 4 3 4 5 2" xfId="14747" xr:uid="{00000000-0005-0000-0000-000049440000}"/>
    <cellStyle name="Normal 19 4 3 4 5 3" xfId="23997" xr:uid="{00000000-0005-0000-0000-00004A440000}"/>
    <cellStyle name="Normal 19 4 3 4 5 4" xfId="33242" xr:uid="{00000000-0005-0000-0000-00004B440000}"/>
    <cellStyle name="Normal 19 4 3 4 5 5" xfId="42487" xr:uid="{00000000-0005-0000-0000-00004C440000}"/>
    <cellStyle name="Normal 19 4 3 4 6" xfId="4783" xr:uid="{00000000-0005-0000-0000-00004D440000}"/>
    <cellStyle name="Normal 19 4 3 4 6 2" xfId="14028" xr:uid="{00000000-0005-0000-0000-00004E440000}"/>
    <cellStyle name="Normal 19 4 3 4 6 3" xfId="23278" xr:uid="{00000000-0005-0000-0000-00004F440000}"/>
    <cellStyle name="Normal 19 4 3 4 6 4" xfId="32523" xr:uid="{00000000-0005-0000-0000-000050440000}"/>
    <cellStyle name="Normal 19 4 3 4 6 5" xfId="41768" xr:uid="{00000000-0005-0000-0000-000051440000}"/>
    <cellStyle name="Normal 19 4 3 4 7" xfId="9765" xr:uid="{00000000-0005-0000-0000-000052440000}"/>
    <cellStyle name="Normal 19 4 3 4 8" xfId="19015" xr:uid="{00000000-0005-0000-0000-000053440000}"/>
    <cellStyle name="Normal 19 4 3 4 9" xfId="28260" xr:uid="{00000000-0005-0000-0000-000054440000}"/>
    <cellStyle name="Normal 19 4 3 5" xfId="871" xr:uid="{00000000-0005-0000-0000-000055440000}"/>
    <cellStyle name="Normal 19 4 3 5 2" xfId="3713" xr:uid="{00000000-0005-0000-0000-000056440000}"/>
    <cellStyle name="Normal 19 4 3 5 2 2" xfId="8695" xr:uid="{00000000-0005-0000-0000-000057440000}"/>
    <cellStyle name="Normal 19 4 3 5 2 2 2" xfId="17940" xr:uid="{00000000-0005-0000-0000-000058440000}"/>
    <cellStyle name="Normal 19 4 3 5 2 2 3" xfId="27190" xr:uid="{00000000-0005-0000-0000-000059440000}"/>
    <cellStyle name="Normal 19 4 3 5 2 2 4" xfId="36435" xr:uid="{00000000-0005-0000-0000-00005A440000}"/>
    <cellStyle name="Normal 19 4 3 5 2 2 5" xfId="45680" xr:uid="{00000000-0005-0000-0000-00005B440000}"/>
    <cellStyle name="Normal 19 4 3 5 2 3" xfId="12958" xr:uid="{00000000-0005-0000-0000-00005C440000}"/>
    <cellStyle name="Normal 19 4 3 5 2 4" xfId="22208" xr:uid="{00000000-0005-0000-0000-00005D440000}"/>
    <cellStyle name="Normal 19 4 3 5 2 5" xfId="31453" xr:uid="{00000000-0005-0000-0000-00005E440000}"/>
    <cellStyle name="Normal 19 4 3 5 2 6" xfId="40698" xr:uid="{00000000-0005-0000-0000-00005F440000}"/>
    <cellStyle name="Normal 19 4 3 5 3" xfId="2275" xr:uid="{00000000-0005-0000-0000-000060440000}"/>
    <cellStyle name="Normal 19 4 3 5 3 2" xfId="7257" xr:uid="{00000000-0005-0000-0000-000061440000}"/>
    <cellStyle name="Normal 19 4 3 5 3 2 2" xfId="16502" xr:uid="{00000000-0005-0000-0000-000062440000}"/>
    <cellStyle name="Normal 19 4 3 5 3 2 3" xfId="25752" xr:uid="{00000000-0005-0000-0000-000063440000}"/>
    <cellStyle name="Normal 19 4 3 5 3 2 4" xfId="34997" xr:uid="{00000000-0005-0000-0000-000064440000}"/>
    <cellStyle name="Normal 19 4 3 5 3 2 5" xfId="44242" xr:uid="{00000000-0005-0000-0000-000065440000}"/>
    <cellStyle name="Normal 19 4 3 5 3 3" xfId="11520" xr:uid="{00000000-0005-0000-0000-000066440000}"/>
    <cellStyle name="Normal 19 4 3 5 3 4" xfId="20770" xr:uid="{00000000-0005-0000-0000-000067440000}"/>
    <cellStyle name="Normal 19 4 3 5 3 5" xfId="30015" xr:uid="{00000000-0005-0000-0000-000068440000}"/>
    <cellStyle name="Normal 19 4 3 5 3 6" xfId="39260" xr:uid="{00000000-0005-0000-0000-000069440000}"/>
    <cellStyle name="Normal 19 4 3 5 4" xfId="5853" xr:uid="{00000000-0005-0000-0000-00006A440000}"/>
    <cellStyle name="Normal 19 4 3 5 4 2" xfId="15098" xr:uid="{00000000-0005-0000-0000-00006B440000}"/>
    <cellStyle name="Normal 19 4 3 5 4 3" xfId="24348" xr:uid="{00000000-0005-0000-0000-00006C440000}"/>
    <cellStyle name="Normal 19 4 3 5 4 4" xfId="33593" xr:uid="{00000000-0005-0000-0000-00006D440000}"/>
    <cellStyle name="Normal 19 4 3 5 4 5" xfId="42838" xr:uid="{00000000-0005-0000-0000-00006E440000}"/>
    <cellStyle name="Normal 19 4 3 5 5" xfId="10116" xr:uid="{00000000-0005-0000-0000-00006F440000}"/>
    <cellStyle name="Normal 19 4 3 5 6" xfId="19366" xr:uid="{00000000-0005-0000-0000-000070440000}"/>
    <cellStyle name="Normal 19 4 3 5 7" xfId="28611" xr:uid="{00000000-0005-0000-0000-000071440000}"/>
    <cellStyle name="Normal 19 4 3 5 8" xfId="37856" xr:uid="{00000000-0005-0000-0000-000072440000}"/>
    <cellStyle name="Normal 19 4 3 6" xfId="2994" xr:uid="{00000000-0005-0000-0000-000073440000}"/>
    <cellStyle name="Normal 19 4 3 6 2" xfId="7976" xr:uid="{00000000-0005-0000-0000-000074440000}"/>
    <cellStyle name="Normal 19 4 3 6 2 2" xfId="17221" xr:uid="{00000000-0005-0000-0000-000075440000}"/>
    <cellStyle name="Normal 19 4 3 6 2 3" xfId="26471" xr:uid="{00000000-0005-0000-0000-000076440000}"/>
    <cellStyle name="Normal 19 4 3 6 2 4" xfId="35716" xr:uid="{00000000-0005-0000-0000-000077440000}"/>
    <cellStyle name="Normal 19 4 3 6 2 5" xfId="44961" xr:uid="{00000000-0005-0000-0000-000078440000}"/>
    <cellStyle name="Normal 19 4 3 6 3" xfId="12239" xr:uid="{00000000-0005-0000-0000-000079440000}"/>
    <cellStyle name="Normal 19 4 3 6 4" xfId="21489" xr:uid="{00000000-0005-0000-0000-00007A440000}"/>
    <cellStyle name="Normal 19 4 3 6 5" xfId="30734" xr:uid="{00000000-0005-0000-0000-00007B440000}"/>
    <cellStyle name="Normal 19 4 3 6 6" xfId="39979" xr:uid="{00000000-0005-0000-0000-00007C440000}"/>
    <cellStyle name="Normal 19 4 3 7" xfId="1612" xr:uid="{00000000-0005-0000-0000-00007D440000}"/>
    <cellStyle name="Normal 19 4 3 7 2" xfId="6594" xr:uid="{00000000-0005-0000-0000-00007E440000}"/>
    <cellStyle name="Normal 19 4 3 7 2 2" xfId="15839" xr:uid="{00000000-0005-0000-0000-00007F440000}"/>
    <cellStyle name="Normal 19 4 3 7 2 3" xfId="25089" xr:uid="{00000000-0005-0000-0000-000080440000}"/>
    <cellStyle name="Normal 19 4 3 7 2 4" xfId="34334" xr:uid="{00000000-0005-0000-0000-000081440000}"/>
    <cellStyle name="Normal 19 4 3 7 2 5" xfId="43579" xr:uid="{00000000-0005-0000-0000-000082440000}"/>
    <cellStyle name="Normal 19 4 3 7 3" xfId="10857" xr:uid="{00000000-0005-0000-0000-000083440000}"/>
    <cellStyle name="Normal 19 4 3 7 4" xfId="20107" xr:uid="{00000000-0005-0000-0000-000084440000}"/>
    <cellStyle name="Normal 19 4 3 7 5" xfId="29352" xr:uid="{00000000-0005-0000-0000-000085440000}"/>
    <cellStyle name="Normal 19 4 3 7 6" xfId="38597" xr:uid="{00000000-0005-0000-0000-000086440000}"/>
    <cellStyle name="Normal 19 4 3 8" xfId="5134" xr:uid="{00000000-0005-0000-0000-000087440000}"/>
    <cellStyle name="Normal 19 4 3 8 2" xfId="14379" xr:uid="{00000000-0005-0000-0000-000088440000}"/>
    <cellStyle name="Normal 19 4 3 8 3" xfId="23629" xr:uid="{00000000-0005-0000-0000-000089440000}"/>
    <cellStyle name="Normal 19 4 3 8 4" xfId="32874" xr:uid="{00000000-0005-0000-0000-00008A440000}"/>
    <cellStyle name="Normal 19 4 3 8 5" xfId="42119" xr:uid="{00000000-0005-0000-0000-00008B440000}"/>
    <cellStyle name="Normal 19 4 3 9" xfId="4432" xr:uid="{00000000-0005-0000-0000-00008C440000}"/>
    <cellStyle name="Normal 19 4 3 9 2" xfId="13677" xr:uid="{00000000-0005-0000-0000-00008D440000}"/>
    <cellStyle name="Normal 19 4 3 9 3" xfId="22927" xr:uid="{00000000-0005-0000-0000-00008E440000}"/>
    <cellStyle name="Normal 19 4 3 9 4" xfId="32172" xr:uid="{00000000-0005-0000-0000-00008F440000}"/>
    <cellStyle name="Normal 19 4 3 9 5" xfId="41417" xr:uid="{00000000-0005-0000-0000-000090440000}"/>
    <cellStyle name="Normal 19 4 4" xfId="229" xr:uid="{00000000-0005-0000-0000-000091440000}"/>
    <cellStyle name="Normal 19 4 4 10" xfId="27970" xr:uid="{00000000-0005-0000-0000-000092440000}"/>
    <cellStyle name="Normal 19 4 4 11" xfId="37215" xr:uid="{00000000-0005-0000-0000-000093440000}"/>
    <cellStyle name="Normal 19 4 4 2" xfId="598" xr:uid="{00000000-0005-0000-0000-000094440000}"/>
    <cellStyle name="Normal 19 4 4 2 10" xfId="37583" xr:uid="{00000000-0005-0000-0000-000095440000}"/>
    <cellStyle name="Normal 19 4 4 2 2" xfId="1300" xr:uid="{00000000-0005-0000-0000-000096440000}"/>
    <cellStyle name="Normal 19 4 4 2 2 2" xfId="4142" xr:uid="{00000000-0005-0000-0000-000097440000}"/>
    <cellStyle name="Normal 19 4 4 2 2 2 2" xfId="9124" xr:uid="{00000000-0005-0000-0000-000098440000}"/>
    <cellStyle name="Normal 19 4 4 2 2 2 2 2" xfId="18369" xr:uid="{00000000-0005-0000-0000-000099440000}"/>
    <cellStyle name="Normal 19 4 4 2 2 2 2 3" xfId="27619" xr:uid="{00000000-0005-0000-0000-00009A440000}"/>
    <cellStyle name="Normal 19 4 4 2 2 2 2 4" xfId="36864" xr:uid="{00000000-0005-0000-0000-00009B440000}"/>
    <cellStyle name="Normal 19 4 4 2 2 2 2 5" xfId="46109" xr:uid="{00000000-0005-0000-0000-00009C440000}"/>
    <cellStyle name="Normal 19 4 4 2 2 2 3" xfId="13387" xr:uid="{00000000-0005-0000-0000-00009D440000}"/>
    <cellStyle name="Normal 19 4 4 2 2 2 4" xfId="22637" xr:uid="{00000000-0005-0000-0000-00009E440000}"/>
    <cellStyle name="Normal 19 4 4 2 2 2 5" xfId="31882" xr:uid="{00000000-0005-0000-0000-00009F440000}"/>
    <cellStyle name="Normal 19 4 4 2 2 2 6" xfId="41127" xr:uid="{00000000-0005-0000-0000-0000A0440000}"/>
    <cellStyle name="Normal 19 4 4 2 2 3" xfId="2721" xr:uid="{00000000-0005-0000-0000-0000A1440000}"/>
    <cellStyle name="Normal 19 4 4 2 2 3 2" xfId="7703" xr:uid="{00000000-0005-0000-0000-0000A2440000}"/>
    <cellStyle name="Normal 19 4 4 2 2 3 2 2" xfId="16948" xr:uid="{00000000-0005-0000-0000-0000A3440000}"/>
    <cellStyle name="Normal 19 4 4 2 2 3 2 3" xfId="26198" xr:uid="{00000000-0005-0000-0000-0000A4440000}"/>
    <cellStyle name="Normal 19 4 4 2 2 3 2 4" xfId="35443" xr:uid="{00000000-0005-0000-0000-0000A5440000}"/>
    <cellStyle name="Normal 19 4 4 2 2 3 2 5" xfId="44688" xr:uid="{00000000-0005-0000-0000-0000A6440000}"/>
    <cellStyle name="Normal 19 4 4 2 2 3 3" xfId="11966" xr:uid="{00000000-0005-0000-0000-0000A7440000}"/>
    <cellStyle name="Normal 19 4 4 2 2 3 4" xfId="21216" xr:uid="{00000000-0005-0000-0000-0000A8440000}"/>
    <cellStyle name="Normal 19 4 4 2 2 3 5" xfId="30461" xr:uid="{00000000-0005-0000-0000-0000A9440000}"/>
    <cellStyle name="Normal 19 4 4 2 2 3 6" xfId="39706" xr:uid="{00000000-0005-0000-0000-0000AA440000}"/>
    <cellStyle name="Normal 19 4 4 2 2 4" xfId="6282" xr:uid="{00000000-0005-0000-0000-0000AB440000}"/>
    <cellStyle name="Normal 19 4 4 2 2 4 2" xfId="15527" xr:uid="{00000000-0005-0000-0000-0000AC440000}"/>
    <cellStyle name="Normal 19 4 4 2 2 4 3" xfId="24777" xr:uid="{00000000-0005-0000-0000-0000AD440000}"/>
    <cellStyle name="Normal 19 4 4 2 2 4 4" xfId="34022" xr:uid="{00000000-0005-0000-0000-0000AE440000}"/>
    <cellStyle name="Normal 19 4 4 2 2 4 5" xfId="43267" xr:uid="{00000000-0005-0000-0000-0000AF440000}"/>
    <cellStyle name="Normal 19 4 4 2 2 5" xfId="10545" xr:uid="{00000000-0005-0000-0000-0000B0440000}"/>
    <cellStyle name="Normal 19 4 4 2 2 6" xfId="19795" xr:uid="{00000000-0005-0000-0000-0000B1440000}"/>
    <cellStyle name="Normal 19 4 4 2 2 7" xfId="29040" xr:uid="{00000000-0005-0000-0000-0000B2440000}"/>
    <cellStyle name="Normal 19 4 4 2 2 8" xfId="38285" xr:uid="{00000000-0005-0000-0000-0000B3440000}"/>
    <cellStyle name="Normal 19 4 4 2 3" xfId="3440" xr:uid="{00000000-0005-0000-0000-0000B4440000}"/>
    <cellStyle name="Normal 19 4 4 2 3 2" xfId="8422" xr:uid="{00000000-0005-0000-0000-0000B5440000}"/>
    <cellStyle name="Normal 19 4 4 2 3 2 2" xfId="17667" xr:uid="{00000000-0005-0000-0000-0000B6440000}"/>
    <cellStyle name="Normal 19 4 4 2 3 2 3" xfId="26917" xr:uid="{00000000-0005-0000-0000-0000B7440000}"/>
    <cellStyle name="Normal 19 4 4 2 3 2 4" xfId="36162" xr:uid="{00000000-0005-0000-0000-0000B8440000}"/>
    <cellStyle name="Normal 19 4 4 2 3 2 5" xfId="45407" xr:uid="{00000000-0005-0000-0000-0000B9440000}"/>
    <cellStyle name="Normal 19 4 4 2 3 3" xfId="12685" xr:uid="{00000000-0005-0000-0000-0000BA440000}"/>
    <cellStyle name="Normal 19 4 4 2 3 4" xfId="21935" xr:uid="{00000000-0005-0000-0000-0000BB440000}"/>
    <cellStyle name="Normal 19 4 4 2 3 5" xfId="31180" xr:uid="{00000000-0005-0000-0000-0000BC440000}"/>
    <cellStyle name="Normal 19 4 4 2 3 6" xfId="40425" xr:uid="{00000000-0005-0000-0000-0000BD440000}"/>
    <cellStyle name="Normal 19 4 4 2 4" xfId="2002" xr:uid="{00000000-0005-0000-0000-0000BE440000}"/>
    <cellStyle name="Normal 19 4 4 2 4 2" xfId="6984" xr:uid="{00000000-0005-0000-0000-0000BF440000}"/>
    <cellStyle name="Normal 19 4 4 2 4 2 2" xfId="16229" xr:uid="{00000000-0005-0000-0000-0000C0440000}"/>
    <cellStyle name="Normal 19 4 4 2 4 2 3" xfId="25479" xr:uid="{00000000-0005-0000-0000-0000C1440000}"/>
    <cellStyle name="Normal 19 4 4 2 4 2 4" xfId="34724" xr:uid="{00000000-0005-0000-0000-0000C2440000}"/>
    <cellStyle name="Normal 19 4 4 2 4 2 5" xfId="43969" xr:uid="{00000000-0005-0000-0000-0000C3440000}"/>
    <cellStyle name="Normal 19 4 4 2 4 3" xfId="11247" xr:uid="{00000000-0005-0000-0000-0000C4440000}"/>
    <cellStyle name="Normal 19 4 4 2 4 4" xfId="20497" xr:uid="{00000000-0005-0000-0000-0000C5440000}"/>
    <cellStyle name="Normal 19 4 4 2 4 5" xfId="29742" xr:uid="{00000000-0005-0000-0000-0000C6440000}"/>
    <cellStyle name="Normal 19 4 4 2 4 6" xfId="38987" xr:uid="{00000000-0005-0000-0000-0000C7440000}"/>
    <cellStyle name="Normal 19 4 4 2 5" xfId="5580" xr:uid="{00000000-0005-0000-0000-0000C8440000}"/>
    <cellStyle name="Normal 19 4 4 2 5 2" xfId="14825" xr:uid="{00000000-0005-0000-0000-0000C9440000}"/>
    <cellStyle name="Normal 19 4 4 2 5 3" xfId="24075" xr:uid="{00000000-0005-0000-0000-0000CA440000}"/>
    <cellStyle name="Normal 19 4 4 2 5 4" xfId="33320" xr:uid="{00000000-0005-0000-0000-0000CB440000}"/>
    <cellStyle name="Normal 19 4 4 2 5 5" xfId="42565" xr:uid="{00000000-0005-0000-0000-0000CC440000}"/>
    <cellStyle name="Normal 19 4 4 2 6" xfId="4861" xr:uid="{00000000-0005-0000-0000-0000CD440000}"/>
    <cellStyle name="Normal 19 4 4 2 6 2" xfId="14106" xr:uid="{00000000-0005-0000-0000-0000CE440000}"/>
    <cellStyle name="Normal 19 4 4 2 6 3" xfId="23356" xr:uid="{00000000-0005-0000-0000-0000CF440000}"/>
    <cellStyle name="Normal 19 4 4 2 6 4" xfId="32601" xr:uid="{00000000-0005-0000-0000-0000D0440000}"/>
    <cellStyle name="Normal 19 4 4 2 6 5" xfId="41846" xr:uid="{00000000-0005-0000-0000-0000D1440000}"/>
    <cellStyle name="Normal 19 4 4 2 7" xfId="9843" xr:uid="{00000000-0005-0000-0000-0000D2440000}"/>
    <cellStyle name="Normal 19 4 4 2 8" xfId="19093" xr:uid="{00000000-0005-0000-0000-0000D3440000}"/>
    <cellStyle name="Normal 19 4 4 2 9" xfId="28338" xr:uid="{00000000-0005-0000-0000-0000D4440000}"/>
    <cellStyle name="Normal 19 4 4 3" xfId="949" xr:uid="{00000000-0005-0000-0000-0000D5440000}"/>
    <cellStyle name="Normal 19 4 4 3 2" xfId="3791" xr:uid="{00000000-0005-0000-0000-0000D6440000}"/>
    <cellStyle name="Normal 19 4 4 3 2 2" xfId="8773" xr:uid="{00000000-0005-0000-0000-0000D7440000}"/>
    <cellStyle name="Normal 19 4 4 3 2 2 2" xfId="18018" xr:uid="{00000000-0005-0000-0000-0000D8440000}"/>
    <cellStyle name="Normal 19 4 4 3 2 2 3" xfId="27268" xr:uid="{00000000-0005-0000-0000-0000D9440000}"/>
    <cellStyle name="Normal 19 4 4 3 2 2 4" xfId="36513" xr:uid="{00000000-0005-0000-0000-0000DA440000}"/>
    <cellStyle name="Normal 19 4 4 3 2 2 5" xfId="45758" xr:uid="{00000000-0005-0000-0000-0000DB440000}"/>
    <cellStyle name="Normal 19 4 4 3 2 3" xfId="13036" xr:uid="{00000000-0005-0000-0000-0000DC440000}"/>
    <cellStyle name="Normal 19 4 4 3 2 4" xfId="22286" xr:uid="{00000000-0005-0000-0000-0000DD440000}"/>
    <cellStyle name="Normal 19 4 4 3 2 5" xfId="31531" xr:uid="{00000000-0005-0000-0000-0000DE440000}"/>
    <cellStyle name="Normal 19 4 4 3 2 6" xfId="40776" xr:uid="{00000000-0005-0000-0000-0000DF440000}"/>
    <cellStyle name="Normal 19 4 4 3 3" xfId="2353" xr:uid="{00000000-0005-0000-0000-0000E0440000}"/>
    <cellStyle name="Normal 19 4 4 3 3 2" xfId="7335" xr:uid="{00000000-0005-0000-0000-0000E1440000}"/>
    <cellStyle name="Normal 19 4 4 3 3 2 2" xfId="16580" xr:uid="{00000000-0005-0000-0000-0000E2440000}"/>
    <cellStyle name="Normal 19 4 4 3 3 2 3" xfId="25830" xr:uid="{00000000-0005-0000-0000-0000E3440000}"/>
    <cellStyle name="Normal 19 4 4 3 3 2 4" xfId="35075" xr:uid="{00000000-0005-0000-0000-0000E4440000}"/>
    <cellStyle name="Normal 19 4 4 3 3 2 5" xfId="44320" xr:uid="{00000000-0005-0000-0000-0000E5440000}"/>
    <cellStyle name="Normal 19 4 4 3 3 3" xfId="11598" xr:uid="{00000000-0005-0000-0000-0000E6440000}"/>
    <cellStyle name="Normal 19 4 4 3 3 4" xfId="20848" xr:uid="{00000000-0005-0000-0000-0000E7440000}"/>
    <cellStyle name="Normal 19 4 4 3 3 5" xfId="30093" xr:uid="{00000000-0005-0000-0000-0000E8440000}"/>
    <cellStyle name="Normal 19 4 4 3 3 6" xfId="39338" xr:uid="{00000000-0005-0000-0000-0000E9440000}"/>
    <cellStyle name="Normal 19 4 4 3 4" xfId="5931" xr:uid="{00000000-0005-0000-0000-0000EA440000}"/>
    <cellStyle name="Normal 19 4 4 3 4 2" xfId="15176" xr:uid="{00000000-0005-0000-0000-0000EB440000}"/>
    <cellStyle name="Normal 19 4 4 3 4 3" xfId="24426" xr:uid="{00000000-0005-0000-0000-0000EC440000}"/>
    <cellStyle name="Normal 19 4 4 3 4 4" xfId="33671" xr:uid="{00000000-0005-0000-0000-0000ED440000}"/>
    <cellStyle name="Normal 19 4 4 3 4 5" xfId="42916" xr:uid="{00000000-0005-0000-0000-0000EE440000}"/>
    <cellStyle name="Normal 19 4 4 3 5" xfId="10194" xr:uid="{00000000-0005-0000-0000-0000EF440000}"/>
    <cellStyle name="Normal 19 4 4 3 6" xfId="19444" xr:uid="{00000000-0005-0000-0000-0000F0440000}"/>
    <cellStyle name="Normal 19 4 4 3 7" xfId="28689" xr:uid="{00000000-0005-0000-0000-0000F1440000}"/>
    <cellStyle name="Normal 19 4 4 3 8" xfId="37934" xr:uid="{00000000-0005-0000-0000-0000F2440000}"/>
    <cellStyle name="Normal 19 4 4 4" xfId="3072" xr:uid="{00000000-0005-0000-0000-0000F3440000}"/>
    <cellStyle name="Normal 19 4 4 4 2" xfId="8054" xr:uid="{00000000-0005-0000-0000-0000F4440000}"/>
    <cellStyle name="Normal 19 4 4 4 2 2" xfId="17299" xr:uid="{00000000-0005-0000-0000-0000F5440000}"/>
    <cellStyle name="Normal 19 4 4 4 2 3" xfId="26549" xr:uid="{00000000-0005-0000-0000-0000F6440000}"/>
    <cellStyle name="Normal 19 4 4 4 2 4" xfId="35794" xr:uid="{00000000-0005-0000-0000-0000F7440000}"/>
    <cellStyle name="Normal 19 4 4 4 2 5" xfId="45039" xr:uid="{00000000-0005-0000-0000-0000F8440000}"/>
    <cellStyle name="Normal 19 4 4 4 3" xfId="12317" xr:uid="{00000000-0005-0000-0000-0000F9440000}"/>
    <cellStyle name="Normal 19 4 4 4 4" xfId="21567" xr:uid="{00000000-0005-0000-0000-0000FA440000}"/>
    <cellStyle name="Normal 19 4 4 4 5" xfId="30812" xr:uid="{00000000-0005-0000-0000-0000FB440000}"/>
    <cellStyle name="Normal 19 4 4 4 6" xfId="40057" xr:uid="{00000000-0005-0000-0000-0000FC440000}"/>
    <cellStyle name="Normal 19 4 4 5" xfId="1768" xr:uid="{00000000-0005-0000-0000-0000FD440000}"/>
    <cellStyle name="Normal 19 4 4 5 2" xfId="6750" xr:uid="{00000000-0005-0000-0000-0000FE440000}"/>
    <cellStyle name="Normal 19 4 4 5 2 2" xfId="15995" xr:uid="{00000000-0005-0000-0000-0000FF440000}"/>
    <cellStyle name="Normal 19 4 4 5 2 3" xfId="25245" xr:uid="{00000000-0005-0000-0000-000000450000}"/>
    <cellStyle name="Normal 19 4 4 5 2 4" xfId="34490" xr:uid="{00000000-0005-0000-0000-000001450000}"/>
    <cellStyle name="Normal 19 4 4 5 2 5" xfId="43735" xr:uid="{00000000-0005-0000-0000-000002450000}"/>
    <cellStyle name="Normal 19 4 4 5 3" xfId="11013" xr:uid="{00000000-0005-0000-0000-000003450000}"/>
    <cellStyle name="Normal 19 4 4 5 4" xfId="20263" xr:uid="{00000000-0005-0000-0000-000004450000}"/>
    <cellStyle name="Normal 19 4 4 5 5" xfId="29508" xr:uid="{00000000-0005-0000-0000-000005450000}"/>
    <cellStyle name="Normal 19 4 4 5 6" xfId="38753" xr:uid="{00000000-0005-0000-0000-000006450000}"/>
    <cellStyle name="Normal 19 4 4 6" xfId="5212" xr:uid="{00000000-0005-0000-0000-000007450000}"/>
    <cellStyle name="Normal 19 4 4 6 2" xfId="14457" xr:uid="{00000000-0005-0000-0000-000008450000}"/>
    <cellStyle name="Normal 19 4 4 6 3" xfId="23707" xr:uid="{00000000-0005-0000-0000-000009450000}"/>
    <cellStyle name="Normal 19 4 4 6 4" xfId="32952" xr:uid="{00000000-0005-0000-0000-00000A450000}"/>
    <cellStyle name="Normal 19 4 4 6 5" xfId="42197" xr:uid="{00000000-0005-0000-0000-00000B450000}"/>
    <cellStyle name="Normal 19 4 4 7" xfId="4510" xr:uid="{00000000-0005-0000-0000-00000C450000}"/>
    <cellStyle name="Normal 19 4 4 7 2" xfId="13755" xr:uid="{00000000-0005-0000-0000-00000D450000}"/>
    <cellStyle name="Normal 19 4 4 7 3" xfId="23005" xr:uid="{00000000-0005-0000-0000-00000E450000}"/>
    <cellStyle name="Normal 19 4 4 7 4" xfId="32250" xr:uid="{00000000-0005-0000-0000-00000F450000}"/>
    <cellStyle name="Normal 19 4 4 7 5" xfId="41495" xr:uid="{00000000-0005-0000-0000-000010450000}"/>
    <cellStyle name="Normal 19 4 4 8" xfId="9475" xr:uid="{00000000-0005-0000-0000-000011450000}"/>
    <cellStyle name="Normal 19 4 4 9" xfId="18725" xr:uid="{00000000-0005-0000-0000-000012450000}"/>
    <cellStyle name="Normal 19 4 5" xfId="346" xr:uid="{00000000-0005-0000-0000-000013450000}"/>
    <cellStyle name="Normal 19 4 5 10" xfId="28087" xr:uid="{00000000-0005-0000-0000-000014450000}"/>
    <cellStyle name="Normal 19 4 5 11" xfId="37332" xr:uid="{00000000-0005-0000-0000-000015450000}"/>
    <cellStyle name="Normal 19 4 5 2" xfId="715" xr:uid="{00000000-0005-0000-0000-000016450000}"/>
    <cellStyle name="Normal 19 4 5 2 10" xfId="37700" xr:uid="{00000000-0005-0000-0000-000017450000}"/>
    <cellStyle name="Normal 19 4 5 2 2" xfId="1417" xr:uid="{00000000-0005-0000-0000-000018450000}"/>
    <cellStyle name="Normal 19 4 5 2 2 2" xfId="4259" xr:uid="{00000000-0005-0000-0000-000019450000}"/>
    <cellStyle name="Normal 19 4 5 2 2 2 2" xfId="9241" xr:uid="{00000000-0005-0000-0000-00001A450000}"/>
    <cellStyle name="Normal 19 4 5 2 2 2 2 2" xfId="18486" xr:uid="{00000000-0005-0000-0000-00001B450000}"/>
    <cellStyle name="Normal 19 4 5 2 2 2 2 3" xfId="27736" xr:uid="{00000000-0005-0000-0000-00001C450000}"/>
    <cellStyle name="Normal 19 4 5 2 2 2 2 4" xfId="36981" xr:uid="{00000000-0005-0000-0000-00001D450000}"/>
    <cellStyle name="Normal 19 4 5 2 2 2 2 5" xfId="46226" xr:uid="{00000000-0005-0000-0000-00001E450000}"/>
    <cellStyle name="Normal 19 4 5 2 2 2 3" xfId="13504" xr:uid="{00000000-0005-0000-0000-00001F450000}"/>
    <cellStyle name="Normal 19 4 5 2 2 2 4" xfId="22754" xr:uid="{00000000-0005-0000-0000-000020450000}"/>
    <cellStyle name="Normal 19 4 5 2 2 2 5" xfId="31999" xr:uid="{00000000-0005-0000-0000-000021450000}"/>
    <cellStyle name="Normal 19 4 5 2 2 2 6" xfId="41244" xr:uid="{00000000-0005-0000-0000-000022450000}"/>
    <cellStyle name="Normal 19 4 5 2 2 3" xfId="2838" xr:uid="{00000000-0005-0000-0000-000023450000}"/>
    <cellStyle name="Normal 19 4 5 2 2 3 2" xfId="7820" xr:uid="{00000000-0005-0000-0000-000024450000}"/>
    <cellStyle name="Normal 19 4 5 2 2 3 2 2" xfId="17065" xr:uid="{00000000-0005-0000-0000-000025450000}"/>
    <cellStyle name="Normal 19 4 5 2 2 3 2 3" xfId="26315" xr:uid="{00000000-0005-0000-0000-000026450000}"/>
    <cellStyle name="Normal 19 4 5 2 2 3 2 4" xfId="35560" xr:uid="{00000000-0005-0000-0000-000027450000}"/>
    <cellStyle name="Normal 19 4 5 2 2 3 2 5" xfId="44805" xr:uid="{00000000-0005-0000-0000-000028450000}"/>
    <cellStyle name="Normal 19 4 5 2 2 3 3" xfId="12083" xr:uid="{00000000-0005-0000-0000-000029450000}"/>
    <cellStyle name="Normal 19 4 5 2 2 3 4" xfId="21333" xr:uid="{00000000-0005-0000-0000-00002A450000}"/>
    <cellStyle name="Normal 19 4 5 2 2 3 5" xfId="30578" xr:uid="{00000000-0005-0000-0000-00002B450000}"/>
    <cellStyle name="Normal 19 4 5 2 2 3 6" xfId="39823" xr:uid="{00000000-0005-0000-0000-00002C450000}"/>
    <cellStyle name="Normal 19 4 5 2 2 4" xfId="6399" xr:uid="{00000000-0005-0000-0000-00002D450000}"/>
    <cellStyle name="Normal 19 4 5 2 2 4 2" xfId="15644" xr:uid="{00000000-0005-0000-0000-00002E450000}"/>
    <cellStyle name="Normal 19 4 5 2 2 4 3" xfId="24894" xr:uid="{00000000-0005-0000-0000-00002F450000}"/>
    <cellStyle name="Normal 19 4 5 2 2 4 4" xfId="34139" xr:uid="{00000000-0005-0000-0000-000030450000}"/>
    <cellStyle name="Normal 19 4 5 2 2 4 5" xfId="43384" xr:uid="{00000000-0005-0000-0000-000031450000}"/>
    <cellStyle name="Normal 19 4 5 2 2 5" xfId="10662" xr:uid="{00000000-0005-0000-0000-000032450000}"/>
    <cellStyle name="Normal 19 4 5 2 2 6" xfId="19912" xr:uid="{00000000-0005-0000-0000-000033450000}"/>
    <cellStyle name="Normal 19 4 5 2 2 7" xfId="29157" xr:uid="{00000000-0005-0000-0000-000034450000}"/>
    <cellStyle name="Normal 19 4 5 2 2 8" xfId="38402" xr:uid="{00000000-0005-0000-0000-000035450000}"/>
    <cellStyle name="Normal 19 4 5 2 3" xfId="3557" xr:uid="{00000000-0005-0000-0000-000036450000}"/>
    <cellStyle name="Normal 19 4 5 2 3 2" xfId="8539" xr:uid="{00000000-0005-0000-0000-000037450000}"/>
    <cellStyle name="Normal 19 4 5 2 3 2 2" xfId="17784" xr:uid="{00000000-0005-0000-0000-000038450000}"/>
    <cellStyle name="Normal 19 4 5 2 3 2 3" xfId="27034" xr:uid="{00000000-0005-0000-0000-000039450000}"/>
    <cellStyle name="Normal 19 4 5 2 3 2 4" xfId="36279" xr:uid="{00000000-0005-0000-0000-00003A450000}"/>
    <cellStyle name="Normal 19 4 5 2 3 2 5" xfId="45524" xr:uid="{00000000-0005-0000-0000-00003B450000}"/>
    <cellStyle name="Normal 19 4 5 2 3 3" xfId="12802" xr:uid="{00000000-0005-0000-0000-00003C450000}"/>
    <cellStyle name="Normal 19 4 5 2 3 4" xfId="22052" xr:uid="{00000000-0005-0000-0000-00003D450000}"/>
    <cellStyle name="Normal 19 4 5 2 3 5" xfId="31297" xr:uid="{00000000-0005-0000-0000-00003E450000}"/>
    <cellStyle name="Normal 19 4 5 2 3 6" xfId="40542" xr:uid="{00000000-0005-0000-0000-00003F450000}"/>
    <cellStyle name="Normal 19 4 5 2 4" xfId="2119" xr:uid="{00000000-0005-0000-0000-000040450000}"/>
    <cellStyle name="Normal 19 4 5 2 4 2" xfId="7101" xr:uid="{00000000-0005-0000-0000-000041450000}"/>
    <cellStyle name="Normal 19 4 5 2 4 2 2" xfId="16346" xr:uid="{00000000-0005-0000-0000-000042450000}"/>
    <cellStyle name="Normal 19 4 5 2 4 2 3" xfId="25596" xr:uid="{00000000-0005-0000-0000-000043450000}"/>
    <cellStyle name="Normal 19 4 5 2 4 2 4" xfId="34841" xr:uid="{00000000-0005-0000-0000-000044450000}"/>
    <cellStyle name="Normal 19 4 5 2 4 2 5" xfId="44086" xr:uid="{00000000-0005-0000-0000-000045450000}"/>
    <cellStyle name="Normal 19 4 5 2 4 3" xfId="11364" xr:uid="{00000000-0005-0000-0000-000046450000}"/>
    <cellStyle name="Normal 19 4 5 2 4 4" xfId="20614" xr:uid="{00000000-0005-0000-0000-000047450000}"/>
    <cellStyle name="Normal 19 4 5 2 4 5" xfId="29859" xr:uid="{00000000-0005-0000-0000-000048450000}"/>
    <cellStyle name="Normal 19 4 5 2 4 6" xfId="39104" xr:uid="{00000000-0005-0000-0000-000049450000}"/>
    <cellStyle name="Normal 19 4 5 2 5" xfId="5697" xr:uid="{00000000-0005-0000-0000-00004A450000}"/>
    <cellStyle name="Normal 19 4 5 2 5 2" xfId="14942" xr:uid="{00000000-0005-0000-0000-00004B450000}"/>
    <cellStyle name="Normal 19 4 5 2 5 3" xfId="24192" xr:uid="{00000000-0005-0000-0000-00004C450000}"/>
    <cellStyle name="Normal 19 4 5 2 5 4" xfId="33437" xr:uid="{00000000-0005-0000-0000-00004D450000}"/>
    <cellStyle name="Normal 19 4 5 2 5 5" xfId="42682" xr:uid="{00000000-0005-0000-0000-00004E450000}"/>
    <cellStyle name="Normal 19 4 5 2 6" xfId="4978" xr:uid="{00000000-0005-0000-0000-00004F450000}"/>
    <cellStyle name="Normal 19 4 5 2 6 2" xfId="14223" xr:uid="{00000000-0005-0000-0000-000050450000}"/>
    <cellStyle name="Normal 19 4 5 2 6 3" xfId="23473" xr:uid="{00000000-0005-0000-0000-000051450000}"/>
    <cellStyle name="Normal 19 4 5 2 6 4" xfId="32718" xr:uid="{00000000-0005-0000-0000-000052450000}"/>
    <cellStyle name="Normal 19 4 5 2 6 5" xfId="41963" xr:uid="{00000000-0005-0000-0000-000053450000}"/>
    <cellStyle name="Normal 19 4 5 2 7" xfId="9960" xr:uid="{00000000-0005-0000-0000-000054450000}"/>
    <cellStyle name="Normal 19 4 5 2 8" xfId="19210" xr:uid="{00000000-0005-0000-0000-000055450000}"/>
    <cellStyle name="Normal 19 4 5 2 9" xfId="28455" xr:uid="{00000000-0005-0000-0000-000056450000}"/>
    <cellStyle name="Normal 19 4 5 3" xfId="1066" xr:uid="{00000000-0005-0000-0000-000057450000}"/>
    <cellStyle name="Normal 19 4 5 3 2" xfId="3908" xr:uid="{00000000-0005-0000-0000-000058450000}"/>
    <cellStyle name="Normal 19 4 5 3 2 2" xfId="8890" xr:uid="{00000000-0005-0000-0000-000059450000}"/>
    <cellStyle name="Normal 19 4 5 3 2 2 2" xfId="18135" xr:uid="{00000000-0005-0000-0000-00005A450000}"/>
    <cellStyle name="Normal 19 4 5 3 2 2 3" xfId="27385" xr:uid="{00000000-0005-0000-0000-00005B450000}"/>
    <cellStyle name="Normal 19 4 5 3 2 2 4" xfId="36630" xr:uid="{00000000-0005-0000-0000-00005C450000}"/>
    <cellStyle name="Normal 19 4 5 3 2 2 5" xfId="45875" xr:uid="{00000000-0005-0000-0000-00005D450000}"/>
    <cellStyle name="Normal 19 4 5 3 2 3" xfId="13153" xr:uid="{00000000-0005-0000-0000-00005E450000}"/>
    <cellStyle name="Normal 19 4 5 3 2 4" xfId="22403" xr:uid="{00000000-0005-0000-0000-00005F450000}"/>
    <cellStyle name="Normal 19 4 5 3 2 5" xfId="31648" xr:uid="{00000000-0005-0000-0000-000060450000}"/>
    <cellStyle name="Normal 19 4 5 3 2 6" xfId="40893" xr:uid="{00000000-0005-0000-0000-000061450000}"/>
    <cellStyle name="Normal 19 4 5 3 3" xfId="2470" xr:uid="{00000000-0005-0000-0000-000062450000}"/>
    <cellStyle name="Normal 19 4 5 3 3 2" xfId="7452" xr:uid="{00000000-0005-0000-0000-000063450000}"/>
    <cellStyle name="Normal 19 4 5 3 3 2 2" xfId="16697" xr:uid="{00000000-0005-0000-0000-000064450000}"/>
    <cellStyle name="Normal 19 4 5 3 3 2 3" xfId="25947" xr:uid="{00000000-0005-0000-0000-000065450000}"/>
    <cellStyle name="Normal 19 4 5 3 3 2 4" xfId="35192" xr:uid="{00000000-0005-0000-0000-000066450000}"/>
    <cellStyle name="Normal 19 4 5 3 3 2 5" xfId="44437" xr:uid="{00000000-0005-0000-0000-000067450000}"/>
    <cellStyle name="Normal 19 4 5 3 3 3" xfId="11715" xr:uid="{00000000-0005-0000-0000-000068450000}"/>
    <cellStyle name="Normal 19 4 5 3 3 4" xfId="20965" xr:uid="{00000000-0005-0000-0000-000069450000}"/>
    <cellStyle name="Normal 19 4 5 3 3 5" xfId="30210" xr:uid="{00000000-0005-0000-0000-00006A450000}"/>
    <cellStyle name="Normal 19 4 5 3 3 6" xfId="39455" xr:uid="{00000000-0005-0000-0000-00006B450000}"/>
    <cellStyle name="Normal 19 4 5 3 4" xfId="6048" xr:uid="{00000000-0005-0000-0000-00006C450000}"/>
    <cellStyle name="Normal 19 4 5 3 4 2" xfId="15293" xr:uid="{00000000-0005-0000-0000-00006D450000}"/>
    <cellStyle name="Normal 19 4 5 3 4 3" xfId="24543" xr:uid="{00000000-0005-0000-0000-00006E450000}"/>
    <cellStyle name="Normal 19 4 5 3 4 4" xfId="33788" xr:uid="{00000000-0005-0000-0000-00006F450000}"/>
    <cellStyle name="Normal 19 4 5 3 4 5" xfId="43033" xr:uid="{00000000-0005-0000-0000-000070450000}"/>
    <cellStyle name="Normal 19 4 5 3 5" xfId="10311" xr:uid="{00000000-0005-0000-0000-000071450000}"/>
    <cellStyle name="Normal 19 4 5 3 6" xfId="19561" xr:uid="{00000000-0005-0000-0000-000072450000}"/>
    <cellStyle name="Normal 19 4 5 3 7" xfId="28806" xr:uid="{00000000-0005-0000-0000-000073450000}"/>
    <cellStyle name="Normal 19 4 5 3 8" xfId="38051" xr:uid="{00000000-0005-0000-0000-000074450000}"/>
    <cellStyle name="Normal 19 4 5 4" xfId="3189" xr:uid="{00000000-0005-0000-0000-000075450000}"/>
    <cellStyle name="Normal 19 4 5 4 2" xfId="8171" xr:uid="{00000000-0005-0000-0000-000076450000}"/>
    <cellStyle name="Normal 19 4 5 4 2 2" xfId="17416" xr:uid="{00000000-0005-0000-0000-000077450000}"/>
    <cellStyle name="Normal 19 4 5 4 2 3" xfId="26666" xr:uid="{00000000-0005-0000-0000-000078450000}"/>
    <cellStyle name="Normal 19 4 5 4 2 4" xfId="35911" xr:uid="{00000000-0005-0000-0000-000079450000}"/>
    <cellStyle name="Normal 19 4 5 4 2 5" xfId="45156" xr:uid="{00000000-0005-0000-0000-00007A450000}"/>
    <cellStyle name="Normal 19 4 5 4 3" xfId="12434" xr:uid="{00000000-0005-0000-0000-00007B450000}"/>
    <cellStyle name="Normal 19 4 5 4 4" xfId="21684" xr:uid="{00000000-0005-0000-0000-00007C450000}"/>
    <cellStyle name="Normal 19 4 5 4 5" xfId="30929" xr:uid="{00000000-0005-0000-0000-00007D450000}"/>
    <cellStyle name="Normal 19 4 5 4 6" xfId="40174" xr:uid="{00000000-0005-0000-0000-00007E450000}"/>
    <cellStyle name="Normal 19 4 5 5" xfId="1651" xr:uid="{00000000-0005-0000-0000-00007F450000}"/>
    <cellStyle name="Normal 19 4 5 5 2" xfId="6633" xr:uid="{00000000-0005-0000-0000-000080450000}"/>
    <cellStyle name="Normal 19 4 5 5 2 2" xfId="15878" xr:uid="{00000000-0005-0000-0000-000081450000}"/>
    <cellStyle name="Normal 19 4 5 5 2 3" xfId="25128" xr:uid="{00000000-0005-0000-0000-000082450000}"/>
    <cellStyle name="Normal 19 4 5 5 2 4" xfId="34373" xr:uid="{00000000-0005-0000-0000-000083450000}"/>
    <cellStyle name="Normal 19 4 5 5 2 5" xfId="43618" xr:uid="{00000000-0005-0000-0000-000084450000}"/>
    <cellStyle name="Normal 19 4 5 5 3" xfId="10896" xr:uid="{00000000-0005-0000-0000-000085450000}"/>
    <cellStyle name="Normal 19 4 5 5 4" xfId="20146" xr:uid="{00000000-0005-0000-0000-000086450000}"/>
    <cellStyle name="Normal 19 4 5 5 5" xfId="29391" xr:uid="{00000000-0005-0000-0000-000087450000}"/>
    <cellStyle name="Normal 19 4 5 5 6" xfId="38636" xr:uid="{00000000-0005-0000-0000-000088450000}"/>
    <cellStyle name="Normal 19 4 5 6" xfId="5329" xr:uid="{00000000-0005-0000-0000-000089450000}"/>
    <cellStyle name="Normal 19 4 5 6 2" xfId="14574" xr:uid="{00000000-0005-0000-0000-00008A450000}"/>
    <cellStyle name="Normal 19 4 5 6 3" xfId="23824" xr:uid="{00000000-0005-0000-0000-00008B450000}"/>
    <cellStyle name="Normal 19 4 5 6 4" xfId="33069" xr:uid="{00000000-0005-0000-0000-00008C450000}"/>
    <cellStyle name="Normal 19 4 5 6 5" xfId="42314" xr:uid="{00000000-0005-0000-0000-00008D450000}"/>
    <cellStyle name="Normal 19 4 5 7" xfId="4627" xr:uid="{00000000-0005-0000-0000-00008E450000}"/>
    <cellStyle name="Normal 19 4 5 7 2" xfId="13872" xr:uid="{00000000-0005-0000-0000-00008F450000}"/>
    <cellStyle name="Normal 19 4 5 7 3" xfId="23122" xr:uid="{00000000-0005-0000-0000-000090450000}"/>
    <cellStyle name="Normal 19 4 5 7 4" xfId="32367" xr:uid="{00000000-0005-0000-0000-000091450000}"/>
    <cellStyle name="Normal 19 4 5 7 5" xfId="41612" xr:uid="{00000000-0005-0000-0000-000092450000}"/>
    <cellStyle name="Normal 19 4 5 8" xfId="9592" xr:uid="{00000000-0005-0000-0000-000093450000}"/>
    <cellStyle name="Normal 19 4 5 9" xfId="18842" xr:uid="{00000000-0005-0000-0000-000094450000}"/>
    <cellStyle name="Normal 19 4 6" xfId="480" xr:uid="{00000000-0005-0000-0000-000095450000}"/>
    <cellStyle name="Normal 19 4 6 10" xfId="37466" xr:uid="{00000000-0005-0000-0000-000096450000}"/>
    <cellStyle name="Normal 19 4 6 2" xfId="1183" xr:uid="{00000000-0005-0000-0000-000097450000}"/>
    <cellStyle name="Normal 19 4 6 2 2" xfId="4025" xr:uid="{00000000-0005-0000-0000-000098450000}"/>
    <cellStyle name="Normal 19 4 6 2 2 2" xfId="9007" xr:uid="{00000000-0005-0000-0000-000099450000}"/>
    <cellStyle name="Normal 19 4 6 2 2 2 2" xfId="18252" xr:uid="{00000000-0005-0000-0000-00009A450000}"/>
    <cellStyle name="Normal 19 4 6 2 2 2 3" xfId="27502" xr:uid="{00000000-0005-0000-0000-00009B450000}"/>
    <cellStyle name="Normal 19 4 6 2 2 2 4" xfId="36747" xr:uid="{00000000-0005-0000-0000-00009C450000}"/>
    <cellStyle name="Normal 19 4 6 2 2 2 5" xfId="45992" xr:uid="{00000000-0005-0000-0000-00009D450000}"/>
    <cellStyle name="Normal 19 4 6 2 2 3" xfId="13270" xr:uid="{00000000-0005-0000-0000-00009E450000}"/>
    <cellStyle name="Normal 19 4 6 2 2 4" xfId="22520" xr:uid="{00000000-0005-0000-0000-00009F450000}"/>
    <cellStyle name="Normal 19 4 6 2 2 5" xfId="31765" xr:uid="{00000000-0005-0000-0000-0000A0450000}"/>
    <cellStyle name="Normal 19 4 6 2 2 6" xfId="41010" xr:uid="{00000000-0005-0000-0000-0000A1450000}"/>
    <cellStyle name="Normal 19 4 6 2 3" xfId="2604" xr:uid="{00000000-0005-0000-0000-0000A2450000}"/>
    <cellStyle name="Normal 19 4 6 2 3 2" xfId="7586" xr:uid="{00000000-0005-0000-0000-0000A3450000}"/>
    <cellStyle name="Normal 19 4 6 2 3 2 2" xfId="16831" xr:uid="{00000000-0005-0000-0000-0000A4450000}"/>
    <cellStyle name="Normal 19 4 6 2 3 2 3" xfId="26081" xr:uid="{00000000-0005-0000-0000-0000A5450000}"/>
    <cellStyle name="Normal 19 4 6 2 3 2 4" xfId="35326" xr:uid="{00000000-0005-0000-0000-0000A6450000}"/>
    <cellStyle name="Normal 19 4 6 2 3 2 5" xfId="44571" xr:uid="{00000000-0005-0000-0000-0000A7450000}"/>
    <cellStyle name="Normal 19 4 6 2 3 3" xfId="11849" xr:uid="{00000000-0005-0000-0000-0000A8450000}"/>
    <cellStyle name="Normal 19 4 6 2 3 4" xfId="21099" xr:uid="{00000000-0005-0000-0000-0000A9450000}"/>
    <cellStyle name="Normal 19 4 6 2 3 5" xfId="30344" xr:uid="{00000000-0005-0000-0000-0000AA450000}"/>
    <cellStyle name="Normal 19 4 6 2 3 6" xfId="39589" xr:uid="{00000000-0005-0000-0000-0000AB450000}"/>
    <cellStyle name="Normal 19 4 6 2 4" xfId="6165" xr:uid="{00000000-0005-0000-0000-0000AC450000}"/>
    <cellStyle name="Normal 19 4 6 2 4 2" xfId="15410" xr:uid="{00000000-0005-0000-0000-0000AD450000}"/>
    <cellStyle name="Normal 19 4 6 2 4 3" xfId="24660" xr:uid="{00000000-0005-0000-0000-0000AE450000}"/>
    <cellStyle name="Normal 19 4 6 2 4 4" xfId="33905" xr:uid="{00000000-0005-0000-0000-0000AF450000}"/>
    <cellStyle name="Normal 19 4 6 2 4 5" xfId="43150" xr:uid="{00000000-0005-0000-0000-0000B0450000}"/>
    <cellStyle name="Normal 19 4 6 2 5" xfId="10428" xr:uid="{00000000-0005-0000-0000-0000B1450000}"/>
    <cellStyle name="Normal 19 4 6 2 6" xfId="19678" xr:uid="{00000000-0005-0000-0000-0000B2450000}"/>
    <cellStyle name="Normal 19 4 6 2 7" xfId="28923" xr:uid="{00000000-0005-0000-0000-0000B3450000}"/>
    <cellStyle name="Normal 19 4 6 2 8" xfId="38168" xr:uid="{00000000-0005-0000-0000-0000B4450000}"/>
    <cellStyle name="Normal 19 4 6 3" xfId="3323" xr:uid="{00000000-0005-0000-0000-0000B5450000}"/>
    <cellStyle name="Normal 19 4 6 3 2" xfId="8305" xr:uid="{00000000-0005-0000-0000-0000B6450000}"/>
    <cellStyle name="Normal 19 4 6 3 2 2" xfId="17550" xr:uid="{00000000-0005-0000-0000-0000B7450000}"/>
    <cellStyle name="Normal 19 4 6 3 2 3" xfId="26800" xr:uid="{00000000-0005-0000-0000-0000B8450000}"/>
    <cellStyle name="Normal 19 4 6 3 2 4" xfId="36045" xr:uid="{00000000-0005-0000-0000-0000B9450000}"/>
    <cellStyle name="Normal 19 4 6 3 2 5" xfId="45290" xr:uid="{00000000-0005-0000-0000-0000BA450000}"/>
    <cellStyle name="Normal 19 4 6 3 3" xfId="12568" xr:uid="{00000000-0005-0000-0000-0000BB450000}"/>
    <cellStyle name="Normal 19 4 6 3 4" xfId="21818" xr:uid="{00000000-0005-0000-0000-0000BC450000}"/>
    <cellStyle name="Normal 19 4 6 3 5" xfId="31063" xr:uid="{00000000-0005-0000-0000-0000BD450000}"/>
    <cellStyle name="Normal 19 4 6 3 6" xfId="40308" xr:uid="{00000000-0005-0000-0000-0000BE450000}"/>
    <cellStyle name="Normal 19 4 6 4" xfId="1885" xr:uid="{00000000-0005-0000-0000-0000BF450000}"/>
    <cellStyle name="Normal 19 4 6 4 2" xfId="6867" xr:uid="{00000000-0005-0000-0000-0000C0450000}"/>
    <cellStyle name="Normal 19 4 6 4 2 2" xfId="16112" xr:uid="{00000000-0005-0000-0000-0000C1450000}"/>
    <cellStyle name="Normal 19 4 6 4 2 3" xfId="25362" xr:uid="{00000000-0005-0000-0000-0000C2450000}"/>
    <cellStyle name="Normal 19 4 6 4 2 4" xfId="34607" xr:uid="{00000000-0005-0000-0000-0000C3450000}"/>
    <cellStyle name="Normal 19 4 6 4 2 5" xfId="43852" xr:uid="{00000000-0005-0000-0000-0000C4450000}"/>
    <cellStyle name="Normal 19 4 6 4 3" xfId="11130" xr:uid="{00000000-0005-0000-0000-0000C5450000}"/>
    <cellStyle name="Normal 19 4 6 4 4" xfId="20380" xr:uid="{00000000-0005-0000-0000-0000C6450000}"/>
    <cellStyle name="Normal 19 4 6 4 5" xfId="29625" xr:uid="{00000000-0005-0000-0000-0000C7450000}"/>
    <cellStyle name="Normal 19 4 6 4 6" xfId="38870" xr:uid="{00000000-0005-0000-0000-0000C8450000}"/>
    <cellStyle name="Normal 19 4 6 5" xfId="5463" xr:uid="{00000000-0005-0000-0000-0000C9450000}"/>
    <cellStyle name="Normal 19 4 6 5 2" xfId="14708" xr:uid="{00000000-0005-0000-0000-0000CA450000}"/>
    <cellStyle name="Normal 19 4 6 5 3" xfId="23958" xr:uid="{00000000-0005-0000-0000-0000CB450000}"/>
    <cellStyle name="Normal 19 4 6 5 4" xfId="33203" xr:uid="{00000000-0005-0000-0000-0000CC450000}"/>
    <cellStyle name="Normal 19 4 6 5 5" xfId="42448" xr:uid="{00000000-0005-0000-0000-0000CD450000}"/>
    <cellStyle name="Normal 19 4 6 6" xfId="4754" xr:uid="{00000000-0005-0000-0000-0000CE450000}"/>
    <cellStyle name="Normal 19 4 6 6 2" xfId="13999" xr:uid="{00000000-0005-0000-0000-0000CF450000}"/>
    <cellStyle name="Normal 19 4 6 6 3" xfId="23249" xr:uid="{00000000-0005-0000-0000-0000D0450000}"/>
    <cellStyle name="Normal 19 4 6 6 4" xfId="32494" xr:uid="{00000000-0005-0000-0000-0000D1450000}"/>
    <cellStyle name="Normal 19 4 6 6 5" xfId="41739" xr:uid="{00000000-0005-0000-0000-0000D2450000}"/>
    <cellStyle name="Normal 19 4 6 7" xfId="9726" xr:uid="{00000000-0005-0000-0000-0000D3450000}"/>
    <cellStyle name="Normal 19 4 6 8" xfId="18976" xr:uid="{00000000-0005-0000-0000-0000D4450000}"/>
    <cellStyle name="Normal 19 4 6 9" xfId="28221" xr:uid="{00000000-0005-0000-0000-0000D5450000}"/>
    <cellStyle name="Normal 19 4 7" xfId="832" xr:uid="{00000000-0005-0000-0000-0000D6450000}"/>
    <cellStyle name="Normal 19 4 7 2" xfId="3674" xr:uid="{00000000-0005-0000-0000-0000D7450000}"/>
    <cellStyle name="Normal 19 4 7 2 2" xfId="8656" xr:uid="{00000000-0005-0000-0000-0000D8450000}"/>
    <cellStyle name="Normal 19 4 7 2 2 2" xfId="17901" xr:uid="{00000000-0005-0000-0000-0000D9450000}"/>
    <cellStyle name="Normal 19 4 7 2 2 3" xfId="27151" xr:uid="{00000000-0005-0000-0000-0000DA450000}"/>
    <cellStyle name="Normal 19 4 7 2 2 4" xfId="36396" xr:uid="{00000000-0005-0000-0000-0000DB450000}"/>
    <cellStyle name="Normal 19 4 7 2 2 5" xfId="45641" xr:uid="{00000000-0005-0000-0000-0000DC450000}"/>
    <cellStyle name="Normal 19 4 7 2 3" xfId="12919" xr:uid="{00000000-0005-0000-0000-0000DD450000}"/>
    <cellStyle name="Normal 19 4 7 2 4" xfId="22169" xr:uid="{00000000-0005-0000-0000-0000DE450000}"/>
    <cellStyle name="Normal 19 4 7 2 5" xfId="31414" xr:uid="{00000000-0005-0000-0000-0000DF450000}"/>
    <cellStyle name="Normal 19 4 7 2 6" xfId="40659" xr:uid="{00000000-0005-0000-0000-0000E0450000}"/>
    <cellStyle name="Normal 19 4 7 3" xfId="2236" xr:uid="{00000000-0005-0000-0000-0000E1450000}"/>
    <cellStyle name="Normal 19 4 7 3 2" xfId="7218" xr:uid="{00000000-0005-0000-0000-0000E2450000}"/>
    <cellStyle name="Normal 19 4 7 3 2 2" xfId="16463" xr:uid="{00000000-0005-0000-0000-0000E3450000}"/>
    <cellStyle name="Normal 19 4 7 3 2 3" xfId="25713" xr:uid="{00000000-0005-0000-0000-0000E4450000}"/>
    <cellStyle name="Normal 19 4 7 3 2 4" xfId="34958" xr:uid="{00000000-0005-0000-0000-0000E5450000}"/>
    <cellStyle name="Normal 19 4 7 3 2 5" xfId="44203" xr:uid="{00000000-0005-0000-0000-0000E6450000}"/>
    <cellStyle name="Normal 19 4 7 3 3" xfId="11481" xr:uid="{00000000-0005-0000-0000-0000E7450000}"/>
    <cellStyle name="Normal 19 4 7 3 4" xfId="20731" xr:uid="{00000000-0005-0000-0000-0000E8450000}"/>
    <cellStyle name="Normal 19 4 7 3 5" xfId="29976" xr:uid="{00000000-0005-0000-0000-0000E9450000}"/>
    <cellStyle name="Normal 19 4 7 3 6" xfId="39221" xr:uid="{00000000-0005-0000-0000-0000EA450000}"/>
    <cellStyle name="Normal 19 4 7 4" xfId="5814" xr:uid="{00000000-0005-0000-0000-0000EB450000}"/>
    <cellStyle name="Normal 19 4 7 4 2" xfId="15059" xr:uid="{00000000-0005-0000-0000-0000EC450000}"/>
    <cellStyle name="Normal 19 4 7 4 3" xfId="24309" xr:uid="{00000000-0005-0000-0000-0000ED450000}"/>
    <cellStyle name="Normal 19 4 7 4 4" xfId="33554" xr:uid="{00000000-0005-0000-0000-0000EE450000}"/>
    <cellStyle name="Normal 19 4 7 4 5" xfId="42799" xr:uid="{00000000-0005-0000-0000-0000EF450000}"/>
    <cellStyle name="Normal 19 4 7 5" xfId="10077" xr:uid="{00000000-0005-0000-0000-0000F0450000}"/>
    <cellStyle name="Normal 19 4 7 6" xfId="19327" xr:uid="{00000000-0005-0000-0000-0000F1450000}"/>
    <cellStyle name="Normal 19 4 7 7" xfId="28572" xr:uid="{00000000-0005-0000-0000-0000F2450000}"/>
    <cellStyle name="Normal 19 4 7 8" xfId="37817" xr:uid="{00000000-0005-0000-0000-0000F3450000}"/>
    <cellStyle name="Normal 19 4 8" xfId="2955" xr:uid="{00000000-0005-0000-0000-0000F4450000}"/>
    <cellStyle name="Normal 19 4 8 2" xfId="7937" xr:uid="{00000000-0005-0000-0000-0000F5450000}"/>
    <cellStyle name="Normal 19 4 8 2 2" xfId="17182" xr:uid="{00000000-0005-0000-0000-0000F6450000}"/>
    <cellStyle name="Normal 19 4 8 2 3" xfId="26432" xr:uid="{00000000-0005-0000-0000-0000F7450000}"/>
    <cellStyle name="Normal 19 4 8 2 4" xfId="35677" xr:uid="{00000000-0005-0000-0000-0000F8450000}"/>
    <cellStyle name="Normal 19 4 8 2 5" xfId="44922" xr:uid="{00000000-0005-0000-0000-0000F9450000}"/>
    <cellStyle name="Normal 19 4 8 3" xfId="12200" xr:uid="{00000000-0005-0000-0000-0000FA450000}"/>
    <cellStyle name="Normal 19 4 8 4" xfId="21450" xr:uid="{00000000-0005-0000-0000-0000FB450000}"/>
    <cellStyle name="Normal 19 4 8 5" xfId="30695" xr:uid="{00000000-0005-0000-0000-0000FC450000}"/>
    <cellStyle name="Normal 19 4 8 6" xfId="39940" xr:uid="{00000000-0005-0000-0000-0000FD450000}"/>
    <cellStyle name="Normal 19 4 9" xfId="1534" xr:uid="{00000000-0005-0000-0000-0000FE450000}"/>
    <cellStyle name="Normal 19 4 9 2" xfId="6516" xr:uid="{00000000-0005-0000-0000-0000FF450000}"/>
    <cellStyle name="Normal 19 4 9 2 2" xfId="15761" xr:uid="{00000000-0005-0000-0000-000000460000}"/>
    <cellStyle name="Normal 19 4 9 2 3" xfId="25011" xr:uid="{00000000-0005-0000-0000-000001460000}"/>
    <cellStyle name="Normal 19 4 9 2 4" xfId="34256" xr:uid="{00000000-0005-0000-0000-000002460000}"/>
    <cellStyle name="Normal 19 4 9 2 5" xfId="43501" xr:uid="{00000000-0005-0000-0000-000003460000}"/>
    <cellStyle name="Normal 19 4 9 3" xfId="10779" xr:uid="{00000000-0005-0000-0000-000004460000}"/>
    <cellStyle name="Normal 19 4 9 4" xfId="20029" xr:uid="{00000000-0005-0000-0000-000005460000}"/>
    <cellStyle name="Normal 19 4 9 5" xfId="29274" xr:uid="{00000000-0005-0000-0000-000006460000}"/>
    <cellStyle name="Normal 19 4 9 6" xfId="38519" xr:uid="{00000000-0005-0000-0000-000007460000}"/>
    <cellStyle name="Normal 19 5" xfId="140" xr:uid="{00000000-0005-0000-0000-000008460000}"/>
    <cellStyle name="Normal 19 5 10" xfId="9387" xr:uid="{00000000-0005-0000-0000-000009460000}"/>
    <cellStyle name="Normal 19 5 11" xfId="18637" xr:uid="{00000000-0005-0000-0000-00000A460000}"/>
    <cellStyle name="Normal 19 5 12" xfId="27882" xr:uid="{00000000-0005-0000-0000-00000B460000}"/>
    <cellStyle name="Normal 19 5 13" xfId="37127" xr:uid="{00000000-0005-0000-0000-00000C460000}"/>
    <cellStyle name="Normal 19 5 2" xfId="297" xr:uid="{00000000-0005-0000-0000-00000D460000}"/>
    <cellStyle name="Normal 19 5 2 10" xfId="28038" xr:uid="{00000000-0005-0000-0000-00000E460000}"/>
    <cellStyle name="Normal 19 5 2 11" xfId="37283" xr:uid="{00000000-0005-0000-0000-00000F460000}"/>
    <cellStyle name="Normal 19 5 2 2" xfId="666" xr:uid="{00000000-0005-0000-0000-000010460000}"/>
    <cellStyle name="Normal 19 5 2 2 10" xfId="37651" xr:uid="{00000000-0005-0000-0000-000011460000}"/>
    <cellStyle name="Normal 19 5 2 2 2" xfId="1368" xr:uid="{00000000-0005-0000-0000-000012460000}"/>
    <cellStyle name="Normal 19 5 2 2 2 2" xfId="4210" xr:uid="{00000000-0005-0000-0000-000013460000}"/>
    <cellStyle name="Normal 19 5 2 2 2 2 2" xfId="9192" xr:uid="{00000000-0005-0000-0000-000014460000}"/>
    <cellStyle name="Normal 19 5 2 2 2 2 2 2" xfId="18437" xr:uid="{00000000-0005-0000-0000-000015460000}"/>
    <cellStyle name="Normal 19 5 2 2 2 2 2 3" xfId="27687" xr:uid="{00000000-0005-0000-0000-000016460000}"/>
    <cellStyle name="Normal 19 5 2 2 2 2 2 4" xfId="36932" xr:uid="{00000000-0005-0000-0000-000017460000}"/>
    <cellStyle name="Normal 19 5 2 2 2 2 2 5" xfId="46177" xr:uid="{00000000-0005-0000-0000-000018460000}"/>
    <cellStyle name="Normal 19 5 2 2 2 2 3" xfId="13455" xr:uid="{00000000-0005-0000-0000-000019460000}"/>
    <cellStyle name="Normal 19 5 2 2 2 2 4" xfId="22705" xr:uid="{00000000-0005-0000-0000-00001A460000}"/>
    <cellStyle name="Normal 19 5 2 2 2 2 5" xfId="31950" xr:uid="{00000000-0005-0000-0000-00001B460000}"/>
    <cellStyle name="Normal 19 5 2 2 2 2 6" xfId="41195" xr:uid="{00000000-0005-0000-0000-00001C460000}"/>
    <cellStyle name="Normal 19 5 2 2 2 3" xfId="2789" xr:uid="{00000000-0005-0000-0000-00001D460000}"/>
    <cellStyle name="Normal 19 5 2 2 2 3 2" xfId="7771" xr:uid="{00000000-0005-0000-0000-00001E460000}"/>
    <cellStyle name="Normal 19 5 2 2 2 3 2 2" xfId="17016" xr:uid="{00000000-0005-0000-0000-00001F460000}"/>
    <cellStyle name="Normal 19 5 2 2 2 3 2 3" xfId="26266" xr:uid="{00000000-0005-0000-0000-000020460000}"/>
    <cellStyle name="Normal 19 5 2 2 2 3 2 4" xfId="35511" xr:uid="{00000000-0005-0000-0000-000021460000}"/>
    <cellStyle name="Normal 19 5 2 2 2 3 2 5" xfId="44756" xr:uid="{00000000-0005-0000-0000-000022460000}"/>
    <cellStyle name="Normal 19 5 2 2 2 3 3" xfId="12034" xr:uid="{00000000-0005-0000-0000-000023460000}"/>
    <cellStyle name="Normal 19 5 2 2 2 3 4" xfId="21284" xr:uid="{00000000-0005-0000-0000-000024460000}"/>
    <cellStyle name="Normal 19 5 2 2 2 3 5" xfId="30529" xr:uid="{00000000-0005-0000-0000-000025460000}"/>
    <cellStyle name="Normal 19 5 2 2 2 3 6" xfId="39774" xr:uid="{00000000-0005-0000-0000-000026460000}"/>
    <cellStyle name="Normal 19 5 2 2 2 4" xfId="6350" xr:uid="{00000000-0005-0000-0000-000027460000}"/>
    <cellStyle name="Normal 19 5 2 2 2 4 2" xfId="15595" xr:uid="{00000000-0005-0000-0000-000028460000}"/>
    <cellStyle name="Normal 19 5 2 2 2 4 3" xfId="24845" xr:uid="{00000000-0005-0000-0000-000029460000}"/>
    <cellStyle name="Normal 19 5 2 2 2 4 4" xfId="34090" xr:uid="{00000000-0005-0000-0000-00002A460000}"/>
    <cellStyle name="Normal 19 5 2 2 2 4 5" xfId="43335" xr:uid="{00000000-0005-0000-0000-00002B460000}"/>
    <cellStyle name="Normal 19 5 2 2 2 5" xfId="10613" xr:uid="{00000000-0005-0000-0000-00002C460000}"/>
    <cellStyle name="Normal 19 5 2 2 2 6" xfId="19863" xr:uid="{00000000-0005-0000-0000-00002D460000}"/>
    <cellStyle name="Normal 19 5 2 2 2 7" xfId="29108" xr:uid="{00000000-0005-0000-0000-00002E460000}"/>
    <cellStyle name="Normal 19 5 2 2 2 8" xfId="38353" xr:uid="{00000000-0005-0000-0000-00002F460000}"/>
    <cellStyle name="Normal 19 5 2 2 3" xfId="3508" xr:uid="{00000000-0005-0000-0000-000030460000}"/>
    <cellStyle name="Normal 19 5 2 2 3 2" xfId="8490" xr:uid="{00000000-0005-0000-0000-000031460000}"/>
    <cellStyle name="Normal 19 5 2 2 3 2 2" xfId="17735" xr:uid="{00000000-0005-0000-0000-000032460000}"/>
    <cellStyle name="Normal 19 5 2 2 3 2 3" xfId="26985" xr:uid="{00000000-0005-0000-0000-000033460000}"/>
    <cellStyle name="Normal 19 5 2 2 3 2 4" xfId="36230" xr:uid="{00000000-0005-0000-0000-000034460000}"/>
    <cellStyle name="Normal 19 5 2 2 3 2 5" xfId="45475" xr:uid="{00000000-0005-0000-0000-000035460000}"/>
    <cellStyle name="Normal 19 5 2 2 3 3" xfId="12753" xr:uid="{00000000-0005-0000-0000-000036460000}"/>
    <cellStyle name="Normal 19 5 2 2 3 4" xfId="22003" xr:uid="{00000000-0005-0000-0000-000037460000}"/>
    <cellStyle name="Normal 19 5 2 2 3 5" xfId="31248" xr:uid="{00000000-0005-0000-0000-000038460000}"/>
    <cellStyle name="Normal 19 5 2 2 3 6" xfId="40493" xr:uid="{00000000-0005-0000-0000-000039460000}"/>
    <cellStyle name="Normal 19 5 2 2 4" xfId="2070" xr:uid="{00000000-0005-0000-0000-00003A460000}"/>
    <cellStyle name="Normal 19 5 2 2 4 2" xfId="7052" xr:uid="{00000000-0005-0000-0000-00003B460000}"/>
    <cellStyle name="Normal 19 5 2 2 4 2 2" xfId="16297" xr:uid="{00000000-0005-0000-0000-00003C460000}"/>
    <cellStyle name="Normal 19 5 2 2 4 2 3" xfId="25547" xr:uid="{00000000-0005-0000-0000-00003D460000}"/>
    <cellStyle name="Normal 19 5 2 2 4 2 4" xfId="34792" xr:uid="{00000000-0005-0000-0000-00003E460000}"/>
    <cellStyle name="Normal 19 5 2 2 4 2 5" xfId="44037" xr:uid="{00000000-0005-0000-0000-00003F460000}"/>
    <cellStyle name="Normal 19 5 2 2 4 3" xfId="11315" xr:uid="{00000000-0005-0000-0000-000040460000}"/>
    <cellStyle name="Normal 19 5 2 2 4 4" xfId="20565" xr:uid="{00000000-0005-0000-0000-000041460000}"/>
    <cellStyle name="Normal 19 5 2 2 4 5" xfId="29810" xr:uid="{00000000-0005-0000-0000-000042460000}"/>
    <cellStyle name="Normal 19 5 2 2 4 6" xfId="39055" xr:uid="{00000000-0005-0000-0000-000043460000}"/>
    <cellStyle name="Normal 19 5 2 2 5" xfId="5648" xr:uid="{00000000-0005-0000-0000-000044460000}"/>
    <cellStyle name="Normal 19 5 2 2 5 2" xfId="14893" xr:uid="{00000000-0005-0000-0000-000045460000}"/>
    <cellStyle name="Normal 19 5 2 2 5 3" xfId="24143" xr:uid="{00000000-0005-0000-0000-000046460000}"/>
    <cellStyle name="Normal 19 5 2 2 5 4" xfId="33388" xr:uid="{00000000-0005-0000-0000-000047460000}"/>
    <cellStyle name="Normal 19 5 2 2 5 5" xfId="42633" xr:uid="{00000000-0005-0000-0000-000048460000}"/>
    <cellStyle name="Normal 19 5 2 2 6" xfId="4929" xr:uid="{00000000-0005-0000-0000-000049460000}"/>
    <cellStyle name="Normal 19 5 2 2 6 2" xfId="14174" xr:uid="{00000000-0005-0000-0000-00004A460000}"/>
    <cellStyle name="Normal 19 5 2 2 6 3" xfId="23424" xr:uid="{00000000-0005-0000-0000-00004B460000}"/>
    <cellStyle name="Normal 19 5 2 2 6 4" xfId="32669" xr:uid="{00000000-0005-0000-0000-00004C460000}"/>
    <cellStyle name="Normal 19 5 2 2 6 5" xfId="41914" xr:uid="{00000000-0005-0000-0000-00004D460000}"/>
    <cellStyle name="Normal 19 5 2 2 7" xfId="9911" xr:uid="{00000000-0005-0000-0000-00004E460000}"/>
    <cellStyle name="Normal 19 5 2 2 8" xfId="19161" xr:uid="{00000000-0005-0000-0000-00004F460000}"/>
    <cellStyle name="Normal 19 5 2 2 9" xfId="28406" xr:uid="{00000000-0005-0000-0000-000050460000}"/>
    <cellStyle name="Normal 19 5 2 3" xfId="1017" xr:uid="{00000000-0005-0000-0000-000051460000}"/>
    <cellStyle name="Normal 19 5 2 3 2" xfId="3859" xr:uid="{00000000-0005-0000-0000-000052460000}"/>
    <cellStyle name="Normal 19 5 2 3 2 2" xfId="8841" xr:uid="{00000000-0005-0000-0000-000053460000}"/>
    <cellStyle name="Normal 19 5 2 3 2 2 2" xfId="18086" xr:uid="{00000000-0005-0000-0000-000054460000}"/>
    <cellStyle name="Normal 19 5 2 3 2 2 3" xfId="27336" xr:uid="{00000000-0005-0000-0000-000055460000}"/>
    <cellStyle name="Normal 19 5 2 3 2 2 4" xfId="36581" xr:uid="{00000000-0005-0000-0000-000056460000}"/>
    <cellStyle name="Normal 19 5 2 3 2 2 5" xfId="45826" xr:uid="{00000000-0005-0000-0000-000057460000}"/>
    <cellStyle name="Normal 19 5 2 3 2 3" xfId="13104" xr:uid="{00000000-0005-0000-0000-000058460000}"/>
    <cellStyle name="Normal 19 5 2 3 2 4" xfId="22354" xr:uid="{00000000-0005-0000-0000-000059460000}"/>
    <cellStyle name="Normal 19 5 2 3 2 5" xfId="31599" xr:uid="{00000000-0005-0000-0000-00005A460000}"/>
    <cellStyle name="Normal 19 5 2 3 2 6" xfId="40844" xr:uid="{00000000-0005-0000-0000-00005B460000}"/>
    <cellStyle name="Normal 19 5 2 3 3" xfId="2421" xr:uid="{00000000-0005-0000-0000-00005C460000}"/>
    <cellStyle name="Normal 19 5 2 3 3 2" xfId="7403" xr:uid="{00000000-0005-0000-0000-00005D460000}"/>
    <cellStyle name="Normal 19 5 2 3 3 2 2" xfId="16648" xr:uid="{00000000-0005-0000-0000-00005E460000}"/>
    <cellStyle name="Normal 19 5 2 3 3 2 3" xfId="25898" xr:uid="{00000000-0005-0000-0000-00005F460000}"/>
    <cellStyle name="Normal 19 5 2 3 3 2 4" xfId="35143" xr:uid="{00000000-0005-0000-0000-000060460000}"/>
    <cellStyle name="Normal 19 5 2 3 3 2 5" xfId="44388" xr:uid="{00000000-0005-0000-0000-000061460000}"/>
    <cellStyle name="Normal 19 5 2 3 3 3" xfId="11666" xr:uid="{00000000-0005-0000-0000-000062460000}"/>
    <cellStyle name="Normal 19 5 2 3 3 4" xfId="20916" xr:uid="{00000000-0005-0000-0000-000063460000}"/>
    <cellStyle name="Normal 19 5 2 3 3 5" xfId="30161" xr:uid="{00000000-0005-0000-0000-000064460000}"/>
    <cellStyle name="Normal 19 5 2 3 3 6" xfId="39406" xr:uid="{00000000-0005-0000-0000-000065460000}"/>
    <cellStyle name="Normal 19 5 2 3 4" xfId="5999" xr:uid="{00000000-0005-0000-0000-000066460000}"/>
    <cellStyle name="Normal 19 5 2 3 4 2" xfId="15244" xr:uid="{00000000-0005-0000-0000-000067460000}"/>
    <cellStyle name="Normal 19 5 2 3 4 3" xfId="24494" xr:uid="{00000000-0005-0000-0000-000068460000}"/>
    <cellStyle name="Normal 19 5 2 3 4 4" xfId="33739" xr:uid="{00000000-0005-0000-0000-000069460000}"/>
    <cellStyle name="Normal 19 5 2 3 4 5" xfId="42984" xr:uid="{00000000-0005-0000-0000-00006A460000}"/>
    <cellStyle name="Normal 19 5 2 3 5" xfId="10262" xr:uid="{00000000-0005-0000-0000-00006B460000}"/>
    <cellStyle name="Normal 19 5 2 3 6" xfId="19512" xr:uid="{00000000-0005-0000-0000-00006C460000}"/>
    <cellStyle name="Normal 19 5 2 3 7" xfId="28757" xr:uid="{00000000-0005-0000-0000-00006D460000}"/>
    <cellStyle name="Normal 19 5 2 3 8" xfId="38002" xr:uid="{00000000-0005-0000-0000-00006E460000}"/>
    <cellStyle name="Normal 19 5 2 4" xfId="3140" xr:uid="{00000000-0005-0000-0000-00006F460000}"/>
    <cellStyle name="Normal 19 5 2 4 2" xfId="8122" xr:uid="{00000000-0005-0000-0000-000070460000}"/>
    <cellStyle name="Normal 19 5 2 4 2 2" xfId="17367" xr:uid="{00000000-0005-0000-0000-000071460000}"/>
    <cellStyle name="Normal 19 5 2 4 2 3" xfId="26617" xr:uid="{00000000-0005-0000-0000-000072460000}"/>
    <cellStyle name="Normal 19 5 2 4 2 4" xfId="35862" xr:uid="{00000000-0005-0000-0000-000073460000}"/>
    <cellStyle name="Normal 19 5 2 4 2 5" xfId="45107" xr:uid="{00000000-0005-0000-0000-000074460000}"/>
    <cellStyle name="Normal 19 5 2 4 3" xfId="12385" xr:uid="{00000000-0005-0000-0000-000075460000}"/>
    <cellStyle name="Normal 19 5 2 4 4" xfId="21635" xr:uid="{00000000-0005-0000-0000-000076460000}"/>
    <cellStyle name="Normal 19 5 2 4 5" xfId="30880" xr:uid="{00000000-0005-0000-0000-000077460000}"/>
    <cellStyle name="Normal 19 5 2 4 6" xfId="40125" xr:uid="{00000000-0005-0000-0000-000078460000}"/>
    <cellStyle name="Normal 19 5 2 5" xfId="1836" xr:uid="{00000000-0005-0000-0000-000079460000}"/>
    <cellStyle name="Normal 19 5 2 5 2" xfId="6818" xr:uid="{00000000-0005-0000-0000-00007A460000}"/>
    <cellStyle name="Normal 19 5 2 5 2 2" xfId="16063" xr:uid="{00000000-0005-0000-0000-00007B460000}"/>
    <cellStyle name="Normal 19 5 2 5 2 3" xfId="25313" xr:uid="{00000000-0005-0000-0000-00007C460000}"/>
    <cellStyle name="Normal 19 5 2 5 2 4" xfId="34558" xr:uid="{00000000-0005-0000-0000-00007D460000}"/>
    <cellStyle name="Normal 19 5 2 5 2 5" xfId="43803" xr:uid="{00000000-0005-0000-0000-00007E460000}"/>
    <cellStyle name="Normal 19 5 2 5 3" xfId="11081" xr:uid="{00000000-0005-0000-0000-00007F460000}"/>
    <cellStyle name="Normal 19 5 2 5 4" xfId="20331" xr:uid="{00000000-0005-0000-0000-000080460000}"/>
    <cellStyle name="Normal 19 5 2 5 5" xfId="29576" xr:uid="{00000000-0005-0000-0000-000081460000}"/>
    <cellStyle name="Normal 19 5 2 5 6" xfId="38821" xr:uid="{00000000-0005-0000-0000-000082460000}"/>
    <cellStyle name="Normal 19 5 2 6" xfId="5280" xr:uid="{00000000-0005-0000-0000-000083460000}"/>
    <cellStyle name="Normal 19 5 2 6 2" xfId="14525" xr:uid="{00000000-0005-0000-0000-000084460000}"/>
    <cellStyle name="Normal 19 5 2 6 3" xfId="23775" xr:uid="{00000000-0005-0000-0000-000085460000}"/>
    <cellStyle name="Normal 19 5 2 6 4" xfId="33020" xr:uid="{00000000-0005-0000-0000-000086460000}"/>
    <cellStyle name="Normal 19 5 2 6 5" xfId="42265" xr:uid="{00000000-0005-0000-0000-000087460000}"/>
    <cellStyle name="Normal 19 5 2 7" xfId="4578" xr:uid="{00000000-0005-0000-0000-000088460000}"/>
    <cellStyle name="Normal 19 5 2 7 2" xfId="13823" xr:uid="{00000000-0005-0000-0000-000089460000}"/>
    <cellStyle name="Normal 19 5 2 7 3" xfId="23073" xr:uid="{00000000-0005-0000-0000-00008A460000}"/>
    <cellStyle name="Normal 19 5 2 7 4" xfId="32318" xr:uid="{00000000-0005-0000-0000-00008B460000}"/>
    <cellStyle name="Normal 19 5 2 7 5" xfId="41563" xr:uid="{00000000-0005-0000-0000-00008C460000}"/>
    <cellStyle name="Normal 19 5 2 8" xfId="9543" xr:uid="{00000000-0005-0000-0000-00008D460000}"/>
    <cellStyle name="Normal 19 5 2 9" xfId="18793" xr:uid="{00000000-0005-0000-0000-00008E460000}"/>
    <cellStyle name="Normal 19 5 3" xfId="375" xr:uid="{00000000-0005-0000-0000-00008F460000}"/>
    <cellStyle name="Normal 19 5 3 10" xfId="28116" xr:uid="{00000000-0005-0000-0000-000090460000}"/>
    <cellStyle name="Normal 19 5 3 11" xfId="37361" xr:uid="{00000000-0005-0000-0000-000091460000}"/>
    <cellStyle name="Normal 19 5 3 2" xfId="744" xr:uid="{00000000-0005-0000-0000-000092460000}"/>
    <cellStyle name="Normal 19 5 3 2 10" xfId="37729" xr:uid="{00000000-0005-0000-0000-000093460000}"/>
    <cellStyle name="Normal 19 5 3 2 2" xfId="1446" xr:uid="{00000000-0005-0000-0000-000094460000}"/>
    <cellStyle name="Normal 19 5 3 2 2 2" xfId="4288" xr:uid="{00000000-0005-0000-0000-000095460000}"/>
    <cellStyle name="Normal 19 5 3 2 2 2 2" xfId="9270" xr:uid="{00000000-0005-0000-0000-000096460000}"/>
    <cellStyle name="Normal 19 5 3 2 2 2 2 2" xfId="18515" xr:uid="{00000000-0005-0000-0000-000097460000}"/>
    <cellStyle name="Normal 19 5 3 2 2 2 2 3" xfId="27765" xr:uid="{00000000-0005-0000-0000-000098460000}"/>
    <cellStyle name="Normal 19 5 3 2 2 2 2 4" xfId="37010" xr:uid="{00000000-0005-0000-0000-000099460000}"/>
    <cellStyle name="Normal 19 5 3 2 2 2 2 5" xfId="46255" xr:uid="{00000000-0005-0000-0000-00009A460000}"/>
    <cellStyle name="Normal 19 5 3 2 2 2 3" xfId="13533" xr:uid="{00000000-0005-0000-0000-00009B460000}"/>
    <cellStyle name="Normal 19 5 3 2 2 2 4" xfId="22783" xr:uid="{00000000-0005-0000-0000-00009C460000}"/>
    <cellStyle name="Normal 19 5 3 2 2 2 5" xfId="32028" xr:uid="{00000000-0005-0000-0000-00009D460000}"/>
    <cellStyle name="Normal 19 5 3 2 2 2 6" xfId="41273" xr:uid="{00000000-0005-0000-0000-00009E460000}"/>
    <cellStyle name="Normal 19 5 3 2 2 3" xfId="2867" xr:uid="{00000000-0005-0000-0000-00009F460000}"/>
    <cellStyle name="Normal 19 5 3 2 2 3 2" xfId="7849" xr:uid="{00000000-0005-0000-0000-0000A0460000}"/>
    <cellStyle name="Normal 19 5 3 2 2 3 2 2" xfId="17094" xr:uid="{00000000-0005-0000-0000-0000A1460000}"/>
    <cellStyle name="Normal 19 5 3 2 2 3 2 3" xfId="26344" xr:uid="{00000000-0005-0000-0000-0000A2460000}"/>
    <cellStyle name="Normal 19 5 3 2 2 3 2 4" xfId="35589" xr:uid="{00000000-0005-0000-0000-0000A3460000}"/>
    <cellStyle name="Normal 19 5 3 2 2 3 2 5" xfId="44834" xr:uid="{00000000-0005-0000-0000-0000A4460000}"/>
    <cellStyle name="Normal 19 5 3 2 2 3 3" xfId="12112" xr:uid="{00000000-0005-0000-0000-0000A5460000}"/>
    <cellStyle name="Normal 19 5 3 2 2 3 4" xfId="21362" xr:uid="{00000000-0005-0000-0000-0000A6460000}"/>
    <cellStyle name="Normal 19 5 3 2 2 3 5" xfId="30607" xr:uid="{00000000-0005-0000-0000-0000A7460000}"/>
    <cellStyle name="Normal 19 5 3 2 2 3 6" xfId="39852" xr:uid="{00000000-0005-0000-0000-0000A8460000}"/>
    <cellStyle name="Normal 19 5 3 2 2 4" xfId="6428" xr:uid="{00000000-0005-0000-0000-0000A9460000}"/>
    <cellStyle name="Normal 19 5 3 2 2 4 2" xfId="15673" xr:uid="{00000000-0005-0000-0000-0000AA460000}"/>
    <cellStyle name="Normal 19 5 3 2 2 4 3" xfId="24923" xr:uid="{00000000-0005-0000-0000-0000AB460000}"/>
    <cellStyle name="Normal 19 5 3 2 2 4 4" xfId="34168" xr:uid="{00000000-0005-0000-0000-0000AC460000}"/>
    <cellStyle name="Normal 19 5 3 2 2 4 5" xfId="43413" xr:uid="{00000000-0005-0000-0000-0000AD460000}"/>
    <cellStyle name="Normal 19 5 3 2 2 5" xfId="10691" xr:uid="{00000000-0005-0000-0000-0000AE460000}"/>
    <cellStyle name="Normal 19 5 3 2 2 6" xfId="19941" xr:uid="{00000000-0005-0000-0000-0000AF460000}"/>
    <cellStyle name="Normal 19 5 3 2 2 7" xfId="29186" xr:uid="{00000000-0005-0000-0000-0000B0460000}"/>
    <cellStyle name="Normal 19 5 3 2 2 8" xfId="38431" xr:uid="{00000000-0005-0000-0000-0000B1460000}"/>
    <cellStyle name="Normal 19 5 3 2 3" xfId="3586" xr:uid="{00000000-0005-0000-0000-0000B2460000}"/>
    <cellStyle name="Normal 19 5 3 2 3 2" xfId="8568" xr:uid="{00000000-0005-0000-0000-0000B3460000}"/>
    <cellStyle name="Normal 19 5 3 2 3 2 2" xfId="17813" xr:uid="{00000000-0005-0000-0000-0000B4460000}"/>
    <cellStyle name="Normal 19 5 3 2 3 2 3" xfId="27063" xr:uid="{00000000-0005-0000-0000-0000B5460000}"/>
    <cellStyle name="Normal 19 5 3 2 3 2 4" xfId="36308" xr:uid="{00000000-0005-0000-0000-0000B6460000}"/>
    <cellStyle name="Normal 19 5 3 2 3 2 5" xfId="45553" xr:uid="{00000000-0005-0000-0000-0000B7460000}"/>
    <cellStyle name="Normal 19 5 3 2 3 3" xfId="12831" xr:uid="{00000000-0005-0000-0000-0000B8460000}"/>
    <cellStyle name="Normal 19 5 3 2 3 4" xfId="22081" xr:uid="{00000000-0005-0000-0000-0000B9460000}"/>
    <cellStyle name="Normal 19 5 3 2 3 5" xfId="31326" xr:uid="{00000000-0005-0000-0000-0000BA460000}"/>
    <cellStyle name="Normal 19 5 3 2 3 6" xfId="40571" xr:uid="{00000000-0005-0000-0000-0000BB460000}"/>
    <cellStyle name="Normal 19 5 3 2 4" xfId="2148" xr:uid="{00000000-0005-0000-0000-0000BC460000}"/>
    <cellStyle name="Normal 19 5 3 2 4 2" xfId="7130" xr:uid="{00000000-0005-0000-0000-0000BD460000}"/>
    <cellStyle name="Normal 19 5 3 2 4 2 2" xfId="16375" xr:uid="{00000000-0005-0000-0000-0000BE460000}"/>
    <cellStyle name="Normal 19 5 3 2 4 2 3" xfId="25625" xr:uid="{00000000-0005-0000-0000-0000BF460000}"/>
    <cellStyle name="Normal 19 5 3 2 4 2 4" xfId="34870" xr:uid="{00000000-0005-0000-0000-0000C0460000}"/>
    <cellStyle name="Normal 19 5 3 2 4 2 5" xfId="44115" xr:uid="{00000000-0005-0000-0000-0000C1460000}"/>
    <cellStyle name="Normal 19 5 3 2 4 3" xfId="11393" xr:uid="{00000000-0005-0000-0000-0000C2460000}"/>
    <cellStyle name="Normal 19 5 3 2 4 4" xfId="20643" xr:uid="{00000000-0005-0000-0000-0000C3460000}"/>
    <cellStyle name="Normal 19 5 3 2 4 5" xfId="29888" xr:uid="{00000000-0005-0000-0000-0000C4460000}"/>
    <cellStyle name="Normal 19 5 3 2 4 6" xfId="39133" xr:uid="{00000000-0005-0000-0000-0000C5460000}"/>
    <cellStyle name="Normal 19 5 3 2 5" xfId="5726" xr:uid="{00000000-0005-0000-0000-0000C6460000}"/>
    <cellStyle name="Normal 19 5 3 2 5 2" xfId="14971" xr:uid="{00000000-0005-0000-0000-0000C7460000}"/>
    <cellStyle name="Normal 19 5 3 2 5 3" xfId="24221" xr:uid="{00000000-0005-0000-0000-0000C8460000}"/>
    <cellStyle name="Normal 19 5 3 2 5 4" xfId="33466" xr:uid="{00000000-0005-0000-0000-0000C9460000}"/>
    <cellStyle name="Normal 19 5 3 2 5 5" xfId="42711" xr:uid="{00000000-0005-0000-0000-0000CA460000}"/>
    <cellStyle name="Normal 19 5 3 2 6" xfId="5007" xr:uid="{00000000-0005-0000-0000-0000CB460000}"/>
    <cellStyle name="Normal 19 5 3 2 6 2" xfId="14252" xr:uid="{00000000-0005-0000-0000-0000CC460000}"/>
    <cellStyle name="Normal 19 5 3 2 6 3" xfId="23502" xr:uid="{00000000-0005-0000-0000-0000CD460000}"/>
    <cellStyle name="Normal 19 5 3 2 6 4" xfId="32747" xr:uid="{00000000-0005-0000-0000-0000CE460000}"/>
    <cellStyle name="Normal 19 5 3 2 6 5" xfId="41992" xr:uid="{00000000-0005-0000-0000-0000CF460000}"/>
    <cellStyle name="Normal 19 5 3 2 7" xfId="9989" xr:uid="{00000000-0005-0000-0000-0000D0460000}"/>
    <cellStyle name="Normal 19 5 3 2 8" xfId="19239" xr:uid="{00000000-0005-0000-0000-0000D1460000}"/>
    <cellStyle name="Normal 19 5 3 2 9" xfId="28484" xr:uid="{00000000-0005-0000-0000-0000D2460000}"/>
    <cellStyle name="Normal 19 5 3 3" xfId="1095" xr:uid="{00000000-0005-0000-0000-0000D3460000}"/>
    <cellStyle name="Normal 19 5 3 3 2" xfId="3937" xr:uid="{00000000-0005-0000-0000-0000D4460000}"/>
    <cellStyle name="Normal 19 5 3 3 2 2" xfId="8919" xr:uid="{00000000-0005-0000-0000-0000D5460000}"/>
    <cellStyle name="Normal 19 5 3 3 2 2 2" xfId="18164" xr:uid="{00000000-0005-0000-0000-0000D6460000}"/>
    <cellStyle name="Normal 19 5 3 3 2 2 3" xfId="27414" xr:uid="{00000000-0005-0000-0000-0000D7460000}"/>
    <cellStyle name="Normal 19 5 3 3 2 2 4" xfId="36659" xr:uid="{00000000-0005-0000-0000-0000D8460000}"/>
    <cellStyle name="Normal 19 5 3 3 2 2 5" xfId="45904" xr:uid="{00000000-0005-0000-0000-0000D9460000}"/>
    <cellStyle name="Normal 19 5 3 3 2 3" xfId="13182" xr:uid="{00000000-0005-0000-0000-0000DA460000}"/>
    <cellStyle name="Normal 19 5 3 3 2 4" xfId="22432" xr:uid="{00000000-0005-0000-0000-0000DB460000}"/>
    <cellStyle name="Normal 19 5 3 3 2 5" xfId="31677" xr:uid="{00000000-0005-0000-0000-0000DC460000}"/>
    <cellStyle name="Normal 19 5 3 3 2 6" xfId="40922" xr:uid="{00000000-0005-0000-0000-0000DD460000}"/>
    <cellStyle name="Normal 19 5 3 3 3" xfId="2499" xr:uid="{00000000-0005-0000-0000-0000DE460000}"/>
    <cellStyle name="Normal 19 5 3 3 3 2" xfId="7481" xr:uid="{00000000-0005-0000-0000-0000DF460000}"/>
    <cellStyle name="Normal 19 5 3 3 3 2 2" xfId="16726" xr:uid="{00000000-0005-0000-0000-0000E0460000}"/>
    <cellStyle name="Normal 19 5 3 3 3 2 3" xfId="25976" xr:uid="{00000000-0005-0000-0000-0000E1460000}"/>
    <cellStyle name="Normal 19 5 3 3 3 2 4" xfId="35221" xr:uid="{00000000-0005-0000-0000-0000E2460000}"/>
    <cellStyle name="Normal 19 5 3 3 3 2 5" xfId="44466" xr:uid="{00000000-0005-0000-0000-0000E3460000}"/>
    <cellStyle name="Normal 19 5 3 3 3 3" xfId="11744" xr:uid="{00000000-0005-0000-0000-0000E4460000}"/>
    <cellStyle name="Normal 19 5 3 3 3 4" xfId="20994" xr:uid="{00000000-0005-0000-0000-0000E5460000}"/>
    <cellStyle name="Normal 19 5 3 3 3 5" xfId="30239" xr:uid="{00000000-0005-0000-0000-0000E6460000}"/>
    <cellStyle name="Normal 19 5 3 3 3 6" xfId="39484" xr:uid="{00000000-0005-0000-0000-0000E7460000}"/>
    <cellStyle name="Normal 19 5 3 3 4" xfId="6077" xr:uid="{00000000-0005-0000-0000-0000E8460000}"/>
    <cellStyle name="Normal 19 5 3 3 4 2" xfId="15322" xr:uid="{00000000-0005-0000-0000-0000E9460000}"/>
    <cellStyle name="Normal 19 5 3 3 4 3" xfId="24572" xr:uid="{00000000-0005-0000-0000-0000EA460000}"/>
    <cellStyle name="Normal 19 5 3 3 4 4" xfId="33817" xr:uid="{00000000-0005-0000-0000-0000EB460000}"/>
    <cellStyle name="Normal 19 5 3 3 4 5" xfId="43062" xr:uid="{00000000-0005-0000-0000-0000EC460000}"/>
    <cellStyle name="Normal 19 5 3 3 5" xfId="10340" xr:uid="{00000000-0005-0000-0000-0000ED460000}"/>
    <cellStyle name="Normal 19 5 3 3 6" xfId="19590" xr:uid="{00000000-0005-0000-0000-0000EE460000}"/>
    <cellStyle name="Normal 19 5 3 3 7" xfId="28835" xr:uid="{00000000-0005-0000-0000-0000EF460000}"/>
    <cellStyle name="Normal 19 5 3 3 8" xfId="38080" xr:uid="{00000000-0005-0000-0000-0000F0460000}"/>
    <cellStyle name="Normal 19 5 3 4" xfId="3218" xr:uid="{00000000-0005-0000-0000-0000F1460000}"/>
    <cellStyle name="Normal 19 5 3 4 2" xfId="8200" xr:uid="{00000000-0005-0000-0000-0000F2460000}"/>
    <cellStyle name="Normal 19 5 3 4 2 2" xfId="17445" xr:uid="{00000000-0005-0000-0000-0000F3460000}"/>
    <cellStyle name="Normal 19 5 3 4 2 3" xfId="26695" xr:uid="{00000000-0005-0000-0000-0000F4460000}"/>
    <cellStyle name="Normal 19 5 3 4 2 4" xfId="35940" xr:uid="{00000000-0005-0000-0000-0000F5460000}"/>
    <cellStyle name="Normal 19 5 3 4 2 5" xfId="45185" xr:uid="{00000000-0005-0000-0000-0000F6460000}"/>
    <cellStyle name="Normal 19 5 3 4 3" xfId="12463" xr:uid="{00000000-0005-0000-0000-0000F7460000}"/>
    <cellStyle name="Normal 19 5 3 4 4" xfId="21713" xr:uid="{00000000-0005-0000-0000-0000F8460000}"/>
    <cellStyle name="Normal 19 5 3 4 5" xfId="30958" xr:uid="{00000000-0005-0000-0000-0000F9460000}"/>
    <cellStyle name="Normal 19 5 3 4 6" xfId="40203" xr:uid="{00000000-0005-0000-0000-0000FA460000}"/>
    <cellStyle name="Normal 19 5 3 5" xfId="1680" xr:uid="{00000000-0005-0000-0000-0000FB460000}"/>
    <cellStyle name="Normal 19 5 3 5 2" xfId="6662" xr:uid="{00000000-0005-0000-0000-0000FC460000}"/>
    <cellStyle name="Normal 19 5 3 5 2 2" xfId="15907" xr:uid="{00000000-0005-0000-0000-0000FD460000}"/>
    <cellStyle name="Normal 19 5 3 5 2 3" xfId="25157" xr:uid="{00000000-0005-0000-0000-0000FE460000}"/>
    <cellStyle name="Normal 19 5 3 5 2 4" xfId="34402" xr:uid="{00000000-0005-0000-0000-0000FF460000}"/>
    <cellStyle name="Normal 19 5 3 5 2 5" xfId="43647" xr:uid="{00000000-0005-0000-0000-000000470000}"/>
    <cellStyle name="Normal 19 5 3 5 3" xfId="10925" xr:uid="{00000000-0005-0000-0000-000001470000}"/>
    <cellStyle name="Normal 19 5 3 5 4" xfId="20175" xr:uid="{00000000-0005-0000-0000-000002470000}"/>
    <cellStyle name="Normal 19 5 3 5 5" xfId="29420" xr:uid="{00000000-0005-0000-0000-000003470000}"/>
    <cellStyle name="Normal 19 5 3 5 6" xfId="38665" xr:uid="{00000000-0005-0000-0000-000004470000}"/>
    <cellStyle name="Normal 19 5 3 6" xfId="5358" xr:uid="{00000000-0005-0000-0000-000005470000}"/>
    <cellStyle name="Normal 19 5 3 6 2" xfId="14603" xr:uid="{00000000-0005-0000-0000-000006470000}"/>
    <cellStyle name="Normal 19 5 3 6 3" xfId="23853" xr:uid="{00000000-0005-0000-0000-000007470000}"/>
    <cellStyle name="Normal 19 5 3 6 4" xfId="33098" xr:uid="{00000000-0005-0000-0000-000008470000}"/>
    <cellStyle name="Normal 19 5 3 6 5" xfId="42343" xr:uid="{00000000-0005-0000-0000-000009470000}"/>
    <cellStyle name="Normal 19 5 3 7" xfId="4656" xr:uid="{00000000-0005-0000-0000-00000A470000}"/>
    <cellStyle name="Normal 19 5 3 7 2" xfId="13901" xr:uid="{00000000-0005-0000-0000-00000B470000}"/>
    <cellStyle name="Normal 19 5 3 7 3" xfId="23151" xr:uid="{00000000-0005-0000-0000-00000C470000}"/>
    <cellStyle name="Normal 19 5 3 7 4" xfId="32396" xr:uid="{00000000-0005-0000-0000-00000D470000}"/>
    <cellStyle name="Normal 19 5 3 7 5" xfId="41641" xr:uid="{00000000-0005-0000-0000-00000E470000}"/>
    <cellStyle name="Normal 19 5 3 8" xfId="9621" xr:uid="{00000000-0005-0000-0000-00000F470000}"/>
    <cellStyle name="Normal 19 5 3 9" xfId="18871" xr:uid="{00000000-0005-0000-0000-000010470000}"/>
    <cellStyle name="Normal 19 5 4" xfId="510" xr:uid="{00000000-0005-0000-0000-000011470000}"/>
    <cellStyle name="Normal 19 5 4 10" xfId="37495" xr:uid="{00000000-0005-0000-0000-000012470000}"/>
    <cellStyle name="Normal 19 5 4 2" xfId="1212" xr:uid="{00000000-0005-0000-0000-000013470000}"/>
    <cellStyle name="Normal 19 5 4 2 2" xfId="4054" xr:uid="{00000000-0005-0000-0000-000014470000}"/>
    <cellStyle name="Normal 19 5 4 2 2 2" xfId="9036" xr:uid="{00000000-0005-0000-0000-000015470000}"/>
    <cellStyle name="Normal 19 5 4 2 2 2 2" xfId="18281" xr:uid="{00000000-0005-0000-0000-000016470000}"/>
    <cellStyle name="Normal 19 5 4 2 2 2 3" xfId="27531" xr:uid="{00000000-0005-0000-0000-000017470000}"/>
    <cellStyle name="Normal 19 5 4 2 2 2 4" xfId="36776" xr:uid="{00000000-0005-0000-0000-000018470000}"/>
    <cellStyle name="Normal 19 5 4 2 2 2 5" xfId="46021" xr:uid="{00000000-0005-0000-0000-000019470000}"/>
    <cellStyle name="Normal 19 5 4 2 2 3" xfId="13299" xr:uid="{00000000-0005-0000-0000-00001A470000}"/>
    <cellStyle name="Normal 19 5 4 2 2 4" xfId="22549" xr:uid="{00000000-0005-0000-0000-00001B470000}"/>
    <cellStyle name="Normal 19 5 4 2 2 5" xfId="31794" xr:uid="{00000000-0005-0000-0000-00001C470000}"/>
    <cellStyle name="Normal 19 5 4 2 2 6" xfId="41039" xr:uid="{00000000-0005-0000-0000-00001D470000}"/>
    <cellStyle name="Normal 19 5 4 2 3" xfId="2633" xr:uid="{00000000-0005-0000-0000-00001E470000}"/>
    <cellStyle name="Normal 19 5 4 2 3 2" xfId="7615" xr:uid="{00000000-0005-0000-0000-00001F470000}"/>
    <cellStyle name="Normal 19 5 4 2 3 2 2" xfId="16860" xr:uid="{00000000-0005-0000-0000-000020470000}"/>
    <cellStyle name="Normal 19 5 4 2 3 2 3" xfId="26110" xr:uid="{00000000-0005-0000-0000-000021470000}"/>
    <cellStyle name="Normal 19 5 4 2 3 2 4" xfId="35355" xr:uid="{00000000-0005-0000-0000-000022470000}"/>
    <cellStyle name="Normal 19 5 4 2 3 2 5" xfId="44600" xr:uid="{00000000-0005-0000-0000-000023470000}"/>
    <cellStyle name="Normal 19 5 4 2 3 3" xfId="11878" xr:uid="{00000000-0005-0000-0000-000024470000}"/>
    <cellStyle name="Normal 19 5 4 2 3 4" xfId="21128" xr:uid="{00000000-0005-0000-0000-000025470000}"/>
    <cellStyle name="Normal 19 5 4 2 3 5" xfId="30373" xr:uid="{00000000-0005-0000-0000-000026470000}"/>
    <cellStyle name="Normal 19 5 4 2 3 6" xfId="39618" xr:uid="{00000000-0005-0000-0000-000027470000}"/>
    <cellStyle name="Normal 19 5 4 2 4" xfId="6194" xr:uid="{00000000-0005-0000-0000-000028470000}"/>
    <cellStyle name="Normal 19 5 4 2 4 2" xfId="15439" xr:uid="{00000000-0005-0000-0000-000029470000}"/>
    <cellStyle name="Normal 19 5 4 2 4 3" xfId="24689" xr:uid="{00000000-0005-0000-0000-00002A470000}"/>
    <cellStyle name="Normal 19 5 4 2 4 4" xfId="33934" xr:uid="{00000000-0005-0000-0000-00002B470000}"/>
    <cellStyle name="Normal 19 5 4 2 4 5" xfId="43179" xr:uid="{00000000-0005-0000-0000-00002C470000}"/>
    <cellStyle name="Normal 19 5 4 2 5" xfId="10457" xr:uid="{00000000-0005-0000-0000-00002D470000}"/>
    <cellStyle name="Normal 19 5 4 2 6" xfId="19707" xr:uid="{00000000-0005-0000-0000-00002E470000}"/>
    <cellStyle name="Normal 19 5 4 2 7" xfId="28952" xr:uid="{00000000-0005-0000-0000-00002F470000}"/>
    <cellStyle name="Normal 19 5 4 2 8" xfId="38197" xr:uid="{00000000-0005-0000-0000-000030470000}"/>
    <cellStyle name="Normal 19 5 4 3" xfId="3352" xr:uid="{00000000-0005-0000-0000-000031470000}"/>
    <cellStyle name="Normal 19 5 4 3 2" xfId="8334" xr:uid="{00000000-0005-0000-0000-000032470000}"/>
    <cellStyle name="Normal 19 5 4 3 2 2" xfId="17579" xr:uid="{00000000-0005-0000-0000-000033470000}"/>
    <cellStyle name="Normal 19 5 4 3 2 3" xfId="26829" xr:uid="{00000000-0005-0000-0000-000034470000}"/>
    <cellStyle name="Normal 19 5 4 3 2 4" xfId="36074" xr:uid="{00000000-0005-0000-0000-000035470000}"/>
    <cellStyle name="Normal 19 5 4 3 2 5" xfId="45319" xr:uid="{00000000-0005-0000-0000-000036470000}"/>
    <cellStyle name="Normal 19 5 4 3 3" xfId="12597" xr:uid="{00000000-0005-0000-0000-000037470000}"/>
    <cellStyle name="Normal 19 5 4 3 4" xfId="21847" xr:uid="{00000000-0005-0000-0000-000038470000}"/>
    <cellStyle name="Normal 19 5 4 3 5" xfId="31092" xr:uid="{00000000-0005-0000-0000-000039470000}"/>
    <cellStyle name="Normal 19 5 4 3 6" xfId="40337" xr:uid="{00000000-0005-0000-0000-00003A470000}"/>
    <cellStyle name="Normal 19 5 4 4" xfId="1914" xr:uid="{00000000-0005-0000-0000-00003B470000}"/>
    <cellStyle name="Normal 19 5 4 4 2" xfId="6896" xr:uid="{00000000-0005-0000-0000-00003C470000}"/>
    <cellStyle name="Normal 19 5 4 4 2 2" xfId="16141" xr:uid="{00000000-0005-0000-0000-00003D470000}"/>
    <cellStyle name="Normal 19 5 4 4 2 3" xfId="25391" xr:uid="{00000000-0005-0000-0000-00003E470000}"/>
    <cellStyle name="Normal 19 5 4 4 2 4" xfId="34636" xr:uid="{00000000-0005-0000-0000-00003F470000}"/>
    <cellStyle name="Normal 19 5 4 4 2 5" xfId="43881" xr:uid="{00000000-0005-0000-0000-000040470000}"/>
    <cellStyle name="Normal 19 5 4 4 3" xfId="11159" xr:uid="{00000000-0005-0000-0000-000041470000}"/>
    <cellStyle name="Normal 19 5 4 4 4" xfId="20409" xr:uid="{00000000-0005-0000-0000-000042470000}"/>
    <cellStyle name="Normal 19 5 4 4 5" xfId="29654" xr:uid="{00000000-0005-0000-0000-000043470000}"/>
    <cellStyle name="Normal 19 5 4 4 6" xfId="38899" xr:uid="{00000000-0005-0000-0000-000044470000}"/>
    <cellStyle name="Normal 19 5 4 5" xfId="5492" xr:uid="{00000000-0005-0000-0000-000045470000}"/>
    <cellStyle name="Normal 19 5 4 5 2" xfId="14737" xr:uid="{00000000-0005-0000-0000-000046470000}"/>
    <cellStyle name="Normal 19 5 4 5 3" xfId="23987" xr:uid="{00000000-0005-0000-0000-000047470000}"/>
    <cellStyle name="Normal 19 5 4 5 4" xfId="33232" xr:uid="{00000000-0005-0000-0000-000048470000}"/>
    <cellStyle name="Normal 19 5 4 5 5" xfId="42477" xr:uid="{00000000-0005-0000-0000-000049470000}"/>
    <cellStyle name="Normal 19 5 4 6" xfId="4773" xr:uid="{00000000-0005-0000-0000-00004A470000}"/>
    <cellStyle name="Normal 19 5 4 6 2" xfId="14018" xr:uid="{00000000-0005-0000-0000-00004B470000}"/>
    <cellStyle name="Normal 19 5 4 6 3" xfId="23268" xr:uid="{00000000-0005-0000-0000-00004C470000}"/>
    <cellStyle name="Normal 19 5 4 6 4" xfId="32513" xr:uid="{00000000-0005-0000-0000-00004D470000}"/>
    <cellStyle name="Normal 19 5 4 6 5" xfId="41758" xr:uid="{00000000-0005-0000-0000-00004E470000}"/>
    <cellStyle name="Normal 19 5 4 7" xfId="9755" xr:uid="{00000000-0005-0000-0000-00004F470000}"/>
    <cellStyle name="Normal 19 5 4 8" xfId="19005" xr:uid="{00000000-0005-0000-0000-000050470000}"/>
    <cellStyle name="Normal 19 5 4 9" xfId="28250" xr:uid="{00000000-0005-0000-0000-000051470000}"/>
    <cellStyle name="Normal 19 5 5" xfId="861" xr:uid="{00000000-0005-0000-0000-000052470000}"/>
    <cellStyle name="Normal 19 5 5 2" xfId="3703" xr:uid="{00000000-0005-0000-0000-000053470000}"/>
    <cellStyle name="Normal 19 5 5 2 2" xfId="8685" xr:uid="{00000000-0005-0000-0000-000054470000}"/>
    <cellStyle name="Normal 19 5 5 2 2 2" xfId="17930" xr:uid="{00000000-0005-0000-0000-000055470000}"/>
    <cellStyle name="Normal 19 5 5 2 2 3" xfId="27180" xr:uid="{00000000-0005-0000-0000-000056470000}"/>
    <cellStyle name="Normal 19 5 5 2 2 4" xfId="36425" xr:uid="{00000000-0005-0000-0000-000057470000}"/>
    <cellStyle name="Normal 19 5 5 2 2 5" xfId="45670" xr:uid="{00000000-0005-0000-0000-000058470000}"/>
    <cellStyle name="Normal 19 5 5 2 3" xfId="12948" xr:uid="{00000000-0005-0000-0000-000059470000}"/>
    <cellStyle name="Normal 19 5 5 2 4" xfId="22198" xr:uid="{00000000-0005-0000-0000-00005A470000}"/>
    <cellStyle name="Normal 19 5 5 2 5" xfId="31443" xr:uid="{00000000-0005-0000-0000-00005B470000}"/>
    <cellStyle name="Normal 19 5 5 2 6" xfId="40688" xr:uid="{00000000-0005-0000-0000-00005C470000}"/>
    <cellStyle name="Normal 19 5 5 3" xfId="2265" xr:uid="{00000000-0005-0000-0000-00005D470000}"/>
    <cellStyle name="Normal 19 5 5 3 2" xfId="7247" xr:uid="{00000000-0005-0000-0000-00005E470000}"/>
    <cellStyle name="Normal 19 5 5 3 2 2" xfId="16492" xr:uid="{00000000-0005-0000-0000-00005F470000}"/>
    <cellStyle name="Normal 19 5 5 3 2 3" xfId="25742" xr:uid="{00000000-0005-0000-0000-000060470000}"/>
    <cellStyle name="Normal 19 5 5 3 2 4" xfId="34987" xr:uid="{00000000-0005-0000-0000-000061470000}"/>
    <cellStyle name="Normal 19 5 5 3 2 5" xfId="44232" xr:uid="{00000000-0005-0000-0000-000062470000}"/>
    <cellStyle name="Normal 19 5 5 3 3" xfId="11510" xr:uid="{00000000-0005-0000-0000-000063470000}"/>
    <cellStyle name="Normal 19 5 5 3 4" xfId="20760" xr:uid="{00000000-0005-0000-0000-000064470000}"/>
    <cellStyle name="Normal 19 5 5 3 5" xfId="30005" xr:uid="{00000000-0005-0000-0000-000065470000}"/>
    <cellStyle name="Normal 19 5 5 3 6" xfId="39250" xr:uid="{00000000-0005-0000-0000-000066470000}"/>
    <cellStyle name="Normal 19 5 5 4" xfId="5843" xr:uid="{00000000-0005-0000-0000-000067470000}"/>
    <cellStyle name="Normal 19 5 5 4 2" xfId="15088" xr:uid="{00000000-0005-0000-0000-000068470000}"/>
    <cellStyle name="Normal 19 5 5 4 3" xfId="24338" xr:uid="{00000000-0005-0000-0000-000069470000}"/>
    <cellStyle name="Normal 19 5 5 4 4" xfId="33583" xr:uid="{00000000-0005-0000-0000-00006A470000}"/>
    <cellStyle name="Normal 19 5 5 4 5" xfId="42828" xr:uid="{00000000-0005-0000-0000-00006B470000}"/>
    <cellStyle name="Normal 19 5 5 5" xfId="10106" xr:uid="{00000000-0005-0000-0000-00006C470000}"/>
    <cellStyle name="Normal 19 5 5 6" xfId="19356" xr:uid="{00000000-0005-0000-0000-00006D470000}"/>
    <cellStyle name="Normal 19 5 5 7" xfId="28601" xr:uid="{00000000-0005-0000-0000-00006E470000}"/>
    <cellStyle name="Normal 19 5 5 8" xfId="37846" xr:uid="{00000000-0005-0000-0000-00006F470000}"/>
    <cellStyle name="Normal 19 5 6" xfId="2984" xr:uid="{00000000-0005-0000-0000-000070470000}"/>
    <cellStyle name="Normal 19 5 6 2" xfId="7966" xr:uid="{00000000-0005-0000-0000-000071470000}"/>
    <cellStyle name="Normal 19 5 6 2 2" xfId="17211" xr:uid="{00000000-0005-0000-0000-000072470000}"/>
    <cellStyle name="Normal 19 5 6 2 3" xfId="26461" xr:uid="{00000000-0005-0000-0000-000073470000}"/>
    <cellStyle name="Normal 19 5 6 2 4" xfId="35706" xr:uid="{00000000-0005-0000-0000-000074470000}"/>
    <cellStyle name="Normal 19 5 6 2 5" xfId="44951" xr:uid="{00000000-0005-0000-0000-000075470000}"/>
    <cellStyle name="Normal 19 5 6 3" xfId="12229" xr:uid="{00000000-0005-0000-0000-000076470000}"/>
    <cellStyle name="Normal 19 5 6 4" xfId="21479" xr:uid="{00000000-0005-0000-0000-000077470000}"/>
    <cellStyle name="Normal 19 5 6 5" xfId="30724" xr:uid="{00000000-0005-0000-0000-000078470000}"/>
    <cellStyle name="Normal 19 5 6 6" xfId="39969" xr:uid="{00000000-0005-0000-0000-000079470000}"/>
    <cellStyle name="Normal 19 5 7" xfId="1602" xr:uid="{00000000-0005-0000-0000-00007A470000}"/>
    <cellStyle name="Normal 19 5 7 2" xfId="6584" xr:uid="{00000000-0005-0000-0000-00007B470000}"/>
    <cellStyle name="Normal 19 5 7 2 2" xfId="15829" xr:uid="{00000000-0005-0000-0000-00007C470000}"/>
    <cellStyle name="Normal 19 5 7 2 3" xfId="25079" xr:uid="{00000000-0005-0000-0000-00007D470000}"/>
    <cellStyle name="Normal 19 5 7 2 4" xfId="34324" xr:uid="{00000000-0005-0000-0000-00007E470000}"/>
    <cellStyle name="Normal 19 5 7 2 5" xfId="43569" xr:uid="{00000000-0005-0000-0000-00007F470000}"/>
    <cellStyle name="Normal 19 5 7 3" xfId="10847" xr:uid="{00000000-0005-0000-0000-000080470000}"/>
    <cellStyle name="Normal 19 5 7 4" xfId="20097" xr:uid="{00000000-0005-0000-0000-000081470000}"/>
    <cellStyle name="Normal 19 5 7 5" xfId="29342" xr:uid="{00000000-0005-0000-0000-000082470000}"/>
    <cellStyle name="Normal 19 5 7 6" xfId="38587" xr:uid="{00000000-0005-0000-0000-000083470000}"/>
    <cellStyle name="Normal 19 5 8" xfId="5124" xr:uid="{00000000-0005-0000-0000-000084470000}"/>
    <cellStyle name="Normal 19 5 8 2" xfId="14369" xr:uid="{00000000-0005-0000-0000-000085470000}"/>
    <cellStyle name="Normal 19 5 8 3" xfId="23619" xr:uid="{00000000-0005-0000-0000-000086470000}"/>
    <cellStyle name="Normal 19 5 8 4" xfId="32864" xr:uid="{00000000-0005-0000-0000-000087470000}"/>
    <cellStyle name="Normal 19 5 8 5" xfId="42109" xr:uid="{00000000-0005-0000-0000-000088470000}"/>
    <cellStyle name="Normal 19 5 9" xfId="4422" xr:uid="{00000000-0005-0000-0000-000089470000}"/>
    <cellStyle name="Normal 19 5 9 2" xfId="13667" xr:uid="{00000000-0005-0000-0000-00008A470000}"/>
    <cellStyle name="Normal 19 5 9 3" xfId="22917" xr:uid="{00000000-0005-0000-0000-00008B470000}"/>
    <cellStyle name="Normal 19 5 9 4" xfId="32162" xr:uid="{00000000-0005-0000-0000-00008C470000}"/>
    <cellStyle name="Normal 19 5 9 5" xfId="41407" xr:uid="{00000000-0005-0000-0000-00008D470000}"/>
    <cellStyle name="Normal 19 6" xfId="179" xr:uid="{00000000-0005-0000-0000-00008E470000}"/>
    <cellStyle name="Normal 19 6 10" xfId="9426" xr:uid="{00000000-0005-0000-0000-00008F470000}"/>
    <cellStyle name="Normal 19 6 11" xfId="18676" xr:uid="{00000000-0005-0000-0000-000090470000}"/>
    <cellStyle name="Normal 19 6 12" xfId="27921" xr:uid="{00000000-0005-0000-0000-000091470000}"/>
    <cellStyle name="Normal 19 6 13" xfId="37166" xr:uid="{00000000-0005-0000-0000-000092470000}"/>
    <cellStyle name="Normal 19 6 2" xfId="258" xr:uid="{00000000-0005-0000-0000-000093470000}"/>
    <cellStyle name="Normal 19 6 2 10" xfId="27999" xr:uid="{00000000-0005-0000-0000-000094470000}"/>
    <cellStyle name="Normal 19 6 2 11" xfId="37244" xr:uid="{00000000-0005-0000-0000-000095470000}"/>
    <cellStyle name="Normal 19 6 2 2" xfId="627" xr:uid="{00000000-0005-0000-0000-000096470000}"/>
    <cellStyle name="Normal 19 6 2 2 10" xfId="37612" xr:uid="{00000000-0005-0000-0000-000097470000}"/>
    <cellStyle name="Normal 19 6 2 2 2" xfId="1329" xr:uid="{00000000-0005-0000-0000-000098470000}"/>
    <cellStyle name="Normal 19 6 2 2 2 2" xfId="4171" xr:uid="{00000000-0005-0000-0000-000099470000}"/>
    <cellStyle name="Normal 19 6 2 2 2 2 2" xfId="9153" xr:uid="{00000000-0005-0000-0000-00009A470000}"/>
    <cellStyle name="Normal 19 6 2 2 2 2 2 2" xfId="18398" xr:uid="{00000000-0005-0000-0000-00009B470000}"/>
    <cellStyle name="Normal 19 6 2 2 2 2 2 3" xfId="27648" xr:uid="{00000000-0005-0000-0000-00009C470000}"/>
    <cellStyle name="Normal 19 6 2 2 2 2 2 4" xfId="36893" xr:uid="{00000000-0005-0000-0000-00009D470000}"/>
    <cellStyle name="Normal 19 6 2 2 2 2 2 5" xfId="46138" xr:uid="{00000000-0005-0000-0000-00009E470000}"/>
    <cellStyle name="Normal 19 6 2 2 2 2 3" xfId="13416" xr:uid="{00000000-0005-0000-0000-00009F470000}"/>
    <cellStyle name="Normal 19 6 2 2 2 2 4" xfId="22666" xr:uid="{00000000-0005-0000-0000-0000A0470000}"/>
    <cellStyle name="Normal 19 6 2 2 2 2 5" xfId="31911" xr:uid="{00000000-0005-0000-0000-0000A1470000}"/>
    <cellStyle name="Normal 19 6 2 2 2 2 6" xfId="41156" xr:uid="{00000000-0005-0000-0000-0000A2470000}"/>
    <cellStyle name="Normal 19 6 2 2 2 3" xfId="2750" xr:uid="{00000000-0005-0000-0000-0000A3470000}"/>
    <cellStyle name="Normal 19 6 2 2 2 3 2" xfId="7732" xr:uid="{00000000-0005-0000-0000-0000A4470000}"/>
    <cellStyle name="Normal 19 6 2 2 2 3 2 2" xfId="16977" xr:uid="{00000000-0005-0000-0000-0000A5470000}"/>
    <cellStyle name="Normal 19 6 2 2 2 3 2 3" xfId="26227" xr:uid="{00000000-0005-0000-0000-0000A6470000}"/>
    <cellStyle name="Normal 19 6 2 2 2 3 2 4" xfId="35472" xr:uid="{00000000-0005-0000-0000-0000A7470000}"/>
    <cellStyle name="Normal 19 6 2 2 2 3 2 5" xfId="44717" xr:uid="{00000000-0005-0000-0000-0000A8470000}"/>
    <cellStyle name="Normal 19 6 2 2 2 3 3" xfId="11995" xr:uid="{00000000-0005-0000-0000-0000A9470000}"/>
    <cellStyle name="Normal 19 6 2 2 2 3 4" xfId="21245" xr:uid="{00000000-0005-0000-0000-0000AA470000}"/>
    <cellStyle name="Normal 19 6 2 2 2 3 5" xfId="30490" xr:uid="{00000000-0005-0000-0000-0000AB470000}"/>
    <cellStyle name="Normal 19 6 2 2 2 3 6" xfId="39735" xr:uid="{00000000-0005-0000-0000-0000AC470000}"/>
    <cellStyle name="Normal 19 6 2 2 2 4" xfId="6311" xr:uid="{00000000-0005-0000-0000-0000AD470000}"/>
    <cellStyle name="Normal 19 6 2 2 2 4 2" xfId="15556" xr:uid="{00000000-0005-0000-0000-0000AE470000}"/>
    <cellStyle name="Normal 19 6 2 2 2 4 3" xfId="24806" xr:uid="{00000000-0005-0000-0000-0000AF470000}"/>
    <cellStyle name="Normal 19 6 2 2 2 4 4" xfId="34051" xr:uid="{00000000-0005-0000-0000-0000B0470000}"/>
    <cellStyle name="Normal 19 6 2 2 2 4 5" xfId="43296" xr:uid="{00000000-0005-0000-0000-0000B1470000}"/>
    <cellStyle name="Normal 19 6 2 2 2 5" xfId="10574" xr:uid="{00000000-0005-0000-0000-0000B2470000}"/>
    <cellStyle name="Normal 19 6 2 2 2 6" xfId="19824" xr:uid="{00000000-0005-0000-0000-0000B3470000}"/>
    <cellStyle name="Normal 19 6 2 2 2 7" xfId="29069" xr:uid="{00000000-0005-0000-0000-0000B4470000}"/>
    <cellStyle name="Normal 19 6 2 2 2 8" xfId="38314" xr:uid="{00000000-0005-0000-0000-0000B5470000}"/>
    <cellStyle name="Normal 19 6 2 2 3" xfId="3469" xr:uid="{00000000-0005-0000-0000-0000B6470000}"/>
    <cellStyle name="Normal 19 6 2 2 3 2" xfId="8451" xr:uid="{00000000-0005-0000-0000-0000B7470000}"/>
    <cellStyle name="Normal 19 6 2 2 3 2 2" xfId="17696" xr:uid="{00000000-0005-0000-0000-0000B8470000}"/>
    <cellStyle name="Normal 19 6 2 2 3 2 3" xfId="26946" xr:uid="{00000000-0005-0000-0000-0000B9470000}"/>
    <cellStyle name="Normal 19 6 2 2 3 2 4" xfId="36191" xr:uid="{00000000-0005-0000-0000-0000BA470000}"/>
    <cellStyle name="Normal 19 6 2 2 3 2 5" xfId="45436" xr:uid="{00000000-0005-0000-0000-0000BB470000}"/>
    <cellStyle name="Normal 19 6 2 2 3 3" xfId="12714" xr:uid="{00000000-0005-0000-0000-0000BC470000}"/>
    <cellStyle name="Normal 19 6 2 2 3 4" xfId="21964" xr:uid="{00000000-0005-0000-0000-0000BD470000}"/>
    <cellStyle name="Normal 19 6 2 2 3 5" xfId="31209" xr:uid="{00000000-0005-0000-0000-0000BE470000}"/>
    <cellStyle name="Normal 19 6 2 2 3 6" xfId="40454" xr:uid="{00000000-0005-0000-0000-0000BF470000}"/>
    <cellStyle name="Normal 19 6 2 2 4" xfId="2031" xr:uid="{00000000-0005-0000-0000-0000C0470000}"/>
    <cellStyle name="Normal 19 6 2 2 4 2" xfId="7013" xr:uid="{00000000-0005-0000-0000-0000C1470000}"/>
    <cellStyle name="Normal 19 6 2 2 4 2 2" xfId="16258" xr:uid="{00000000-0005-0000-0000-0000C2470000}"/>
    <cellStyle name="Normal 19 6 2 2 4 2 3" xfId="25508" xr:uid="{00000000-0005-0000-0000-0000C3470000}"/>
    <cellStyle name="Normal 19 6 2 2 4 2 4" xfId="34753" xr:uid="{00000000-0005-0000-0000-0000C4470000}"/>
    <cellStyle name="Normal 19 6 2 2 4 2 5" xfId="43998" xr:uid="{00000000-0005-0000-0000-0000C5470000}"/>
    <cellStyle name="Normal 19 6 2 2 4 3" xfId="11276" xr:uid="{00000000-0005-0000-0000-0000C6470000}"/>
    <cellStyle name="Normal 19 6 2 2 4 4" xfId="20526" xr:uid="{00000000-0005-0000-0000-0000C7470000}"/>
    <cellStyle name="Normal 19 6 2 2 4 5" xfId="29771" xr:uid="{00000000-0005-0000-0000-0000C8470000}"/>
    <cellStyle name="Normal 19 6 2 2 4 6" xfId="39016" xr:uid="{00000000-0005-0000-0000-0000C9470000}"/>
    <cellStyle name="Normal 19 6 2 2 5" xfId="5609" xr:uid="{00000000-0005-0000-0000-0000CA470000}"/>
    <cellStyle name="Normal 19 6 2 2 5 2" xfId="14854" xr:uid="{00000000-0005-0000-0000-0000CB470000}"/>
    <cellStyle name="Normal 19 6 2 2 5 3" xfId="24104" xr:uid="{00000000-0005-0000-0000-0000CC470000}"/>
    <cellStyle name="Normal 19 6 2 2 5 4" xfId="33349" xr:uid="{00000000-0005-0000-0000-0000CD470000}"/>
    <cellStyle name="Normal 19 6 2 2 5 5" xfId="42594" xr:uid="{00000000-0005-0000-0000-0000CE470000}"/>
    <cellStyle name="Normal 19 6 2 2 6" xfId="4890" xr:uid="{00000000-0005-0000-0000-0000CF470000}"/>
    <cellStyle name="Normal 19 6 2 2 6 2" xfId="14135" xr:uid="{00000000-0005-0000-0000-0000D0470000}"/>
    <cellStyle name="Normal 19 6 2 2 6 3" xfId="23385" xr:uid="{00000000-0005-0000-0000-0000D1470000}"/>
    <cellStyle name="Normal 19 6 2 2 6 4" xfId="32630" xr:uid="{00000000-0005-0000-0000-0000D2470000}"/>
    <cellStyle name="Normal 19 6 2 2 6 5" xfId="41875" xr:uid="{00000000-0005-0000-0000-0000D3470000}"/>
    <cellStyle name="Normal 19 6 2 2 7" xfId="9872" xr:uid="{00000000-0005-0000-0000-0000D4470000}"/>
    <cellStyle name="Normal 19 6 2 2 8" xfId="19122" xr:uid="{00000000-0005-0000-0000-0000D5470000}"/>
    <cellStyle name="Normal 19 6 2 2 9" xfId="28367" xr:uid="{00000000-0005-0000-0000-0000D6470000}"/>
    <cellStyle name="Normal 19 6 2 3" xfId="978" xr:uid="{00000000-0005-0000-0000-0000D7470000}"/>
    <cellStyle name="Normal 19 6 2 3 2" xfId="3820" xr:uid="{00000000-0005-0000-0000-0000D8470000}"/>
    <cellStyle name="Normal 19 6 2 3 2 2" xfId="8802" xr:uid="{00000000-0005-0000-0000-0000D9470000}"/>
    <cellStyle name="Normal 19 6 2 3 2 2 2" xfId="18047" xr:uid="{00000000-0005-0000-0000-0000DA470000}"/>
    <cellStyle name="Normal 19 6 2 3 2 2 3" xfId="27297" xr:uid="{00000000-0005-0000-0000-0000DB470000}"/>
    <cellStyle name="Normal 19 6 2 3 2 2 4" xfId="36542" xr:uid="{00000000-0005-0000-0000-0000DC470000}"/>
    <cellStyle name="Normal 19 6 2 3 2 2 5" xfId="45787" xr:uid="{00000000-0005-0000-0000-0000DD470000}"/>
    <cellStyle name="Normal 19 6 2 3 2 3" xfId="13065" xr:uid="{00000000-0005-0000-0000-0000DE470000}"/>
    <cellStyle name="Normal 19 6 2 3 2 4" xfId="22315" xr:uid="{00000000-0005-0000-0000-0000DF470000}"/>
    <cellStyle name="Normal 19 6 2 3 2 5" xfId="31560" xr:uid="{00000000-0005-0000-0000-0000E0470000}"/>
    <cellStyle name="Normal 19 6 2 3 2 6" xfId="40805" xr:uid="{00000000-0005-0000-0000-0000E1470000}"/>
    <cellStyle name="Normal 19 6 2 3 3" xfId="2382" xr:uid="{00000000-0005-0000-0000-0000E2470000}"/>
    <cellStyle name="Normal 19 6 2 3 3 2" xfId="7364" xr:uid="{00000000-0005-0000-0000-0000E3470000}"/>
    <cellStyle name="Normal 19 6 2 3 3 2 2" xfId="16609" xr:uid="{00000000-0005-0000-0000-0000E4470000}"/>
    <cellStyle name="Normal 19 6 2 3 3 2 3" xfId="25859" xr:uid="{00000000-0005-0000-0000-0000E5470000}"/>
    <cellStyle name="Normal 19 6 2 3 3 2 4" xfId="35104" xr:uid="{00000000-0005-0000-0000-0000E6470000}"/>
    <cellStyle name="Normal 19 6 2 3 3 2 5" xfId="44349" xr:uid="{00000000-0005-0000-0000-0000E7470000}"/>
    <cellStyle name="Normal 19 6 2 3 3 3" xfId="11627" xr:uid="{00000000-0005-0000-0000-0000E8470000}"/>
    <cellStyle name="Normal 19 6 2 3 3 4" xfId="20877" xr:uid="{00000000-0005-0000-0000-0000E9470000}"/>
    <cellStyle name="Normal 19 6 2 3 3 5" xfId="30122" xr:uid="{00000000-0005-0000-0000-0000EA470000}"/>
    <cellStyle name="Normal 19 6 2 3 3 6" xfId="39367" xr:uid="{00000000-0005-0000-0000-0000EB470000}"/>
    <cellStyle name="Normal 19 6 2 3 4" xfId="5960" xr:uid="{00000000-0005-0000-0000-0000EC470000}"/>
    <cellStyle name="Normal 19 6 2 3 4 2" xfId="15205" xr:uid="{00000000-0005-0000-0000-0000ED470000}"/>
    <cellStyle name="Normal 19 6 2 3 4 3" xfId="24455" xr:uid="{00000000-0005-0000-0000-0000EE470000}"/>
    <cellStyle name="Normal 19 6 2 3 4 4" xfId="33700" xr:uid="{00000000-0005-0000-0000-0000EF470000}"/>
    <cellStyle name="Normal 19 6 2 3 4 5" xfId="42945" xr:uid="{00000000-0005-0000-0000-0000F0470000}"/>
    <cellStyle name="Normal 19 6 2 3 5" xfId="10223" xr:uid="{00000000-0005-0000-0000-0000F1470000}"/>
    <cellStyle name="Normal 19 6 2 3 6" xfId="19473" xr:uid="{00000000-0005-0000-0000-0000F2470000}"/>
    <cellStyle name="Normal 19 6 2 3 7" xfId="28718" xr:uid="{00000000-0005-0000-0000-0000F3470000}"/>
    <cellStyle name="Normal 19 6 2 3 8" xfId="37963" xr:uid="{00000000-0005-0000-0000-0000F4470000}"/>
    <cellStyle name="Normal 19 6 2 4" xfId="3101" xr:uid="{00000000-0005-0000-0000-0000F5470000}"/>
    <cellStyle name="Normal 19 6 2 4 2" xfId="8083" xr:uid="{00000000-0005-0000-0000-0000F6470000}"/>
    <cellStyle name="Normal 19 6 2 4 2 2" xfId="17328" xr:uid="{00000000-0005-0000-0000-0000F7470000}"/>
    <cellStyle name="Normal 19 6 2 4 2 3" xfId="26578" xr:uid="{00000000-0005-0000-0000-0000F8470000}"/>
    <cellStyle name="Normal 19 6 2 4 2 4" xfId="35823" xr:uid="{00000000-0005-0000-0000-0000F9470000}"/>
    <cellStyle name="Normal 19 6 2 4 2 5" xfId="45068" xr:uid="{00000000-0005-0000-0000-0000FA470000}"/>
    <cellStyle name="Normal 19 6 2 4 3" xfId="12346" xr:uid="{00000000-0005-0000-0000-0000FB470000}"/>
    <cellStyle name="Normal 19 6 2 4 4" xfId="21596" xr:uid="{00000000-0005-0000-0000-0000FC470000}"/>
    <cellStyle name="Normal 19 6 2 4 5" xfId="30841" xr:uid="{00000000-0005-0000-0000-0000FD470000}"/>
    <cellStyle name="Normal 19 6 2 4 6" xfId="40086" xr:uid="{00000000-0005-0000-0000-0000FE470000}"/>
    <cellStyle name="Normal 19 6 2 5" xfId="1797" xr:uid="{00000000-0005-0000-0000-0000FF470000}"/>
    <cellStyle name="Normal 19 6 2 5 2" xfId="6779" xr:uid="{00000000-0005-0000-0000-000000480000}"/>
    <cellStyle name="Normal 19 6 2 5 2 2" xfId="16024" xr:uid="{00000000-0005-0000-0000-000001480000}"/>
    <cellStyle name="Normal 19 6 2 5 2 3" xfId="25274" xr:uid="{00000000-0005-0000-0000-000002480000}"/>
    <cellStyle name="Normal 19 6 2 5 2 4" xfId="34519" xr:uid="{00000000-0005-0000-0000-000003480000}"/>
    <cellStyle name="Normal 19 6 2 5 2 5" xfId="43764" xr:uid="{00000000-0005-0000-0000-000004480000}"/>
    <cellStyle name="Normal 19 6 2 5 3" xfId="11042" xr:uid="{00000000-0005-0000-0000-000005480000}"/>
    <cellStyle name="Normal 19 6 2 5 4" xfId="20292" xr:uid="{00000000-0005-0000-0000-000006480000}"/>
    <cellStyle name="Normal 19 6 2 5 5" xfId="29537" xr:uid="{00000000-0005-0000-0000-000007480000}"/>
    <cellStyle name="Normal 19 6 2 5 6" xfId="38782" xr:uid="{00000000-0005-0000-0000-000008480000}"/>
    <cellStyle name="Normal 19 6 2 6" xfId="5241" xr:uid="{00000000-0005-0000-0000-000009480000}"/>
    <cellStyle name="Normal 19 6 2 6 2" xfId="14486" xr:uid="{00000000-0005-0000-0000-00000A480000}"/>
    <cellStyle name="Normal 19 6 2 6 3" xfId="23736" xr:uid="{00000000-0005-0000-0000-00000B480000}"/>
    <cellStyle name="Normal 19 6 2 6 4" xfId="32981" xr:uid="{00000000-0005-0000-0000-00000C480000}"/>
    <cellStyle name="Normal 19 6 2 6 5" xfId="42226" xr:uid="{00000000-0005-0000-0000-00000D480000}"/>
    <cellStyle name="Normal 19 6 2 7" xfId="4539" xr:uid="{00000000-0005-0000-0000-00000E480000}"/>
    <cellStyle name="Normal 19 6 2 7 2" xfId="13784" xr:uid="{00000000-0005-0000-0000-00000F480000}"/>
    <cellStyle name="Normal 19 6 2 7 3" xfId="23034" xr:uid="{00000000-0005-0000-0000-000010480000}"/>
    <cellStyle name="Normal 19 6 2 7 4" xfId="32279" xr:uid="{00000000-0005-0000-0000-000011480000}"/>
    <cellStyle name="Normal 19 6 2 7 5" xfId="41524" xr:uid="{00000000-0005-0000-0000-000012480000}"/>
    <cellStyle name="Normal 19 6 2 8" xfId="9504" xr:uid="{00000000-0005-0000-0000-000013480000}"/>
    <cellStyle name="Normal 19 6 2 9" xfId="18754" xr:uid="{00000000-0005-0000-0000-000014480000}"/>
    <cellStyle name="Normal 19 6 3" xfId="414" xr:uid="{00000000-0005-0000-0000-000015480000}"/>
    <cellStyle name="Normal 19 6 3 10" xfId="28155" xr:uid="{00000000-0005-0000-0000-000016480000}"/>
    <cellStyle name="Normal 19 6 3 11" xfId="37400" xr:uid="{00000000-0005-0000-0000-000017480000}"/>
    <cellStyle name="Normal 19 6 3 2" xfId="783" xr:uid="{00000000-0005-0000-0000-000018480000}"/>
    <cellStyle name="Normal 19 6 3 2 10" xfId="37768" xr:uid="{00000000-0005-0000-0000-000019480000}"/>
    <cellStyle name="Normal 19 6 3 2 2" xfId="1485" xr:uid="{00000000-0005-0000-0000-00001A480000}"/>
    <cellStyle name="Normal 19 6 3 2 2 2" xfId="4327" xr:uid="{00000000-0005-0000-0000-00001B480000}"/>
    <cellStyle name="Normal 19 6 3 2 2 2 2" xfId="9309" xr:uid="{00000000-0005-0000-0000-00001C480000}"/>
    <cellStyle name="Normal 19 6 3 2 2 2 2 2" xfId="18554" xr:uid="{00000000-0005-0000-0000-00001D480000}"/>
    <cellStyle name="Normal 19 6 3 2 2 2 2 3" xfId="27804" xr:uid="{00000000-0005-0000-0000-00001E480000}"/>
    <cellStyle name="Normal 19 6 3 2 2 2 2 4" xfId="37049" xr:uid="{00000000-0005-0000-0000-00001F480000}"/>
    <cellStyle name="Normal 19 6 3 2 2 2 2 5" xfId="46294" xr:uid="{00000000-0005-0000-0000-000020480000}"/>
    <cellStyle name="Normal 19 6 3 2 2 2 3" xfId="13572" xr:uid="{00000000-0005-0000-0000-000021480000}"/>
    <cellStyle name="Normal 19 6 3 2 2 2 4" xfId="22822" xr:uid="{00000000-0005-0000-0000-000022480000}"/>
    <cellStyle name="Normal 19 6 3 2 2 2 5" xfId="32067" xr:uid="{00000000-0005-0000-0000-000023480000}"/>
    <cellStyle name="Normal 19 6 3 2 2 2 6" xfId="41312" xr:uid="{00000000-0005-0000-0000-000024480000}"/>
    <cellStyle name="Normal 19 6 3 2 2 3" xfId="2906" xr:uid="{00000000-0005-0000-0000-000025480000}"/>
    <cellStyle name="Normal 19 6 3 2 2 3 2" xfId="7888" xr:uid="{00000000-0005-0000-0000-000026480000}"/>
    <cellStyle name="Normal 19 6 3 2 2 3 2 2" xfId="17133" xr:uid="{00000000-0005-0000-0000-000027480000}"/>
    <cellStyle name="Normal 19 6 3 2 2 3 2 3" xfId="26383" xr:uid="{00000000-0005-0000-0000-000028480000}"/>
    <cellStyle name="Normal 19 6 3 2 2 3 2 4" xfId="35628" xr:uid="{00000000-0005-0000-0000-000029480000}"/>
    <cellStyle name="Normal 19 6 3 2 2 3 2 5" xfId="44873" xr:uid="{00000000-0005-0000-0000-00002A480000}"/>
    <cellStyle name="Normal 19 6 3 2 2 3 3" xfId="12151" xr:uid="{00000000-0005-0000-0000-00002B480000}"/>
    <cellStyle name="Normal 19 6 3 2 2 3 4" xfId="21401" xr:uid="{00000000-0005-0000-0000-00002C480000}"/>
    <cellStyle name="Normal 19 6 3 2 2 3 5" xfId="30646" xr:uid="{00000000-0005-0000-0000-00002D480000}"/>
    <cellStyle name="Normal 19 6 3 2 2 3 6" xfId="39891" xr:uid="{00000000-0005-0000-0000-00002E480000}"/>
    <cellStyle name="Normal 19 6 3 2 2 4" xfId="6467" xr:uid="{00000000-0005-0000-0000-00002F480000}"/>
    <cellStyle name="Normal 19 6 3 2 2 4 2" xfId="15712" xr:uid="{00000000-0005-0000-0000-000030480000}"/>
    <cellStyle name="Normal 19 6 3 2 2 4 3" xfId="24962" xr:uid="{00000000-0005-0000-0000-000031480000}"/>
    <cellStyle name="Normal 19 6 3 2 2 4 4" xfId="34207" xr:uid="{00000000-0005-0000-0000-000032480000}"/>
    <cellStyle name="Normal 19 6 3 2 2 4 5" xfId="43452" xr:uid="{00000000-0005-0000-0000-000033480000}"/>
    <cellStyle name="Normal 19 6 3 2 2 5" xfId="10730" xr:uid="{00000000-0005-0000-0000-000034480000}"/>
    <cellStyle name="Normal 19 6 3 2 2 6" xfId="19980" xr:uid="{00000000-0005-0000-0000-000035480000}"/>
    <cellStyle name="Normal 19 6 3 2 2 7" xfId="29225" xr:uid="{00000000-0005-0000-0000-000036480000}"/>
    <cellStyle name="Normal 19 6 3 2 2 8" xfId="38470" xr:uid="{00000000-0005-0000-0000-000037480000}"/>
    <cellStyle name="Normal 19 6 3 2 3" xfId="3625" xr:uid="{00000000-0005-0000-0000-000038480000}"/>
    <cellStyle name="Normal 19 6 3 2 3 2" xfId="8607" xr:uid="{00000000-0005-0000-0000-000039480000}"/>
    <cellStyle name="Normal 19 6 3 2 3 2 2" xfId="17852" xr:uid="{00000000-0005-0000-0000-00003A480000}"/>
    <cellStyle name="Normal 19 6 3 2 3 2 3" xfId="27102" xr:uid="{00000000-0005-0000-0000-00003B480000}"/>
    <cellStyle name="Normal 19 6 3 2 3 2 4" xfId="36347" xr:uid="{00000000-0005-0000-0000-00003C480000}"/>
    <cellStyle name="Normal 19 6 3 2 3 2 5" xfId="45592" xr:uid="{00000000-0005-0000-0000-00003D480000}"/>
    <cellStyle name="Normal 19 6 3 2 3 3" xfId="12870" xr:uid="{00000000-0005-0000-0000-00003E480000}"/>
    <cellStyle name="Normal 19 6 3 2 3 4" xfId="22120" xr:uid="{00000000-0005-0000-0000-00003F480000}"/>
    <cellStyle name="Normal 19 6 3 2 3 5" xfId="31365" xr:uid="{00000000-0005-0000-0000-000040480000}"/>
    <cellStyle name="Normal 19 6 3 2 3 6" xfId="40610" xr:uid="{00000000-0005-0000-0000-000041480000}"/>
    <cellStyle name="Normal 19 6 3 2 4" xfId="2187" xr:uid="{00000000-0005-0000-0000-000042480000}"/>
    <cellStyle name="Normal 19 6 3 2 4 2" xfId="7169" xr:uid="{00000000-0005-0000-0000-000043480000}"/>
    <cellStyle name="Normal 19 6 3 2 4 2 2" xfId="16414" xr:uid="{00000000-0005-0000-0000-000044480000}"/>
    <cellStyle name="Normal 19 6 3 2 4 2 3" xfId="25664" xr:uid="{00000000-0005-0000-0000-000045480000}"/>
    <cellStyle name="Normal 19 6 3 2 4 2 4" xfId="34909" xr:uid="{00000000-0005-0000-0000-000046480000}"/>
    <cellStyle name="Normal 19 6 3 2 4 2 5" xfId="44154" xr:uid="{00000000-0005-0000-0000-000047480000}"/>
    <cellStyle name="Normal 19 6 3 2 4 3" xfId="11432" xr:uid="{00000000-0005-0000-0000-000048480000}"/>
    <cellStyle name="Normal 19 6 3 2 4 4" xfId="20682" xr:uid="{00000000-0005-0000-0000-000049480000}"/>
    <cellStyle name="Normal 19 6 3 2 4 5" xfId="29927" xr:uid="{00000000-0005-0000-0000-00004A480000}"/>
    <cellStyle name="Normal 19 6 3 2 4 6" xfId="39172" xr:uid="{00000000-0005-0000-0000-00004B480000}"/>
    <cellStyle name="Normal 19 6 3 2 5" xfId="5765" xr:uid="{00000000-0005-0000-0000-00004C480000}"/>
    <cellStyle name="Normal 19 6 3 2 5 2" xfId="15010" xr:uid="{00000000-0005-0000-0000-00004D480000}"/>
    <cellStyle name="Normal 19 6 3 2 5 3" xfId="24260" xr:uid="{00000000-0005-0000-0000-00004E480000}"/>
    <cellStyle name="Normal 19 6 3 2 5 4" xfId="33505" xr:uid="{00000000-0005-0000-0000-00004F480000}"/>
    <cellStyle name="Normal 19 6 3 2 5 5" xfId="42750" xr:uid="{00000000-0005-0000-0000-000050480000}"/>
    <cellStyle name="Normal 19 6 3 2 6" xfId="5046" xr:uid="{00000000-0005-0000-0000-000051480000}"/>
    <cellStyle name="Normal 19 6 3 2 6 2" xfId="14291" xr:uid="{00000000-0005-0000-0000-000052480000}"/>
    <cellStyle name="Normal 19 6 3 2 6 3" xfId="23541" xr:uid="{00000000-0005-0000-0000-000053480000}"/>
    <cellStyle name="Normal 19 6 3 2 6 4" xfId="32786" xr:uid="{00000000-0005-0000-0000-000054480000}"/>
    <cellStyle name="Normal 19 6 3 2 6 5" xfId="42031" xr:uid="{00000000-0005-0000-0000-000055480000}"/>
    <cellStyle name="Normal 19 6 3 2 7" xfId="10028" xr:uid="{00000000-0005-0000-0000-000056480000}"/>
    <cellStyle name="Normal 19 6 3 2 8" xfId="19278" xr:uid="{00000000-0005-0000-0000-000057480000}"/>
    <cellStyle name="Normal 19 6 3 2 9" xfId="28523" xr:uid="{00000000-0005-0000-0000-000058480000}"/>
    <cellStyle name="Normal 19 6 3 3" xfId="1134" xr:uid="{00000000-0005-0000-0000-000059480000}"/>
    <cellStyle name="Normal 19 6 3 3 2" xfId="3976" xr:uid="{00000000-0005-0000-0000-00005A480000}"/>
    <cellStyle name="Normal 19 6 3 3 2 2" xfId="8958" xr:uid="{00000000-0005-0000-0000-00005B480000}"/>
    <cellStyle name="Normal 19 6 3 3 2 2 2" xfId="18203" xr:uid="{00000000-0005-0000-0000-00005C480000}"/>
    <cellStyle name="Normal 19 6 3 3 2 2 3" xfId="27453" xr:uid="{00000000-0005-0000-0000-00005D480000}"/>
    <cellStyle name="Normal 19 6 3 3 2 2 4" xfId="36698" xr:uid="{00000000-0005-0000-0000-00005E480000}"/>
    <cellStyle name="Normal 19 6 3 3 2 2 5" xfId="45943" xr:uid="{00000000-0005-0000-0000-00005F480000}"/>
    <cellStyle name="Normal 19 6 3 3 2 3" xfId="13221" xr:uid="{00000000-0005-0000-0000-000060480000}"/>
    <cellStyle name="Normal 19 6 3 3 2 4" xfId="22471" xr:uid="{00000000-0005-0000-0000-000061480000}"/>
    <cellStyle name="Normal 19 6 3 3 2 5" xfId="31716" xr:uid="{00000000-0005-0000-0000-000062480000}"/>
    <cellStyle name="Normal 19 6 3 3 2 6" xfId="40961" xr:uid="{00000000-0005-0000-0000-000063480000}"/>
    <cellStyle name="Normal 19 6 3 3 3" xfId="2538" xr:uid="{00000000-0005-0000-0000-000064480000}"/>
    <cellStyle name="Normal 19 6 3 3 3 2" xfId="7520" xr:uid="{00000000-0005-0000-0000-000065480000}"/>
    <cellStyle name="Normal 19 6 3 3 3 2 2" xfId="16765" xr:uid="{00000000-0005-0000-0000-000066480000}"/>
    <cellStyle name="Normal 19 6 3 3 3 2 3" xfId="26015" xr:uid="{00000000-0005-0000-0000-000067480000}"/>
    <cellStyle name="Normal 19 6 3 3 3 2 4" xfId="35260" xr:uid="{00000000-0005-0000-0000-000068480000}"/>
    <cellStyle name="Normal 19 6 3 3 3 2 5" xfId="44505" xr:uid="{00000000-0005-0000-0000-000069480000}"/>
    <cellStyle name="Normal 19 6 3 3 3 3" xfId="11783" xr:uid="{00000000-0005-0000-0000-00006A480000}"/>
    <cellStyle name="Normal 19 6 3 3 3 4" xfId="21033" xr:uid="{00000000-0005-0000-0000-00006B480000}"/>
    <cellStyle name="Normal 19 6 3 3 3 5" xfId="30278" xr:uid="{00000000-0005-0000-0000-00006C480000}"/>
    <cellStyle name="Normal 19 6 3 3 3 6" xfId="39523" xr:uid="{00000000-0005-0000-0000-00006D480000}"/>
    <cellStyle name="Normal 19 6 3 3 4" xfId="6116" xr:uid="{00000000-0005-0000-0000-00006E480000}"/>
    <cellStyle name="Normal 19 6 3 3 4 2" xfId="15361" xr:uid="{00000000-0005-0000-0000-00006F480000}"/>
    <cellStyle name="Normal 19 6 3 3 4 3" xfId="24611" xr:uid="{00000000-0005-0000-0000-000070480000}"/>
    <cellStyle name="Normal 19 6 3 3 4 4" xfId="33856" xr:uid="{00000000-0005-0000-0000-000071480000}"/>
    <cellStyle name="Normal 19 6 3 3 4 5" xfId="43101" xr:uid="{00000000-0005-0000-0000-000072480000}"/>
    <cellStyle name="Normal 19 6 3 3 5" xfId="10379" xr:uid="{00000000-0005-0000-0000-000073480000}"/>
    <cellStyle name="Normal 19 6 3 3 6" xfId="19629" xr:uid="{00000000-0005-0000-0000-000074480000}"/>
    <cellStyle name="Normal 19 6 3 3 7" xfId="28874" xr:uid="{00000000-0005-0000-0000-000075480000}"/>
    <cellStyle name="Normal 19 6 3 3 8" xfId="38119" xr:uid="{00000000-0005-0000-0000-000076480000}"/>
    <cellStyle name="Normal 19 6 3 4" xfId="3257" xr:uid="{00000000-0005-0000-0000-000077480000}"/>
    <cellStyle name="Normal 19 6 3 4 2" xfId="8239" xr:uid="{00000000-0005-0000-0000-000078480000}"/>
    <cellStyle name="Normal 19 6 3 4 2 2" xfId="17484" xr:uid="{00000000-0005-0000-0000-000079480000}"/>
    <cellStyle name="Normal 19 6 3 4 2 3" xfId="26734" xr:uid="{00000000-0005-0000-0000-00007A480000}"/>
    <cellStyle name="Normal 19 6 3 4 2 4" xfId="35979" xr:uid="{00000000-0005-0000-0000-00007B480000}"/>
    <cellStyle name="Normal 19 6 3 4 2 5" xfId="45224" xr:uid="{00000000-0005-0000-0000-00007C480000}"/>
    <cellStyle name="Normal 19 6 3 4 3" xfId="12502" xr:uid="{00000000-0005-0000-0000-00007D480000}"/>
    <cellStyle name="Normal 19 6 3 4 4" xfId="21752" xr:uid="{00000000-0005-0000-0000-00007E480000}"/>
    <cellStyle name="Normal 19 6 3 4 5" xfId="30997" xr:uid="{00000000-0005-0000-0000-00007F480000}"/>
    <cellStyle name="Normal 19 6 3 4 6" xfId="40242" xr:uid="{00000000-0005-0000-0000-000080480000}"/>
    <cellStyle name="Normal 19 6 3 5" xfId="1719" xr:uid="{00000000-0005-0000-0000-000081480000}"/>
    <cellStyle name="Normal 19 6 3 5 2" xfId="6701" xr:uid="{00000000-0005-0000-0000-000082480000}"/>
    <cellStyle name="Normal 19 6 3 5 2 2" xfId="15946" xr:uid="{00000000-0005-0000-0000-000083480000}"/>
    <cellStyle name="Normal 19 6 3 5 2 3" xfId="25196" xr:uid="{00000000-0005-0000-0000-000084480000}"/>
    <cellStyle name="Normal 19 6 3 5 2 4" xfId="34441" xr:uid="{00000000-0005-0000-0000-000085480000}"/>
    <cellStyle name="Normal 19 6 3 5 2 5" xfId="43686" xr:uid="{00000000-0005-0000-0000-000086480000}"/>
    <cellStyle name="Normal 19 6 3 5 3" xfId="10964" xr:uid="{00000000-0005-0000-0000-000087480000}"/>
    <cellStyle name="Normal 19 6 3 5 4" xfId="20214" xr:uid="{00000000-0005-0000-0000-000088480000}"/>
    <cellStyle name="Normal 19 6 3 5 5" xfId="29459" xr:uid="{00000000-0005-0000-0000-000089480000}"/>
    <cellStyle name="Normal 19 6 3 5 6" xfId="38704" xr:uid="{00000000-0005-0000-0000-00008A480000}"/>
    <cellStyle name="Normal 19 6 3 6" xfId="5397" xr:uid="{00000000-0005-0000-0000-00008B480000}"/>
    <cellStyle name="Normal 19 6 3 6 2" xfId="14642" xr:uid="{00000000-0005-0000-0000-00008C480000}"/>
    <cellStyle name="Normal 19 6 3 6 3" xfId="23892" xr:uid="{00000000-0005-0000-0000-00008D480000}"/>
    <cellStyle name="Normal 19 6 3 6 4" xfId="33137" xr:uid="{00000000-0005-0000-0000-00008E480000}"/>
    <cellStyle name="Normal 19 6 3 6 5" xfId="42382" xr:uid="{00000000-0005-0000-0000-00008F480000}"/>
    <cellStyle name="Normal 19 6 3 7" xfId="4695" xr:uid="{00000000-0005-0000-0000-000090480000}"/>
    <cellStyle name="Normal 19 6 3 7 2" xfId="13940" xr:uid="{00000000-0005-0000-0000-000091480000}"/>
    <cellStyle name="Normal 19 6 3 7 3" xfId="23190" xr:uid="{00000000-0005-0000-0000-000092480000}"/>
    <cellStyle name="Normal 19 6 3 7 4" xfId="32435" xr:uid="{00000000-0005-0000-0000-000093480000}"/>
    <cellStyle name="Normal 19 6 3 7 5" xfId="41680" xr:uid="{00000000-0005-0000-0000-000094480000}"/>
    <cellStyle name="Normal 19 6 3 8" xfId="9660" xr:uid="{00000000-0005-0000-0000-000095480000}"/>
    <cellStyle name="Normal 19 6 3 9" xfId="18910" xr:uid="{00000000-0005-0000-0000-000096480000}"/>
    <cellStyle name="Normal 19 6 4" xfId="549" xr:uid="{00000000-0005-0000-0000-000097480000}"/>
    <cellStyle name="Normal 19 6 4 10" xfId="37534" xr:uid="{00000000-0005-0000-0000-000098480000}"/>
    <cellStyle name="Normal 19 6 4 2" xfId="1251" xr:uid="{00000000-0005-0000-0000-000099480000}"/>
    <cellStyle name="Normal 19 6 4 2 2" xfId="4093" xr:uid="{00000000-0005-0000-0000-00009A480000}"/>
    <cellStyle name="Normal 19 6 4 2 2 2" xfId="9075" xr:uid="{00000000-0005-0000-0000-00009B480000}"/>
    <cellStyle name="Normal 19 6 4 2 2 2 2" xfId="18320" xr:uid="{00000000-0005-0000-0000-00009C480000}"/>
    <cellStyle name="Normal 19 6 4 2 2 2 3" xfId="27570" xr:uid="{00000000-0005-0000-0000-00009D480000}"/>
    <cellStyle name="Normal 19 6 4 2 2 2 4" xfId="36815" xr:uid="{00000000-0005-0000-0000-00009E480000}"/>
    <cellStyle name="Normal 19 6 4 2 2 2 5" xfId="46060" xr:uid="{00000000-0005-0000-0000-00009F480000}"/>
    <cellStyle name="Normal 19 6 4 2 2 3" xfId="13338" xr:uid="{00000000-0005-0000-0000-0000A0480000}"/>
    <cellStyle name="Normal 19 6 4 2 2 4" xfId="22588" xr:uid="{00000000-0005-0000-0000-0000A1480000}"/>
    <cellStyle name="Normal 19 6 4 2 2 5" xfId="31833" xr:uid="{00000000-0005-0000-0000-0000A2480000}"/>
    <cellStyle name="Normal 19 6 4 2 2 6" xfId="41078" xr:uid="{00000000-0005-0000-0000-0000A3480000}"/>
    <cellStyle name="Normal 19 6 4 2 3" xfId="2672" xr:uid="{00000000-0005-0000-0000-0000A4480000}"/>
    <cellStyle name="Normal 19 6 4 2 3 2" xfId="7654" xr:uid="{00000000-0005-0000-0000-0000A5480000}"/>
    <cellStyle name="Normal 19 6 4 2 3 2 2" xfId="16899" xr:uid="{00000000-0005-0000-0000-0000A6480000}"/>
    <cellStyle name="Normal 19 6 4 2 3 2 3" xfId="26149" xr:uid="{00000000-0005-0000-0000-0000A7480000}"/>
    <cellStyle name="Normal 19 6 4 2 3 2 4" xfId="35394" xr:uid="{00000000-0005-0000-0000-0000A8480000}"/>
    <cellStyle name="Normal 19 6 4 2 3 2 5" xfId="44639" xr:uid="{00000000-0005-0000-0000-0000A9480000}"/>
    <cellStyle name="Normal 19 6 4 2 3 3" xfId="11917" xr:uid="{00000000-0005-0000-0000-0000AA480000}"/>
    <cellStyle name="Normal 19 6 4 2 3 4" xfId="21167" xr:uid="{00000000-0005-0000-0000-0000AB480000}"/>
    <cellStyle name="Normal 19 6 4 2 3 5" xfId="30412" xr:uid="{00000000-0005-0000-0000-0000AC480000}"/>
    <cellStyle name="Normal 19 6 4 2 3 6" xfId="39657" xr:uid="{00000000-0005-0000-0000-0000AD480000}"/>
    <cellStyle name="Normal 19 6 4 2 4" xfId="6233" xr:uid="{00000000-0005-0000-0000-0000AE480000}"/>
    <cellStyle name="Normal 19 6 4 2 4 2" xfId="15478" xr:uid="{00000000-0005-0000-0000-0000AF480000}"/>
    <cellStyle name="Normal 19 6 4 2 4 3" xfId="24728" xr:uid="{00000000-0005-0000-0000-0000B0480000}"/>
    <cellStyle name="Normal 19 6 4 2 4 4" xfId="33973" xr:uid="{00000000-0005-0000-0000-0000B1480000}"/>
    <cellStyle name="Normal 19 6 4 2 4 5" xfId="43218" xr:uid="{00000000-0005-0000-0000-0000B2480000}"/>
    <cellStyle name="Normal 19 6 4 2 5" xfId="10496" xr:uid="{00000000-0005-0000-0000-0000B3480000}"/>
    <cellStyle name="Normal 19 6 4 2 6" xfId="19746" xr:uid="{00000000-0005-0000-0000-0000B4480000}"/>
    <cellStyle name="Normal 19 6 4 2 7" xfId="28991" xr:uid="{00000000-0005-0000-0000-0000B5480000}"/>
    <cellStyle name="Normal 19 6 4 2 8" xfId="38236" xr:uid="{00000000-0005-0000-0000-0000B6480000}"/>
    <cellStyle name="Normal 19 6 4 3" xfId="3391" xr:uid="{00000000-0005-0000-0000-0000B7480000}"/>
    <cellStyle name="Normal 19 6 4 3 2" xfId="8373" xr:uid="{00000000-0005-0000-0000-0000B8480000}"/>
    <cellStyle name="Normal 19 6 4 3 2 2" xfId="17618" xr:uid="{00000000-0005-0000-0000-0000B9480000}"/>
    <cellStyle name="Normal 19 6 4 3 2 3" xfId="26868" xr:uid="{00000000-0005-0000-0000-0000BA480000}"/>
    <cellStyle name="Normal 19 6 4 3 2 4" xfId="36113" xr:uid="{00000000-0005-0000-0000-0000BB480000}"/>
    <cellStyle name="Normal 19 6 4 3 2 5" xfId="45358" xr:uid="{00000000-0005-0000-0000-0000BC480000}"/>
    <cellStyle name="Normal 19 6 4 3 3" xfId="12636" xr:uid="{00000000-0005-0000-0000-0000BD480000}"/>
    <cellStyle name="Normal 19 6 4 3 4" xfId="21886" xr:uid="{00000000-0005-0000-0000-0000BE480000}"/>
    <cellStyle name="Normal 19 6 4 3 5" xfId="31131" xr:uid="{00000000-0005-0000-0000-0000BF480000}"/>
    <cellStyle name="Normal 19 6 4 3 6" xfId="40376" xr:uid="{00000000-0005-0000-0000-0000C0480000}"/>
    <cellStyle name="Normal 19 6 4 4" xfId="1953" xr:uid="{00000000-0005-0000-0000-0000C1480000}"/>
    <cellStyle name="Normal 19 6 4 4 2" xfId="6935" xr:uid="{00000000-0005-0000-0000-0000C2480000}"/>
    <cellStyle name="Normal 19 6 4 4 2 2" xfId="16180" xr:uid="{00000000-0005-0000-0000-0000C3480000}"/>
    <cellStyle name="Normal 19 6 4 4 2 3" xfId="25430" xr:uid="{00000000-0005-0000-0000-0000C4480000}"/>
    <cellStyle name="Normal 19 6 4 4 2 4" xfId="34675" xr:uid="{00000000-0005-0000-0000-0000C5480000}"/>
    <cellStyle name="Normal 19 6 4 4 2 5" xfId="43920" xr:uid="{00000000-0005-0000-0000-0000C6480000}"/>
    <cellStyle name="Normal 19 6 4 4 3" xfId="11198" xr:uid="{00000000-0005-0000-0000-0000C7480000}"/>
    <cellStyle name="Normal 19 6 4 4 4" xfId="20448" xr:uid="{00000000-0005-0000-0000-0000C8480000}"/>
    <cellStyle name="Normal 19 6 4 4 5" xfId="29693" xr:uid="{00000000-0005-0000-0000-0000C9480000}"/>
    <cellStyle name="Normal 19 6 4 4 6" xfId="38938" xr:uid="{00000000-0005-0000-0000-0000CA480000}"/>
    <cellStyle name="Normal 19 6 4 5" xfId="5531" xr:uid="{00000000-0005-0000-0000-0000CB480000}"/>
    <cellStyle name="Normal 19 6 4 5 2" xfId="14776" xr:uid="{00000000-0005-0000-0000-0000CC480000}"/>
    <cellStyle name="Normal 19 6 4 5 3" xfId="24026" xr:uid="{00000000-0005-0000-0000-0000CD480000}"/>
    <cellStyle name="Normal 19 6 4 5 4" xfId="33271" xr:uid="{00000000-0005-0000-0000-0000CE480000}"/>
    <cellStyle name="Normal 19 6 4 5 5" xfId="42516" xr:uid="{00000000-0005-0000-0000-0000CF480000}"/>
    <cellStyle name="Normal 19 6 4 6" xfId="4812" xr:uid="{00000000-0005-0000-0000-0000D0480000}"/>
    <cellStyle name="Normal 19 6 4 6 2" xfId="14057" xr:uid="{00000000-0005-0000-0000-0000D1480000}"/>
    <cellStyle name="Normal 19 6 4 6 3" xfId="23307" xr:uid="{00000000-0005-0000-0000-0000D2480000}"/>
    <cellStyle name="Normal 19 6 4 6 4" xfId="32552" xr:uid="{00000000-0005-0000-0000-0000D3480000}"/>
    <cellStyle name="Normal 19 6 4 6 5" xfId="41797" xr:uid="{00000000-0005-0000-0000-0000D4480000}"/>
    <cellStyle name="Normal 19 6 4 7" xfId="9794" xr:uid="{00000000-0005-0000-0000-0000D5480000}"/>
    <cellStyle name="Normal 19 6 4 8" xfId="19044" xr:uid="{00000000-0005-0000-0000-0000D6480000}"/>
    <cellStyle name="Normal 19 6 4 9" xfId="28289" xr:uid="{00000000-0005-0000-0000-0000D7480000}"/>
    <cellStyle name="Normal 19 6 5" xfId="900" xr:uid="{00000000-0005-0000-0000-0000D8480000}"/>
    <cellStyle name="Normal 19 6 5 2" xfId="3742" xr:uid="{00000000-0005-0000-0000-0000D9480000}"/>
    <cellStyle name="Normal 19 6 5 2 2" xfId="8724" xr:uid="{00000000-0005-0000-0000-0000DA480000}"/>
    <cellStyle name="Normal 19 6 5 2 2 2" xfId="17969" xr:uid="{00000000-0005-0000-0000-0000DB480000}"/>
    <cellStyle name="Normal 19 6 5 2 2 3" xfId="27219" xr:uid="{00000000-0005-0000-0000-0000DC480000}"/>
    <cellStyle name="Normal 19 6 5 2 2 4" xfId="36464" xr:uid="{00000000-0005-0000-0000-0000DD480000}"/>
    <cellStyle name="Normal 19 6 5 2 2 5" xfId="45709" xr:uid="{00000000-0005-0000-0000-0000DE480000}"/>
    <cellStyle name="Normal 19 6 5 2 3" xfId="12987" xr:uid="{00000000-0005-0000-0000-0000DF480000}"/>
    <cellStyle name="Normal 19 6 5 2 4" xfId="22237" xr:uid="{00000000-0005-0000-0000-0000E0480000}"/>
    <cellStyle name="Normal 19 6 5 2 5" xfId="31482" xr:uid="{00000000-0005-0000-0000-0000E1480000}"/>
    <cellStyle name="Normal 19 6 5 2 6" xfId="40727" xr:uid="{00000000-0005-0000-0000-0000E2480000}"/>
    <cellStyle name="Normal 19 6 5 3" xfId="2304" xr:uid="{00000000-0005-0000-0000-0000E3480000}"/>
    <cellStyle name="Normal 19 6 5 3 2" xfId="7286" xr:uid="{00000000-0005-0000-0000-0000E4480000}"/>
    <cellStyle name="Normal 19 6 5 3 2 2" xfId="16531" xr:uid="{00000000-0005-0000-0000-0000E5480000}"/>
    <cellStyle name="Normal 19 6 5 3 2 3" xfId="25781" xr:uid="{00000000-0005-0000-0000-0000E6480000}"/>
    <cellStyle name="Normal 19 6 5 3 2 4" xfId="35026" xr:uid="{00000000-0005-0000-0000-0000E7480000}"/>
    <cellStyle name="Normal 19 6 5 3 2 5" xfId="44271" xr:uid="{00000000-0005-0000-0000-0000E8480000}"/>
    <cellStyle name="Normal 19 6 5 3 3" xfId="11549" xr:uid="{00000000-0005-0000-0000-0000E9480000}"/>
    <cellStyle name="Normal 19 6 5 3 4" xfId="20799" xr:uid="{00000000-0005-0000-0000-0000EA480000}"/>
    <cellStyle name="Normal 19 6 5 3 5" xfId="30044" xr:uid="{00000000-0005-0000-0000-0000EB480000}"/>
    <cellStyle name="Normal 19 6 5 3 6" xfId="39289" xr:uid="{00000000-0005-0000-0000-0000EC480000}"/>
    <cellStyle name="Normal 19 6 5 4" xfId="5882" xr:uid="{00000000-0005-0000-0000-0000ED480000}"/>
    <cellStyle name="Normal 19 6 5 4 2" xfId="15127" xr:uid="{00000000-0005-0000-0000-0000EE480000}"/>
    <cellStyle name="Normal 19 6 5 4 3" xfId="24377" xr:uid="{00000000-0005-0000-0000-0000EF480000}"/>
    <cellStyle name="Normal 19 6 5 4 4" xfId="33622" xr:uid="{00000000-0005-0000-0000-0000F0480000}"/>
    <cellStyle name="Normal 19 6 5 4 5" xfId="42867" xr:uid="{00000000-0005-0000-0000-0000F1480000}"/>
    <cellStyle name="Normal 19 6 5 5" xfId="10145" xr:uid="{00000000-0005-0000-0000-0000F2480000}"/>
    <cellStyle name="Normal 19 6 5 6" xfId="19395" xr:uid="{00000000-0005-0000-0000-0000F3480000}"/>
    <cellStyle name="Normal 19 6 5 7" xfId="28640" xr:uid="{00000000-0005-0000-0000-0000F4480000}"/>
    <cellStyle name="Normal 19 6 5 8" xfId="37885" xr:uid="{00000000-0005-0000-0000-0000F5480000}"/>
    <cellStyle name="Normal 19 6 6" xfId="3023" xr:uid="{00000000-0005-0000-0000-0000F6480000}"/>
    <cellStyle name="Normal 19 6 6 2" xfId="8005" xr:uid="{00000000-0005-0000-0000-0000F7480000}"/>
    <cellStyle name="Normal 19 6 6 2 2" xfId="17250" xr:uid="{00000000-0005-0000-0000-0000F8480000}"/>
    <cellStyle name="Normal 19 6 6 2 3" xfId="26500" xr:uid="{00000000-0005-0000-0000-0000F9480000}"/>
    <cellStyle name="Normal 19 6 6 2 4" xfId="35745" xr:uid="{00000000-0005-0000-0000-0000FA480000}"/>
    <cellStyle name="Normal 19 6 6 2 5" xfId="44990" xr:uid="{00000000-0005-0000-0000-0000FB480000}"/>
    <cellStyle name="Normal 19 6 6 3" xfId="12268" xr:uid="{00000000-0005-0000-0000-0000FC480000}"/>
    <cellStyle name="Normal 19 6 6 4" xfId="21518" xr:uid="{00000000-0005-0000-0000-0000FD480000}"/>
    <cellStyle name="Normal 19 6 6 5" xfId="30763" xr:uid="{00000000-0005-0000-0000-0000FE480000}"/>
    <cellStyle name="Normal 19 6 6 6" xfId="40008" xr:uid="{00000000-0005-0000-0000-0000FF480000}"/>
    <cellStyle name="Normal 19 6 7" xfId="1563" xr:uid="{00000000-0005-0000-0000-000000490000}"/>
    <cellStyle name="Normal 19 6 7 2" xfId="6545" xr:uid="{00000000-0005-0000-0000-000001490000}"/>
    <cellStyle name="Normal 19 6 7 2 2" xfId="15790" xr:uid="{00000000-0005-0000-0000-000002490000}"/>
    <cellStyle name="Normal 19 6 7 2 3" xfId="25040" xr:uid="{00000000-0005-0000-0000-000003490000}"/>
    <cellStyle name="Normal 19 6 7 2 4" xfId="34285" xr:uid="{00000000-0005-0000-0000-000004490000}"/>
    <cellStyle name="Normal 19 6 7 2 5" xfId="43530" xr:uid="{00000000-0005-0000-0000-000005490000}"/>
    <cellStyle name="Normal 19 6 7 3" xfId="10808" xr:uid="{00000000-0005-0000-0000-000006490000}"/>
    <cellStyle name="Normal 19 6 7 4" xfId="20058" xr:uid="{00000000-0005-0000-0000-000007490000}"/>
    <cellStyle name="Normal 19 6 7 5" xfId="29303" xr:uid="{00000000-0005-0000-0000-000008490000}"/>
    <cellStyle name="Normal 19 6 7 6" xfId="38548" xr:uid="{00000000-0005-0000-0000-000009490000}"/>
    <cellStyle name="Normal 19 6 8" xfId="5163" xr:uid="{00000000-0005-0000-0000-00000A490000}"/>
    <cellStyle name="Normal 19 6 8 2" xfId="14408" xr:uid="{00000000-0005-0000-0000-00000B490000}"/>
    <cellStyle name="Normal 19 6 8 3" xfId="23658" xr:uid="{00000000-0005-0000-0000-00000C490000}"/>
    <cellStyle name="Normal 19 6 8 4" xfId="32903" xr:uid="{00000000-0005-0000-0000-00000D490000}"/>
    <cellStyle name="Normal 19 6 8 5" xfId="42148" xr:uid="{00000000-0005-0000-0000-00000E490000}"/>
    <cellStyle name="Normal 19 6 9" xfId="4461" xr:uid="{00000000-0005-0000-0000-00000F490000}"/>
    <cellStyle name="Normal 19 6 9 2" xfId="13706" xr:uid="{00000000-0005-0000-0000-000010490000}"/>
    <cellStyle name="Normal 19 6 9 3" xfId="22956" xr:uid="{00000000-0005-0000-0000-000011490000}"/>
    <cellStyle name="Normal 19 6 9 4" xfId="32201" xr:uid="{00000000-0005-0000-0000-000012490000}"/>
    <cellStyle name="Normal 19 6 9 5" xfId="41446" xr:uid="{00000000-0005-0000-0000-000013490000}"/>
    <cellStyle name="Normal 19 7" xfId="219" xr:uid="{00000000-0005-0000-0000-000014490000}"/>
    <cellStyle name="Normal 19 7 10" xfId="27960" xr:uid="{00000000-0005-0000-0000-000015490000}"/>
    <cellStyle name="Normal 19 7 11" xfId="37205" xr:uid="{00000000-0005-0000-0000-000016490000}"/>
    <cellStyle name="Normal 19 7 2" xfId="588" xr:uid="{00000000-0005-0000-0000-000017490000}"/>
    <cellStyle name="Normal 19 7 2 10" xfId="37573" xr:uid="{00000000-0005-0000-0000-000018490000}"/>
    <cellStyle name="Normal 19 7 2 2" xfId="1290" xr:uid="{00000000-0005-0000-0000-000019490000}"/>
    <cellStyle name="Normal 19 7 2 2 2" xfId="4132" xr:uid="{00000000-0005-0000-0000-00001A490000}"/>
    <cellStyle name="Normal 19 7 2 2 2 2" xfId="9114" xr:uid="{00000000-0005-0000-0000-00001B490000}"/>
    <cellStyle name="Normal 19 7 2 2 2 2 2" xfId="18359" xr:uid="{00000000-0005-0000-0000-00001C490000}"/>
    <cellStyle name="Normal 19 7 2 2 2 2 3" xfId="27609" xr:uid="{00000000-0005-0000-0000-00001D490000}"/>
    <cellStyle name="Normal 19 7 2 2 2 2 4" xfId="36854" xr:uid="{00000000-0005-0000-0000-00001E490000}"/>
    <cellStyle name="Normal 19 7 2 2 2 2 5" xfId="46099" xr:uid="{00000000-0005-0000-0000-00001F490000}"/>
    <cellStyle name="Normal 19 7 2 2 2 3" xfId="13377" xr:uid="{00000000-0005-0000-0000-000020490000}"/>
    <cellStyle name="Normal 19 7 2 2 2 4" xfId="22627" xr:uid="{00000000-0005-0000-0000-000021490000}"/>
    <cellStyle name="Normal 19 7 2 2 2 5" xfId="31872" xr:uid="{00000000-0005-0000-0000-000022490000}"/>
    <cellStyle name="Normal 19 7 2 2 2 6" xfId="41117" xr:uid="{00000000-0005-0000-0000-000023490000}"/>
    <cellStyle name="Normal 19 7 2 2 3" xfId="2711" xr:uid="{00000000-0005-0000-0000-000024490000}"/>
    <cellStyle name="Normal 19 7 2 2 3 2" xfId="7693" xr:uid="{00000000-0005-0000-0000-000025490000}"/>
    <cellStyle name="Normal 19 7 2 2 3 2 2" xfId="16938" xr:uid="{00000000-0005-0000-0000-000026490000}"/>
    <cellStyle name="Normal 19 7 2 2 3 2 3" xfId="26188" xr:uid="{00000000-0005-0000-0000-000027490000}"/>
    <cellStyle name="Normal 19 7 2 2 3 2 4" xfId="35433" xr:uid="{00000000-0005-0000-0000-000028490000}"/>
    <cellStyle name="Normal 19 7 2 2 3 2 5" xfId="44678" xr:uid="{00000000-0005-0000-0000-000029490000}"/>
    <cellStyle name="Normal 19 7 2 2 3 3" xfId="11956" xr:uid="{00000000-0005-0000-0000-00002A490000}"/>
    <cellStyle name="Normal 19 7 2 2 3 4" xfId="21206" xr:uid="{00000000-0005-0000-0000-00002B490000}"/>
    <cellStyle name="Normal 19 7 2 2 3 5" xfId="30451" xr:uid="{00000000-0005-0000-0000-00002C490000}"/>
    <cellStyle name="Normal 19 7 2 2 3 6" xfId="39696" xr:uid="{00000000-0005-0000-0000-00002D490000}"/>
    <cellStyle name="Normal 19 7 2 2 4" xfId="6272" xr:uid="{00000000-0005-0000-0000-00002E490000}"/>
    <cellStyle name="Normal 19 7 2 2 4 2" xfId="15517" xr:uid="{00000000-0005-0000-0000-00002F490000}"/>
    <cellStyle name="Normal 19 7 2 2 4 3" xfId="24767" xr:uid="{00000000-0005-0000-0000-000030490000}"/>
    <cellStyle name="Normal 19 7 2 2 4 4" xfId="34012" xr:uid="{00000000-0005-0000-0000-000031490000}"/>
    <cellStyle name="Normal 19 7 2 2 4 5" xfId="43257" xr:uid="{00000000-0005-0000-0000-000032490000}"/>
    <cellStyle name="Normal 19 7 2 2 5" xfId="10535" xr:uid="{00000000-0005-0000-0000-000033490000}"/>
    <cellStyle name="Normal 19 7 2 2 6" xfId="19785" xr:uid="{00000000-0005-0000-0000-000034490000}"/>
    <cellStyle name="Normal 19 7 2 2 7" xfId="29030" xr:uid="{00000000-0005-0000-0000-000035490000}"/>
    <cellStyle name="Normal 19 7 2 2 8" xfId="38275" xr:uid="{00000000-0005-0000-0000-000036490000}"/>
    <cellStyle name="Normal 19 7 2 3" xfId="3430" xr:uid="{00000000-0005-0000-0000-000037490000}"/>
    <cellStyle name="Normal 19 7 2 3 2" xfId="8412" xr:uid="{00000000-0005-0000-0000-000038490000}"/>
    <cellStyle name="Normal 19 7 2 3 2 2" xfId="17657" xr:uid="{00000000-0005-0000-0000-000039490000}"/>
    <cellStyle name="Normal 19 7 2 3 2 3" xfId="26907" xr:uid="{00000000-0005-0000-0000-00003A490000}"/>
    <cellStyle name="Normal 19 7 2 3 2 4" xfId="36152" xr:uid="{00000000-0005-0000-0000-00003B490000}"/>
    <cellStyle name="Normal 19 7 2 3 2 5" xfId="45397" xr:uid="{00000000-0005-0000-0000-00003C490000}"/>
    <cellStyle name="Normal 19 7 2 3 3" xfId="12675" xr:uid="{00000000-0005-0000-0000-00003D490000}"/>
    <cellStyle name="Normal 19 7 2 3 4" xfId="21925" xr:uid="{00000000-0005-0000-0000-00003E490000}"/>
    <cellStyle name="Normal 19 7 2 3 5" xfId="31170" xr:uid="{00000000-0005-0000-0000-00003F490000}"/>
    <cellStyle name="Normal 19 7 2 3 6" xfId="40415" xr:uid="{00000000-0005-0000-0000-000040490000}"/>
    <cellStyle name="Normal 19 7 2 4" xfId="1992" xr:uid="{00000000-0005-0000-0000-000041490000}"/>
    <cellStyle name="Normal 19 7 2 4 2" xfId="6974" xr:uid="{00000000-0005-0000-0000-000042490000}"/>
    <cellStyle name="Normal 19 7 2 4 2 2" xfId="16219" xr:uid="{00000000-0005-0000-0000-000043490000}"/>
    <cellStyle name="Normal 19 7 2 4 2 3" xfId="25469" xr:uid="{00000000-0005-0000-0000-000044490000}"/>
    <cellStyle name="Normal 19 7 2 4 2 4" xfId="34714" xr:uid="{00000000-0005-0000-0000-000045490000}"/>
    <cellStyle name="Normal 19 7 2 4 2 5" xfId="43959" xr:uid="{00000000-0005-0000-0000-000046490000}"/>
    <cellStyle name="Normal 19 7 2 4 3" xfId="11237" xr:uid="{00000000-0005-0000-0000-000047490000}"/>
    <cellStyle name="Normal 19 7 2 4 4" xfId="20487" xr:uid="{00000000-0005-0000-0000-000048490000}"/>
    <cellStyle name="Normal 19 7 2 4 5" xfId="29732" xr:uid="{00000000-0005-0000-0000-000049490000}"/>
    <cellStyle name="Normal 19 7 2 4 6" xfId="38977" xr:uid="{00000000-0005-0000-0000-00004A490000}"/>
    <cellStyle name="Normal 19 7 2 5" xfId="5570" xr:uid="{00000000-0005-0000-0000-00004B490000}"/>
    <cellStyle name="Normal 19 7 2 5 2" xfId="14815" xr:uid="{00000000-0005-0000-0000-00004C490000}"/>
    <cellStyle name="Normal 19 7 2 5 3" xfId="24065" xr:uid="{00000000-0005-0000-0000-00004D490000}"/>
    <cellStyle name="Normal 19 7 2 5 4" xfId="33310" xr:uid="{00000000-0005-0000-0000-00004E490000}"/>
    <cellStyle name="Normal 19 7 2 5 5" xfId="42555" xr:uid="{00000000-0005-0000-0000-00004F490000}"/>
    <cellStyle name="Normal 19 7 2 6" xfId="4851" xr:uid="{00000000-0005-0000-0000-000050490000}"/>
    <cellStyle name="Normal 19 7 2 6 2" xfId="14096" xr:uid="{00000000-0005-0000-0000-000051490000}"/>
    <cellStyle name="Normal 19 7 2 6 3" xfId="23346" xr:uid="{00000000-0005-0000-0000-000052490000}"/>
    <cellStyle name="Normal 19 7 2 6 4" xfId="32591" xr:uid="{00000000-0005-0000-0000-000053490000}"/>
    <cellStyle name="Normal 19 7 2 6 5" xfId="41836" xr:uid="{00000000-0005-0000-0000-000054490000}"/>
    <cellStyle name="Normal 19 7 2 7" xfId="9833" xr:uid="{00000000-0005-0000-0000-000055490000}"/>
    <cellStyle name="Normal 19 7 2 8" xfId="19083" xr:uid="{00000000-0005-0000-0000-000056490000}"/>
    <cellStyle name="Normal 19 7 2 9" xfId="28328" xr:uid="{00000000-0005-0000-0000-000057490000}"/>
    <cellStyle name="Normal 19 7 3" xfId="939" xr:uid="{00000000-0005-0000-0000-000058490000}"/>
    <cellStyle name="Normal 19 7 3 2" xfId="3781" xr:uid="{00000000-0005-0000-0000-000059490000}"/>
    <cellStyle name="Normal 19 7 3 2 2" xfId="8763" xr:uid="{00000000-0005-0000-0000-00005A490000}"/>
    <cellStyle name="Normal 19 7 3 2 2 2" xfId="18008" xr:uid="{00000000-0005-0000-0000-00005B490000}"/>
    <cellStyle name="Normal 19 7 3 2 2 3" xfId="27258" xr:uid="{00000000-0005-0000-0000-00005C490000}"/>
    <cellStyle name="Normal 19 7 3 2 2 4" xfId="36503" xr:uid="{00000000-0005-0000-0000-00005D490000}"/>
    <cellStyle name="Normal 19 7 3 2 2 5" xfId="45748" xr:uid="{00000000-0005-0000-0000-00005E490000}"/>
    <cellStyle name="Normal 19 7 3 2 3" xfId="13026" xr:uid="{00000000-0005-0000-0000-00005F490000}"/>
    <cellStyle name="Normal 19 7 3 2 4" xfId="22276" xr:uid="{00000000-0005-0000-0000-000060490000}"/>
    <cellStyle name="Normal 19 7 3 2 5" xfId="31521" xr:uid="{00000000-0005-0000-0000-000061490000}"/>
    <cellStyle name="Normal 19 7 3 2 6" xfId="40766" xr:uid="{00000000-0005-0000-0000-000062490000}"/>
    <cellStyle name="Normal 19 7 3 3" xfId="2343" xr:uid="{00000000-0005-0000-0000-000063490000}"/>
    <cellStyle name="Normal 19 7 3 3 2" xfId="7325" xr:uid="{00000000-0005-0000-0000-000064490000}"/>
    <cellStyle name="Normal 19 7 3 3 2 2" xfId="16570" xr:uid="{00000000-0005-0000-0000-000065490000}"/>
    <cellStyle name="Normal 19 7 3 3 2 3" xfId="25820" xr:uid="{00000000-0005-0000-0000-000066490000}"/>
    <cellStyle name="Normal 19 7 3 3 2 4" xfId="35065" xr:uid="{00000000-0005-0000-0000-000067490000}"/>
    <cellStyle name="Normal 19 7 3 3 2 5" xfId="44310" xr:uid="{00000000-0005-0000-0000-000068490000}"/>
    <cellStyle name="Normal 19 7 3 3 3" xfId="11588" xr:uid="{00000000-0005-0000-0000-000069490000}"/>
    <cellStyle name="Normal 19 7 3 3 4" xfId="20838" xr:uid="{00000000-0005-0000-0000-00006A490000}"/>
    <cellStyle name="Normal 19 7 3 3 5" xfId="30083" xr:uid="{00000000-0005-0000-0000-00006B490000}"/>
    <cellStyle name="Normal 19 7 3 3 6" xfId="39328" xr:uid="{00000000-0005-0000-0000-00006C490000}"/>
    <cellStyle name="Normal 19 7 3 4" xfId="5921" xr:uid="{00000000-0005-0000-0000-00006D490000}"/>
    <cellStyle name="Normal 19 7 3 4 2" xfId="15166" xr:uid="{00000000-0005-0000-0000-00006E490000}"/>
    <cellStyle name="Normal 19 7 3 4 3" xfId="24416" xr:uid="{00000000-0005-0000-0000-00006F490000}"/>
    <cellStyle name="Normal 19 7 3 4 4" xfId="33661" xr:uid="{00000000-0005-0000-0000-000070490000}"/>
    <cellStyle name="Normal 19 7 3 4 5" xfId="42906" xr:uid="{00000000-0005-0000-0000-000071490000}"/>
    <cellStyle name="Normal 19 7 3 5" xfId="10184" xr:uid="{00000000-0005-0000-0000-000072490000}"/>
    <cellStyle name="Normal 19 7 3 6" xfId="19434" xr:uid="{00000000-0005-0000-0000-000073490000}"/>
    <cellStyle name="Normal 19 7 3 7" xfId="28679" xr:uid="{00000000-0005-0000-0000-000074490000}"/>
    <cellStyle name="Normal 19 7 3 8" xfId="37924" xr:uid="{00000000-0005-0000-0000-000075490000}"/>
    <cellStyle name="Normal 19 7 4" xfId="3062" xr:uid="{00000000-0005-0000-0000-000076490000}"/>
    <cellStyle name="Normal 19 7 4 2" xfId="8044" xr:uid="{00000000-0005-0000-0000-000077490000}"/>
    <cellStyle name="Normal 19 7 4 2 2" xfId="17289" xr:uid="{00000000-0005-0000-0000-000078490000}"/>
    <cellStyle name="Normal 19 7 4 2 3" xfId="26539" xr:uid="{00000000-0005-0000-0000-000079490000}"/>
    <cellStyle name="Normal 19 7 4 2 4" xfId="35784" xr:uid="{00000000-0005-0000-0000-00007A490000}"/>
    <cellStyle name="Normal 19 7 4 2 5" xfId="45029" xr:uid="{00000000-0005-0000-0000-00007B490000}"/>
    <cellStyle name="Normal 19 7 4 3" xfId="12307" xr:uid="{00000000-0005-0000-0000-00007C490000}"/>
    <cellStyle name="Normal 19 7 4 4" xfId="21557" xr:uid="{00000000-0005-0000-0000-00007D490000}"/>
    <cellStyle name="Normal 19 7 4 5" xfId="30802" xr:uid="{00000000-0005-0000-0000-00007E490000}"/>
    <cellStyle name="Normal 19 7 4 6" xfId="40047" xr:uid="{00000000-0005-0000-0000-00007F490000}"/>
    <cellStyle name="Normal 19 7 5" xfId="1758" xr:uid="{00000000-0005-0000-0000-000080490000}"/>
    <cellStyle name="Normal 19 7 5 2" xfId="6740" xr:uid="{00000000-0005-0000-0000-000081490000}"/>
    <cellStyle name="Normal 19 7 5 2 2" xfId="15985" xr:uid="{00000000-0005-0000-0000-000082490000}"/>
    <cellStyle name="Normal 19 7 5 2 3" xfId="25235" xr:uid="{00000000-0005-0000-0000-000083490000}"/>
    <cellStyle name="Normal 19 7 5 2 4" xfId="34480" xr:uid="{00000000-0005-0000-0000-000084490000}"/>
    <cellStyle name="Normal 19 7 5 2 5" xfId="43725" xr:uid="{00000000-0005-0000-0000-000085490000}"/>
    <cellStyle name="Normal 19 7 5 3" xfId="11003" xr:uid="{00000000-0005-0000-0000-000086490000}"/>
    <cellStyle name="Normal 19 7 5 4" xfId="20253" xr:uid="{00000000-0005-0000-0000-000087490000}"/>
    <cellStyle name="Normal 19 7 5 5" xfId="29498" xr:uid="{00000000-0005-0000-0000-000088490000}"/>
    <cellStyle name="Normal 19 7 5 6" xfId="38743" xr:uid="{00000000-0005-0000-0000-000089490000}"/>
    <cellStyle name="Normal 19 7 6" xfId="5202" xr:uid="{00000000-0005-0000-0000-00008A490000}"/>
    <cellStyle name="Normal 19 7 6 2" xfId="14447" xr:uid="{00000000-0005-0000-0000-00008B490000}"/>
    <cellStyle name="Normal 19 7 6 3" xfId="23697" xr:uid="{00000000-0005-0000-0000-00008C490000}"/>
    <cellStyle name="Normal 19 7 6 4" xfId="32942" xr:uid="{00000000-0005-0000-0000-00008D490000}"/>
    <cellStyle name="Normal 19 7 6 5" xfId="42187" xr:uid="{00000000-0005-0000-0000-00008E490000}"/>
    <cellStyle name="Normal 19 7 7" xfId="4500" xr:uid="{00000000-0005-0000-0000-00008F490000}"/>
    <cellStyle name="Normal 19 7 7 2" xfId="13745" xr:uid="{00000000-0005-0000-0000-000090490000}"/>
    <cellStyle name="Normal 19 7 7 3" xfId="22995" xr:uid="{00000000-0005-0000-0000-000091490000}"/>
    <cellStyle name="Normal 19 7 7 4" xfId="32240" xr:uid="{00000000-0005-0000-0000-000092490000}"/>
    <cellStyle name="Normal 19 7 7 5" xfId="41485" xr:uid="{00000000-0005-0000-0000-000093490000}"/>
    <cellStyle name="Normal 19 7 8" xfId="9465" xr:uid="{00000000-0005-0000-0000-000094490000}"/>
    <cellStyle name="Normal 19 7 9" xfId="18715" xr:uid="{00000000-0005-0000-0000-000095490000}"/>
    <cellStyle name="Normal 19 8" xfId="336" xr:uid="{00000000-0005-0000-0000-000096490000}"/>
    <cellStyle name="Normal 19 8 10" xfId="28077" xr:uid="{00000000-0005-0000-0000-000097490000}"/>
    <cellStyle name="Normal 19 8 11" xfId="37322" xr:uid="{00000000-0005-0000-0000-000098490000}"/>
    <cellStyle name="Normal 19 8 2" xfId="705" xr:uid="{00000000-0005-0000-0000-000099490000}"/>
    <cellStyle name="Normal 19 8 2 10" xfId="37690" xr:uid="{00000000-0005-0000-0000-00009A490000}"/>
    <cellStyle name="Normal 19 8 2 2" xfId="1407" xr:uid="{00000000-0005-0000-0000-00009B490000}"/>
    <cellStyle name="Normal 19 8 2 2 2" xfId="4249" xr:uid="{00000000-0005-0000-0000-00009C490000}"/>
    <cellStyle name="Normal 19 8 2 2 2 2" xfId="9231" xr:uid="{00000000-0005-0000-0000-00009D490000}"/>
    <cellStyle name="Normal 19 8 2 2 2 2 2" xfId="18476" xr:uid="{00000000-0005-0000-0000-00009E490000}"/>
    <cellStyle name="Normal 19 8 2 2 2 2 3" xfId="27726" xr:uid="{00000000-0005-0000-0000-00009F490000}"/>
    <cellStyle name="Normal 19 8 2 2 2 2 4" xfId="36971" xr:uid="{00000000-0005-0000-0000-0000A0490000}"/>
    <cellStyle name="Normal 19 8 2 2 2 2 5" xfId="46216" xr:uid="{00000000-0005-0000-0000-0000A1490000}"/>
    <cellStyle name="Normal 19 8 2 2 2 3" xfId="13494" xr:uid="{00000000-0005-0000-0000-0000A2490000}"/>
    <cellStyle name="Normal 19 8 2 2 2 4" xfId="22744" xr:uid="{00000000-0005-0000-0000-0000A3490000}"/>
    <cellStyle name="Normal 19 8 2 2 2 5" xfId="31989" xr:uid="{00000000-0005-0000-0000-0000A4490000}"/>
    <cellStyle name="Normal 19 8 2 2 2 6" xfId="41234" xr:uid="{00000000-0005-0000-0000-0000A5490000}"/>
    <cellStyle name="Normal 19 8 2 2 3" xfId="2828" xr:uid="{00000000-0005-0000-0000-0000A6490000}"/>
    <cellStyle name="Normal 19 8 2 2 3 2" xfId="7810" xr:uid="{00000000-0005-0000-0000-0000A7490000}"/>
    <cellStyle name="Normal 19 8 2 2 3 2 2" xfId="17055" xr:uid="{00000000-0005-0000-0000-0000A8490000}"/>
    <cellStyle name="Normal 19 8 2 2 3 2 3" xfId="26305" xr:uid="{00000000-0005-0000-0000-0000A9490000}"/>
    <cellStyle name="Normal 19 8 2 2 3 2 4" xfId="35550" xr:uid="{00000000-0005-0000-0000-0000AA490000}"/>
    <cellStyle name="Normal 19 8 2 2 3 2 5" xfId="44795" xr:uid="{00000000-0005-0000-0000-0000AB490000}"/>
    <cellStyle name="Normal 19 8 2 2 3 3" xfId="12073" xr:uid="{00000000-0005-0000-0000-0000AC490000}"/>
    <cellStyle name="Normal 19 8 2 2 3 4" xfId="21323" xr:uid="{00000000-0005-0000-0000-0000AD490000}"/>
    <cellStyle name="Normal 19 8 2 2 3 5" xfId="30568" xr:uid="{00000000-0005-0000-0000-0000AE490000}"/>
    <cellStyle name="Normal 19 8 2 2 3 6" xfId="39813" xr:uid="{00000000-0005-0000-0000-0000AF490000}"/>
    <cellStyle name="Normal 19 8 2 2 4" xfId="6389" xr:uid="{00000000-0005-0000-0000-0000B0490000}"/>
    <cellStyle name="Normal 19 8 2 2 4 2" xfId="15634" xr:uid="{00000000-0005-0000-0000-0000B1490000}"/>
    <cellStyle name="Normal 19 8 2 2 4 3" xfId="24884" xr:uid="{00000000-0005-0000-0000-0000B2490000}"/>
    <cellStyle name="Normal 19 8 2 2 4 4" xfId="34129" xr:uid="{00000000-0005-0000-0000-0000B3490000}"/>
    <cellStyle name="Normal 19 8 2 2 4 5" xfId="43374" xr:uid="{00000000-0005-0000-0000-0000B4490000}"/>
    <cellStyle name="Normal 19 8 2 2 5" xfId="10652" xr:uid="{00000000-0005-0000-0000-0000B5490000}"/>
    <cellStyle name="Normal 19 8 2 2 6" xfId="19902" xr:uid="{00000000-0005-0000-0000-0000B6490000}"/>
    <cellStyle name="Normal 19 8 2 2 7" xfId="29147" xr:uid="{00000000-0005-0000-0000-0000B7490000}"/>
    <cellStyle name="Normal 19 8 2 2 8" xfId="38392" xr:uid="{00000000-0005-0000-0000-0000B8490000}"/>
    <cellStyle name="Normal 19 8 2 3" xfId="3547" xr:uid="{00000000-0005-0000-0000-0000B9490000}"/>
    <cellStyle name="Normal 19 8 2 3 2" xfId="8529" xr:uid="{00000000-0005-0000-0000-0000BA490000}"/>
    <cellStyle name="Normal 19 8 2 3 2 2" xfId="17774" xr:uid="{00000000-0005-0000-0000-0000BB490000}"/>
    <cellStyle name="Normal 19 8 2 3 2 3" xfId="27024" xr:uid="{00000000-0005-0000-0000-0000BC490000}"/>
    <cellStyle name="Normal 19 8 2 3 2 4" xfId="36269" xr:uid="{00000000-0005-0000-0000-0000BD490000}"/>
    <cellStyle name="Normal 19 8 2 3 2 5" xfId="45514" xr:uid="{00000000-0005-0000-0000-0000BE490000}"/>
    <cellStyle name="Normal 19 8 2 3 3" xfId="12792" xr:uid="{00000000-0005-0000-0000-0000BF490000}"/>
    <cellStyle name="Normal 19 8 2 3 4" xfId="22042" xr:uid="{00000000-0005-0000-0000-0000C0490000}"/>
    <cellStyle name="Normal 19 8 2 3 5" xfId="31287" xr:uid="{00000000-0005-0000-0000-0000C1490000}"/>
    <cellStyle name="Normal 19 8 2 3 6" xfId="40532" xr:uid="{00000000-0005-0000-0000-0000C2490000}"/>
    <cellStyle name="Normal 19 8 2 4" xfId="2109" xr:uid="{00000000-0005-0000-0000-0000C3490000}"/>
    <cellStyle name="Normal 19 8 2 4 2" xfId="7091" xr:uid="{00000000-0005-0000-0000-0000C4490000}"/>
    <cellStyle name="Normal 19 8 2 4 2 2" xfId="16336" xr:uid="{00000000-0005-0000-0000-0000C5490000}"/>
    <cellStyle name="Normal 19 8 2 4 2 3" xfId="25586" xr:uid="{00000000-0005-0000-0000-0000C6490000}"/>
    <cellStyle name="Normal 19 8 2 4 2 4" xfId="34831" xr:uid="{00000000-0005-0000-0000-0000C7490000}"/>
    <cellStyle name="Normal 19 8 2 4 2 5" xfId="44076" xr:uid="{00000000-0005-0000-0000-0000C8490000}"/>
    <cellStyle name="Normal 19 8 2 4 3" xfId="11354" xr:uid="{00000000-0005-0000-0000-0000C9490000}"/>
    <cellStyle name="Normal 19 8 2 4 4" xfId="20604" xr:uid="{00000000-0005-0000-0000-0000CA490000}"/>
    <cellStyle name="Normal 19 8 2 4 5" xfId="29849" xr:uid="{00000000-0005-0000-0000-0000CB490000}"/>
    <cellStyle name="Normal 19 8 2 4 6" xfId="39094" xr:uid="{00000000-0005-0000-0000-0000CC490000}"/>
    <cellStyle name="Normal 19 8 2 5" xfId="5687" xr:uid="{00000000-0005-0000-0000-0000CD490000}"/>
    <cellStyle name="Normal 19 8 2 5 2" xfId="14932" xr:uid="{00000000-0005-0000-0000-0000CE490000}"/>
    <cellStyle name="Normal 19 8 2 5 3" xfId="24182" xr:uid="{00000000-0005-0000-0000-0000CF490000}"/>
    <cellStyle name="Normal 19 8 2 5 4" xfId="33427" xr:uid="{00000000-0005-0000-0000-0000D0490000}"/>
    <cellStyle name="Normal 19 8 2 5 5" xfId="42672" xr:uid="{00000000-0005-0000-0000-0000D1490000}"/>
    <cellStyle name="Normal 19 8 2 6" xfId="4968" xr:uid="{00000000-0005-0000-0000-0000D2490000}"/>
    <cellStyle name="Normal 19 8 2 6 2" xfId="14213" xr:uid="{00000000-0005-0000-0000-0000D3490000}"/>
    <cellStyle name="Normal 19 8 2 6 3" xfId="23463" xr:uid="{00000000-0005-0000-0000-0000D4490000}"/>
    <cellStyle name="Normal 19 8 2 6 4" xfId="32708" xr:uid="{00000000-0005-0000-0000-0000D5490000}"/>
    <cellStyle name="Normal 19 8 2 6 5" xfId="41953" xr:uid="{00000000-0005-0000-0000-0000D6490000}"/>
    <cellStyle name="Normal 19 8 2 7" xfId="9950" xr:uid="{00000000-0005-0000-0000-0000D7490000}"/>
    <cellStyle name="Normal 19 8 2 8" xfId="19200" xr:uid="{00000000-0005-0000-0000-0000D8490000}"/>
    <cellStyle name="Normal 19 8 2 9" xfId="28445" xr:uid="{00000000-0005-0000-0000-0000D9490000}"/>
    <cellStyle name="Normal 19 8 3" xfId="1056" xr:uid="{00000000-0005-0000-0000-0000DA490000}"/>
    <cellStyle name="Normal 19 8 3 2" xfId="3898" xr:uid="{00000000-0005-0000-0000-0000DB490000}"/>
    <cellStyle name="Normal 19 8 3 2 2" xfId="8880" xr:uid="{00000000-0005-0000-0000-0000DC490000}"/>
    <cellStyle name="Normal 19 8 3 2 2 2" xfId="18125" xr:uid="{00000000-0005-0000-0000-0000DD490000}"/>
    <cellStyle name="Normal 19 8 3 2 2 3" xfId="27375" xr:uid="{00000000-0005-0000-0000-0000DE490000}"/>
    <cellStyle name="Normal 19 8 3 2 2 4" xfId="36620" xr:uid="{00000000-0005-0000-0000-0000DF490000}"/>
    <cellStyle name="Normal 19 8 3 2 2 5" xfId="45865" xr:uid="{00000000-0005-0000-0000-0000E0490000}"/>
    <cellStyle name="Normal 19 8 3 2 3" xfId="13143" xr:uid="{00000000-0005-0000-0000-0000E1490000}"/>
    <cellStyle name="Normal 19 8 3 2 4" xfId="22393" xr:uid="{00000000-0005-0000-0000-0000E2490000}"/>
    <cellStyle name="Normal 19 8 3 2 5" xfId="31638" xr:uid="{00000000-0005-0000-0000-0000E3490000}"/>
    <cellStyle name="Normal 19 8 3 2 6" xfId="40883" xr:uid="{00000000-0005-0000-0000-0000E4490000}"/>
    <cellStyle name="Normal 19 8 3 3" xfId="2460" xr:uid="{00000000-0005-0000-0000-0000E5490000}"/>
    <cellStyle name="Normal 19 8 3 3 2" xfId="7442" xr:uid="{00000000-0005-0000-0000-0000E6490000}"/>
    <cellStyle name="Normal 19 8 3 3 2 2" xfId="16687" xr:uid="{00000000-0005-0000-0000-0000E7490000}"/>
    <cellStyle name="Normal 19 8 3 3 2 3" xfId="25937" xr:uid="{00000000-0005-0000-0000-0000E8490000}"/>
    <cellStyle name="Normal 19 8 3 3 2 4" xfId="35182" xr:uid="{00000000-0005-0000-0000-0000E9490000}"/>
    <cellStyle name="Normal 19 8 3 3 2 5" xfId="44427" xr:uid="{00000000-0005-0000-0000-0000EA490000}"/>
    <cellStyle name="Normal 19 8 3 3 3" xfId="11705" xr:uid="{00000000-0005-0000-0000-0000EB490000}"/>
    <cellStyle name="Normal 19 8 3 3 4" xfId="20955" xr:uid="{00000000-0005-0000-0000-0000EC490000}"/>
    <cellStyle name="Normal 19 8 3 3 5" xfId="30200" xr:uid="{00000000-0005-0000-0000-0000ED490000}"/>
    <cellStyle name="Normal 19 8 3 3 6" xfId="39445" xr:uid="{00000000-0005-0000-0000-0000EE490000}"/>
    <cellStyle name="Normal 19 8 3 4" xfId="6038" xr:uid="{00000000-0005-0000-0000-0000EF490000}"/>
    <cellStyle name="Normal 19 8 3 4 2" xfId="15283" xr:uid="{00000000-0005-0000-0000-0000F0490000}"/>
    <cellStyle name="Normal 19 8 3 4 3" xfId="24533" xr:uid="{00000000-0005-0000-0000-0000F1490000}"/>
    <cellStyle name="Normal 19 8 3 4 4" xfId="33778" xr:uid="{00000000-0005-0000-0000-0000F2490000}"/>
    <cellStyle name="Normal 19 8 3 4 5" xfId="43023" xr:uid="{00000000-0005-0000-0000-0000F3490000}"/>
    <cellStyle name="Normal 19 8 3 5" xfId="10301" xr:uid="{00000000-0005-0000-0000-0000F4490000}"/>
    <cellStyle name="Normal 19 8 3 6" xfId="19551" xr:uid="{00000000-0005-0000-0000-0000F5490000}"/>
    <cellStyle name="Normal 19 8 3 7" xfId="28796" xr:uid="{00000000-0005-0000-0000-0000F6490000}"/>
    <cellStyle name="Normal 19 8 3 8" xfId="38041" xr:uid="{00000000-0005-0000-0000-0000F7490000}"/>
    <cellStyle name="Normal 19 8 4" xfId="3179" xr:uid="{00000000-0005-0000-0000-0000F8490000}"/>
    <cellStyle name="Normal 19 8 4 2" xfId="8161" xr:uid="{00000000-0005-0000-0000-0000F9490000}"/>
    <cellStyle name="Normal 19 8 4 2 2" xfId="17406" xr:uid="{00000000-0005-0000-0000-0000FA490000}"/>
    <cellStyle name="Normal 19 8 4 2 3" xfId="26656" xr:uid="{00000000-0005-0000-0000-0000FB490000}"/>
    <cellStyle name="Normal 19 8 4 2 4" xfId="35901" xr:uid="{00000000-0005-0000-0000-0000FC490000}"/>
    <cellStyle name="Normal 19 8 4 2 5" xfId="45146" xr:uid="{00000000-0005-0000-0000-0000FD490000}"/>
    <cellStyle name="Normal 19 8 4 3" xfId="12424" xr:uid="{00000000-0005-0000-0000-0000FE490000}"/>
    <cellStyle name="Normal 19 8 4 4" xfId="21674" xr:uid="{00000000-0005-0000-0000-0000FF490000}"/>
    <cellStyle name="Normal 19 8 4 5" xfId="30919" xr:uid="{00000000-0005-0000-0000-0000004A0000}"/>
    <cellStyle name="Normal 19 8 4 6" xfId="40164" xr:uid="{00000000-0005-0000-0000-0000014A0000}"/>
    <cellStyle name="Normal 19 8 5" xfId="1641" xr:uid="{00000000-0005-0000-0000-0000024A0000}"/>
    <cellStyle name="Normal 19 8 5 2" xfId="6623" xr:uid="{00000000-0005-0000-0000-0000034A0000}"/>
    <cellStyle name="Normal 19 8 5 2 2" xfId="15868" xr:uid="{00000000-0005-0000-0000-0000044A0000}"/>
    <cellStyle name="Normal 19 8 5 2 3" xfId="25118" xr:uid="{00000000-0005-0000-0000-0000054A0000}"/>
    <cellStyle name="Normal 19 8 5 2 4" xfId="34363" xr:uid="{00000000-0005-0000-0000-0000064A0000}"/>
    <cellStyle name="Normal 19 8 5 2 5" xfId="43608" xr:uid="{00000000-0005-0000-0000-0000074A0000}"/>
    <cellStyle name="Normal 19 8 5 3" xfId="10886" xr:uid="{00000000-0005-0000-0000-0000084A0000}"/>
    <cellStyle name="Normal 19 8 5 4" xfId="20136" xr:uid="{00000000-0005-0000-0000-0000094A0000}"/>
    <cellStyle name="Normal 19 8 5 5" xfId="29381" xr:uid="{00000000-0005-0000-0000-00000A4A0000}"/>
    <cellStyle name="Normal 19 8 5 6" xfId="38626" xr:uid="{00000000-0005-0000-0000-00000B4A0000}"/>
    <cellStyle name="Normal 19 8 6" xfId="5319" xr:uid="{00000000-0005-0000-0000-00000C4A0000}"/>
    <cellStyle name="Normal 19 8 6 2" xfId="14564" xr:uid="{00000000-0005-0000-0000-00000D4A0000}"/>
    <cellStyle name="Normal 19 8 6 3" xfId="23814" xr:uid="{00000000-0005-0000-0000-00000E4A0000}"/>
    <cellStyle name="Normal 19 8 6 4" xfId="33059" xr:uid="{00000000-0005-0000-0000-00000F4A0000}"/>
    <cellStyle name="Normal 19 8 6 5" xfId="42304" xr:uid="{00000000-0005-0000-0000-0000104A0000}"/>
    <cellStyle name="Normal 19 8 7" xfId="4617" xr:uid="{00000000-0005-0000-0000-0000114A0000}"/>
    <cellStyle name="Normal 19 8 7 2" xfId="13862" xr:uid="{00000000-0005-0000-0000-0000124A0000}"/>
    <cellStyle name="Normal 19 8 7 3" xfId="23112" xr:uid="{00000000-0005-0000-0000-0000134A0000}"/>
    <cellStyle name="Normal 19 8 7 4" xfId="32357" xr:uid="{00000000-0005-0000-0000-0000144A0000}"/>
    <cellStyle name="Normal 19 8 7 5" xfId="41602" xr:uid="{00000000-0005-0000-0000-0000154A0000}"/>
    <cellStyle name="Normal 19 8 8" xfId="9582" xr:uid="{00000000-0005-0000-0000-0000164A0000}"/>
    <cellStyle name="Normal 19 8 9" xfId="18832" xr:uid="{00000000-0005-0000-0000-0000174A0000}"/>
    <cellStyle name="Normal 19 9" xfId="470" xr:uid="{00000000-0005-0000-0000-0000184A0000}"/>
    <cellStyle name="Normal 19 9 10" xfId="37456" xr:uid="{00000000-0005-0000-0000-0000194A0000}"/>
    <cellStyle name="Normal 19 9 2" xfId="1173" xr:uid="{00000000-0005-0000-0000-00001A4A0000}"/>
    <cellStyle name="Normal 19 9 2 2" xfId="4015" xr:uid="{00000000-0005-0000-0000-00001B4A0000}"/>
    <cellStyle name="Normal 19 9 2 2 2" xfId="8997" xr:uid="{00000000-0005-0000-0000-00001C4A0000}"/>
    <cellStyle name="Normal 19 9 2 2 2 2" xfId="18242" xr:uid="{00000000-0005-0000-0000-00001D4A0000}"/>
    <cellStyle name="Normal 19 9 2 2 2 3" xfId="27492" xr:uid="{00000000-0005-0000-0000-00001E4A0000}"/>
    <cellStyle name="Normal 19 9 2 2 2 4" xfId="36737" xr:uid="{00000000-0005-0000-0000-00001F4A0000}"/>
    <cellStyle name="Normal 19 9 2 2 2 5" xfId="45982" xr:uid="{00000000-0005-0000-0000-0000204A0000}"/>
    <cellStyle name="Normal 19 9 2 2 3" xfId="13260" xr:uid="{00000000-0005-0000-0000-0000214A0000}"/>
    <cellStyle name="Normal 19 9 2 2 4" xfId="22510" xr:uid="{00000000-0005-0000-0000-0000224A0000}"/>
    <cellStyle name="Normal 19 9 2 2 5" xfId="31755" xr:uid="{00000000-0005-0000-0000-0000234A0000}"/>
    <cellStyle name="Normal 19 9 2 2 6" xfId="41000" xr:uid="{00000000-0005-0000-0000-0000244A0000}"/>
    <cellStyle name="Normal 19 9 2 3" xfId="2594" xr:uid="{00000000-0005-0000-0000-0000254A0000}"/>
    <cellStyle name="Normal 19 9 2 3 2" xfId="7576" xr:uid="{00000000-0005-0000-0000-0000264A0000}"/>
    <cellStyle name="Normal 19 9 2 3 2 2" xfId="16821" xr:uid="{00000000-0005-0000-0000-0000274A0000}"/>
    <cellStyle name="Normal 19 9 2 3 2 3" xfId="26071" xr:uid="{00000000-0005-0000-0000-0000284A0000}"/>
    <cellStyle name="Normal 19 9 2 3 2 4" xfId="35316" xr:uid="{00000000-0005-0000-0000-0000294A0000}"/>
    <cellStyle name="Normal 19 9 2 3 2 5" xfId="44561" xr:uid="{00000000-0005-0000-0000-00002A4A0000}"/>
    <cellStyle name="Normal 19 9 2 3 3" xfId="11839" xr:uid="{00000000-0005-0000-0000-00002B4A0000}"/>
    <cellStyle name="Normal 19 9 2 3 4" xfId="21089" xr:uid="{00000000-0005-0000-0000-00002C4A0000}"/>
    <cellStyle name="Normal 19 9 2 3 5" xfId="30334" xr:uid="{00000000-0005-0000-0000-00002D4A0000}"/>
    <cellStyle name="Normal 19 9 2 3 6" xfId="39579" xr:uid="{00000000-0005-0000-0000-00002E4A0000}"/>
    <cellStyle name="Normal 19 9 2 4" xfId="6155" xr:uid="{00000000-0005-0000-0000-00002F4A0000}"/>
    <cellStyle name="Normal 19 9 2 4 2" xfId="15400" xr:uid="{00000000-0005-0000-0000-0000304A0000}"/>
    <cellStyle name="Normal 19 9 2 4 3" xfId="24650" xr:uid="{00000000-0005-0000-0000-0000314A0000}"/>
    <cellStyle name="Normal 19 9 2 4 4" xfId="33895" xr:uid="{00000000-0005-0000-0000-0000324A0000}"/>
    <cellStyle name="Normal 19 9 2 4 5" xfId="43140" xr:uid="{00000000-0005-0000-0000-0000334A0000}"/>
    <cellStyle name="Normal 19 9 2 5" xfId="10418" xr:uid="{00000000-0005-0000-0000-0000344A0000}"/>
    <cellStyle name="Normal 19 9 2 6" xfId="19668" xr:uid="{00000000-0005-0000-0000-0000354A0000}"/>
    <cellStyle name="Normal 19 9 2 7" xfId="28913" xr:uid="{00000000-0005-0000-0000-0000364A0000}"/>
    <cellStyle name="Normal 19 9 2 8" xfId="38158" xr:uid="{00000000-0005-0000-0000-0000374A0000}"/>
    <cellStyle name="Normal 19 9 3" xfId="3313" xr:uid="{00000000-0005-0000-0000-0000384A0000}"/>
    <cellStyle name="Normal 19 9 3 2" xfId="8295" xr:uid="{00000000-0005-0000-0000-0000394A0000}"/>
    <cellStyle name="Normal 19 9 3 2 2" xfId="17540" xr:uid="{00000000-0005-0000-0000-00003A4A0000}"/>
    <cellStyle name="Normal 19 9 3 2 3" xfId="26790" xr:uid="{00000000-0005-0000-0000-00003B4A0000}"/>
    <cellStyle name="Normal 19 9 3 2 4" xfId="36035" xr:uid="{00000000-0005-0000-0000-00003C4A0000}"/>
    <cellStyle name="Normal 19 9 3 2 5" xfId="45280" xr:uid="{00000000-0005-0000-0000-00003D4A0000}"/>
    <cellStyle name="Normal 19 9 3 3" xfId="12558" xr:uid="{00000000-0005-0000-0000-00003E4A0000}"/>
    <cellStyle name="Normal 19 9 3 4" xfId="21808" xr:uid="{00000000-0005-0000-0000-00003F4A0000}"/>
    <cellStyle name="Normal 19 9 3 5" xfId="31053" xr:uid="{00000000-0005-0000-0000-0000404A0000}"/>
    <cellStyle name="Normal 19 9 3 6" xfId="40298" xr:uid="{00000000-0005-0000-0000-0000414A0000}"/>
    <cellStyle name="Normal 19 9 4" xfId="1875" xr:uid="{00000000-0005-0000-0000-0000424A0000}"/>
    <cellStyle name="Normal 19 9 4 2" xfId="6857" xr:uid="{00000000-0005-0000-0000-0000434A0000}"/>
    <cellStyle name="Normal 19 9 4 2 2" xfId="16102" xr:uid="{00000000-0005-0000-0000-0000444A0000}"/>
    <cellStyle name="Normal 19 9 4 2 3" xfId="25352" xr:uid="{00000000-0005-0000-0000-0000454A0000}"/>
    <cellStyle name="Normal 19 9 4 2 4" xfId="34597" xr:uid="{00000000-0005-0000-0000-0000464A0000}"/>
    <cellStyle name="Normal 19 9 4 2 5" xfId="43842" xr:uid="{00000000-0005-0000-0000-0000474A0000}"/>
    <cellStyle name="Normal 19 9 4 3" xfId="11120" xr:uid="{00000000-0005-0000-0000-0000484A0000}"/>
    <cellStyle name="Normal 19 9 4 4" xfId="20370" xr:uid="{00000000-0005-0000-0000-0000494A0000}"/>
    <cellStyle name="Normal 19 9 4 5" xfId="29615" xr:uid="{00000000-0005-0000-0000-00004A4A0000}"/>
    <cellStyle name="Normal 19 9 4 6" xfId="38860" xr:uid="{00000000-0005-0000-0000-00004B4A0000}"/>
    <cellStyle name="Normal 19 9 5" xfId="5453" xr:uid="{00000000-0005-0000-0000-00004C4A0000}"/>
    <cellStyle name="Normal 19 9 5 2" xfId="14698" xr:uid="{00000000-0005-0000-0000-00004D4A0000}"/>
    <cellStyle name="Normal 19 9 5 3" xfId="23948" xr:uid="{00000000-0005-0000-0000-00004E4A0000}"/>
    <cellStyle name="Normal 19 9 5 4" xfId="33193" xr:uid="{00000000-0005-0000-0000-00004F4A0000}"/>
    <cellStyle name="Normal 19 9 5 5" xfId="42438" xr:uid="{00000000-0005-0000-0000-0000504A0000}"/>
    <cellStyle name="Normal 19 9 6" xfId="4383" xr:uid="{00000000-0005-0000-0000-0000514A0000}"/>
    <cellStyle name="Normal 19 9 6 2" xfId="13628" xr:uid="{00000000-0005-0000-0000-0000524A0000}"/>
    <cellStyle name="Normal 19 9 6 3" xfId="22878" xr:uid="{00000000-0005-0000-0000-0000534A0000}"/>
    <cellStyle name="Normal 19 9 6 4" xfId="32123" xr:uid="{00000000-0005-0000-0000-0000544A0000}"/>
    <cellStyle name="Normal 19 9 6 5" xfId="41368" xr:uid="{00000000-0005-0000-0000-0000554A0000}"/>
    <cellStyle name="Normal 19 9 7" xfId="9716" xr:uid="{00000000-0005-0000-0000-0000564A0000}"/>
    <cellStyle name="Normal 19 9 8" xfId="18966" xr:uid="{00000000-0005-0000-0000-0000574A0000}"/>
    <cellStyle name="Normal 19 9 9" xfId="28211" xr:uid="{00000000-0005-0000-0000-0000584A0000}"/>
    <cellStyle name="Normal 2" xfId="3" xr:uid="{00000000-0005-0000-0000-0000594A0000}"/>
    <cellStyle name="Normal 2 2" xfId="46" xr:uid="{00000000-0005-0000-0000-00005A4A0000}"/>
    <cellStyle name="Normal 2 3" xfId="47" xr:uid="{00000000-0005-0000-0000-00005B4A0000}"/>
    <cellStyle name="Normal 2 3 2" xfId="48" xr:uid="{00000000-0005-0000-0000-00005C4A0000}"/>
    <cellStyle name="Normal 2 3 3" xfId="49" xr:uid="{00000000-0005-0000-0000-00005D4A0000}"/>
    <cellStyle name="Normal 2 4" xfId="50" xr:uid="{00000000-0005-0000-0000-00005E4A0000}"/>
    <cellStyle name="Normal 2 5" xfId="51" xr:uid="{00000000-0005-0000-0000-00005F4A0000}"/>
    <cellStyle name="Normal 2 5 2" xfId="52" xr:uid="{00000000-0005-0000-0000-0000604A0000}"/>
    <cellStyle name="Normal 2 6" xfId="45" xr:uid="{00000000-0005-0000-0000-0000614A0000}"/>
    <cellStyle name="Normal 2 7" xfId="78" xr:uid="{00000000-0005-0000-0000-0000624A0000}"/>
    <cellStyle name="Normal 20" xfId="95" xr:uid="{00000000-0005-0000-0000-0000634A0000}"/>
    <cellStyle name="Normal 20 10" xfId="824" xr:uid="{00000000-0005-0000-0000-0000644A0000}"/>
    <cellStyle name="Normal 20 10 2" xfId="3666" xr:uid="{00000000-0005-0000-0000-0000654A0000}"/>
    <cellStyle name="Normal 20 10 2 2" xfId="8648" xr:uid="{00000000-0005-0000-0000-0000664A0000}"/>
    <cellStyle name="Normal 20 10 2 2 2" xfId="17893" xr:uid="{00000000-0005-0000-0000-0000674A0000}"/>
    <cellStyle name="Normal 20 10 2 2 3" xfId="27143" xr:uid="{00000000-0005-0000-0000-0000684A0000}"/>
    <cellStyle name="Normal 20 10 2 2 4" xfId="36388" xr:uid="{00000000-0005-0000-0000-0000694A0000}"/>
    <cellStyle name="Normal 20 10 2 2 5" xfId="45633" xr:uid="{00000000-0005-0000-0000-00006A4A0000}"/>
    <cellStyle name="Normal 20 10 2 3" xfId="12911" xr:uid="{00000000-0005-0000-0000-00006B4A0000}"/>
    <cellStyle name="Normal 20 10 2 4" xfId="22161" xr:uid="{00000000-0005-0000-0000-00006C4A0000}"/>
    <cellStyle name="Normal 20 10 2 5" xfId="31406" xr:uid="{00000000-0005-0000-0000-00006D4A0000}"/>
    <cellStyle name="Normal 20 10 2 6" xfId="40651" xr:uid="{00000000-0005-0000-0000-00006E4A0000}"/>
    <cellStyle name="Normal 20 10 3" xfId="2228" xr:uid="{00000000-0005-0000-0000-00006F4A0000}"/>
    <cellStyle name="Normal 20 10 3 2" xfId="7210" xr:uid="{00000000-0005-0000-0000-0000704A0000}"/>
    <cellStyle name="Normal 20 10 3 2 2" xfId="16455" xr:uid="{00000000-0005-0000-0000-0000714A0000}"/>
    <cellStyle name="Normal 20 10 3 2 3" xfId="25705" xr:uid="{00000000-0005-0000-0000-0000724A0000}"/>
    <cellStyle name="Normal 20 10 3 2 4" xfId="34950" xr:uid="{00000000-0005-0000-0000-0000734A0000}"/>
    <cellStyle name="Normal 20 10 3 2 5" xfId="44195" xr:uid="{00000000-0005-0000-0000-0000744A0000}"/>
    <cellStyle name="Normal 20 10 3 3" xfId="11473" xr:uid="{00000000-0005-0000-0000-0000754A0000}"/>
    <cellStyle name="Normal 20 10 3 4" xfId="20723" xr:uid="{00000000-0005-0000-0000-0000764A0000}"/>
    <cellStyle name="Normal 20 10 3 5" xfId="29968" xr:uid="{00000000-0005-0000-0000-0000774A0000}"/>
    <cellStyle name="Normal 20 10 3 6" xfId="39213" xr:uid="{00000000-0005-0000-0000-0000784A0000}"/>
    <cellStyle name="Normal 20 10 4" xfId="5806" xr:uid="{00000000-0005-0000-0000-0000794A0000}"/>
    <cellStyle name="Normal 20 10 4 2" xfId="15051" xr:uid="{00000000-0005-0000-0000-00007A4A0000}"/>
    <cellStyle name="Normal 20 10 4 3" xfId="24301" xr:uid="{00000000-0005-0000-0000-00007B4A0000}"/>
    <cellStyle name="Normal 20 10 4 4" xfId="33546" xr:uid="{00000000-0005-0000-0000-00007C4A0000}"/>
    <cellStyle name="Normal 20 10 4 5" xfId="42791" xr:uid="{00000000-0005-0000-0000-00007D4A0000}"/>
    <cellStyle name="Normal 20 10 5" xfId="10069" xr:uid="{00000000-0005-0000-0000-00007E4A0000}"/>
    <cellStyle name="Normal 20 10 6" xfId="19319" xr:uid="{00000000-0005-0000-0000-00007F4A0000}"/>
    <cellStyle name="Normal 20 10 7" xfId="28564" xr:uid="{00000000-0005-0000-0000-0000804A0000}"/>
    <cellStyle name="Normal 20 10 8" xfId="37809" xr:uid="{00000000-0005-0000-0000-0000814A0000}"/>
    <cellStyle name="Normal 20 11" xfId="2947" xr:uid="{00000000-0005-0000-0000-0000824A0000}"/>
    <cellStyle name="Normal 20 11 2" xfId="7929" xr:uid="{00000000-0005-0000-0000-0000834A0000}"/>
    <cellStyle name="Normal 20 11 2 2" xfId="17174" xr:uid="{00000000-0005-0000-0000-0000844A0000}"/>
    <cellStyle name="Normal 20 11 2 3" xfId="26424" xr:uid="{00000000-0005-0000-0000-0000854A0000}"/>
    <cellStyle name="Normal 20 11 2 4" xfId="35669" xr:uid="{00000000-0005-0000-0000-0000864A0000}"/>
    <cellStyle name="Normal 20 11 2 5" xfId="44914" xr:uid="{00000000-0005-0000-0000-0000874A0000}"/>
    <cellStyle name="Normal 20 11 3" xfId="12192" xr:uid="{00000000-0005-0000-0000-0000884A0000}"/>
    <cellStyle name="Normal 20 11 4" xfId="21442" xr:uid="{00000000-0005-0000-0000-0000894A0000}"/>
    <cellStyle name="Normal 20 11 5" xfId="30687" xr:uid="{00000000-0005-0000-0000-00008A4A0000}"/>
    <cellStyle name="Normal 20 11 6" xfId="39932" xr:uid="{00000000-0005-0000-0000-00008B4A0000}"/>
    <cellStyle name="Normal 20 12" xfId="1526" xr:uid="{00000000-0005-0000-0000-00008C4A0000}"/>
    <cellStyle name="Normal 20 12 2" xfId="6508" xr:uid="{00000000-0005-0000-0000-00008D4A0000}"/>
    <cellStyle name="Normal 20 12 2 2" xfId="15753" xr:uid="{00000000-0005-0000-0000-00008E4A0000}"/>
    <cellStyle name="Normal 20 12 2 3" xfId="25003" xr:uid="{00000000-0005-0000-0000-00008F4A0000}"/>
    <cellStyle name="Normal 20 12 2 4" xfId="34248" xr:uid="{00000000-0005-0000-0000-0000904A0000}"/>
    <cellStyle name="Normal 20 12 2 5" xfId="43493" xr:uid="{00000000-0005-0000-0000-0000914A0000}"/>
    <cellStyle name="Normal 20 12 3" xfId="10771" xr:uid="{00000000-0005-0000-0000-0000924A0000}"/>
    <cellStyle name="Normal 20 12 4" xfId="20021" xr:uid="{00000000-0005-0000-0000-0000934A0000}"/>
    <cellStyle name="Normal 20 12 5" xfId="29266" xr:uid="{00000000-0005-0000-0000-0000944A0000}"/>
    <cellStyle name="Normal 20 12 6" xfId="38511" xr:uid="{00000000-0005-0000-0000-0000954A0000}"/>
    <cellStyle name="Normal 20 13" xfId="5087" xr:uid="{00000000-0005-0000-0000-0000964A0000}"/>
    <cellStyle name="Normal 20 13 2" xfId="14332" xr:uid="{00000000-0005-0000-0000-0000974A0000}"/>
    <cellStyle name="Normal 20 13 3" xfId="23582" xr:uid="{00000000-0005-0000-0000-0000984A0000}"/>
    <cellStyle name="Normal 20 13 4" xfId="32827" xr:uid="{00000000-0005-0000-0000-0000994A0000}"/>
    <cellStyle name="Normal 20 13 5" xfId="42072" xr:uid="{00000000-0005-0000-0000-00009A4A0000}"/>
    <cellStyle name="Normal 20 14" xfId="9350" xr:uid="{00000000-0005-0000-0000-00009B4A0000}"/>
    <cellStyle name="Normal 20 15" xfId="18600" xr:uid="{00000000-0005-0000-0000-00009C4A0000}"/>
    <cellStyle name="Normal 20 16" xfId="27845" xr:uid="{00000000-0005-0000-0000-00009D4A0000}"/>
    <cellStyle name="Normal 20 17" xfId="37090" xr:uid="{00000000-0005-0000-0000-00009E4A0000}"/>
    <cellStyle name="Normal 20 2" xfId="110" xr:uid="{00000000-0005-0000-0000-00009F4A0000}"/>
    <cellStyle name="Normal 20 2 10" xfId="2958" xr:uid="{00000000-0005-0000-0000-0000A04A0000}"/>
    <cellStyle name="Normal 20 2 10 2" xfId="7940" xr:uid="{00000000-0005-0000-0000-0000A14A0000}"/>
    <cellStyle name="Normal 20 2 10 2 2" xfId="17185" xr:uid="{00000000-0005-0000-0000-0000A24A0000}"/>
    <cellStyle name="Normal 20 2 10 2 3" xfId="26435" xr:uid="{00000000-0005-0000-0000-0000A34A0000}"/>
    <cellStyle name="Normal 20 2 10 2 4" xfId="35680" xr:uid="{00000000-0005-0000-0000-0000A44A0000}"/>
    <cellStyle name="Normal 20 2 10 2 5" xfId="44925" xr:uid="{00000000-0005-0000-0000-0000A54A0000}"/>
    <cellStyle name="Normal 20 2 10 3" xfId="12203" xr:uid="{00000000-0005-0000-0000-0000A64A0000}"/>
    <cellStyle name="Normal 20 2 10 4" xfId="21453" xr:uid="{00000000-0005-0000-0000-0000A74A0000}"/>
    <cellStyle name="Normal 20 2 10 5" xfId="30698" xr:uid="{00000000-0005-0000-0000-0000A84A0000}"/>
    <cellStyle name="Normal 20 2 10 6" xfId="39943" xr:uid="{00000000-0005-0000-0000-0000A94A0000}"/>
    <cellStyle name="Normal 20 2 11" xfId="1537" xr:uid="{00000000-0005-0000-0000-0000AA4A0000}"/>
    <cellStyle name="Normal 20 2 11 2" xfId="6519" xr:uid="{00000000-0005-0000-0000-0000AB4A0000}"/>
    <cellStyle name="Normal 20 2 11 2 2" xfId="15764" xr:uid="{00000000-0005-0000-0000-0000AC4A0000}"/>
    <cellStyle name="Normal 20 2 11 2 3" xfId="25014" xr:uid="{00000000-0005-0000-0000-0000AD4A0000}"/>
    <cellStyle name="Normal 20 2 11 2 4" xfId="34259" xr:uid="{00000000-0005-0000-0000-0000AE4A0000}"/>
    <cellStyle name="Normal 20 2 11 2 5" xfId="43504" xr:uid="{00000000-0005-0000-0000-0000AF4A0000}"/>
    <cellStyle name="Normal 20 2 11 3" xfId="10782" xr:uid="{00000000-0005-0000-0000-0000B04A0000}"/>
    <cellStyle name="Normal 20 2 11 4" xfId="20032" xr:uid="{00000000-0005-0000-0000-0000B14A0000}"/>
    <cellStyle name="Normal 20 2 11 5" xfId="29277" xr:uid="{00000000-0005-0000-0000-0000B24A0000}"/>
    <cellStyle name="Normal 20 2 11 6" xfId="38522" xr:uid="{00000000-0005-0000-0000-0000B34A0000}"/>
    <cellStyle name="Normal 20 2 12" xfId="5098" xr:uid="{00000000-0005-0000-0000-0000B44A0000}"/>
    <cellStyle name="Normal 20 2 12 2" xfId="14343" xr:uid="{00000000-0005-0000-0000-0000B54A0000}"/>
    <cellStyle name="Normal 20 2 12 3" xfId="23593" xr:uid="{00000000-0005-0000-0000-0000B64A0000}"/>
    <cellStyle name="Normal 20 2 12 4" xfId="32838" xr:uid="{00000000-0005-0000-0000-0000B74A0000}"/>
    <cellStyle name="Normal 20 2 12 5" xfId="42083" xr:uid="{00000000-0005-0000-0000-0000B84A0000}"/>
    <cellStyle name="Normal 20 2 13" xfId="4371" xr:uid="{00000000-0005-0000-0000-0000B94A0000}"/>
    <cellStyle name="Normal 20 2 13 2" xfId="13616" xr:uid="{00000000-0005-0000-0000-0000BA4A0000}"/>
    <cellStyle name="Normal 20 2 13 3" xfId="22866" xr:uid="{00000000-0005-0000-0000-0000BB4A0000}"/>
    <cellStyle name="Normal 20 2 13 4" xfId="32111" xr:uid="{00000000-0005-0000-0000-0000BC4A0000}"/>
    <cellStyle name="Normal 20 2 13 5" xfId="41356" xr:uid="{00000000-0005-0000-0000-0000BD4A0000}"/>
    <cellStyle name="Normal 20 2 14" xfId="9361" xr:uid="{00000000-0005-0000-0000-0000BE4A0000}"/>
    <cellStyle name="Normal 20 2 15" xfId="18611" xr:uid="{00000000-0005-0000-0000-0000BF4A0000}"/>
    <cellStyle name="Normal 20 2 16" xfId="27856" xr:uid="{00000000-0005-0000-0000-0000C04A0000}"/>
    <cellStyle name="Normal 20 2 17" xfId="37101" xr:uid="{00000000-0005-0000-0000-0000C14A0000}"/>
    <cellStyle name="Normal 20 2 2" xfId="125" xr:uid="{00000000-0005-0000-0000-0000C24A0000}"/>
    <cellStyle name="Normal 20 2 2 10" xfId="5111" xr:uid="{00000000-0005-0000-0000-0000C34A0000}"/>
    <cellStyle name="Normal 20 2 2 10 2" xfId="14356" xr:uid="{00000000-0005-0000-0000-0000C44A0000}"/>
    <cellStyle name="Normal 20 2 2 10 3" xfId="23606" xr:uid="{00000000-0005-0000-0000-0000C54A0000}"/>
    <cellStyle name="Normal 20 2 2 10 4" xfId="32851" xr:uid="{00000000-0005-0000-0000-0000C64A0000}"/>
    <cellStyle name="Normal 20 2 2 10 5" xfId="42096" xr:uid="{00000000-0005-0000-0000-0000C74A0000}"/>
    <cellStyle name="Normal 20 2 2 11" xfId="4409" xr:uid="{00000000-0005-0000-0000-0000C84A0000}"/>
    <cellStyle name="Normal 20 2 2 11 2" xfId="13654" xr:uid="{00000000-0005-0000-0000-0000C94A0000}"/>
    <cellStyle name="Normal 20 2 2 11 3" xfId="22904" xr:uid="{00000000-0005-0000-0000-0000CA4A0000}"/>
    <cellStyle name="Normal 20 2 2 11 4" xfId="32149" xr:uid="{00000000-0005-0000-0000-0000CB4A0000}"/>
    <cellStyle name="Normal 20 2 2 11 5" xfId="41394" xr:uid="{00000000-0005-0000-0000-0000CC4A0000}"/>
    <cellStyle name="Normal 20 2 2 12" xfId="9374" xr:uid="{00000000-0005-0000-0000-0000CD4A0000}"/>
    <cellStyle name="Normal 20 2 2 13" xfId="18624" xr:uid="{00000000-0005-0000-0000-0000CE4A0000}"/>
    <cellStyle name="Normal 20 2 2 14" xfId="27869" xr:uid="{00000000-0005-0000-0000-0000CF4A0000}"/>
    <cellStyle name="Normal 20 2 2 15" xfId="37114" xr:uid="{00000000-0005-0000-0000-0000D04A0000}"/>
    <cellStyle name="Normal 20 2 2 2" xfId="205" xr:uid="{00000000-0005-0000-0000-0000D14A0000}"/>
    <cellStyle name="Normal 20 2 2 2 10" xfId="9452" xr:uid="{00000000-0005-0000-0000-0000D24A0000}"/>
    <cellStyle name="Normal 20 2 2 2 11" xfId="18702" xr:uid="{00000000-0005-0000-0000-0000D34A0000}"/>
    <cellStyle name="Normal 20 2 2 2 12" xfId="27947" xr:uid="{00000000-0005-0000-0000-0000D44A0000}"/>
    <cellStyle name="Normal 20 2 2 2 13" xfId="37192" xr:uid="{00000000-0005-0000-0000-0000D54A0000}"/>
    <cellStyle name="Normal 20 2 2 2 2" xfId="284" xr:uid="{00000000-0005-0000-0000-0000D64A0000}"/>
    <cellStyle name="Normal 20 2 2 2 2 10" xfId="28025" xr:uid="{00000000-0005-0000-0000-0000D74A0000}"/>
    <cellStyle name="Normal 20 2 2 2 2 11" xfId="37270" xr:uid="{00000000-0005-0000-0000-0000D84A0000}"/>
    <cellStyle name="Normal 20 2 2 2 2 2" xfId="653" xr:uid="{00000000-0005-0000-0000-0000D94A0000}"/>
    <cellStyle name="Normal 20 2 2 2 2 2 10" xfId="37638" xr:uid="{00000000-0005-0000-0000-0000DA4A0000}"/>
    <cellStyle name="Normal 20 2 2 2 2 2 2" xfId="1355" xr:uid="{00000000-0005-0000-0000-0000DB4A0000}"/>
    <cellStyle name="Normal 20 2 2 2 2 2 2 2" xfId="4197" xr:uid="{00000000-0005-0000-0000-0000DC4A0000}"/>
    <cellStyle name="Normal 20 2 2 2 2 2 2 2 2" xfId="9179" xr:uid="{00000000-0005-0000-0000-0000DD4A0000}"/>
    <cellStyle name="Normal 20 2 2 2 2 2 2 2 2 2" xfId="18424" xr:uid="{00000000-0005-0000-0000-0000DE4A0000}"/>
    <cellStyle name="Normal 20 2 2 2 2 2 2 2 2 3" xfId="27674" xr:uid="{00000000-0005-0000-0000-0000DF4A0000}"/>
    <cellStyle name="Normal 20 2 2 2 2 2 2 2 2 4" xfId="36919" xr:uid="{00000000-0005-0000-0000-0000E04A0000}"/>
    <cellStyle name="Normal 20 2 2 2 2 2 2 2 2 5" xfId="46164" xr:uid="{00000000-0005-0000-0000-0000E14A0000}"/>
    <cellStyle name="Normal 20 2 2 2 2 2 2 2 3" xfId="13442" xr:uid="{00000000-0005-0000-0000-0000E24A0000}"/>
    <cellStyle name="Normal 20 2 2 2 2 2 2 2 4" xfId="22692" xr:uid="{00000000-0005-0000-0000-0000E34A0000}"/>
    <cellStyle name="Normal 20 2 2 2 2 2 2 2 5" xfId="31937" xr:uid="{00000000-0005-0000-0000-0000E44A0000}"/>
    <cellStyle name="Normal 20 2 2 2 2 2 2 2 6" xfId="41182" xr:uid="{00000000-0005-0000-0000-0000E54A0000}"/>
    <cellStyle name="Normal 20 2 2 2 2 2 2 3" xfId="2776" xr:uid="{00000000-0005-0000-0000-0000E64A0000}"/>
    <cellStyle name="Normal 20 2 2 2 2 2 2 3 2" xfId="7758" xr:uid="{00000000-0005-0000-0000-0000E74A0000}"/>
    <cellStyle name="Normal 20 2 2 2 2 2 2 3 2 2" xfId="17003" xr:uid="{00000000-0005-0000-0000-0000E84A0000}"/>
    <cellStyle name="Normal 20 2 2 2 2 2 2 3 2 3" xfId="26253" xr:uid="{00000000-0005-0000-0000-0000E94A0000}"/>
    <cellStyle name="Normal 20 2 2 2 2 2 2 3 2 4" xfId="35498" xr:uid="{00000000-0005-0000-0000-0000EA4A0000}"/>
    <cellStyle name="Normal 20 2 2 2 2 2 2 3 2 5" xfId="44743" xr:uid="{00000000-0005-0000-0000-0000EB4A0000}"/>
    <cellStyle name="Normal 20 2 2 2 2 2 2 3 3" xfId="12021" xr:uid="{00000000-0005-0000-0000-0000EC4A0000}"/>
    <cellStyle name="Normal 20 2 2 2 2 2 2 3 4" xfId="21271" xr:uid="{00000000-0005-0000-0000-0000ED4A0000}"/>
    <cellStyle name="Normal 20 2 2 2 2 2 2 3 5" xfId="30516" xr:uid="{00000000-0005-0000-0000-0000EE4A0000}"/>
    <cellStyle name="Normal 20 2 2 2 2 2 2 3 6" xfId="39761" xr:uid="{00000000-0005-0000-0000-0000EF4A0000}"/>
    <cellStyle name="Normal 20 2 2 2 2 2 2 4" xfId="6337" xr:uid="{00000000-0005-0000-0000-0000F04A0000}"/>
    <cellStyle name="Normal 20 2 2 2 2 2 2 4 2" xfId="15582" xr:uid="{00000000-0005-0000-0000-0000F14A0000}"/>
    <cellStyle name="Normal 20 2 2 2 2 2 2 4 3" xfId="24832" xr:uid="{00000000-0005-0000-0000-0000F24A0000}"/>
    <cellStyle name="Normal 20 2 2 2 2 2 2 4 4" xfId="34077" xr:uid="{00000000-0005-0000-0000-0000F34A0000}"/>
    <cellStyle name="Normal 20 2 2 2 2 2 2 4 5" xfId="43322" xr:uid="{00000000-0005-0000-0000-0000F44A0000}"/>
    <cellStyle name="Normal 20 2 2 2 2 2 2 5" xfId="10600" xr:uid="{00000000-0005-0000-0000-0000F54A0000}"/>
    <cellStyle name="Normal 20 2 2 2 2 2 2 6" xfId="19850" xr:uid="{00000000-0005-0000-0000-0000F64A0000}"/>
    <cellStyle name="Normal 20 2 2 2 2 2 2 7" xfId="29095" xr:uid="{00000000-0005-0000-0000-0000F74A0000}"/>
    <cellStyle name="Normal 20 2 2 2 2 2 2 8" xfId="38340" xr:uid="{00000000-0005-0000-0000-0000F84A0000}"/>
    <cellStyle name="Normal 20 2 2 2 2 2 3" xfId="3495" xr:uid="{00000000-0005-0000-0000-0000F94A0000}"/>
    <cellStyle name="Normal 20 2 2 2 2 2 3 2" xfId="8477" xr:uid="{00000000-0005-0000-0000-0000FA4A0000}"/>
    <cellStyle name="Normal 20 2 2 2 2 2 3 2 2" xfId="17722" xr:uid="{00000000-0005-0000-0000-0000FB4A0000}"/>
    <cellStyle name="Normal 20 2 2 2 2 2 3 2 3" xfId="26972" xr:uid="{00000000-0005-0000-0000-0000FC4A0000}"/>
    <cellStyle name="Normal 20 2 2 2 2 2 3 2 4" xfId="36217" xr:uid="{00000000-0005-0000-0000-0000FD4A0000}"/>
    <cellStyle name="Normal 20 2 2 2 2 2 3 2 5" xfId="45462" xr:uid="{00000000-0005-0000-0000-0000FE4A0000}"/>
    <cellStyle name="Normal 20 2 2 2 2 2 3 3" xfId="12740" xr:uid="{00000000-0005-0000-0000-0000FF4A0000}"/>
    <cellStyle name="Normal 20 2 2 2 2 2 3 4" xfId="21990" xr:uid="{00000000-0005-0000-0000-0000004B0000}"/>
    <cellStyle name="Normal 20 2 2 2 2 2 3 5" xfId="31235" xr:uid="{00000000-0005-0000-0000-0000014B0000}"/>
    <cellStyle name="Normal 20 2 2 2 2 2 3 6" xfId="40480" xr:uid="{00000000-0005-0000-0000-0000024B0000}"/>
    <cellStyle name="Normal 20 2 2 2 2 2 4" xfId="2057" xr:uid="{00000000-0005-0000-0000-0000034B0000}"/>
    <cellStyle name="Normal 20 2 2 2 2 2 4 2" xfId="7039" xr:uid="{00000000-0005-0000-0000-0000044B0000}"/>
    <cellStyle name="Normal 20 2 2 2 2 2 4 2 2" xfId="16284" xr:uid="{00000000-0005-0000-0000-0000054B0000}"/>
    <cellStyle name="Normal 20 2 2 2 2 2 4 2 3" xfId="25534" xr:uid="{00000000-0005-0000-0000-0000064B0000}"/>
    <cellStyle name="Normal 20 2 2 2 2 2 4 2 4" xfId="34779" xr:uid="{00000000-0005-0000-0000-0000074B0000}"/>
    <cellStyle name="Normal 20 2 2 2 2 2 4 2 5" xfId="44024" xr:uid="{00000000-0005-0000-0000-0000084B0000}"/>
    <cellStyle name="Normal 20 2 2 2 2 2 4 3" xfId="11302" xr:uid="{00000000-0005-0000-0000-0000094B0000}"/>
    <cellStyle name="Normal 20 2 2 2 2 2 4 4" xfId="20552" xr:uid="{00000000-0005-0000-0000-00000A4B0000}"/>
    <cellStyle name="Normal 20 2 2 2 2 2 4 5" xfId="29797" xr:uid="{00000000-0005-0000-0000-00000B4B0000}"/>
    <cellStyle name="Normal 20 2 2 2 2 2 4 6" xfId="39042" xr:uid="{00000000-0005-0000-0000-00000C4B0000}"/>
    <cellStyle name="Normal 20 2 2 2 2 2 5" xfId="5635" xr:uid="{00000000-0005-0000-0000-00000D4B0000}"/>
    <cellStyle name="Normal 20 2 2 2 2 2 5 2" xfId="14880" xr:uid="{00000000-0005-0000-0000-00000E4B0000}"/>
    <cellStyle name="Normal 20 2 2 2 2 2 5 3" xfId="24130" xr:uid="{00000000-0005-0000-0000-00000F4B0000}"/>
    <cellStyle name="Normal 20 2 2 2 2 2 5 4" xfId="33375" xr:uid="{00000000-0005-0000-0000-0000104B0000}"/>
    <cellStyle name="Normal 20 2 2 2 2 2 5 5" xfId="42620" xr:uid="{00000000-0005-0000-0000-0000114B0000}"/>
    <cellStyle name="Normal 20 2 2 2 2 2 6" xfId="4916" xr:uid="{00000000-0005-0000-0000-0000124B0000}"/>
    <cellStyle name="Normal 20 2 2 2 2 2 6 2" xfId="14161" xr:uid="{00000000-0005-0000-0000-0000134B0000}"/>
    <cellStyle name="Normal 20 2 2 2 2 2 6 3" xfId="23411" xr:uid="{00000000-0005-0000-0000-0000144B0000}"/>
    <cellStyle name="Normal 20 2 2 2 2 2 6 4" xfId="32656" xr:uid="{00000000-0005-0000-0000-0000154B0000}"/>
    <cellStyle name="Normal 20 2 2 2 2 2 6 5" xfId="41901" xr:uid="{00000000-0005-0000-0000-0000164B0000}"/>
    <cellStyle name="Normal 20 2 2 2 2 2 7" xfId="9898" xr:uid="{00000000-0005-0000-0000-0000174B0000}"/>
    <cellStyle name="Normal 20 2 2 2 2 2 8" xfId="19148" xr:uid="{00000000-0005-0000-0000-0000184B0000}"/>
    <cellStyle name="Normal 20 2 2 2 2 2 9" xfId="28393" xr:uid="{00000000-0005-0000-0000-0000194B0000}"/>
    <cellStyle name="Normal 20 2 2 2 2 3" xfId="1004" xr:uid="{00000000-0005-0000-0000-00001A4B0000}"/>
    <cellStyle name="Normal 20 2 2 2 2 3 2" xfId="3846" xr:uid="{00000000-0005-0000-0000-00001B4B0000}"/>
    <cellStyle name="Normal 20 2 2 2 2 3 2 2" xfId="8828" xr:uid="{00000000-0005-0000-0000-00001C4B0000}"/>
    <cellStyle name="Normal 20 2 2 2 2 3 2 2 2" xfId="18073" xr:uid="{00000000-0005-0000-0000-00001D4B0000}"/>
    <cellStyle name="Normal 20 2 2 2 2 3 2 2 3" xfId="27323" xr:uid="{00000000-0005-0000-0000-00001E4B0000}"/>
    <cellStyle name="Normal 20 2 2 2 2 3 2 2 4" xfId="36568" xr:uid="{00000000-0005-0000-0000-00001F4B0000}"/>
    <cellStyle name="Normal 20 2 2 2 2 3 2 2 5" xfId="45813" xr:uid="{00000000-0005-0000-0000-0000204B0000}"/>
    <cellStyle name="Normal 20 2 2 2 2 3 2 3" xfId="13091" xr:uid="{00000000-0005-0000-0000-0000214B0000}"/>
    <cellStyle name="Normal 20 2 2 2 2 3 2 4" xfId="22341" xr:uid="{00000000-0005-0000-0000-0000224B0000}"/>
    <cellStyle name="Normal 20 2 2 2 2 3 2 5" xfId="31586" xr:uid="{00000000-0005-0000-0000-0000234B0000}"/>
    <cellStyle name="Normal 20 2 2 2 2 3 2 6" xfId="40831" xr:uid="{00000000-0005-0000-0000-0000244B0000}"/>
    <cellStyle name="Normal 20 2 2 2 2 3 3" xfId="2408" xr:uid="{00000000-0005-0000-0000-0000254B0000}"/>
    <cellStyle name="Normal 20 2 2 2 2 3 3 2" xfId="7390" xr:uid="{00000000-0005-0000-0000-0000264B0000}"/>
    <cellStyle name="Normal 20 2 2 2 2 3 3 2 2" xfId="16635" xr:uid="{00000000-0005-0000-0000-0000274B0000}"/>
    <cellStyle name="Normal 20 2 2 2 2 3 3 2 3" xfId="25885" xr:uid="{00000000-0005-0000-0000-0000284B0000}"/>
    <cellStyle name="Normal 20 2 2 2 2 3 3 2 4" xfId="35130" xr:uid="{00000000-0005-0000-0000-0000294B0000}"/>
    <cellStyle name="Normal 20 2 2 2 2 3 3 2 5" xfId="44375" xr:uid="{00000000-0005-0000-0000-00002A4B0000}"/>
    <cellStyle name="Normal 20 2 2 2 2 3 3 3" xfId="11653" xr:uid="{00000000-0005-0000-0000-00002B4B0000}"/>
    <cellStyle name="Normal 20 2 2 2 2 3 3 4" xfId="20903" xr:uid="{00000000-0005-0000-0000-00002C4B0000}"/>
    <cellStyle name="Normal 20 2 2 2 2 3 3 5" xfId="30148" xr:uid="{00000000-0005-0000-0000-00002D4B0000}"/>
    <cellStyle name="Normal 20 2 2 2 2 3 3 6" xfId="39393" xr:uid="{00000000-0005-0000-0000-00002E4B0000}"/>
    <cellStyle name="Normal 20 2 2 2 2 3 4" xfId="5986" xr:uid="{00000000-0005-0000-0000-00002F4B0000}"/>
    <cellStyle name="Normal 20 2 2 2 2 3 4 2" xfId="15231" xr:uid="{00000000-0005-0000-0000-0000304B0000}"/>
    <cellStyle name="Normal 20 2 2 2 2 3 4 3" xfId="24481" xr:uid="{00000000-0005-0000-0000-0000314B0000}"/>
    <cellStyle name="Normal 20 2 2 2 2 3 4 4" xfId="33726" xr:uid="{00000000-0005-0000-0000-0000324B0000}"/>
    <cellStyle name="Normal 20 2 2 2 2 3 4 5" xfId="42971" xr:uid="{00000000-0005-0000-0000-0000334B0000}"/>
    <cellStyle name="Normal 20 2 2 2 2 3 5" xfId="10249" xr:uid="{00000000-0005-0000-0000-0000344B0000}"/>
    <cellStyle name="Normal 20 2 2 2 2 3 6" xfId="19499" xr:uid="{00000000-0005-0000-0000-0000354B0000}"/>
    <cellStyle name="Normal 20 2 2 2 2 3 7" xfId="28744" xr:uid="{00000000-0005-0000-0000-0000364B0000}"/>
    <cellStyle name="Normal 20 2 2 2 2 3 8" xfId="37989" xr:uid="{00000000-0005-0000-0000-0000374B0000}"/>
    <cellStyle name="Normal 20 2 2 2 2 4" xfId="3127" xr:uid="{00000000-0005-0000-0000-0000384B0000}"/>
    <cellStyle name="Normal 20 2 2 2 2 4 2" xfId="8109" xr:uid="{00000000-0005-0000-0000-0000394B0000}"/>
    <cellStyle name="Normal 20 2 2 2 2 4 2 2" xfId="17354" xr:uid="{00000000-0005-0000-0000-00003A4B0000}"/>
    <cellStyle name="Normal 20 2 2 2 2 4 2 3" xfId="26604" xr:uid="{00000000-0005-0000-0000-00003B4B0000}"/>
    <cellStyle name="Normal 20 2 2 2 2 4 2 4" xfId="35849" xr:uid="{00000000-0005-0000-0000-00003C4B0000}"/>
    <cellStyle name="Normal 20 2 2 2 2 4 2 5" xfId="45094" xr:uid="{00000000-0005-0000-0000-00003D4B0000}"/>
    <cellStyle name="Normal 20 2 2 2 2 4 3" xfId="12372" xr:uid="{00000000-0005-0000-0000-00003E4B0000}"/>
    <cellStyle name="Normal 20 2 2 2 2 4 4" xfId="21622" xr:uid="{00000000-0005-0000-0000-00003F4B0000}"/>
    <cellStyle name="Normal 20 2 2 2 2 4 5" xfId="30867" xr:uid="{00000000-0005-0000-0000-0000404B0000}"/>
    <cellStyle name="Normal 20 2 2 2 2 4 6" xfId="40112" xr:uid="{00000000-0005-0000-0000-0000414B0000}"/>
    <cellStyle name="Normal 20 2 2 2 2 5" xfId="1823" xr:uid="{00000000-0005-0000-0000-0000424B0000}"/>
    <cellStyle name="Normal 20 2 2 2 2 5 2" xfId="6805" xr:uid="{00000000-0005-0000-0000-0000434B0000}"/>
    <cellStyle name="Normal 20 2 2 2 2 5 2 2" xfId="16050" xr:uid="{00000000-0005-0000-0000-0000444B0000}"/>
    <cellStyle name="Normal 20 2 2 2 2 5 2 3" xfId="25300" xr:uid="{00000000-0005-0000-0000-0000454B0000}"/>
    <cellStyle name="Normal 20 2 2 2 2 5 2 4" xfId="34545" xr:uid="{00000000-0005-0000-0000-0000464B0000}"/>
    <cellStyle name="Normal 20 2 2 2 2 5 2 5" xfId="43790" xr:uid="{00000000-0005-0000-0000-0000474B0000}"/>
    <cellStyle name="Normal 20 2 2 2 2 5 3" xfId="11068" xr:uid="{00000000-0005-0000-0000-0000484B0000}"/>
    <cellStyle name="Normal 20 2 2 2 2 5 4" xfId="20318" xr:uid="{00000000-0005-0000-0000-0000494B0000}"/>
    <cellStyle name="Normal 20 2 2 2 2 5 5" xfId="29563" xr:uid="{00000000-0005-0000-0000-00004A4B0000}"/>
    <cellStyle name="Normal 20 2 2 2 2 5 6" xfId="38808" xr:uid="{00000000-0005-0000-0000-00004B4B0000}"/>
    <cellStyle name="Normal 20 2 2 2 2 6" xfId="5267" xr:uid="{00000000-0005-0000-0000-00004C4B0000}"/>
    <cellStyle name="Normal 20 2 2 2 2 6 2" xfId="14512" xr:uid="{00000000-0005-0000-0000-00004D4B0000}"/>
    <cellStyle name="Normal 20 2 2 2 2 6 3" xfId="23762" xr:uid="{00000000-0005-0000-0000-00004E4B0000}"/>
    <cellStyle name="Normal 20 2 2 2 2 6 4" xfId="33007" xr:uid="{00000000-0005-0000-0000-00004F4B0000}"/>
    <cellStyle name="Normal 20 2 2 2 2 6 5" xfId="42252" xr:uid="{00000000-0005-0000-0000-0000504B0000}"/>
    <cellStyle name="Normal 20 2 2 2 2 7" xfId="4565" xr:uid="{00000000-0005-0000-0000-0000514B0000}"/>
    <cellStyle name="Normal 20 2 2 2 2 7 2" xfId="13810" xr:uid="{00000000-0005-0000-0000-0000524B0000}"/>
    <cellStyle name="Normal 20 2 2 2 2 7 3" xfId="23060" xr:uid="{00000000-0005-0000-0000-0000534B0000}"/>
    <cellStyle name="Normal 20 2 2 2 2 7 4" xfId="32305" xr:uid="{00000000-0005-0000-0000-0000544B0000}"/>
    <cellStyle name="Normal 20 2 2 2 2 7 5" xfId="41550" xr:uid="{00000000-0005-0000-0000-0000554B0000}"/>
    <cellStyle name="Normal 20 2 2 2 2 8" xfId="9530" xr:uid="{00000000-0005-0000-0000-0000564B0000}"/>
    <cellStyle name="Normal 20 2 2 2 2 9" xfId="18780" xr:uid="{00000000-0005-0000-0000-0000574B0000}"/>
    <cellStyle name="Normal 20 2 2 2 3" xfId="440" xr:uid="{00000000-0005-0000-0000-0000584B0000}"/>
    <cellStyle name="Normal 20 2 2 2 3 10" xfId="28181" xr:uid="{00000000-0005-0000-0000-0000594B0000}"/>
    <cellStyle name="Normal 20 2 2 2 3 11" xfId="37426" xr:uid="{00000000-0005-0000-0000-00005A4B0000}"/>
    <cellStyle name="Normal 20 2 2 2 3 2" xfId="809" xr:uid="{00000000-0005-0000-0000-00005B4B0000}"/>
    <cellStyle name="Normal 20 2 2 2 3 2 10" xfId="37794" xr:uid="{00000000-0005-0000-0000-00005C4B0000}"/>
    <cellStyle name="Normal 20 2 2 2 3 2 2" xfId="1511" xr:uid="{00000000-0005-0000-0000-00005D4B0000}"/>
    <cellStyle name="Normal 20 2 2 2 3 2 2 2" xfId="4353" xr:uid="{00000000-0005-0000-0000-00005E4B0000}"/>
    <cellStyle name="Normal 20 2 2 2 3 2 2 2 2" xfId="9335" xr:uid="{00000000-0005-0000-0000-00005F4B0000}"/>
    <cellStyle name="Normal 20 2 2 2 3 2 2 2 2 2" xfId="18580" xr:uid="{00000000-0005-0000-0000-0000604B0000}"/>
    <cellStyle name="Normal 20 2 2 2 3 2 2 2 2 3" xfId="27830" xr:uid="{00000000-0005-0000-0000-0000614B0000}"/>
    <cellStyle name="Normal 20 2 2 2 3 2 2 2 2 4" xfId="37075" xr:uid="{00000000-0005-0000-0000-0000624B0000}"/>
    <cellStyle name="Normal 20 2 2 2 3 2 2 2 2 5" xfId="46320" xr:uid="{00000000-0005-0000-0000-0000634B0000}"/>
    <cellStyle name="Normal 20 2 2 2 3 2 2 2 3" xfId="13598" xr:uid="{00000000-0005-0000-0000-0000644B0000}"/>
    <cellStyle name="Normal 20 2 2 2 3 2 2 2 4" xfId="22848" xr:uid="{00000000-0005-0000-0000-0000654B0000}"/>
    <cellStyle name="Normal 20 2 2 2 3 2 2 2 5" xfId="32093" xr:uid="{00000000-0005-0000-0000-0000664B0000}"/>
    <cellStyle name="Normal 20 2 2 2 3 2 2 2 6" xfId="41338" xr:uid="{00000000-0005-0000-0000-0000674B0000}"/>
    <cellStyle name="Normal 20 2 2 2 3 2 2 3" xfId="2932" xr:uid="{00000000-0005-0000-0000-0000684B0000}"/>
    <cellStyle name="Normal 20 2 2 2 3 2 2 3 2" xfId="7914" xr:uid="{00000000-0005-0000-0000-0000694B0000}"/>
    <cellStyle name="Normal 20 2 2 2 3 2 2 3 2 2" xfId="17159" xr:uid="{00000000-0005-0000-0000-00006A4B0000}"/>
    <cellStyle name="Normal 20 2 2 2 3 2 2 3 2 3" xfId="26409" xr:uid="{00000000-0005-0000-0000-00006B4B0000}"/>
    <cellStyle name="Normal 20 2 2 2 3 2 2 3 2 4" xfId="35654" xr:uid="{00000000-0005-0000-0000-00006C4B0000}"/>
    <cellStyle name="Normal 20 2 2 2 3 2 2 3 2 5" xfId="44899" xr:uid="{00000000-0005-0000-0000-00006D4B0000}"/>
    <cellStyle name="Normal 20 2 2 2 3 2 2 3 3" xfId="12177" xr:uid="{00000000-0005-0000-0000-00006E4B0000}"/>
    <cellStyle name="Normal 20 2 2 2 3 2 2 3 4" xfId="21427" xr:uid="{00000000-0005-0000-0000-00006F4B0000}"/>
    <cellStyle name="Normal 20 2 2 2 3 2 2 3 5" xfId="30672" xr:uid="{00000000-0005-0000-0000-0000704B0000}"/>
    <cellStyle name="Normal 20 2 2 2 3 2 2 3 6" xfId="39917" xr:uid="{00000000-0005-0000-0000-0000714B0000}"/>
    <cellStyle name="Normal 20 2 2 2 3 2 2 4" xfId="6493" xr:uid="{00000000-0005-0000-0000-0000724B0000}"/>
    <cellStyle name="Normal 20 2 2 2 3 2 2 4 2" xfId="15738" xr:uid="{00000000-0005-0000-0000-0000734B0000}"/>
    <cellStyle name="Normal 20 2 2 2 3 2 2 4 3" xfId="24988" xr:uid="{00000000-0005-0000-0000-0000744B0000}"/>
    <cellStyle name="Normal 20 2 2 2 3 2 2 4 4" xfId="34233" xr:uid="{00000000-0005-0000-0000-0000754B0000}"/>
    <cellStyle name="Normal 20 2 2 2 3 2 2 4 5" xfId="43478" xr:uid="{00000000-0005-0000-0000-0000764B0000}"/>
    <cellStyle name="Normal 20 2 2 2 3 2 2 5" xfId="10756" xr:uid="{00000000-0005-0000-0000-0000774B0000}"/>
    <cellStyle name="Normal 20 2 2 2 3 2 2 6" xfId="20006" xr:uid="{00000000-0005-0000-0000-0000784B0000}"/>
    <cellStyle name="Normal 20 2 2 2 3 2 2 7" xfId="29251" xr:uid="{00000000-0005-0000-0000-0000794B0000}"/>
    <cellStyle name="Normal 20 2 2 2 3 2 2 8" xfId="38496" xr:uid="{00000000-0005-0000-0000-00007A4B0000}"/>
    <cellStyle name="Normal 20 2 2 2 3 2 3" xfId="3651" xr:uid="{00000000-0005-0000-0000-00007B4B0000}"/>
    <cellStyle name="Normal 20 2 2 2 3 2 3 2" xfId="8633" xr:uid="{00000000-0005-0000-0000-00007C4B0000}"/>
    <cellStyle name="Normal 20 2 2 2 3 2 3 2 2" xfId="17878" xr:uid="{00000000-0005-0000-0000-00007D4B0000}"/>
    <cellStyle name="Normal 20 2 2 2 3 2 3 2 3" xfId="27128" xr:uid="{00000000-0005-0000-0000-00007E4B0000}"/>
    <cellStyle name="Normal 20 2 2 2 3 2 3 2 4" xfId="36373" xr:uid="{00000000-0005-0000-0000-00007F4B0000}"/>
    <cellStyle name="Normal 20 2 2 2 3 2 3 2 5" xfId="45618" xr:uid="{00000000-0005-0000-0000-0000804B0000}"/>
    <cellStyle name="Normal 20 2 2 2 3 2 3 3" xfId="12896" xr:uid="{00000000-0005-0000-0000-0000814B0000}"/>
    <cellStyle name="Normal 20 2 2 2 3 2 3 4" xfId="22146" xr:uid="{00000000-0005-0000-0000-0000824B0000}"/>
    <cellStyle name="Normal 20 2 2 2 3 2 3 5" xfId="31391" xr:uid="{00000000-0005-0000-0000-0000834B0000}"/>
    <cellStyle name="Normal 20 2 2 2 3 2 3 6" xfId="40636" xr:uid="{00000000-0005-0000-0000-0000844B0000}"/>
    <cellStyle name="Normal 20 2 2 2 3 2 4" xfId="2213" xr:uid="{00000000-0005-0000-0000-0000854B0000}"/>
    <cellStyle name="Normal 20 2 2 2 3 2 4 2" xfId="7195" xr:uid="{00000000-0005-0000-0000-0000864B0000}"/>
    <cellStyle name="Normal 20 2 2 2 3 2 4 2 2" xfId="16440" xr:uid="{00000000-0005-0000-0000-0000874B0000}"/>
    <cellStyle name="Normal 20 2 2 2 3 2 4 2 3" xfId="25690" xr:uid="{00000000-0005-0000-0000-0000884B0000}"/>
    <cellStyle name="Normal 20 2 2 2 3 2 4 2 4" xfId="34935" xr:uid="{00000000-0005-0000-0000-0000894B0000}"/>
    <cellStyle name="Normal 20 2 2 2 3 2 4 2 5" xfId="44180" xr:uid="{00000000-0005-0000-0000-00008A4B0000}"/>
    <cellStyle name="Normal 20 2 2 2 3 2 4 3" xfId="11458" xr:uid="{00000000-0005-0000-0000-00008B4B0000}"/>
    <cellStyle name="Normal 20 2 2 2 3 2 4 4" xfId="20708" xr:uid="{00000000-0005-0000-0000-00008C4B0000}"/>
    <cellStyle name="Normal 20 2 2 2 3 2 4 5" xfId="29953" xr:uid="{00000000-0005-0000-0000-00008D4B0000}"/>
    <cellStyle name="Normal 20 2 2 2 3 2 4 6" xfId="39198" xr:uid="{00000000-0005-0000-0000-00008E4B0000}"/>
    <cellStyle name="Normal 20 2 2 2 3 2 5" xfId="5791" xr:uid="{00000000-0005-0000-0000-00008F4B0000}"/>
    <cellStyle name="Normal 20 2 2 2 3 2 5 2" xfId="15036" xr:uid="{00000000-0005-0000-0000-0000904B0000}"/>
    <cellStyle name="Normal 20 2 2 2 3 2 5 3" xfId="24286" xr:uid="{00000000-0005-0000-0000-0000914B0000}"/>
    <cellStyle name="Normal 20 2 2 2 3 2 5 4" xfId="33531" xr:uid="{00000000-0005-0000-0000-0000924B0000}"/>
    <cellStyle name="Normal 20 2 2 2 3 2 5 5" xfId="42776" xr:uid="{00000000-0005-0000-0000-0000934B0000}"/>
    <cellStyle name="Normal 20 2 2 2 3 2 6" xfId="5072" xr:uid="{00000000-0005-0000-0000-0000944B0000}"/>
    <cellStyle name="Normal 20 2 2 2 3 2 6 2" xfId="14317" xr:uid="{00000000-0005-0000-0000-0000954B0000}"/>
    <cellStyle name="Normal 20 2 2 2 3 2 6 3" xfId="23567" xr:uid="{00000000-0005-0000-0000-0000964B0000}"/>
    <cellStyle name="Normal 20 2 2 2 3 2 6 4" xfId="32812" xr:uid="{00000000-0005-0000-0000-0000974B0000}"/>
    <cellStyle name="Normal 20 2 2 2 3 2 6 5" xfId="42057" xr:uid="{00000000-0005-0000-0000-0000984B0000}"/>
    <cellStyle name="Normal 20 2 2 2 3 2 7" xfId="10054" xr:uid="{00000000-0005-0000-0000-0000994B0000}"/>
    <cellStyle name="Normal 20 2 2 2 3 2 8" xfId="19304" xr:uid="{00000000-0005-0000-0000-00009A4B0000}"/>
    <cellStyle name="Normal 20 2 2 2 3 2 9" xfId="28549" xr:uid="{00000000-0005-0000-0000-00009B4B0000}"/>
    <cellStyle name="Normal 20 2 2 2 3 3" xfId="1160" xr:uid="{00000000-0005-0000-0000-00009C4B0000}"/>
    <cellStyle name="Normal 20 2 2 2 3 3 2" xfId="4002" xr:uid="{00000000-0005-0000-0000-00009D4B0000}"/>
    <cellStyle name="Normal 20 2 2 2 3 3 2 2" xfId="8984" xr:uid="{00000000-0005-0000-0000-00009E4B0000}"/>
    <cellStyle name="Normal 20 2 2 2 3 3 2 2 2" xfId="18229" xr:uid="{00000000-0005-0000-0000-00009F4B0000}"/>
    <cellStyle name="Normal 20 2 2 2 3 3 2 2 3" xfId="27479" xr:uid="{00000000-0005-0000-0000-0000A04B0000}"/>
    <cellStyle name="Normal 20 2 2 2 3 3 2 2 4" xfId="36724" xr:uid="{00000000-0005-0000-0000-0000A14B0000}"/>
    <cellStyle name="Normal 20 2 2 2 3 3 2 2 5" xfId="45969" xr:uid="{00000000-0005-0000-0000-0000A24B0000}"/>
    <cellStyle name="Normal 20 2 2 2 3 3 2 3" xfId="13247" xr:uid="{00000000-0005-0000-0000-0000A34B0000}"/>
    <cellStyle name="Normal 20 2 2 2 3 3 2 4" xfId="22497" xr:uid="{00000000-0005-0000-0000-0000A44B0000}"/>
    <cellStyle name="Normal 20 2 2 2 3 3 2 5" xfId="31742" xr:uid="{00000000-0005-0000-0000-0000A54B0000}"/>
    <cellStyle name="Normal 20 2 2 2 3 3 2 6" xfId="40987" xr:uid="{00000000-0005-0000-0000-0000A64B0000}"/>
    <cellStyle name="Normal 20 2 2 2 3 3 3" xfId="2564" xr:uid="{00000000-0005-0000-0000-0000A74B0000}"/>
    <cellStyle name="Normal 20 2 2 2 3 3 3 2" xfId="7546" xr:uid="{00000000-0005-0000-0000-0000A84B0000}"/>
    <cellStyle name="Normal 20 2 2 2 3 3 3 2 2" xfId="16791" xr:uid="{00000000-0005-0000-0000-0000A94B0000}"/>
    <cellStyle name="Normal 20 2 2 2 3 3 3 2 3" xfId="26041" xr:uid="{00000000-0005-0000-0000-0000AA4B0000}"/>
    <cellStyle name="Normal 20 2 2 2 3 3 3 2 4" xfId="35286" xr:uid="{00000000-0005-0000-0000-0000AB4B0000}"/>
    <cellStyle name="Normal 20 2 2 2 3 3 3 2 5" xfId="44531" xr:uid="{00000000-0005-0000-0000-0000AC4B0000}"/>
    <cellStyle name="Normal 20 2 2 2 3 3 3 3" xfId="11809" xr:uid="{00000000-0005-0000-0000-0000AD4B0000}"/>
    <cellStyle name="Normal 20 2 2 2 3 3 3 4" xfId="21059" xr:uid="{00000000-0005-0000-0000-0000AE4B0000}"/>
    <cellStyle name="Normal 20 2 2 2 3 3 3 5" xfId="30304" xr:uid="{00000000-0005-0000-0000-0000AF4B0000}"/>
    <cellStyle name="Normal 20 2 2 2 3 3 3 6" xfId="39549" xr:uid="{00000000-0005-0000-0000-0000B04B0000}"/>
    <cellStyle name="Normal 20 2 2 2 3 3 4" xfId="6142" xr:uid="{00000000-0005-0000-0000-0000B14B0000}"/>
    <cellStyle name="Normal 20 2 2 2 3 3 4 2" xfId="15387" xr:uid="{00000000-0005-0000-0000-0000B24B0000}"/>
    <cellStyle name="Normal 20 2 2 2 3 3 4 3" xfId="24637" xr:uid="{00000000-0005-0000-0000-0000B34B0000}"/>
    <cellStyle name="Normal 20 2 2 2 3 3 4 4" xfId="33882" xr:uid="{00000000-0005-0000-0000-0000B44B0000}"/>
    <cellStyle name="Normal 20 2 2 2 3 3 4 5" xfId="43127" xr:uid="{00000000-0005-0000-0000-0000B54B0000}"/>
    <cellStyle name="Normal 20 2 2 2 3 3 5" xfId="10405" xr:uid="{00000000-0005-0000-0000-0000B64B0000}"/>
    <cellStyle name="Normal 20 2 2 2 3 3 6" xfId="19655" xr:uid="{00000000-0005-0000-0000-0000B74B0000}"/>
    <cellStyle name="Normal 20 2 2 2 3 3 7" xfId="28900" xr:uid="{00000000-0005-0000-0000-0000B84B0000}"/>
    <cellStyle name="Normal 20 2 2 2 3 3 8" xfId="38145" xr:uid="{00000000-0005-0000-0000-0000B94B0000}"/>
    <cellStyle name="Normal 20 2 2 2 3 4" xfId="3283" xr:uid="{00000000-0005-0000-0000-0000BA4B0000}"/>
    <cellStyle name="Normal 20 2 2 2 3 4 2" xfId="8265" xr:uid="{00000000-0005-0000-0000-0000BB4B0000}"/>
    <cellStyle name="Normal 20 2 2 2 3 4 2 2" xfId="17510" xr:uid="{00000000-0005-0000-0000-0000BC4B0000}"/>
    <cellStyle name="Normal 20 2 2 2 3 4 2 3" xfId="26760" xr:uid="{00000000-0005-0000-0000-0000BD4B0000}"/>
    <cellStyle name="Normal 20 2 2 2 3 4 2 4" xfId="36005" xr:uid="{00000000-0005-0000-0000-0000BE4B0000}"/>
    <cellStyle name="Normal 20 2 2 2 3 4 2 5" xfId="45250" xr:uid="{00000000-0005-0000-0000-0000BF4B0000}"/>
    <cellStyle name="Normal 20 2 2 2 3 4 3" xfId="12528" xr:uid="{00000000-0005-0000-0000-0000C04B0000}"/>
    <cellStyle name="Normal 20 2 2 2 3 4 4" xfId="21778" xr:uid="{00000000-0005-0000-0000-0000C14B0000}"/>
    <cellStyle name="Normal 20 2 2 2 3 4 5" xfId="31023" xr:uid="{00000000-0005-0000-0000-0000C24B0000}"/>
    <cellStyle name="Normal 20 2 2 2 3 4 6" xfId="40268" xr:uid="{00000000-0005-0000-0000-0000C34B0000}"/>
    <cellStyle name="Normal 20 2 2 2 3 5" xfId="1745" xr:uid="{00000000-0005-0000-0000-0000C44B0000}"/>
    <cellStyle name="Normal 20 2 2 2 3 5 2" xfId="6727" xr:uid="{00000000-0005-0000-0000-0000C54B0000}"/>
    <cellStyle name="Normal 20 2 2 2 3 5 2 2" xfId="15972" xr:uid="{00000000-0005-0000-0000-0000C64B0000}"/>
    <cellStyle name="Normal 20 2 2 2 3 5 2 3" xfId="25222" xr:uid="{00000000-0005-0000-0000-0000C74B0000}"/>
    <cellStyle name="Normal 20 2 2 2 3 5 2 4" xfId="34467" xr:uid="{00000000-0005-0000-0000-0000C84B0000}"/>
    <cellStyle name="Normal 20 2 2 2 3 5 2 5" xfId="43712" xr:uid="{00000000-0005-0000-0000-0000C94B0000}"/>
    <cellStyle name="Normal 20 2 2 2 3 5 3" xfId="10990" xr:uid="{00000000-0005-0000-0000-0000CA4B0000}"/>
    <cellStyle name="Normal 20 2 2 2 3 5 4" xfId="20240" xr:uid="{00000000-0005-0000-0000-0000CB4B0000}"/>
    <cellStyle name="Normal 20 2 2 2 3 5 5" xfId="29485" xr:uid="{00000000-0005-0000-0000-0000CC4B0000}"/>
    <cellStyle name="Normal 20 2 2 2 3 5 6" xfId="38730" xr:uid="{00000000-0005-0000-0000-0000CD4B0000}"/>
    <cellStyle name="Normal 20 2 2 2 3 6" xfId="5423" xr:uid="{00000000-0005-0000-0000-0000CE4B0000}"/>
    <cellStyle name="Normal 20 2 2 2 3 6 2" xfId="14668" xr:uid="{00000000-0005-0000-0000-0000CF4B0000}"/>
    <cellStyle name="Normal 20 2 2 2 3 6 3" xfId="23918" xr:uid="{00000000-0005-0000-0000-0000D04B0000}"/>
    <cellStyle name="Normal 20 2 2 2 3 6 4" xfId="33163" xr:uid="{00000000-0005-0000-0000-0000D14B0000}"/>
    <cellStyle name="Normal 20 2 2 2 3 6 5" xfId="42408" xr:uid="{00000000-0005-0000-0000-0000D24B0000}"/>
    <cellStyle name="Normal 20 2 2 2 3 7" xfId="4721" xr:uid="{00000000-0005-0000-0000-0000D34B0000}"/>
    <cellStyle name="Normal 20 2 2 2 3 7 2" xfId="13966" xr:uid="{00000000-0005-0000-0000-0000D44B0000}"/>
    <cellStyle name="Normal 20 2 2 2 3 7 3" xfId="23216" xr:uid="{00000000-0005-0000-0000-0000D54B0000}"/>
    <cellStyle name="Normal 20 2 2 2 3 7 4" xfId="32461" xr:uid="{00000000-0005-0000-0000-0000D64B0000}"/>
    <cellStyle name="Normal 20 2 2 2 3 7 5" xfId="41706" xr:uid="{00000000-0005-0000-0000-0000D74B0000}"/>
    <cellStyle name="Normal 20 2 2 2 3 8" xfId="9686" xr:uid="{00000000-0005-0000-0000-0000D84B0000}"/>
    <cellStyle name="Normal 20 2 2 2 3 9" xfId="18936" xr:uid="{00000000-0005-0000-0000-0000D94B0000}"/>
    <cellStyle name="Normal 20 2 2 2 4" xfId="575" xr:uid="{00000000-0005-0000-0000-0000DA4B0000}"/>
    <cellStyle name="Normal 20 2 2 2 4 10" xfId="37560" xr:uid="{00000000-0005-0000-0000-0000DB4B0000}"/>
    <cellStyle name="Normal 20 2 2 2 4 2" xfId="1277" xr:uid="{00000000-0005-0000-0000-0000DC4B0000}"/>
    <cellStyle name="Normal 20 2 2 2 4 2 2" xfId="4119" xr:uid="{00000000-0005-0000-0000-0000DD4B0000}"/>
    <cellStyle name="Normal 20 2 2 2 4 2 2 2" xfId="9101" xr:uid="{00000000-0005-0000-0000-0000DE4B0000}"/>
    <cellStyle name="Normal 20 2 2 2 4 2 2 2 2" xfId="18346" xr:uid="{00000000-0005-0000-0000-0000DF4B0000}"/>
    <cellStyle name="Normal 20 2 2 2 4 2 2 2 3" xfId="27596" xr:uid="{00000000-0005-0000-0000-0000E04B0000}"/>
    <cellStyle name="Normal 20 2 2 2 4 2 2 2 4" xfId="36841" xr:uid="{00000000-0005-0000-0000-0000E14B0000}"/>
    <cellStyle name="Normal 20 2 2 2 4 2 2 2 5" xfId="46086" xr:uid="{00000000-0005-0000-0000-0000E24B0000}"/>
    <cellStyle name="Normal 20 2 2 2 4 2 2 3" xfId="13364" xr:uid="{00000000-0005-0000-0000-0000E34B0000}"/>
    <cellStyle name="Normal 20 2 2 2 4 2 2 4" xfId="22614" xr:uid="{00000000-0005-0000-0000-0000E44B0000}"/>
    <cellStyle name="Normal 20 2 2 2 4 2 2 5" xfId="31859" xr:uid="{00000000-0005-0000-0000-0000E54B0000}"/>
    <cellStyle name="Normal 20 2 2 2 4 2 2 6" xfId="41104" xr:uid="{00000000-0005-0000-0000-0000E64B0000}"/>
    <cellStyle name="Normal 20 2 2 2 4 2 3" xfId="2698" xr:uid="{00000000-0005-0000-0000-0000E74B0000}"/>
    <cellStyle name="Normal 20 2 2 2 4 2 3 2" xfId="7680" xr:uid="{00000000-0005-0000-0000-0000E84B0000}"/>
    <cellStyle name="Normal 20 2 2 2 4 2 3 2 2" xfId="16925" xr:uid="{00000000-0005-0000-0000-0000E94B0000}"/>
    <cellStyle name="Normal 20 2 2 2 4 2 3 2 3" xfId="26175" xr:uid="{00000000-0005-0000-0000-0000EA4B0000}"/>
    <cellStyle name="Normal 20 2 2 2 4 2 3 2 4" xfId="35420" xr:uid="{00000000-0005-0000-0000-0000EB4B0000}"/>
    <cellStyle name="Normal 20 2 2 2 4 2 3 2 5" xfId="44665" xr:uid="{00000000-0005-0000-0000-0000EC4B0000}"/>
    <cellStyle name="Normal 20 2 2 2 4 2 3 3" xfId="11943" xr:uid="{00000000-0005-0000-0000-0000ED4B0000}"/>
    <cellStyle name="Normal 20 2 2 2 4 2 3 4" xfId="21193" xr:uid="{00000000-0005-0000-0000-0000EE4B0000}"/>
    <cellStyle name="Normal 20 2 2 2 4 2 3 5" xfId="30438" xr:uid="{00000000-0005-0000-0000-0000EF4B0000}"/>
    <cellStyle name="Normal 20 2 2 2 4 2 3 6" xfId="39683" xr:uid="{00000000-0005-0000-0000-0000F04B0000}"/>
    <cellStyle name="Normal 20 2 2 2 4 2 4" xfId="6259" xr:uid="{00000000-0005-0000-0000-0000F14B0000}"/>
    <cellStyle name="Normal 20 2 2 2 4 2 4 2" xfId="15504" xr:uid="{00000000-0005-0000-0000-0000F24B0000}"/>
    <cellStyle name="Normal 20 2 2 2 4 2 4 3" xfId="24754" xr:uid="{00000000-0005-0000-0000-0000F34B0000}"/>
    <cellStyle name="Normal 20 2 2 2 4 2 4 4" xfId="33999" xr:uid="{00000000-0005-0000-0000-0000F44B0000}"/>
    <cellStyle name="Normal 20 2 2 2 4 2 4 5" xfId="43244" xr:uid="{00000000-0005-0000-0000-0000F54B0000}"/>
    <cellStyle name="Normal 20 2 2 2 4 2 5" xfId="10522" xr:uid="{00000000-0005-0000-0000-0000F64B0000}"/>
    <cellStyle name="Normal 20 2 2 2 4 2 6" xfId="19772" xr:uid="{00000000-0005-0000-0000-0000F74B0000}"/>
    <cellStyle name="Normal 20 2 2 2 4 2 7" xfId="29017" xr:uid="{00000000-0005-0000-0000-0000F84B0000}"/>
    <cellStyle name="Normal 20 2 2 2 4 2 8" xfId="38262" xr:uid="{00000000-0005-0000-0000-0000F94B0000}"/>
    <cellStyle name="Normal 20 2 2 2 4 3" xfId="3417" xr:uid="{00000000-0005-0000-0000-0000FA4B0000}"/>
    <cellStyle name="Normal 20 2 2 2 4 3 2" xfId="8399" xr:uid="{00000000-0005-0000-0000-0000FB4B0000}"/>
    <cellStyle name="Normal 20 2 2 2 4 3 2 2" xfId="17644" xr:uid="{00000000-0005-0000-0000-0000FC4B0000}"/>
    <cellStyle name="Normal 20 2 2 2 4 3 2 3" xfId="26894" xr:uid="{00000000-0005-0000-0000-0000FD4B0000}"/>
    <cellStyle name="Normal 20 2 2 2 4 3 2 4" xfId="36139" xr:uid="{00000000-0005-0000-0000-0000FE4B0000}"/>
    <cellStyle name="Normal 20 2 2 2 4 3 2 5" xfId="45384" xr:uid="{00000000-0005-0000-0000-0000FF4B0000}"/>
    <cellStyle name="Normal 20 2 2 2 4 3 3" xfId="12662" xr:uid="{00000000-0005-0000-0000-0000004C0000}"/>
    <cellStyle name="Normal 20 2 2 2 4 3 4" xfId="21912" xr:uid="{00000000-0005-0000-0000-0000014C0000}"/>
    <cellStyle name="Normal 20 2 2 2 4 3 5" xfId="31157" xr:uid="{00000000-0005-0000-0000-0000024C0000}"/>
    <cellStyle name="Normal 20 2 2 2 4 3 6" xfId="40402" xr:uid="{00000000-0005-0000-0000-0000034C0000}"/>
    <cellStyle name="Normal 20 2 2 2 4 4" xfId="1979" xr:uid="{00000000-0005-0000-0000-0000044C0000}"/>
    <cellStyle name="Normal 20 2 2 2 4 4 2" xfId="6961" xr:uid="{00000000-0005-0000-0000-0000054C0000}"/>
    <cellStyle name="Normal 20 2 2 2 4 4 2 2" xfId="16206" xr:uid="{00000000-0005-0000-0000-0000064C0000}"/>
    <cellStyle name="Normal 20 2 2 2 4 4 2 3" xfId="25456" xr:uid="{00000000-0005-0000-0000-0000074C0000}"/>
    <cellStyle name="Normal 20 2 2 2 4 4 2 4" xfId="34701" xr:uid="{00000000-0005-0000-0000-0000084C0000}"/>
    <cellStyle name="Normal 20 2 2 2 4 4 2 5" xfId="43946" xr:uid="{00000000-0005-0000-0000-0000094C0000}"/>
    <cellStyle name="Normal 20 2 2 2 4 4 3" xfId="11224" xr:uid="{00000000-0005-0000-0000-00000A4C0000}"/>
    <cellStyle name="Normal 20 2 2 2 4 4 4" xfId="20474" xr:uid="{00000000-0005-0000-0000-00000B4C0000}"/>
    <cellStyle name="Normal 20 2 2 2 4 4 5" xfId="29719" xr:uid="{00000000-0005-0000-0000-00000C4C0000}"/>
    <cellStyle name="Normal 20 2 2 2 4 4 6" xfId="38964" xr:uid="{00000000-0005-0000-0000-00000D4C0000}"/>
    <cellStyle name="Normal 20 2 2 2 4 5" xfId="5557" xr:uid="{00000000-0005-0000-0000-00000E4C0000}"/>
    <cellStyle name="Normal 20 2 2 2 4 5 2" xfId="14802" xr:uid="{00000000-0005-0000-0000-00000F4C0000}"/>
    <cellStyle name="Normal 20 2 2 2 4 5 3" xfId="24052" xr:uid="{00000000-0005-0000-0000-0000104C0000}"/>
    <cellStyle name="Normal 20 2 2 2 4 5 4" xfId="33297" xr:uid="{00000000-0005-0000-0000-0000114C0000}"/>
    <cellStyle name="Normal 20 2 2 2 4 5 5" xfId="42542" xr:uid="{00000000-0005-0000-0000-0000124C0000}"/>
    <cellStyle name="Normal 20 2 2 2 4 6" xfId="4838" xr:uid="{00000000-0005-0000-0000-0000134C0000}"/>
    <cellStyle name="Normal 20 2 2 2 4 6 2" xfId="14083" xr:uid="{00000000-0005-0000-0000-0000144C0000}"/>
    <cellStyle name="Normal 20 2 2 2 4 6 3" xfId="23333" xr:uid="{00000000-0005-0000-0000-0000154C0000}"/>
    <cellStyle name="Normal 20 2 2 2 4 6 4" xfId="32578" xr:uid="{00000000-0005-0000-0000-0000164C0000}"/>
    <cellStyle name="Normal 20 2 2 2 4 6 5" xfId="41823" xr:uid="{00000000-0005-0000-0000-0000174C0000}"/>
    <cellStyle name="Normal 20 2 2 2 4 7" xfId="9820" xr:uid="{00000000-0005-0000-0000-0000184C0000}"/>
    <cellStyle name="Normal 20 2 2 2 4 8" xfId="19070" xr:uid="{00000000-0005-0000-0000-0000194C0000}"/>
    <cellStyle name="Normal 20 2 2 2 4 9" xfId="28315" xr:uid="{00000000-0005-0000-0000-00001A4C0000}"/>
    <cellStyle name="Normal 20 2 2 2 5" xfId="926" xr:uid="{00000000-0005-0000-0000-00001B4C0000}"/>
    <cellStyle name="Normal 20 2 2 2 5 2" xfId="3768" xr:uid="{00000000-0005-0000-0000-00001C4C0000}"/>
    <cellStyle name="Normal 20 2 2 2 5 2 2" xfId="8750" xr:uid="{00000000-0005-0000-0000-00001D4C0000}"/>
    <cellStyle name="Normal 20 2 2 2 5 2 2 2" xfId="17995" xr:uid="{00000000-0005-0000-0000-00001E4C0000}"/>
    <cellStyle name="Normal 20 2 2 2 5 2 2 3" xfId="27245" xr:uid="{00000000-0005-0000-0000-00001F4C0000}"/>
    <cellStyle name="Normal 20 2 2 2 5 2 2 4" xfId="36490" xr:uid="{00000000-0005-0000-0000-0000204C0000}"/>
    <cellStyle name="Normal 20 2 2 2 5 2 2 5" xfId="45735" xr:uid="{00000000-0005-0000-0000-0000214C0000}"/>
    <cellStyle name="Normal 20 2 2 2 5 2 3" xfId="13013" xr:uid="{00000000-0005-0000-0000-0000224C0000}"/>
    <cellStyle name="Normal 20 2 2 2 5 2 4" xfId="22263" xr:uid="{00000000-0005-0000-0000-0000234C0000}"/>
    <cellStyle name="Normal 20 2 2 2 5 2 5" xfId="31508" xr:uid="{00000000-0005-0000-0000-0000244C0000}"/>
    <cellStyle name="Normal 20 2 2 2 5 2 6" xfId="40753" xr:uid="{00000000-0005-0000-0000-0000254C0000}"/>
    <cellStyle name="Normal 20 2 2 2 5 3" xfId="2330" xr:uid="{00000000-0005-0000-0000-0000264C0000}"/>
    <cellStyle name="Normal 20 2 2 2 5 3 2" xfId="7312" xr:uid="{00000000-0005-0000-0000-0000274C0000}"/>
    <cellStyle name="Normal 20 2 2 2 5 3 2 2" xfId="16557" xr:uid="{00000000-0005-0000-0000-0000284C0000}"/>
    <cellStyle name="Normal 20 2 2 2 5 3 2 3" xfId="25807" xr:uid="{00000000-0005-0000-0000-0000294C0000}"/>
    <cellStyle name="Normal 20 2 2 2 5 3 2 4" xfId="35052" xr:uid="{00000000-0005-0000-0000-00002A4C0000}"/>
    <cellStyle name="Normal 20 2 2 2 5 3 2 5" xfId="44297" xr:uid="{00000000-0005-0000-0000-00002B4C0000}"/>
    <cellStyle name="Normal 20 2 2 2 5 3 3" xfId="11575" xr:uid="{00000000-0005-0000-0000-00002C4C0000}"/>
    <cellStyle name="Normal 20 2 2 2 5 3 4" xfId="20825" xr:uid="{00000000-0005-0000-0000-00002D4C0000}"/>
    <cellStyle name="Normal 20 2 2 2 5 3 5" xfId="30070" xr:uid="{00000000-0005-0000-0000-00002E4C0000}"/>
    <cellStyle name="Normal 20 2 2 2 5 3 6" xfId="39315" xr:uid="{00000000-0005-0000-0000-00002F4C0000}"/>
    <cellStyle name="Normal 20 2 2 2 5 4" xfId="5908" xr:uid="{00000000-0005-0000-0000-0000304C0000}"/>
    <cellStyle name="Normal 20 2 2 2 5 4 2" xfId="15153" xr:uid="{00000000-0005-0000-0000-0000314C0000}"/>
    <cellStyle name="Normal 20 2 2 2 5 4 3" xfId="24403" xr:uid="{00000000-0005-0000-0000-0000324C0000}"/>
    <cellStyle name="Normal 20 2 2 2 5 4 4" xfId="33648" xr:uid="{00000000-0005-0000-0000-0000334C0000}"/>
    <cellStyle name="Normal 20 2 2 2 5 4 5" xfId="42893" xr:uid="{00000000-0005-0000-0000-0000344C0000}"/>
    <cellStyle name="Normal 20 2 2 2 5 5" xfId="10171" xr:uid="{00000000-0005-0000-0000-0000354C0000}"/>
    <cellStyle name="Normal 20 2 2 2 5 6" xfId="19421" xr:uid="{00000000-0005-0000-0000-0000364C0000}"/>
    <cellStyle name="Normal 20 2 2 2 5 7" xfId="28666" xr:uid="{00000000-0005-0000-0000-0000374C0000}"/>
    <cellStyle name="Normal 20 2 2 2 5 8" xfId="37911" xr:uid="{00000000-0005-0000-0000-0000384C0000}"/>
    <cellStyle name="Normal 20 2 2 2 6" xfId="3049" xr:uid="{00000000-0005-0000-0000-0000394C0000}"/>
    <cellStyle name="Normal 20 2 2 2 6 2" xfId="8031" xr:uid="{00000000-0005-0000-0000-00003A4C0000}"/>
    <cellStyle name="Normal 20 2 2 2 6 2 2" xfId="17276" xr:uid="{00000000-0005-0000-0000-00003B4C0000}"/>
    <cellStyle name="Normal 20 2 2 2 6 2 3" xfId="26526" xr:uid="{00000000-0005-0000-0000-00003C4C0000}"/>
    <cellStyle name="Normal 20 2 2 2 6 2 4" xfId="35771" xr:uid="{00000000-0005-0000-0000-00003D4C0000}"/>
    <cellStyle name="Normal 20 2 2 2 6 2 5" xfId="45016" xr:uid="{00000000-0005-0000-0000-00003E4C0000}"/>
    <cellStyle name="Normal 20 2 2 2 6 3" xfId="12294" xr:uid="{00000000-0005-0000-0000-00003F4C0000}"/>
    <cellStyle name="Normal 20 2 2 2 6 4" xfId="21544" xr:uid="{00000000-0005-0000-0000-0000404C0000}"/>
    <cellStyle name="Normal 20 2 2 2 6 5" xfId="30789" xr:uid="{00000000-0005-0000-0000-0000414C0000}"/>
    <cellStyle name="Normal 20 2 2 2 6 6" xfId="40034" xr:uid="{00000000-0005-0000-0000-0000424C0000}"/>
    <cellStyle name="Normal 20 2 2 2 7" xfId="1589" xr:uid="{00000000-0005-0000-0000-0000434C0000}"/>
    <cellStyle name="Normal 20 2 2 2 7 2" xfId="6571" xr:uid="{00000000-0005-0000-0000-0000444C0000}"/>
    <cellStyle name="Normal 20 2 2 2 7 2 2" xfId="15816" xr:uid="{00000000-0005-0000-0000-0000454C0000}"/>
    <cellStyle name="Normal 20 2 2 2 7 2 3" xfId="25066" xr:uid="{00000000-0005-0000-0000-0000464C0000}"/>
    <cellStyle name="Normal 20 2 2 2 7 2 4" xfId="34311" xr:uid="{00000000-0005-0000-0000-0000474C0000}"/>
    <cellStyle name="Normal 20 2 2 2 7 2 5" xfId="43556" xr:uid="{00000000-0005-0000-0000-0000484C0000}"/>
    <cellStyle name="Normal 20 2 2 2 7 3" xfId="10834" xr:uid="{00000000-0005-0000-0000-0000494C0000}"/>
    <cellStyle name="Normal 20 2 2 2 7 4" xfId="20084" xr:uid="{00000000-0005-0000-0000-00004A4C0000}"/>
    <cellStyle name="Normal 20 2 2 2 7 5" xfId="29329" xr:uid="{00000000-0005-0000-0000-00004B4C0000}"/>
    <cellStyle name="Normal 20 2 2 2 7 6" xfId="38574" xr:uid="{00000000-0005-0000-0000-00004C4C0000}"/>
    <cellStyle name="Normal 20 2 2 2 8" xfId="5189" xr:uid="{00000000-0005-0000-0000-00004D4C0000}"/>
    <cellStyle name="Normal 20 2 2 2 8 2" xfId="14434" xr:uid="{00000000-0005-0000-0000-00004E4C0000}"/>
    <cellStyle name="Normal 20 2 2 2 8 3" xfId="23684" xr:uid="{00000000-0005-0000-0000-00004F4C0000}"/>
    <cellStyle name="Normal 20 2 2 2 8 4" xfId="32929" xr:uid="{00000000-0005-0000-0000-0000504C0000}"/>
    <cellStyle name="Normal 20 2 2 2 8 5" xfId="42174" xr:uid="{00000000-0005-0000-0000-0000514C0000}"/>
    <cellStyle name="Normal 20 2 2 2 9" xfId="4487" xr:uid="{00000000-0005-0000-0000-0000524C0000}"/>
    <cellStyle name="Normal 20 2 2 2 9 2" xfId="13732" xr:uid="{00000000-0005-0000-0000-0000534C0000}"/>
    <cellStyle name="Normal 20 2 2 2 9 3" xfId="22982" xr:uid="{00000000-0005-0000-0000-0000544C0000}"/>
    <cellStyle name="Normal 20 2 2 2 9 4" xfId="32227" xr:uid="{00000000-0005-0000-0000-0000554C0000}"/>
    <cellStyle name="Normal 20 2 2 2 9 5" xfId="41472" xr:uid="{00000000-0005-0000-0000-0000564C0000}"/>
    <cellStyle name="Normal 20 2 2 3" xfId="166" xr:uid="{00000000-0005-0000-0000-0000574C0000}"/>
    <cellStyle name="Normal 20 2 2 3 10" xfId="9413" xr:uid="{00000000-0005-0000-0000-0000584C0000}"/>
    <cellStyle name="Normal 20 2 2 3 11" xfId="18663" xr:uid="{00000000-0005-0000-0000-0000594C0000}"/>
    <cellStyle name="Normal 20 2 2 3 12" xfId="27908" xr:uid="{00000000-0005-0000-0000-00005A4C0000}"/>
    <cellStyle name="Normal 20 2 2 3 13" xfId="37153" xr:uid="{00000000-0005-0000-0000-00005B4C0000}"/>
    <cellStyle name="Normal 20 2 2 3 2" xfId="323" xr:uid="{00000000-0005-0000-0000-00005C4C0000}"/>
    <cellStyle name="Normal 20 2 2 3 2 10" xfId="28064" xr:uid="{00000000-0005-0000-0000-00005D4C0000}"/>
    <cellStyle name="Normal 20 2 2 3 2 11" xfId="37309" xr:uid="{00000000-0005-0000-0000-00005E4C0000}"/>
    <cellStyle name="Normal 20 2 2 3 2 2" xfId="692" xr:uid="{00000000-0005-0000-0000-00005F4C0000}"/>
    <cellStyle name="Normal 20 2 2 3 2 2 10" xfId="37677" xr:uid="{00000000-0005-0000-0000-0000604C0000}"/>
    <cellStyle name="Normal 20 2 2 3 2 2 2" xfId="1394" xr:uid="{00000000-0005-0000-0000-0000614C0000}"/>
    <cellStyle name="Normal 20 2 2 3 2 2 2 2" xfId="4236" xr:uid="{00000000-0005-0000-0000-0000624C0000}"/>
    <cellStyle name="Normal 20 2 2 3 2 2 2 2 2" xfId="9218" xr:uid="{00000000-0005-0000-0000-0000634C0000}"/>
    <cellStyle name="Normal 20 2 2 3 2 2 2 2 2 2" xfId="18463" xr:uid="{00000000-0005-0000-0000-0000644C0000}"/>
    <cellStyle name="Normal 20 2 2 3 2 2 2 2 2 3" xfId="27713" xr:uid="{00000000-0005-0000-0000-0000654C0000}"/>
    <cellStyle name="Normal 20 2 2 3 2 2 2 2 2 4" xfId="36958" xr:uid="{00000000-0005-0000-0000-0000664C0000}"/>
    <cellStyle name="Normal 20 2 2 3 2 2 2 2 2 5" xfId="46203" xr:uid="{00000000-0005-0000-0000-0000674C0000}"/>
    <cellStyle name="Normal 20 2 2 3 2 2 2 2 3" xfId="13481" xr:uid="{00000000-0005-0000-0000-0000684C0000}"/>
    <cellStyle name="Normal 20 2 2 3 2 2 2 2 4" xfId="22731" xr:uid="{00000000-0005-0000-0000-0000694C0000}"/>
    <cellStyle name="Normal 20 2 2 3 2 2 2 2 5" xfId="31976" xr:uid="{00000000-0005-0000-0000-00006A4C0000}"/>
    <cellStyle name="Normal 20 2 2 3 2 2 2 2 6" xfId="41221" xr:uid="{00000000-0005-0000-0000-00006B4C0000}"/>
    <cellStyle name="Normal 20 2 2 3 2 2 2 3" xfId="2815" xr:uid="{00000000-0005-0000-0000-00006C4C0000}"/>
    <cellStyle name="Normal 20 2 2 3 2 2 2 3 2" xfId="7797" xr:uid="{00000000-0005-0000-0000-00006D4C0000}"/>
    <cellStyle name="Normal 20 2 2 3 2 2 2 3 2 2" xfId="17042" xr:uid="{00000000-0005-0000-0000-00006E4C0000}"/>
    <cellStyle name="Normal 20 2 2 3 2 2 2 3 2 3" xfId="26292" xr:uid="{00000000-0005-0000-0000-00006F4C0000}"/>
    <cellStyle name="Normal 20 2 2 3 2 2 2 3 2 4" xfId="35537" xr:uid="{00000000-0005-0000-0000-0000704C0000}"/>
    <cellStyle name="Normal 20 2 2 3 2 2 2 3 2 5" xfId="44782" xr:uid="{00000000-0005-0000-0000-0000714C0000}"/>
    <cellStyle name="Normal 20 2 2 3 2 2 2 3 3" xfId="12060" xr:uid="{00000000-0005-0000-0000-0000724C0000}"/>
    <cellStyle name="Normal 20 2 2 3 2 2 2 3 4" xfId="21310" xr:uid="{00000000-0005-0000-0000-0000734C0000}"/>
    <cellStyle name="Normal 20 2 2 3 2 2 2 3 5" xfId="30555" xr:uid="{00000000-0005-0000-0000-0000744C0000}"/>
    <cellStyle name="Normal 20 2 2 3 2 2 2 3 6" xfId="39800" xr:uid="{00000000-0005-0000-0000-0000754C0000}"/>
    <cellStyle name="Normal 20 2 2 3 2 2 2 4" xfId="6376" xr:uid="{00000000-0005-0000-0000-0000764C0000}"/>
    <cellStyle name="Normal 20 2 2 3 2 2 2 4 2" xfId="15621" xr:uid="{00000000-0005-0000-0000-0000774C0000}"/>
    <cellStyle name="Normal 20 2 2 3 2 2 2 4 3" xfId="24871" xr:uid="{00000000-0005-0000-0000-0000784C0000}"/>
    <cellStyle name="Normal 20 2 2 3 2 2 2 4 4" xfId="34116" xr:uid="{00000000-0005-0000-0000-0000794C0000}"/>
    <cellStyle name="Normal 20 2 2 3 2 2 2 4 5" xfId="43361" xr:uid="{00000000-0005-0000-0000-00007A4C0000}"/>
    <cellStyle name="Normal 20 2 2 3 2 2 2 5" xfId="10639" xr:uid="{00000000-0005-0000-0000-00007B4C0000}"/>
    <cellStyle name="Normal 20 2 2 3 2 2 2 6" xfId="19889" xr:uid="{00000000-0005-0000-0000-00007C4C0000}"/>
    <cellStyle name="Normal 20 2 2 3 2 2 2 7" xfId="29134" xr:uid="{00000000-0005-0000-0000-00007D4C0000}"/>
    <cellStyle name="Normal 20 2 2 3 2 2 2 8" xfId="38379" xr:uid="{00000000-0005-0000-0000-00007E4C0000}"/>
    <cellStyle name="Normal 20 2 2 3 2 2 3" xfId="3534" xr:uid="{00000000-0005-0000-0000-00007F4C0000}"/>
    <cellStyle name="Normal 20 2 2 3 2 2 3 2" xfId="8516" xr:uid="{00000000-0005-0000-0000-0000804C0000}"/>
    <cellStyle name="Normal 20 2 2 3 2 2 3 2 2" xfId="17761" xr:uid="{00000000-0005-0000-0000-0000814C0000}"/>
    <cellStyle name="Normal 20 2 2 3 2 2 3 2 3" xfId="27011" xr:uid="{00000000-0005-0000-0000-0000824C0000}"/>
    <cellStyle name="Normal 20 2 2 3 2 2 3 2 4" xfId="36256" xr:uid="{00000000-0005-0000-0000-0000834C0000}"/>
    <cellStyle name="Normal 20 2 2 3 2 2 3 2 5" xfId="45501" xr:uid="{00000000-0005-0000-0000-0000844C0000}"/>
    <cellStyle name="Normal 20 2 2 3 2 2 3 3" xfId="12779" xr:uid="{00000000-0005-0000-0000-0000854C0000}"/>
    <cellStyle name="Normal 20 2 2 3 2 2 3 4" xfId="22029" xr:uid="{00000000-0005-0000-0000-0000864C0000}"/>
    <cellStyle name="Normal 20 2 2 3 2 2 3 5" xfId="31274" xr:uid="{00000000-0005-0000-0000-0000874C0000}"/>
    <cellStyle name="Normal 20 2 2 3 2 2 3 6" xfId="40519" xr:uid="{00000000-0005-0000-0000-0000884C0000}"/>
    <cellStyle name="Normal 20 2 2 3 2 2 4" xfId="2096" xr:uid="{00000000-0005-0000-0000-0000894C0000}"/>
    <cellStyle name="Normal 20 2 2 3 2 2 4 2" xfId="7078" xr:uid="{00000000-0005-0000-0000-00008A4C0000}"/>
    <cellStyle name="Normal 20 2 2 3 2 2 4 2 2" xfId="16323" xr:uid="{00000000-0005-0000-0000-00008B4C0000}"/>
    <cellStyle name="Normal 20 2 2 3 2 2 4 2 3" xfId="25573" xr:uid="{00000000-0005-0000-0000-00008C4C0000}"/>
    <cellStyle name="Normal 20 2 2 3 2 2 4 2 4" xfId="34818" xr:uid="{00000000-0005-0000-0000-00008D4C0000}"/>
    <cellStyle name="Normal 20 2 2 3 2 2 4 2 5" xfId="44063" xr:uid="{00000000-0005-0000-0000-00008E4C0000}"/>
    <cellStyle name="Normal 20 2 2 3 2 2 4 3" xfId="11341" xr:uid="{00000000-0005-0000-0000-00008F4C0000}"/>
    <cellStyle name="Normal 20 2 2 3 2 2 4 4" xfId="20591" xr:uid="{00000000-0005-0000-0000-0000904C0000}"/>
    <cellStyle name="Normal 20 2 2 3 2 2 4 5" xfId="29836" xr:uid="{00000000-0005-0000-0000-0000914C0000}"/>
    <cellStyle name="Normal 20 2 2 3 2 2 4 6" xfId="39081" xr:uid="{00000000-0005-0000-0000-0000924C0000}"/>
    <cellStyle name="Normal 20 2 2 3 2 2 5" xfId="5674" xr:uid="{00000000-0005-0000-0000-0000934C0000}"/>
    <cellStyle name="Normal 20 2 2 3 2 2 5 2" xfId="14919" xr:uid="{00000000-0005-0000-0000-0000944C0000}"/>
    <cellStyle name="Normal 20 2 2 3 2 2 5 3" xfId="24169" xr:uid="{00000000-0005-0000-0000-0000954C0000}"/>
    <cellStyle name="Normal 20 2 2 3 2 2 5 4" xfId="33414" xr:uid="{00000000-0005-0000-0000-0000964C0000}"/>
    <cellStyle name="Normal 20 2 2 3 2 2 5 5" xfId="42659" xr:uid="{00000000-0005-0000-0000-0000974C0000}"/>
    <cellStyle name="Normal 20 2 2 3 2 2 6" xfId="4955" xr:uid="{00000000-0005-0000-0000-0000984C0000}"/>
    <cellStyle name="Normal 20 2 2 3 2 2 6 2" xfId="14200" xr:uid="{00000000-0005-0000-0000-0000994C0000}"/>
    <cellStyle name="Normal 20 2 2 3 2 2 6 3" xfId="23450" xr:uid="{00000000-0005-0000-0000-00009A4C0000}"/>
    <cellStyle name="Normal 20 2 2 3 2 2 6 4" xfId="32695" xr:uid="{00000000-0005-0000-0000-00009B4C0000}"/>
    <cellStyle name="Normal 20 2 2 3 2 2 6 5" xfId="41940" xr:uid="{00000000-0005-0000-0000-00009C4C0000}"/>
    <cellStyle name="Normal 20 2 2 3 2 2 7" xfId="9937" xr:uid="{00000000-0005-0000-0000-00009D4C0000}"/>
    <cellStyle name="Normal 20 2 2 3 2 2 8" xfId="19187" xr:uid="{00000000-0005-0000-0000-00009E4C0000}"/>
    <cellStyle name="Normal 20 2 2 3 2 2 9" xfId="28432" xr:uid="{00000000-0005-0000-0000-00009F4C0000}"/>
    <cellStyle name="Normal 20 2 2 3 2 3" xfId="1043" xr:uid="{00000000-0005-0000-0000-0000A04C0000}"/>
    <cellStyle name="Normal 20 2 2 3 2 3 2" xfId="3885" xr:uid="{00000000-0005-0000-0000-0000A14C0000}"/>
    <cellStyle name="Normal 20 2 2 3 2 3 2 2" xfId="8867" xr:uid="{00000000-0005-0000-0000-0000A24C0000}"/>
    <cellStyle name="Normal 20 2 2 3 2 3 2 2 2" xfId="18112" xr:uid="{00000000-0005-0000-0000-0000A34C0000}"/>
    <cellStyle name="Normal 20 2 2 3 2 3 2 2 3" xfId="27362" xr:uid="{00000000-0005-0000-0000-0000A44C0000}"/>
    <cellStyle name="Normal 20 2 2 3 2 3 2 2 4" xfId="36607" xr:uid="{00000000-0005-0000-0000-0000A54C0000}"/>
    <cellStyle name="Normal 20 2 2 3 2 3 2 2 5" xfId="45852" xr:uid="{00000000-0005-0000-0000-0000A64C0000}"/>
    <cellStyle name="Normal 20 2 2 3 2 3 2 3" xfId="13130" xr:uid="{00000000-0005-0000-0000-0000A74C0000}"/>
    <cellStyle name="Normal 20 2 2 3 2 3 2 4" xfId="22380" xr:uid="{00000000-0005-0000-0000-0000A84C0000}"/>
    <cellStyle name="Normal 20 2 2 3 2 3 2 5" xfId="31625" xr:uid="{00000000-0005-0000-0000-0000A94C0000}"/>
    <cellStyle name="Normal 20 2 2 3 2 3 2 6" xfId="40870" xr:uid="{00000000-0005-0000-0000-0000AA4C0000}"/>
    <cellStyle name="Normal 20 2 2 3 2 3 3" xfId="2447" xr:uid="{00000000-0005-0000-0000-0000AB4C0000}"/>
    <cellStyle name="Normal 20 2 2 3 2 3 3 2" xfId="7429" xr:uid="{00000000-0005-0000-0000-0000AC4C0000}"/>
    <cellStyle name="Normal 20 2 2 3 2 3 3 2 2" xfId="16674" xr:uid="{00000000-0005-0000-0000-0000AD4C0000}"/>
    <cellStyle name="Normal 20 2 2 3 2 3 3 2 3" xfId="25924" xr:uid="{00000000-0005-0000-0000-0000AE4C0000}"/>
    <cellStyle name="Normal 20 2 2 3 2 3 3 2 4" xfId="35169" xr:uid="{00000000-0005-0000-0000-0000AF4C0000}"/>
    <cellStyle name="Normal 20 2 2 3 2 3 3 2 5" xfId="44414" xr:uid="{00000000-0005-0000-0000-0000B04C0000}"/>
    <cellStyle name="Normal 20 2 2 3 2 3 3 3" xfId="11692" xr:uid="{00000000-0005-0000-0000-0000B14C0000}"/>
    <cellStyle name="Normal 20 2 2 3 2 3 3 4" xfId="20942" xr:uid="{00000000-0005-0000-0000-0000B24C0000}"/>
    <cellStyle name="Normal 20 2 2 3 2 3 3 5" xfId="30187" xr:uid="{00000000-0005-0000-0000-0000B34C0000}"/>
    <cellStyle name="Normal 20 2 2 3 2 3 3 6" xfId="39432" xr:uid="{00000000-0005-0000-0000-0000B44C0000}"/>
    <cellStyle name="Normal 20 2 2 3 2 3 4" xfId="6025" xr:uid="{00000000-0005-0000-0000-0000B54C0000}"/>
    <cellStyle name="Normal 20 2 2 3 2 3 4 2" xfId="15270" xr:uid="{00000000-0005-0000-0000-0000B64C0000}"/>
    <cellStyle name="Normal 20 2 2 3 2 3 4 3" xfId="24520" xr:uid="{00000000-0005-0000-0000-0000B74C0000}"/>
    <cellStyle name="Normal 20 2 2 3 2 3 4 4" xfId="33765" xr:uid="{00000000-0005-0000-0000-0000B84C0000}"/>
    <cellStyle name="Normal 20 2 2 3 2 3 4 5" xfId="43010" xr:uid="{00000000-0005-0000-0000-0000B94C0000}"/>
    <cellStyle name="Normal 20 2 2 3 2 3 5" xfId="10288" xr:uid="{00000000-0005-0000-0000-0000BA4C0000}"/>
    <cellStyle name="Normal 20 2 2 3 2 3 6" xfId="19538" xr:uid="{00000000-0005-0000-0000-0000BB4C0000}"/>
    <cellStyle name="Normal 20 2 2 3 2 3 7" xfId="28783" xr:uid="{00000000-0005-0000-0000-0000BC4C0000}"/>
    <cellStyle name="Normal 20 2 2 3 2 3 8" xfId="38028" xr:uid="{00000000-0005-0000-0000-0000BD4C0000}"/>
    <cellStyle name="Normal 20 2 2 3 2 4" xfId="3166" xr:uid="{00000000-0005-0000-0000-0000BE4C0000}"/>
    <cellStyle name="Normal 20 2 2 3 2 4 2" xfId="8148" xr:uid="{00000000-0005-0000-0000-0000BF4C0000}"/>
    <cellStyle name="Normal 20 2 2 3 2 4 2 2" xfId="17393" xr:uid="{00000000-0005-0000-0000-0000C04C0000}"/>
    <cellStyle name="Normal 20 2 2 3 2 4 2 3" xfId="26643" xr:uid="{00000000-0005-0000-0000-0000C14C0000}"/>
    <cellStyle name="Normal 20 2 2 3 2 4 2 4" xfId="35888" xr:uid="{00000000-0005-0000-0000-0000C24C0000}"/>
    <cellStyle name="Normal 20 2 2 3 2 4 2 5" xfId="45133" xr:uid="{00000000-0005-0000-0000-0000C34C0000}"/>
    <cellStyle name="Normal 20 2 2 3 2 4 3" xfId="12411" xr:uid="{00000000-0005-0000-0000-0000C44C0000}"/>
    <cellStyle name="Normal 20 2 2 3 2 4 4" xfId="21661" xr:uid="{00000000-0005-0000-0000-0000C54C0000}"/>
    <cellStyle name="Normal 20 2 2 3 2 4 5" xfId="30906" xr:uid="{00000000-0005-0000-0000-0000C64C0000}"/>
    <cellStyle name="Normal 20 2 2 3 2 4 6" xfId="40151" xr:uid="{00000000-0005-0000-0000-0000C74C0000}"/>
    <cellStyle name="Normal 20 2 2 3 2 5" xfId="1862" xr:uid="{00000000-0005-0000-0000-0000C84C0000}"/>
    <cellStyle name="Normal 20 2 2 3 2 5 2" xfId="6844" xr:uid="{00000000-0005-0000-0000-0000C94C0000}"/>
    <cellStyle name="Normal 20 2 2 3 2 5 2 2" xfId="16089" xr:uid="{00000000-0005-0000-0000-0000CA4C0000}"/>
    <cellStyle name="Normal 20 2 2 3 2 5 2 3" xfId="25339" xr:uid="{00000000-0005-0000-0000-0000CB4C0000}"/>
    <cellStyle name="Normal 20 2 2 3 2 5 2 4" xfId="34584" xr:uid="{00000000-0005-0000-0000-0000CC4C0000}"/>
    <cellStyle name="Normal 20 2 2 3 2 5 2 5" xfId="43829" xr:uid="{00000000-0005-0000-0000-0000CD4C0000}"/>
    <cellStyle name="Normal 20 2 2 3 2 5 3" xfId="11107" xr:uid="{00000000-0005-0000-0000-0000CE4C0000}"/>
    <cellStyle name="Normal 20 2 2 3 2 5 4" xfId="20357" xr:uid="{00000000-0005-0000-0000-0000CF4C0000}"/>
    <cellStyle name="Normal 20 2 2 3 2 5 5" xfId="29602" xr:uid="{00000000-0005-0000-0000-0000D04C0000}"/>
    <cellStyle name="Normal 20 2 2 3 2 5 6" xfId="38847" xr:uid="{00000000-0005-0000-0000-0000D14C0000}"/>
    <cellStyle name="Normal 20 2 2 3 2 6" xfId="5306" xr:uid="{00000000-0005-0000-0000-0000D24C0000}"/>
    <cellStyle name="Normal 20 2 2 3 2 6 2" xfId="14551" xr:uid="{00000000-0005-0000-0000-0000D34C0000}"/>
    <cellStyle name="Normal 20 2 2 3 2 6 3" xfId="23801" xr:uid="{00000000-0005-0000-0000-0000D44C0000}"/>
    <cellStyle name="Normal 20 2 2 3 2 6 4" xfId="33046" xr:uid="{00000000-0005-0000-0000-0000D54C0000}"/>
    <cellStyle name="Normal 20 2 2 3 2 6 5" xfId="42291" xr:uid="{00000000-0005-0000-0000-0000D64C0000}"/>
    <cellStyle name="Normal 20 2 2 3 2 7" xfId="4604" xr:uid="{00000000-0005-0000-0000-0000D74C0000}"/>
    <cellStyle name="Normal 20 2 2 3 2 7 2" xfId="13849" xr:uid="{00000000-0005-0000-0000-0000D84C0000}"/>
    <cellStyle name="Normal 20 2 2 3 2 7 3" xfId="23099" xr:uid="{00000000-0005-0000-0000-0000D94C0000}"/>
    <cellStyle name="Normal 20 2 2 3 2 7 4" xfId="32344" xr:uid="{00000000-0005-0000-0000-0000DA4C0000}"/>
    <cellStyle name="Normal 20 2 2 3 2 7 5" xfId="41589" xr:uid="{00000000-0005-0000-0000-0000DB4C0000}"/>
    <cellStyle name="Normal 20 2 2 3 2 8" xfId="9569" xr:uid="{00000000-0005-0000-0000-0000DC4C0000}"/>
    <cellStyle name="Normal 20 2 2 3 2 9" xfId="18819" xr:uid="{00000000-0005-0000-0000-0000DD4C0000}"/>
    <cellStyle name="Normal 20 2 2 3 3" xfId="401" xr:uid="{00000000-0005-0000-0000-0000DE4C0000}"/>
    <cellStyle name="Normal 20 2 2 3 3 10" xfId="28142" xr:uid="{00000000-0005-0000-0000-0000DF4C0000}"/>
    <cellStyle name="Normal 20 2 2 3 3 11" xfId="37387" xr:uid="{00000000-0005-0000-0000-0000E04C0000}"/>
    <cellStyle name="Normal 20 2 2 3 3 2" xfId="770" xr:uid="{00000000-0005-0000-0000-0000E14C0000}"/>
    <cellStyle name="Normal 20 2 2 3 3 2 10" xfId="37755" xr:uid="{00000000-0005-0000-0000-0000E24C0000}"/>
    <cellStyle name="Normal 20 2 2 3 3 2 2" xfId="1472" xr:uid="{00000000-0005-0000-0000-0000E34C0000}"/>
    <cellStyle name="Normal 20 2 2 3 3 2 2 2" xfId="4314" xr:uid="{00000000-0005-0000-0000-0000E44C0000}"/>
    <cellStyle name="Normal 20 2 2 3 3 2 2 2 2" xfId="9296" xr:uid="{00000000-0005-0000-0000-0000E54C0000}"/>
    <cellStyle name="Normal 20 2 2 3 3 2 2 2 2 2" xfId="18541" xr:uid="{00000000-0005-0000-0000-0000E64C0000}"/>
    <cellStyle name="Normal 20 2 2 3 3 2 2 2 2 3" xfId="27791" xr:uid="{00000000-0005-0000-0000-0000E74C0000}"/>
    <cellStyle name="Normal 20 2 2 3 3 2 2 2 2 4" xfId="37036" xr:uid="{00000000-0005-0000-0000-0000E84C0000}"/>
    <cellStyle name="Normal 20 2 2 3 3 2 2 2 2 5" xfId="46281" xr:uid="{00000000-0005-0000-0000-0000E94C0000}"/>
    <cellStyle name="Normal 20 2 2 3 3 2 2 2 3" xfId="13559" xr:uid="{00000000-0005-0000-0000-0000EA4C0000}"/>
    <cellStyle name="Normal 20 2 2 3 3 2 2 2 4" xfId="22809" xr:uid="{00000000-0005-0000-0000-0000EB4C0000}"/>
    <cellStyle name="Normal 20 2 2 3 3 2 2 2 5" xfId="32054" xr:uid="{00000000-0005-0000-0000-0000EC4C0000}"/>
    <cellStyle name="Normal 20 2 2 3 3 2 2 2 6" xfId="41299" xr:uid="{00000000-0005-0000-0000-0000ED4C0000}"/>
    <cellStyle name="Normal 20 2 2 3 3 2 2 3" xfId="2893" xr:uid="{00000000-0005-0000-0000-0000EE4C0000}"/>
    <cellStyle name="Normal 20 2 2 3 3 2 2 3 2" xfId="7875" xr:uid="{00000000-0005-0000-0000-0000EF4C0000}"/>
    <cellStyle name="Normal 20 2 2 3 3 2 2 3 2 2" xfId="17120" xr:uid="{00000000-0005-0000-0000-0000F04C0000}"/>
    <cellStyle name="Normal 20 2 2 3 3 2 2 3 2 3" xfId="26370" xr:uid="{00000000-0005-0000-0000-0000F14C0000}"/>
    <cellStyle name="Normal 20 2 2 3 3 2 2 3 2 4" xfId="35615" xr:uid="{00000000-0005-0000-0000-0000F24C0000}"/>
    <cellStyle name="Normal 20 2 2 3 3 2 2 3 2 5" xfId="44860" xr:uid="{00000000-0005-0000-0000-0000F34C0000}"/>
    <cellStyle name="Normal 20 2 2 3 3 2 2 3 3" xfId="12138" xr:uid="{00000000-0005-0000-0000-0000F44C0000}"/>
    <cellStyle name="Normal 20 2 2 3 3 2 2 3 4" xfId="21388" xr:uid="{00000000-0005-0000-0000-0000F54C0000}"/>
    <cellStyle name="Normal 20 2 2 3 3 2 2 3 5" xfId="30633" xr:uid="{00000000-0005-0000-0000-0000F64C0000}"/>
    <cellStyle name="Normal 20 2 2 3 3 2 2 3 6" xfId="39878" xr:uid="{00000000-0005-0000-0000-0000F74C0000}"/>
    <cellStyle name="Normal 20 2 2 3 3 2 2 4" xfId="6454" xr:uid="{00000000-0005-0000-0000-0000F84C0000}"/>
    <cellStyle name="Normal 20 2 2 3 3 2 2 4 2" xfId="15699" xr:uid="{00000000-0005-0000-0000-0000F94C0000}"/>
    <cellStyle name="Normal 20 2 2 3 3 2 2 4 3" xfId="24949" xr:uid="{00000000-0005-0000-0000-0000FA4C0000}"/>
    <cellStyle name="Normal 20 2 2 3 3 2 2 4 4" xfId="34194" xr:uid="{00000000-0005-0000-0000-0000FB4C0000}"/>
    <cellStyle name="Normal 20 2 2 3 3 2 2 4 5" xfId="43439" xr:uid="{00000000-0005-0000-0000-0000FC4C0000}"/>
    <cellStyle name="Normal 20 2 2 3 3 2 2 5" xfId="10717" xr:uid="{00000000-0005-0000-0000-0000FD4C0000}"/>
    <cellStyle name="Normal 20 2 2 3 3 2 2 6" xfId="19967" xr:uid="{00000000-0005-0000-0000-0000FE4C0000}"/>
    <cellStyle name="Normal 20 2 2 3 3 2 2 7" xfId="29212" xr:uid="{00000000-0005-0000-0000-0000FF4C0000}"/>
    <cellStyle name="Normal 20 2 2 3 3 2 2 8" xfId="38457" xr:uid="{00000000-0005-0000-0000-0000004D0000}"/>
    <cellStyle name="Normal 20 2 2 3 3 2 3" xfId="3612" xr:uid="{00000000-0005-0000-0000-0000014D0000}"/>
    <cellStyle name="Normal 20 2 2 3 3 2 3 2" xfId="8594" xr:uid="{00000000-0005-0000-0000-0000024D0000}"/>
    <cellStyle name="Normal 20 2 2 3 3 2 3 2 2" xfId="17839" xr:uid="{00000000-0005-0000-0000-0000034D0000}"/>
    <cellStyle name="Normal 20 2 2 3 3 2 3 2 3" xfId="27089" xr:uid="{00000000-0005-0000-0000-0000044D0000}"/>
    <cellStyle name="Normal 20 2 2 3 3 2 3 2 4" xfId="36334" xr:uid="{00000000-0005-0000-0000-0000054D0000}"/>
    <cellStyle name="Normal 20 2 2 3 3 2 3 2 5" xfId="45579" xr:uid="{00000000-0005-0000-0000-0000064D0000}"/>
    <cellStyle name="Normal 20 2 2 3 3 2 3 3" xfId="12857" xr:uid="{00000000-0005-0000-0000-0000074D0000}"/>
    <cellStyle name="Normal 20 2 2 3 3 2 3 4" xfId="22107" xr:uid="{00000000-0005-0000-0000-0000084D0000}"/>
    <cellStyle name="Normal 20 2 2 3 3 2 3 5" xfId="31352" xr:uid="{00000000-0005-0000-0000-0000094D0000}"/>
    <cellStyle name="Normal 20 2 2 3 3 2 3 6" xfId="40597" xr:uid="{00000000-0005-0000-0000-00000A4D0000}"/>
    <cellStyle name="Normal 20 2 2 3 3 2 4" xfId="2174" xr:uid="{00000000-0005-0000-0000-00000B4D0000}"/>
    <cellStyle name="Normal 20 2 2 3 3 2 4 2" xfId="7156" xr:uid="{00000000-0005-0000-0000-00000C4D0000}"/>
    <cellStyle name="Normal 20 2 2 3 3 2 4 2 2" xfId="16401" xr:uid="{00000000-0005-0000-0000-00000D4D0000}"/>
    <cellStyle name="Normal 20 2 2 3 3 2 4 2 3" xfId="25651" xr:uid="{00000000-0005-0000-0000-00000E4D0000}"/>
    <cellStyle name="Normal 20 2 2 3 3 2 4 2 4" xfId="34896" xr:uid="{00000000-0005-0000-0000-00000F4D0000}"/>
    <cellStyle name="Normal 20 2 2 3 3 2 4 2 5" xfId="44141" xr:uid="{00000000-0005-0000-0000-0000104D0000}"/>
    <cellStyle name="Normal 20 2 2 3 3 2 4 3" xfId="11419" xr:uid="{00000000-0005-0000-0000-0000114D0000}"/>
    <cellStyle name="Normal 20 2 2 3 3 2 4 4" xfId="20669" xr:uid="{00000000-0005-0000-0000-0000124D0000}"/>
    <cellStyle name="Normal 20 2 2 3 3 2 4 5" xfId="29914" xr:uid="{00000000-0005-0000-0000-0000134D0000}"/>
    <cellStyle name="Normal 20 2 2 3 3 2 4 6" xfId="39159" xr:uid="{00000000-0005-0000-0000-0000144D0000}"/>
    <cellStyle name="Normal 20 2 2 3 3 2 5" xfId="5752" xr:uid="{00000000-0005-0000-0000-0000154D0000}"/>
    <cellStyle name="Normal 20 2 2 3 3 2 5 2" xfId="14997" xr:uid="{00000000-0005-0000-0000-0000164D0000}"/>
    <cellStyle name="Normal 20 2 2 3 3 2 5 3" xfId="24247" xr:uid="{00000000-0005-0000-0000-0000174D0000}"/>
    <cellStyle name="Normal 20 2 2 3 3 2 5 4" xfId="33492" xr:uid="{00000000-0005-0000-0000-0000184D0000}"/>
    <cellStyle name="Normal 20 2 2 3 3 2 5 5" xfId="42737" xr:uid="{00000000-0005-0000-0000-0000194D0000}"/>
    <cellStyle name="Normal 20 2 2 3 3 2 6" xfId="5033" xr:uid="{00000000-0005-0000-0000-00001A4D0000}"/>
    <cellStyle name="Normal 20 2 2 3 3 2 6 2" xfId="14278" xr:uid="{00000000-0005-0000-0000-00001B4D0000}"/>
    <cellStyle name="Normal 20 2 2 3 3 2 6 3" xfId="23528" xr:uid="{00000000-0005-0000-0000-00001C4D0000}"/>
    <cellStyle name="Normal 20 2 2 3 3 2 6 4" xfId="32773" xr:uid="{00000000-0005-0000-0000-00001D4D0000}"/>
    <cellStyle name="Normal 20 2 2 3 3 2 6 5" xfId="42018" xr:uid="{00000000-0005-0000-0000-00001E4D0000}"/>
    <cellStyle name="Normal 20 2 2 3 3 2 7" xfId="10015" xr:uid="{00000000-0005-0000-0000-00001F4D0000}"/>
    <cellStyle name="Normal 20 2 2 3 3 2 8" xfId="19265" xr:uid="{00000000-0005-0000-0000-0000204D0000}"/>
    <cellStyle name="Normal 20 2 2 3 3 2 9" xfId="28510" xr:uid="{00000000-0005-0000-0000-0000214D0000}"/>
    <cellStyle name="Normal 20 2 2 3 3 3" xfId="1121" xr:uid="{00000000-0005-0000-0000-0000224D0000}"/>
    <cellStyle name="Normal 20 2 2 3 3 3 2" xfId="3963" xr:uid="{00000000-0005-0000-0000-0000234D0000}"/>
    <cellStyle name="Normal 20 2 2 3 3 3 2 2" xfId="8945" xr:uid="{00000000-0005-0000-0000-0000244D0000}"/>
    <cellStyle name="Normal 20 2 2 3 3 3 2 2 2" xfId="18190" xr:uid="{00000000-0005-0000-0000-0000254D0000}"/>
    <cellStyle name="Normal 20 2 2 3 3 3 2 2 3" xfId="27440" xr:uid="{00000000-0005-0000-0000-0000264D0000}"/>
    <cellStyle name="Normal 20 2 2 3 3 3 2 2 4" xfId="36685" xr:uid="{00000000-0005-0000-0000-0000274D0000}"/>
    <cellStyle name="Normal 20 2 2 3 3 3 2 2 5" xfId="45930" xr:uid="{00000000-0005-0000-0000-0000284D0000}"/>
    <cellStyle name="Normal 20 2 2 3 3 3 2 3" xfId="13208" xr:uid="{00000000-0005-0000-0000-0000294D0000}"/>
    <cellStyle name="Normal 20 2 2 3 3 3 2 4" xfId="22458" xr:uid="{00000000-0005-0000-0000-00002A4D0000}"/>
    <cellStyle name="Normal 20 2 2 3 3 3 2 5" xfId="31703" xr:uid="{00000000-0005-0000-0000-00002B4D0000}"/>
    <cellStyle name="Normal 20 2 2 3 3 3 2 6" xfId="40948" xr:uid="{00000000-0005-0000-0000-00002C4D0000}"/>
    <cellStyle name="Normal 20 2 2 3 3 3 3" xfId="2525" xr:uid="{00000000-0005-0000-0000-00002D4D0000}"/>
    <cellStyle name="Normal 20 2 2 3 3 3 3 2" xfId="7507" xr:uid="{00000000-0005-0000-0000-00002E4D0000}"/>
    <cellStyle name="Normal 20 2 2 3 3 3 3 2 2" xfId="16752" xr:uid="{00000000-0005-0000-0000-00002F4D0000}"/>
    <cellStyle name="Normal 20 2 2 3 3 3 3 2 3" xfId="26002" xr:uid="{00000000-0005-0000-0000-0000304D0000}"/>
    <cellStyle name="Normal 20 2 2 3 3 3 3 2 4" xfId="35247" xr:uid="{00000000-0005-0000-0000-0000314D0000}"/>
    <cellStyle name="Normal 20 2 2 3 3 3 3 2 5" xfId="44492" xr:uid="{00000000-0005-0000-0000-0000324D0000}"/>
    <cellStyle name="Normal 20 2 2 3 3 3 3 3" xfId="11770" xr:uid="{00000000-0005-0000-0000-0000334D0000}"/>
    <cellStyle name="Normal 20 2 2 3 3 3 3 4" xfId="21020" xr:uid="{00000000-0005-0000-0000-0000344D0000}"/>
    <cellStyle name="Normal 20 2 2 3 3 3 3 5" xfId="30265" xr:uid="{00000000-0005-0000-0000-0000354D0000}"/>
    <cellStyle name="Normal 20 2 2 3 3 3 3 6" xfId="39510" xr:uid="{00000000-0005-0000-0000-0000364D0000}"/>
    <cellStyle name="Normal 20 2 2 3 3 3 4" xfId="6103" xr:uid="{00000000-0005-0000-0000-0000374D0000}"/>
    <cellStyle name="Normal 20 2 2 3 3 3 4 2" xfId="15348" xr:uid="{00000000-0005-0000-0000-0000384D0000}"/>
    <cellStyle name="Normal 20 2 2 3 3 3 4 3" xfId="24598" xr:uid="{00000000-0005-0000-0000-0000394D0000}"/>
    <cellStyle name="Normal 20 2 2 3 3 3 4 4" xfId="33843" xr:uid="{00000000-0005-0000-0000-00003A4D0000}"/>
    <cellStyle name="Normal 20 2 2 3 3 3 4 5" xfId="43088" xr:uid="{00000000-0005-0000-0000-00003B4D0000}"/>
    <cellStyle name="Normal 20 2 2 3 3 3 5" xfId="10366" xr:uid="{00000000-0005-0000-0000-00003C4D0000}"/>
    <cellStyle name="Normal 20 2 2 3 3 3 6" xfId="19616" xr:uid="{00000000-0005-0000-0000-00003D4D0000}"/>
    <cellStyle name="Normal 20 2 2 3 3 3 7" xfId="28861" xr:uid="{00000000-0005-0000-0000-00003E4D0000}"/>
    <cellStyle name="Normal 20 2 2 3 3 3 8" xfId="38106" xr:uid="{00000000-0005-0000-0000-00003F4D0000}"/>
    <cellStyle name="Normal 20 2 2 3 3 4" xfId="3244" xr:uid="{00000000-0005-0000-0000-0000404D0000}"/>
    <cellStyle name="Normal 20 2 2 3 3 4 2" xfId="8226" xr:uid="{00000000-0005-0000-0000-0000414D0000}"/>
    <cellStyle name="Normal 20 2 2 3 3 4 2 2" xfId="17471" xr:uid="{00000000-0005-0000-0000-0000424D0000}"/>
    <cellStyle name="Normal 20 2 2 3 3 4 2 3" xfId="26721" xr:uid="{00000000-0005-0000-0000-0000434D0000}"/>
    <cellStyle name="Normal 20 2 2 3 3 4 2 4" xfId="35966" xr:uid="{00000000-0005-0000-0000-0000444D0000}"/>
    <cellStyle name="Normal 20 2 2 3 3 4 2 5" xfId="45211" xr:uid="{00000000-0005-0000-0000-0000454D0000}"/>
    <cellStyle name="Normal 20 2 2 3 3 4 3" xfId="12489" xr:uid="{00000000-0005-0000-0000-0000464D0000}"/>
    <cellStyle name="Normal 20 2 2 3 3 4 4" xfId="21739" xr:uid="{00000000-0005-0000-0000-0000474D0000}"/>
    <cellStyle name="Normal 20 2 2 3 3 4 5" xfId="30984" xr:uid="{00000000-0005-0000-0000-0000484D0000}"/>
    <cellStyle name="Normal 20 2 2 3 3 4 6" xfId="40229" xr:uid="{00000000-0005-0000-0000-0000494D0000}"/>
    <cellStyle name="Normal 20 2 2 3 3 5" xfId="1706" xr:uid="{00000000-0005-0000-0000-00004A4D0000}"/>
    <cellStyle name="Normal 20 2 2 3 3 5 2" xfId="6688" xr:uid="{00000000-0005-0000-0000-00004B4D0000}"/>
    <cellStyle name="Normal 20 2 2 3 3 5 2 2" xfId="15933" xr:uid="{00000000-0005-0000-0000-00004C4D0000}"/>
    <cellStyle name="Normal 20 2 2 3 3 5 2 3" xfId="25183" xr:uid="{00000000-0005-0000-0000-00004D4D0000}"/>
    <cellStyle name="Normal 20 2 2 3 3 5 2 4" xfId="34428" xr:uid="{00000000-0005-0000-0000-00004E4D0000}"/>
    <cellStyle name="Normal 20 2 2 3 3 5 2 5" xfId="43673" xr:uid="{00000000-0005-0000-0000-00004F4D0000}"/>
    <cellStyle name="Normal 20 2 2 3 3 5 3" xfId="10951" xr:uid="{00000000-0005-0000-0000-0000504D0000}"/>
    <cellStyle name="Normal 20 2 2 3 3 5 4" xfId="20201" xr:uid="{00000000-0005-0000-0000-0000514D0000}"/>
    <cellStyle name="Normal 20 2 2 3 3 5 5" xfId="29446" xr:uid="{00000000-0005-0000-0000-0000524D0000}"/>
    <cellStyle name="Normal 20 2 2 3 3 5 6" xfId="38691" xr:uid="{00000000-0005-0000-0000-0000534D0000}"/>
    <cellStyle name="Normal 20 2 2 3 3 6" xfId="5384" xr:uid="{00000000-0005-0000-0000-0000544D0000}"/>
    <cellStyle name="Normal 20 2 2 3 3 6 2" xfId="14629" xr:uid="{00000000-0005-0000-0000-0000554D0000}"/>
    <cellStyle name="Normal 20 2 2 3 3 6 3" xfId="23879" xr:uid="{00000000-0005-0000-0000-0000564D0000}"/>
    <cellStyle name="Normal 20 2 2 3 3 6 4" xfId="33124" xr:uid="{00000000-0005-0000-0000-0000574D0000}"/>
    <cellStyle name="Normal 20 2 2 3 3 6 5" xfId="42369" xr:uid="{00000000-0005-0000-0000-0000584D0000}"/>
    <cellStyle name="Normal 20 2 2 3 3 7" xfId="4682" xr:uid="{00000000-0005-0000-0000-0000594D0000}"/>
    <cellStyle name="Normal 20 2 2 3 3 7 2" xfId="13927" xr:uid="{00000000-0005-0000-0000-00005A4D0000}"/>
    <cellStyle name="Normal 20 2 2 3 3 7 3" xfId="23177" xr:uid="{00000000-0005-0000-0000-00005B4D0000}"/>
    <cellStyle name="Normal 20 2 2 3 3 7 4" xfId="32422" xr:uid="{00000000-0005-0000-0000-00005C4D0000}"/>
    <cellStyle name="Normal 20 2 2 3 3 7 5" xfId="41667" xr:uid="{00000000-0005-0000-0000-00005D4D0000}"/>
    <cellStyle name="Normal 20 2 2 3 3 8" xfId="9647" xr:uid="{00000000-0005-0000-0000-00005E4D0000}"/>
    <cellStyle name="Normal 20 2 2 3 3 9" xfId="18897" xr:uid="{00000000-0005-0000-0000-00005F4D0000}"/>
    <cellStyle name="Normal 20 2 2 3 4" xfId="536" xr:uid="{00000000-0005-0000-0000-0000604D0000}"/>
    <cellStyle name="Normal 20 2 2 3 4 10" xfId="37521" xr:uid="{00000000-0005-0000-0000-0000614D0000}"/>
    <cellStyle name="Normal 20 2 2 3 4 2" xfId="1238" xr:uid="{00000000-0005-0000-0000-0000624D0000}"/>
    <cellStyle name="Normal 20 2 2 3 4 2 2" xfId="4080" xr:uid="{00000000-0005-0000-0000-0000634D0000}"/>
    <cellStyle name="Normal 20 2 2 3 4 2 2 2" xfId="9062" xr:uid="{00000000-0005-0000-0000-0000644D0000}"/>
    <cellStyle name="Normal 20 2 2 3 4 2 2 2 2" xfId="18307" xr:uid="{00000000-0005-0000-0000-0000654D0000}"/>
    <cellStyle name="Normal 20 2 2 3 4 2 2 2 3" xfId="27557" xr:uid="{00000000-0005-0000-0000-0000664D0000}"/>
    <cellStyle name="Normal 20 2 2 3 4 2 2 2 4" xfId="36802" xr:uid="{00000000-0005-0000-0000-0000674D0000}"/>
    <cellStyle name="Normal 20 2 2 3 4 2 2 2 5" xfId="46047" xr:uid="{00000000-0005-0000-0000-0000684D0000}"/>
    <cellStyle name="Normal 20 2 2 3 4 2 2 3" xfId="13325" xr:uid="{00000000-0005-0000-0000-0000694D0000}"/>
    <cellStyle name="Normal 20 2 2 3 4 2 2 4" xfId="22575" xr:uid="{00000000-0005-0000-0000-00006A4D0000}"/>
    <cellStyle name="Normal 20 2 2 3 4 2 2 5" xfId="31820" xr:uid="{00000000-0005-0000-0000-00006B4D0000}"/>
    <cellStyle name="Normal 20 2 2 3 4 2 2 6" xfId="41065" xr:uid="{00000000-0005-0000-0000-00006C4D0000}"/>
    <cellStyle name="Normal 20 2 2 3 4 2 3" xfId="2659" xr:uid="{00000000-0005-0000-0000-00006D4D0000}"/>
    <cellStyle name="Normal 20 2 2 3 4 2 3 2" xfId="7641" xr:uid="{00000000-0005-0000-0000-00006E4D0000}"/>
    <cellStyle name="Normal 20 2 2 3 4 2 3 2 2" xfId="16886" xr:uid="{00000000-0005-0000-0000-00006F4D0000}"/>
    <cellStyle name="Normal 20 2 2 3 4 2 3 2 3" xfId="26136" xr:uid="{00000000-0005-0000-0000-0000704D0000}"/>
    <cellStyle name="Normal 20 2 2 3 4 2 3 2 4" xfId="35381" xr:uid="{00000000-0005-0000-0000-0000714D0000}"/>
    <cellStyle name="Normal 20 2 2 3 4 2 3 2 5" xfId="44626" xr:uid="{00000000-0005-0000-0000-0000724D0000}"/>
    <cellStyle name="Normal 20 2 2 3 4 2 3 3" xfId="11904" xr:uid="{00000000-0005-0000-0000-0000734D0000}"/>
    <cellStyle name="Normal 20 2 2 3 4 2 3 4" xfId="21154" xr:uid="{00000000-0005-0000-0000-0000744D0000}"/>
    <cellStyle name="Normal 20 2 2 3 4 2 3 5" xfId="30399" xr:uid="{00000000-0005-0000-0000-0000754D0000}"/>
    <cellStyle name="Normal 20 2 2 3 4 2 3 6" xfId="39644" xr:uid="{00000000-0005-0000-0000-0000764D0000}"/>
    <cellStyle name="Normal 20 2 2 3 4 2 4" xfId="6220" xr:uid="{00000000-0005-0000-0000-0000774D0000}"/>
    <cellStyle name="Normal 20 2 2 3 4 2 4 2" xfId="15465" xr:uid="{00000000-0005-0000-0000-0000784D0000}"/>
    <cellStyle name="Normal 20 2 2 3 4 2 4 3" xfId="24715" xr:uid="{00000000-0005-0000-0000-0000794D0000}"/>
    <cellStyle name="Normal 20 2 2 3 4 2 4 4" xfId="33960" xr:uid="{00000000-0005-0000-0000-00007A4D0000}"/>
    <cellStyle name="Normal 20 2 2 3 4 2 4 5" xfId="43205" xr:uid="{00000000-0005-0000-0000-00007B4D0000}"/>
    <cellStyle name="Normal 20 2 2 3 4 2 5" xfId="10483" xr:uid="{00000000-0005-0000-0000-00007C4D0000}"/>
    <cellStyle name="Normal 20 2 2 3 4 2 6" xfId="19733" xr:uid="{00000000-0005-0000-0000-00007D4D0000}"/>
    <cellStyle name="Normal 20 2 2 3 4 2 7" xfId="28978" xr:uid="{00000000-0005-0000-0000-00007E4D0000}"/>
    <cellStyle name="Normal 20 2 2 3 4 2 8" xfId="38223" xr:uid="{00000000-0005-0000-0000-00007F4D0000}"/>
    <cellStyle name="Normal 20 2 2 3 4 3" xfId="3378" xr:uid="{00000000-0005-0000-0000-0000804D0000}"/>
    <cellStyle name="Normal 20 2 2 3 4 3 2" xfId="8360" xr:uid="{00000000-0005-0000-0000-0000814D0000}"/>
    <cellStyle name="Normal 20 2 2 3 4 3 2 2" xfId="17605" xr:uid="{00000000-0005-0000-0000-0000824D0000}"/>
    <cellStyle name="Normal 20 2 2 3 4 3 2 3" xfId="26855" xr:uid="{00000000-0005-0000-0000-0000834D0000}"/>
    <cellStyle name="Normal 20 2 2 3 4 3 2 4" xfId="36100" xr:uid="{00000000-0005-0000-0000-0000844D0000}"/>
    <cellStyle name="Normal 20 2 2 3 4 3 2 5" xfId="45345" xr:uid="{00000000-0005-0000-0000-0000854D0000}"/>
    <cellStyle name="Normal 20 2 2 3 4 3 3" xfId="12623" xr:uid="{00000000-0005-0000-0000-0000864D0000}"/>
    <cellStyle name="Normal 20 2 2 3 4 3 4" xfId="21873" xr:uid="{00000000-0005-0000-0000-0000874D0000}"/>
    <cellStyle name="Normal 20 2 2 3 4 3 5" xfId="31118" xr:uid="{00000000-0005-0000-0000-0000884D0000}"/>
    <cellStyle name="Normal 20 2 2 3 4 3 6" xfId="40363" xr:uid="{00000000-0005-0000-0000-0000894D0000}"/>
    <cellStyle name="Normal 20 2 2 3 4 4" xfId="1940" xr:uid="{00000000-0005-0000-0000-00008A4D0000}"/>
    <cellStyle name="Normal 20 2 2 3 4 4 2" xfId="6922" xr:uid="{00000000-0005-0000-0000-00008B4D0000}"/>
    <cellStyle name="Normal 20 2 2 3 4 4 2 2" xfId="16167" xr:uid="{00000000-0005-0000-0000-00008C4D0000}"/>
    <cellStyle name="Normal 20 2 2 3 4 4 2 3" xfId="25417" xr:uid="{00000000-0005-0000-0000-00008D4D0000}"/>
    <cellStyle name="Normal 20 2 2 3 4 4 2 4" xfId="34662" xr:uid="{00000000-0005-0000-0000-00008E4D0000}"/>
    <cellStyle name="Normal 20 2 2 3 4 4 2 5" xfId="43907" xr:uid="{00000000-0005-0000-0000-00008F4D0000}"/>
    <cellStyle name="Normal 20 2 2 3 4 4 3" xfId="11185" xr:uid="{00000000-0005-0000-0000-0000904D0000}"/>
    <cellStyle name="Normal 20 2 2 3 4 4 4" xfId="20435" xr:uid="{00000000-0005-0000-0000-0000914D0000}"/>
    <cellStyle name="Normal 20 2 2 3 4 4 5" xfId="29680" xr:uid="{00000000-0005-0000-0000-0000924D0000}"/>
    <cellStyle name="Normal 20 2 2 3 4 4 6" xfId="38925" xr:uid="{00000000-0005-0000-0000-0000934D0000}"/>
    <cellStyle name="Normal 20 2 2 3 4 5" xfId="5518" xr:uid="{00000000-0005-0000-0000-0000944D0000}"/>
    <cellStyle name="Normal 20 2 2 3 4 5 2" xfId="14763" xr:uid="{00000000-0005-0000-0000-0000954D0000}"/>
    <cellStyle name="Normal 20 2 2 3 4 5 3" xfId="24013" xr:uid="{00000000-0005-0000-0000-0000964D0000}"/>
    <cellStyle name="Normal 20 2 2 3 4 5 4" xfId="33258" xr:uid="{00000000-0005-0000-0000-0000974D0000}"/>
    <cellStyle name="Normal 20 2 2 3 4 5 5" xfId="42503" xr:uid="{00000000-0005-0000-0000-0000984D0000}"/>
    <cellStyle name="Normal 20 2 2 3 4 6" xfId="4799" xr:uid="{00000000-0005-0000-0000-0000994D0000}"/>
    <cellStyle name="Normal 20 2 2 3 4 6 2" xfId="14044" xr:uid="{00000000-0005-0000-0000-00009A4D0000}"/>
    <cellStyle name="Normal 20 2 2 3 4 6 3" xfId="23294" xr:uid="{00000000-0005-0000-0000-00009B4D0000}"/>
    <cellStyle name="Normal 20 2 2 3 4 6 4" xfId="32539" xr:uid="{00000000-0005-0000-0000-00009C4D0000}"/>
    <cellStyle name="Normal 20 2 2 3 4 6 5" xfId="41784" xr:uid="{00000000-0005-0000-0000-00009D4D0000}"/>
    <cellStyle name="Normal 20 2 2 3 4 7" xfId="9781" xr:uid="{00000000-0005-0000-0000-00009E4D0000}"/>
    <cellStyle name="Normal 20 2 2 3 4 8" xfId="19031" xr:uid="{00000000-0005-0000-0000-00009F4D0000}"/>
    <cellStyle name="Normal 20 2 2 3 4 9" xfId="28276" xr:uid="{00000000-0005-0000-0000-0000A04D0000}"/>
    <cellStyle name="Normal 20 2 2 3 5" xfId="887" xr:uid="{00000000-0005-0000-0000-0000A14D0000}"/>
    <cellStyle name="Normal 20 2 2 3 5 2" xfId="3729" xr:uid="{00000000-0005-0000-0000-0000A24D0000}"/>
    <cellStyle name="Normal 20 2 2 3 5 2 2" xfId="8711" xr:uid="{00000000-0005-0000-0000-0000A34D0000}"/>
    <cellStyle name="Normal 20 2 2 3 5 2 2 2" xfId="17956" xr:uid="{00000000-0005-0000-0000-0000A44D0000}"/>
    <cellStyle name="Normal 20 2 2 3 5 2 2 3" xfId="27206" xr:uid="{00000000-0005-0000-0000-0000A54D0000}"/>
    <cellStyle name="Normal 20 2 2 3 5 2 2 4" xfId="36451" xr:uid="{00000000-0005-0000-0000-0000A64D0000}"/>
    <cellStyle name="Normal 20 2 2 3 5 2 2 5" xfId="45696" xr:uid="{00000000-0005-0000-0000-0000A74D0000}"/>
    <cellStyle name="Normal 20 2 2 3 5 2 3" xfId="12974" xr:uid="{00000000-0005-0000-0000-0000A84D0000}"/>
    <cellStyle name="Normal 20 2 2 3 5 2 4" xfId="22224" xr:uid="{00000000-0005-0000-0000-0000A94D0000}"/>
    <cellStyle name="Normal 20 2 2 3 5 2 5" xfId="31469" xr:uid="{00000000-0005-0000-0000-0000AA4D0000}"/>
    <cellStyle name="Normal 20 2 2 3 5 2 6" xfId="40714" xr:uid="{00000000-0005-0000-0000-0000AB4D0000}"/>
    <cellStyle name="Normal 20 2 2 3 5 3" xfId="2291" xr:uid="{00000000-0005-0000-0000-0000AC4D0000}"/>
    <cellStyle name="Normal 20 2 2 3 5 3 2" xfId="7273" xr:uid="{00000000-0005-0000-0000-0000AD4D0000}"/>
    <cellStyle name="Normal 20 2 2 3 5 3 2 2" xfId="16518" xr:uid="{00000000-0005-0000-0000-0000AE4D0000}"/>
    <cellStyle name="Normal 20 2 2 3 5 3 2 3" xfId="25768" xr:uid="{00000000-0005-0000-0000-0000AF4D0000}"/>
    <cellStyle name="Normal 20 2 2 3 5 3 2 4" xfId="35013" xr:uid="{00000000-0005-0000-0000-0000B04D0000}"/>
    <cellStyle name="Normal 20 2 2 3 5 3 2 5" xfId="44258" xr:uid="{00000000-0005-0000-0000-0000B14D0000}"/>
    <cellStyle name="Normal 20 2 2 3 5 3 3" xfId="11536" xr:uid="{00000000-0005-0000-0000-0000B24D0000}"/>
    <cellStyle name="Normal 20 2 2 3 5 3 4" xfId="20786" xr:uid="{00000000-0005-0000-0000-0000B34D0000}"/>
    <cellStyle name="Normal 20 2 2 3 5 3 5" xfId="30031" xr:uid="{00000000-0005-0000-0000-0000B44D0000}"/>
    <cellStyle name="Normal 20 2 2 3 5 3 6" xfId="39276" xr:uid="{00000000-0005-0000-0000-0000B54D0000}"/>
    <cellStyle name="Normal 20 2 2 3 5 4" xfId="5869" xr:uid="{00000000-0005-0000-0000-0000B64D0000}"/>
    <cellStyle name="Normal 20 2 2 3 5 4 2" xfId="15114" xr:uid="{00000000-0005-0000-0000-0000B74D0000}"/>
    <cellStyle name="Normal 20 2 2 3 5 4 3" xfId="24364" xr:uid="{00000000-0005-0000-0000-0000B84D0000}"/>
    <cellStyle name="Normal 20 2 2 3 5 4 4" xfId="33609" xr:uid="{00000000-0005-0000-0000-0000B94D0000}"/>
    <cellStyle name="Normal 20 2 2 3 5 4 5" xfId="42854" xr:uid="{00000000-0005-0000-0000-0000BA4D0000}"/>
    <cellStyle name="Normal 20 2 2 3 5 5" xfId="10132" xr:uid="{00000000-0005-0000-0000-0000BB4D0000}"/>
    <cellStyle name="Normal 20 2 2 3 5 6" xfId="19382" xr:uid="{00000000-0005-0000-0000-0000BC4D0000}"/>
    <cellStyle name="Normal 20 2 2 3 5 7" xfId="28627" xr:uid="{00000000-0005-0000-0000-0000BD4D0000}"/>
    <cellStyle name="Normal 20 2 2 3 5 8" xfId="37872" xr:uid="{00000000-0005-0000-0000-0000BE4D0000}"/>
    <cellStyle name="Normal 20 2 2 3 6" xfId="3010" xr:uid="{00000000-0005-0000-0000-0000BF4D0000}"/>
    <cellStyle name="Normal 20 2 2 3 6 2" xfId="7992" xr:uid="{00000000-0005-0000-0000-0000C04D0000}"/>
    <cellStyle name="Normal 20 2 2 3 6 2 2" xfId="17237" xr:uid="{00000000-0005-0000-0000-0000C14D0000}"/>
    <cellStyle name="Normal 20 2 2 3 6 2 3" xfId="26487" xr:uid="{00000000-0005-0000-0000-0000C24D0000}"/>
    <cellStyle name="Normal 20 2 2 3 6 2 4" xfId="35732" xr:uid="{00000000-0005-0000-0000-0000C34D0000}"/>
    <cellStyle name="Normal 20 2 2 3 6 2 5" xfId="44977" xr:uid="{00000000-0005-0000-0000-0000C44D0000}"/>
    <cellStyle name="Normal 20 2 2 3 6 3" xfId="12255" xr:uid="{00000000-0005-0000-0000-0000C54D0000}"/>
    <cellStyle name="Normal 20 2 2 3 6 4" xfId="21505" xr:uid="{00000000-0005-0000-0000-0000C64D0000}"/>
    <cellStyle name="Normal 20 2 2 3 6 5" xfId="30750" xr:uid="{00000000-0005-0000-0000-0000C74D0000}"/>
    <cellStyle name="Normal 20 2 2 3 6 6" xfId="39995" xr:uid="{00000000-0005-0000-0000-0000C84D0000}"/>
    <cellStyle name="Normal 20 2 2 3 7" xfId="1628" xr:uid="{00000000-0005-0000-0000-0000C94D0000}"/>
    <cellStyle name="Normal 20 2 2 3 7 2" xfId="6610" xr:uid="{00000000-0005-0000-0000-0000CA4D0000}"/>
    <cellStyle name="Normal 20 2 2 3 7 2 2" xfId="15855" xr:uid="{00000000-0005-0000-0000-0000CB4D0000}"/>
    <cellStyle name="Normal 20 2 2 3 7 2 3" xfId="25105" xr:uid="{00000000-0005-0000-0000-0000CC4D0000}"/>
    <cellStyle name="Normal 20 2 2 3 7 2 4" xfId="34350" xr:uid="{00000000-0005-0000-0000-0000CD4D0000}"/>
    <cellStyle name="Normal 20 2 2 3 7 2 5" xfId="43595" xr:uid="{00000000-0005-0000-0000-0000CE4D0000}"/>
    <cellStyle name="Normal 20 2 2 3 7 3" xfId="10873" xr:uid="{00000000-0005-0000-0000-0000CF4D0000}"/>
    <cellStyle name="Normal 20 2 2 3 7 4" xfId="20123" xr:uid="{00000000-0005-0000-0000-0000D04D0000}"/>
    <cellStyle name="Normal 20 2 2 3 7 5" xfId="29368" xr:uid="{00000000-0005-0000-0000-0000D14D0000}"/>
    <cellStyle name="Normal 20 2 2 3 7 6" xfId="38613" xr:uid="{00000000-0005-0000-0000-0000D24D0000}"/>
    <cellStyle name="Normal 20 2 2 3 8" xfId="5150" xr:uid="{00000000-0005-0000-0000-0000D34D0000}"/>
    <cellStyle name="Normal 20 2 2 3 8 2" xfId="14395" xr:uid="{00000000-0005-0000-0000-0000D44D0000}"/>
    <cellStyle name="Normal 20 2 2 3 8 3" xfId="23645" xr:uid="{00000000-0005-0000-0000-0000D54D0000}"/>
    <cellStyle name="Normal 20 2 2 3 8 4" xfId="32890" xr:uid="{00000000-0005-0000-0000-0000D64D0000}"/>
    <cellStyle name="Normal 20 2 2 3 8 5" xfId="42135" xr:uid="{00000000-0005-0000-0000-0000D74D0000}"/>
    <cellStyle name="Normal 20 2 2 3 9" xfId="4448" xr:uid="{00000000-0005-0000-0000-0000D84D0000}"/>
    <cellStyle name="Normal 20 2 2 3 9 2" xfId="13693" xr:uid="{00000000-0005-0000-0000-0000D94D0000}"/>
    <cellStyle name="Normal 20 2 2 3 9 3" xfId="22943" xr:uid="{00000000-0005-0000-0000-0000DA4D0000}"/>
    <cellStyle name="Normal 20 2 2 3 9 4" xfId="32188" xr:uid="{00000000-0005-0000-0000-0000DB4D0000}"/>
    <cellStyle name="Normal 20 2 2 3 9 5" xfId="41433" xr:uid="{00000000-0005-0000-0000-0000DC4D0000}"/>
    <cellStyle name="Normal 20 2 2 4" xfId="245" xr:uid="{00000000-0005-0000-0000-0000DD4D0000}"/>
    <cellStyle name="Normal 20 2 2 4 10" xfId="27986" xr:uid="{00000000-0005-0000-0000-0000DE4D0000}"/>
    <cellStyle name="Normal 20 2 2 4 11" xfId="37231" xr:uid="{00000000-0005-0000-0000-0000DF4D0000}"/>
    <cellStyle name="Normal 20 2 2 4 2" xfId="614" xr:uid="{00000000-0005-0000-0000-0000E04D0000}"/>
    <cellStyle name="Normal 20 2 2 4 2 10" xfId="37599" xr:uid="{00000000-0005-0000-0000-0000E14D0000}"/>
    <cellStyle name="Normal 20 2 2 4 2 2" xfId="1316" xr:uid="{00000000-0005-0000-0000-0000E24D0000}"/>
    <cellStyle name="Normal 20 2 2 4 2 2 2" xfId="4158" xr:uid="{00000000-0005-0000-0000-0000E34D0000}"/>
    <cellStyle name="Normal 20 2 2 4 2 2 2 2" xfId="9140" xr:uid="{00000000-0005-0000-0000-0000E44D0000}"/>
    <cellStyle name="Normal 20 2 2 4 2 2 2 2 2" xfId="18385" xr:uid="{00000000-0005-0000-0000-0000E54D0000}"/>
    <cellStyle name="Normal 20 2 2 4 2 2 2 2 3" xfId="27635" xr:uid="{00000000-0005-0000-0000-0000E64D0000}"/>
    <cellStyle name="Normal 20 2 2 4 2 2 2 2 4" xfId="36880" xr:uid="{00000000-0005-0000-0000-0000E74D0000}"/>
    <cellStyle name="Normal 20 2 2 4 2 2 2 2 5" xfId="46125" xr:uid="{00000000-0005-0000-0000-0000E84D0000}"/>
    <cellStyle name="Normal 20 2 2 4 2 2 2 3" xfId="13403" xr:uid="{00000000-0005-0000-0000-0000E94D0000}"/>
    <cellStyle name="Normal 20 2 2 4 2 2 2 4" xfId="22653" xr:uid="{00000000-0005-0000-0000-0000EA4D0000}"/>
    <cellStyle name="Normal 20 2 2 4 2 2 2 5" xfId="31898" xr:uid="{00000000-0005-0000-0000-0000EB4D0000}"/>
    <cellStyle name="Normal 20 2 2 4 2 2 2 6" xfId="41143" xr:uid="{00000000-0005-0000-0000-0000EC4D0000}"/>
    <cellStyle name="Normal 20 2 2 4 2 2 3" xfId="2737" xr:uid="{00000000-0005-0000-0000-0000ED4D0000}"/>
    <cellStyle name="Normal 20 2 2 4 2 2 3 2" xfId="7719" xr:uid="{00000000-0005-0000-0000-0000EE4D0000}"/>
    <cellStyle name="Normal 20 2 2 4 2 2 3 2 2" xfId="16964" xr:uid="{00000000-0005-0000-0000-0000EF4D0000}"/>
    <cellStyle name="Normal 20 2 2 4 2 2 3 2 3" xfId="26214" xr:uid="{00000000-0005-0000-0000-0000F04D0000}"/>
    <cellStyle name="Normal 20 2 2 4 2 2 3 2 4" xfId="35459" xr:uid="{00000000-0005-0000-0000-0000F14D0000}"/>
    <cellStyle name="Normal 20 2 2 4 2 2 3 2 5" xfId="44704" xr:uid="{00000000-0005-0000-0000-0000F24D0000}"/>
    <cellStyle name="Normal 20 2 2 4 2 2 3 3" xfId="11982" xr:uid="{00000000-0005-0000-0000-0000F34D0000}"/>
    <cellStyle name="Normal 20 2 2 4 2 2 3 4" xfId="21232" xr:uid="{00000000-0005-0000-0000-0000F44D0000}"/>
    <cellStyle name="Normal 20 2 2 4 2 2 3 5" xfId="30477" xr:uid="{00000000-0005-0000-0000-0000F54D0000}"/>
    <cellStyle name="Normal 20 2 2 4 2 2 3 6" xfId="39722" xr:uid="{00000000-0005-0000-0000-0000F64D0000}"/>
    <cellStyle name="Normal 20 2 2 4 2 2 4" xfId="6298" xr:uid="{00000000-0005-0000-0000-0000F74D0000}"/>
    <cellStyle name="Normal 20 2 2 4 2 2 4 2" xfId="15543" xr:uid="{00000000-0005-0000-0000-0000F84D0000}"/>
    <cellStyle name="Normal 20 2 2 4 2 2 4 3" xfId="24793" xr:uid="{00000000-0005-0000-0000-0000F94D0000}"/>
    <cellStyle name="Normal 20 2 2 4 2 2 4 4" xfId="34038" xr:uid="{00000000-0005-0000-0000-0000FA4D0000}"/>
    <cellStyle name="Normal 20 2 2 4 2 2 4 5" xfId="43283" xr:uid="{00000000-0005-0000-0000-0000FB4D0000}"/>
    <cellStyle name="Normal 20 2 2 4 2 2 5" xfId="10561" xr:uid="{00000000-0005-0000-0000-0000FC4D0000}"/>
    <cellStyle name="Normal 20 2 2 4 2 2 6" xfId="19811" xr:uid="{00000000-0005-0000-0000-0000FD4D0000}"/>
    <cellStyle name="Normal 20 2 2 4 2 2 7" xfId="29056" xr:uid="{00000000-0005-0000-0000-0000FE4D0000}"/>
    <cellStyle name="Normal 20 2 2 4 2 2 8" xfId="38301" xr:uid="{00000000-0005-0000-0000-0000FF4D0000}"/>
    <cellStyle name="Normal 20 2 2 4 2 3" xfId="3456" xr:uid="{00000000-0005-0000-0000-0000004E0000}"/>
    <cellStyle name="Normal 20 2 2 4 2 3 2" xfId="8438" xr:uid="{00000000-0005-0000-0000-0000014E0000}"/>
    <cellStyle name="Normal 20 2 2 4 2 3 2 2" xfId="17683" xr:uid="{00000000-0005-0000-0000-0000024E0000}"/>
    <cellStyle name="Normal 20 2 2 4 2 3 2 3" xfId="26933" xr:uid="{00000000-0005-0000-0000-0000034E0000}"/>
    <cellStyle name="Normal 20 2 2 4 2 3 2 4" xfId="36178" xr:uid="{00000000-0005-0000-0000-0000044E0000}"/>
    <cellStyle name="Normal 20 2 2 4 2 3 2 5" xfId="45423" xr:uid="{00000000-0005-0000-0000-0000054E0000}"/>
    <cellStyle name="Normal 20 2 2 4 2 3 3" xfId="12701" xr:uid="{00000000-0005-0000-0000-0000064E0000}"/>
    <cellStyle name="Normal 20 2 2 4 2 3 4" xfId="21951" xr:uid="{00000000-0005-0000-0000-0000074E0000}"/>
    <cellStyle name="Normal 20 2 2 4 2 3 5" xfId="31196" xr:uid="{00000000-0005-0000-0000-0000084E0000}"/>
    <cellStyle name="Normal 20 2 2 4 2 3 6" xfId="40441" xr:uid="{00000000-0005-0000-0000-0000094E0000}"/>
    <cellStyle name="Normal 20 2 2 4 2 4" xfId="2018" xr:uid="{00000000-0005-0000-0000-00000A4E0000}"/>
    <cellStyle name="Normal 20 2 2 4 2 4 2" xfId="7000" xr:uid="{00000000-0005-0000-0000-00000B4E0000}"/>
    <cellStyle name="Normal 20 2 2 4 2 4 2 2" xfId="16245" xr:uid="{00000000-0005-0000-0000-00000C4E0000}"/>
    <cellStyle name="Normal 20 2 2 4 2 4 2 3" xfId="25495" xr:uid="{00000000-0005-0000-0000-00000D4E0000}"/>
    <cellStyle name="Normal 20 2 2 4 2 4 2 4" xfId="34740" xr:uid="{00000000-0005-0000-0000-00000E4E0000}"/>
    <cellStyle name="Normal 20 2 2 4 2 4 2 5" xfId="43985" xr:uid="{00000000-0005-0000-0000-00000F4E0000}"/>
    <cellStyle name="Normal 20 2 2 4 2 4 3" xfId="11263" xr:uid="{00000000-0005-0000-0000-0000104E0000}"/>
    <cellStyle name="Normal 20 2 2 4 2 4 4" xfId="20513" xr:uid="{00000000-0005-0000-0000-0000114E0000}"/>
    <cellStyle name="Normal 20 2 2 4 2 4 5" xfId="29758" xr:uid="{00000000-0005-0000-0000-0000124E0000}"/>
    <cellStyle name="Normal 20 2 2 4 2 4 6" xfId="39003" xr:uid="{00000000-0005-0000-0000-0000134E0000}"/>
    <cellStyle name="Normal 20 2 2 4 2 5" xfId="5596" xr:uid="{00000000-0005-0000-0000-0000144E0000}"/>
    <cellStyle name="Normal 20 2 2 4 2 5 2" xfId="14841" xr:uid="{00000000-0005-0000-0000-0000154E0000}"/>
    <cellStyle name="Normal 20 2 2 4 2 5 3" xfId="24091" xr:uid="{00000000-0005-0000-0000-0000164E0000}"/>
    <cellStyle name="Normal 20 2 2 4 2 5 4" xfId="33336" xr:uid="{00000000-0005-0000-0000-0000174E0000}"/>
    <cellStyle name="Normal 20 2 2 4 2 5 5" xfId="42581" xr:uid="{00000000-0005-0000-0000-0000184E0000}"/>
    <cellStyle name="Normal 20 2 2 4 2 6" xfId="4877" xr:uid="{00000000-0005-0000-0000-0000194E0000}"/>
    <cellStyle name="Normal 20 2 2 4 2 6 2" xfId="14122" xr:uid="{00000000-0005-0000-0000-00001A4E0000}"/>
    <cellStyle name="Normal 20 2 2 4 2 6 3" xfId="23372" xr:uid="{00000000-0005-0000-0000-00001B4E0000}"/>
    <cellStyle name="Normal 20 2 2 4 2 6 4" xfId="32617" xr:uid="{00000000-0005-0000-0000-00001C4E0000}"/>
    <cellStyle name="Normal 20 2 2 4 2 6 5" xfId="41862" xr:uid="{00000000-0005-0000-0000-00001D4E0000}"/>
    <cellStyle name="Normal 20 2 2 4 2 7" xfId="9859" xr:uid="{00000000-0005-0000-0000-00001E4E0000}"/>
    <cellStyle name="Normal 20 2 2 4 2 8" xfId="19109" xr:uid="{00000000-0005-0000-0000-00001F4E0000}"/>
    <cellStyle name="Normal 20 2 2 4 2 9" xfId="28354" xr:uid="{00000000-0005-0000-0000-0000204E0000}"/>
    <cellStyle name="Normal 20 2 2 4 3" xfId="965" xr:uid="{00000000-0005-0000-0000-0000214E0000}"/>
    <cellStyle name="Normal 20 2 2 4 3 2" xfId="3807" xr:uid="{00000000-0005-0000-0000-0000224E0000}"/>
    <cellStyle name="Normal 20 2 2 4 3 2 2" xfId="8789" xr:uid="{00000000-0005-0000-0000-0000234E0000}"/>
    <cellStyle name="Normal 20 2 2 4 3 2 2 2" xfId="18034" xr:uid="{00000000-0005-0000-0000-0000244E0000}"/>
    <cellStyle name="Normal 20 2 2 4 3 2 2 3" xfId="27284" xr:uid="{00000000-0005-0000-0000-0000254E0000}"/>
    <cellStyle name="Normal 20 2 2 4 3 2 2 4" xfId="36529" xr:uid="{00000000-0005-0000-0000-0000264E0000}"/>
    <cellStyle name="Normal 20 2 2 4 3 2 2 5" xfId="45774" xr:uid="{00000000-0005-0000-0000-0000274E0000}"/>
    <cellStyle name="Normal 20 2 2 4 3 2 3" xfId="13052" xr:uid="{00000000-0005-0000-0000-0000284E0000}"/>
    <cellStyle name="Normal 20 2 2 4 3 2 4" xfId="22302" xr:uid="{00000000-0005-0000-0000-0000294E0000}"/>
    <cellStyle name="Normal 20 2 2 4 3 2 5" xfId="31547" xr:uid="{00000000-0005-0000-0000-00002A4E0000}"/>
    <cellStyle name="Normal 20 2 2 4 3 2 6" xfId="40792" xr:uid="{00000000-0005-0000-0000-00002B4E0000}"/>
    <cellStyle name="Normal 20 2 2 4 3 3" xfId="2369" xr:uid="{00000000-0005-0000-0000-00002C4E0000}"/>
    <cellStyle name="Normal 20 2 2 4 3 3 2" xfId="7351" xr:uid="{00000000-0005-0000-0000-00002D4E0000}"/>
    <cellStyle name="Normal 20 2 2 4 3 3 2 2" xfId="16596" xr:uid="{00000000-0005-0000-0000-00002E4E0000}"/>
    <cellStyle name="Normal 20 2 2 4 3 3 2 3" xfId="25846" xr:uid="{00000000-0005-0000-0000-00002F4E0000}"/>
    <cellStyle name="Normal 20 2 2 4 3 3 2 4" xfId="35091" xr:uid="{00000000-0005-0000-0000-0000304E0000}"/>
    <cellStyle name="Normal 20 2 2 4 3 3 2 5" xfId="44336" xr:uid="{00000000-0005-0000-0000-0000314E0000}"/>
    <cellStyle name="Normal 20 2 2 4 3 3 3" xfId="11614" xr:uid="{00000000-0005-0000-0000-0000324E0000}"/>
    <cellStyle name="Normal 20 2 2 4 3 3 4" xfId="20864" xr:uid="{00000000-0005-0000-0000-0000334E0000}"/>
    <cellStyle name="Normal 20 2 2 4 3 3 5" xfId="30109" xr:uid="{00000000-0005-0000-0000-0000344E0000}"/>
    <cellStyle name="Normal 20 2 2 4 3 3 6" xfId="39354" xr:uid="{00000000-0005-0000-0000-0000354E0000}"/>
    <cellStyle name="Normal 20 2 2 4 3 4" xfId="5947" xr:uid="{00000000-0005-0000-0000-0000364E0000}"/>
    <cellStyle name="Normal 20 2 2 4 3 4 2" xfId="15192" xr:uid="{00000000-0005-0000-0000-0000374E0000}"/>
    <cellStyle name="Normal 20 2 2 4 3 4 3" xfId="24442" xr:uid="{00000000-0005-0000-0000-0000384E0000}"/>
    <cellStyle name="Normal 20 2 2 4 3 4 4" xfId="33687" xr:uid="{00000000-0005-0000-0000-0000394E0000}"/>
    <cellStyle name="Normal 20 2 2 4 3 4 5" xfId="42932" xr:uid="{00000000-0005-0000-0000-00003A4E0000}"/>
    <cellStyle name="Normal 20 2 2 4 3 5" xfId="10210" xr:uid="{00000000-0005-0000-0000-00003B4E0000}"/>
    <cellStyle name="Normal 20 2 2 4 3 6" xfId="19460" xr:uid="{00000000-0005-0000-0000-00003C4E0000}"/>
    <cellStyle name="Normal 20 2 2 4 3 7" xfId="28705" xr:uid="{00000000-0005-0000-0000-00003D4E0000}"/>
    <cellStyle name="Normal 20 2 2 4 3 8" xfId="37950" xr:uid="{00000000-0005-0000-0000-00003E4E0000}"/>
    <cellStyle name="Normal 20 2 2 4 4" xfId="3088" xr:uid="{00000000-0005-0000-0000-00003F4E0000}"/>
    <cellStyle name="Normal 20 2 2 4 4 2" xfId="8070" xr:uid="{00000000-0005-0000-0000-0000404E0000}"/>
    <cellStyle name="Normal 20 2 2 4 4 2 2" xfId="17315" xr:uid="{00000000-0005-0000-0000-0000414E0000}"/>
    <cellStyle name="Normal 20 2 2 4 4 2 3" xfId="26565" xr:uid="{00000000-0005-0000-0000-0000424E0000}"/>
    <cellStyle name="Normal 20 2 2 4 4 2 4" xfId="35810" xr:uid="{00000000-0005-0000-0000-0000434E0000}"/>
    <cellStyle name="Normal 20 2 2 4 4 2 5" xfId="45055" xr:uid="{00000000-0005-0000-0000-0000444E0000}"/>
    <cellStyle name="Normal 20 2 2 4 4 3" xfId="12333" xr:uid="{00000000-0005-0000-0000-0000454E0000}"/>
    <cellStyle name="Normal 20 2 2 4 4 4" xfId="21583" xr:uid="{00000000-0005-0000-0000-0000464E0000}"/>
    <cellStyle name="Normal 20 2 2 4 4 5" xfId="30828" xr:uid="{00000000-0005-0000-0000-0000474E0000}"/>
    <cellStyle name="Normal 20 2 2 4 4 6" xfId="40073" xr:uid="{00000000-0005-0000-0000-0000484E0000}"/>
    <cellStyle name="Normal 20 2 2 4 5" xfId="1784" xr:uid="{00000000-0005-0000-0000-0000494E0000}"/>
    <cellStyle name="Normal 20 2 2 4 5 2" xfId="6766" xr:uid="{00000000-0005-0000-0000-00004A4E0000}"/>
    <cellStyle name="Normal 20 2 2 4 5 2 2" xfId="16011" xr:uid="{00000000-0005-0000-0000-00004B4E0000}"/>
    <cellStyle name="Normal 20 2 2 4 5 2 3" xfId="25261" xr:uid="{00000000-0005-0000-0000-00004C4E0000}"/>
    <cellStyle name="Normal 20 2 2 4 5 2 4" xfId="34506" xr:uid="{00000000-0005-0000-0000-00004D4E0000}"/>
    <cellStyle name="Normal 20 2 2 4 5 2 5" xfId="43751" xr:uid="{00000000-0005-0000-0000-00004E4E0000}"/>
    <cellStyle name="Normal 20 2 2 4 5 3" xfId="11029" xr:uid="{00000000-0005-0000-0000-00004F4E0000}"/>
    <cellStyle name="Normal 20 2 2 4 5 4" xfId="20279" xr:uid="{00000000-0005-0000-0000-0000504E0000}"/>
    <cellStyle name="Normal 20 2 2 4 5 5" xfId="29524" xr:uid="{00000000-0005-0000-0000-0000514E0000}"/>
    <cellStyle name="Normal 20 2 2 4 5 6" xfId="38769" xr:uid="{00000000-0005-0000-0000-0000524E0000}"/>
    <cellStyle name="Normal 20 2 2 4 6" xfId="5228" xr:uid="{00000000-0005-0000-0000-0000534E0000}"/>
    <cellStyle name="Normal 20 2 2 4 6 2" xfId="14473" xr:uid="{00000000-0005-0000-0000-0000544E0000}"/>
    <cellStyle name="Normal 20 2 2 4 6 3" xfId="23723" xr:uid="{00000000-0005-0000-0000-0000554E0000}"/>
    <cellStyle name="Normal 20 2 2 4 6 4" xfId="32968" xr:uid="{00000000-0005-0000-0000-0000564E0000}"/>
    <cellStyle name="Normal 20 2 2 4 6 5" xfId="42213" xr:uid="{00000000-0005-0000-0000-0000574E0000}"/>
    <cellStyle name="Normal 20 2 2 4 7" xfId="4526" xr:uid="{00000000-0005-0000-0000-0000584E0000}"/>
    <cellStyle name="Normal 20 2 2 4 7 2" xfId="13771" xr:uid="{00000000-0005-0000-0000-0000594E0000}"/>
    <cellStyle name="Normal 20 2 2 4 7 3" xfId="23021" xr:uid="{00000000-0005-0000-0000-00005A4E0000}"/>
    <cellStyle name="Normal 20 2 2 4 7 4" xfId="32266" xr:uid="{00000000-0005-0000-0000-00005B4E0000}"/>
    <cellStyle name="Normal 20 2 2 4 7 5" xfId="41511" xr:uid="{00000000-0005-0000-0000-00005C4E0000}"/>
    <cellStyle name="Normal 20 2 2 4 8" xfId="9491" xr:uid="{00000000-0005-0000-0000-00005D4E0000}"/>
    <cellStyle name="Normal 20 2 2 4 9" xfId="18741" xr:uid="{00000000-0005-0000-0000-00005E4E0000}"/>
    <cellStyle name="Normal 20 2 2 5" xfId="362" xr:uid="{00000000-0005-0000-0000-00005F4E0000}"/>
    <cellStyle name="Normal 20 2 2 5 10" xfId="28103" xr:uid="{00000000-0005-0000-0000-0000604E0000}"/>
    <cellStyle name="Normal 20 2 2 5 11" xfId="37348" xr:uid="{00000000-0005-0000-0000-0000614E0000}"/>
    <cellStyle name="Normal 20 2 2 5 2" xfId="731" xr:uid="{00000000-0005-0000-0000-0000624E0000}"/>
    <cellStyle name="Normal 20 2 2 5 2 10" xfId="37716" xr:uid="{00000000-0005-0000-0000-0000634E0000}"/>
    <cellStyle name="Normal 20 2 2 5 2 2" xfId="1433" xr:uid="{00000000-0005-0000-0000-0000644E0000}"/>
    <cellStyle name="Normal 20 2 2 5 2 2 2" xfId="4275" xr:uid="{00000000-0005-0000-0000-0000654E0000}"/>
    <cellStyle name="Normal 20 2 2 5 2 2 2 2" xfId="9257" xr:uid="{00000000-0005-0000-0000-0000664E0000}"/>
    <cellStyle name="Normal 20 2 2 5 2 2 2 2 2" xfId="18502" xr:uid="{00000000-0005-0000-0000-0000674E0000}"/>
    <cellStyle name="Normal 20 2 2 5 2 2 2 2 3" xfId="27752" xr:uid="{00000000-0005-0000-0000-0000684E0000}"/>
    <cellStyle name="Normal 20 2 2 5 2 2 2 2 4" xfId="36997" xr:uid="{00000000-0005-0000-0000-0000694E0000}"/>
    <cellStyle name="Normal 20 2 2 5 2 2 2 2 5" xfId="46242" xr:uid="{00000000-0005-0000-0000-00006A4E0000}"/>
    <cellStyle name="Normal 20 2 2 5 2 2 2 3" xfId="13520" xr:uid="{00000000-0005-0000-0000-00006B4E0000}"/>
    <cellStyle name="Normal 20 2 2 5 2 2 2 4" xfId="22770" xr:uid="{00000000-0005-0000-0000-00006C4E0000}"/>
    <cellStyle name="Normal 20 2 2 5 2 2 2 5" xfId="32015" xr:uid="{00000000-0005-0000-0000-00006D4E0000}"/>
    <cellStyle name="Normal 20 2 2 5 2 2 2 6" xfId="41260" xr:uid="{00000000-0005-0000-0000-00006E4E0000}"/>
    <cellStyle name="Normal 20 2 2 5 2 2 3" xfId="2854" xr:uid="{00000000-0005-0000-0000-00006F4E0000}"/>
    <cellStyle name="Normal 20 2 2 5 2 2 3 2" xfId="7836" xr:uid="{00000000-0005-0000-0000-0000704E0000}"/>
    <cellStyle name="Normal 20 2 2 5 2 2 3 2 2" xfId="17081" xr:uid="{00000000-0005-0000-0000-0000714E0000}"/>
    <cellStyle name="Normal 20 2 2 5 2 2 3 2 3" xfId="26331" xr:uid="{00000000-0005-0000-0000-0000724E0000}"/>
    <cellStyle name="Normal 20 2 2 5 2 2 3 2 4" xfId="35576" xr:uid="{00000000-0005-0000-0000-0000734E0000}"/>
    <cellStyle name="Normal 20 2 2 5 2 2 3 2 5" xfId="44821" xr:uid="{00000000-0005-0000-0000-0000744E0000}"/>
    <cellStyle name="Normal 20 2 2 5 2 2 3 3" xfId="12099" xr:uid="{00000000-0005-0000-0000-0000754E0000}"/>
    <cellStyle name="Normal 20 2 2 5 2 2 3 4" xfId="21349" xr:uid="{00000000-0005-0000-0000-0000764E0000}"/>
    <cellStyle name="Normal 20 2 2 5 2 2 3 5" xfId="30594" xr:uid="{00000000-0005-0000-0000-0000774E0000}"/>
    <cellStyle name="Normal 20 2 2 5 2 2 3 6" xfId="39839" xr:uid="{00000000-0005-0000-0000-0000784E0000}"/>
    <cellStyle name="Normal 20 2 2 5 2 2 4" xfId="6415" xr:uid="{00000000-0005-0000-0000-0000794E0000}"/>
    <cellStyle name="Normal 20 2 2 5 2 2 4 2" xfId="15660" xr:uid="{00000000-0005-0000-0000-00007A4E0000}"/>
    <cellStyle name="Normal 20 2 2 5 2 2 4 3" xfId="24910" xr:uid="{00000000-0005-0000-0000-00007B4E0000}"/>
    <cellStyle name="Normal 20 2 2 5 2 2 4 4" xfId="34155" xr:uid="{00000000-0005-0000-0000-00007C4E0000}"/>
    <cellStyle name="Normal 20 2 2 5 2 2 4 5" xfId="43400" xr:uid="{00000000-0005-0000-0000-00007D4E0000}"/>
    <cellStyle name="Normal 20 2 2 5 2 2 5" xfId="10678" xr:uid="{00000000-0005-0000-0000-00007E4E0000}"/>
    <cellStyle name="Normal 20 2 2 5 2 2 6" xfId="19928" xr:uid="{00000000-0005-0000-0000-00007F4E0000}"/>
    <cellStyle name="Normal 20 2 2 5 2 2 7" xfId="29173" xr:uid="{00000000-0005-0000-0000-0000804E0000}"/>
    <cellStyle name="Normal 20 2 2 5 2 2 8" xfId="38418" xr:uid="{00000000-0005-0000-0000-0000814E0000}"/>
    <cellStyle name="Normal 20 2 2 5 2 3" xfId="3573" xr:uid="{00000000-0005-0000-0000-0000824E0000}"/>
    <cellStyle name="Normal 20 2 2 5 2 3 2" xfId="8555" xr:uid="{00000000-0005-0000-0000-0000834E0000}"/>
    <cellStyle name="Normal 20 2 2 5 2 3 2 2" xfId="17800" xr:uid="{00000000-0005-0000-0000-0000844E0000}"/>
    <cellStyle name="Normal 20 2 2 5 2 3 2 3" xfId="27050" xr:uid="{00000000-0005-0000-0000-0000854E0000}"/>
    <cellStyle name="Normal 20 2 2 5 2 3 2 4" xfId="36295" xr:uid="{00000000-0005-0000-0000-0000864E0000}"/>
    <cellStyle name="Normal 20 2 2 5 2 3 2 5" xfId="45540" xr:uid="{00000000-0005-0000-0000-0000874E0000}"/>
    <cellStyle name="Normal 20 2 2 5 2 3 3" xfId="12818" xr:uid="{00000000-0005-0000-0000-0000884E0000}"/>
    <cellStyle name="Normal 20 2 2 5 2 3 4" xfId="22068" xr:uid="{00000000-0005-0000-0000-0000894E0000}"/>
    <cellStyle name="Normal 20 2 2 5 2 3 5" xfId="31313" xr:uid="{00000000-0005-0000-0000-00008A4E0000}"/>
    <cellStyle name="Normal 20 2 2 5 2 3 6" xfId="40558" xr:uid="{00000000-0005-0000-0000-00008B4E0000}"/>
    <cellStyle name="Normal 20 2 2 5 2 4" xfId="2135" xr:uid="{00000000-0005-0000-0000-00008C4E0000}"/>
    <cellStyle name="Normal 20 2 2 5 2 4 2" xfId="7117" xr:uid="{00000000-0005-0000-0000-00008D4E0000}"/>
    <cellStyle name="Normal 20 2 2 5 2 4 2 2" xfId="16362" xr:uid="{00000000-0005-0000-0000-00008E4E0000}"/>
    <cellStyle name="Normal 20 2 2 5 2 4 2 3" xfId="25612" xr:uid="{00000000-0005-0000-0000-00008F4E0000}"/>
    <cellStyle name="Normal 20 2 2 5 2 4 2 4" xfId="34857" xr:uid="{00000000-0005-0000-0000-0000904E0000}"/>
    <cellStyle name="Normal 20 2 2 5 2 4 2 5" xfId="44102" xr:uid="{00000000-0005-0000-0000-0000914E0000}"/>
    <cellStyle name="Normal 20 2 2 5 2 4 3" xfId="11380" xr:uid="{00000000-0005-0000-0000-0000924E0000}"/>
    <cellStyle name="Normal 20 2 2 5 2 4 4" xfId="20630" xr:uid="{00000000-0005-0000-0000-0000934E0000}"/>
    <cellStyle name="Normal 20 2 2 5 2 4 5" xfId="29875" xr:uid="{00000000-0005-0000-0000-0000944E0000}"/>
    <cellStyle name="Normal 20 2 2 5 2 4 6" xfId="39120" xr:uid="{00000000-0005-0000-0000-0000954E0000}"/>
    <cellStyle name="Normal 20 2 2 5 2 5" xfId="5713" xr:uid="{00000000-0005-0000-0000-0000964E0000}"/>
    <cellStyle name="Normal 20 2 2 5 2 5 2" xfId="14958" xr:uid="{00000000-0005-0000-0000-0000974E0000}"/>
    <cellStyle name="Normal 20 2 2 5 2 5 3" xfId="24208" xr:uid="{00000000-0005-0000-0000-0000984E0000}"/>
    <cellStyle name="Normal 20 2 2 5 2 5 4" xfId="33453" xr:uid="{00000000-0005-0000-0000-0000994E0000}"/>
    <cellStyle name="Normal 20 2 2 5 2 5 5" xfId="42698" xr:uid="{00000000-0005-0000-0000-00009A4E0000}"/>
    <cellStyle name="Normal 20 2 2 5 2 6" xfId="4994" xr:uid="{00000000-0005-0000-0000-00009B4E0000}"/>
    <cellStyle name="Normal 20 2 2 5 2 6 2" xfId="14239" xr:uid="{00000000-0005-0000-0000-00009C4E0000}"/>
    <cellStyle name="Normal 20 2 2 5 2 6 3" xfId="23489" xr:uid="{00000000-0005-0000-0000-00009D4E0000}"/>
    <cellStyle name="Normal 20 2 2 5 2 6 4" xfId="32734" xr:uid="{00000000-0005-0000-0000-00009E4E0000}"/>
    <cellStyle name="Normal 20 2 2 5 2 6 5" xfId="41979" xr:uid="{00000000-0005-0000-0000-00009F4E0000}"/>
    <cellStyle name="Normal 20 2 2 5 2 7" xfId="9976" xr:uid="{00000000-0005-0000-0000-0000A04E0000}"/>
    <cellStyle name="Normal 20 2 2 5 2 8" xfId="19226" xr:uid="{00000000-0005-0000-0000-0000A14E0000}"/>
    <cellStyle name="Normal 20 2 2 5 2 9" xfId="28471" xr:uid="{00000000-0005-0000-0000-0000A24E0000}"/>
    <cellStyle name="Normal 20 2 2 5 3" xfId="1082" xr:uid="{00000000-0005-0000-0000-0000A34E0000}"/>
    <cellStyle name="Normal 20 2 2 5 3 2" xfId="3924" xr:uid="{00000000-0005-0000-0000-0000A44E0000}"/>
    <cellStyle name="Normal 20 2 2 5 3 2 2" xfId="8906" xr:uid="{00000000-0005-0000-0000-0000A54E0000}"/>
    <cellStyle name="Normal 20 2 2 5 3 2 2 2" xfId="18151" xr:uid="{00000000-0005-0000-0000-0000A64E0000}"/>
    <cellStyle name="Normal 20 2 2 5 3 2 2 3" xfId="27401" xr:uid="{00000000-0005-0000-0000-0000A74E0000}"/>
    <cellStyle name="Normal 20 2 2 5 3 2 2 4" xfId="36646" xr:uid="{00000000-0005-0000-0000-0000A84E0000}"/>
    <cellStyle name="Normal 20 2 2 5 3 2 2 5" xfId="45891" xr:uid="{00000000-0005-0000-0000-0000A94E0000}"/>
    <cellStyle name="Normal 20 2 2 5 3 2 3" xfId="13169" xr:uid="{00000000-0005-0000-0000-0000AA4E0000}"/>
    <cellStyle name="Normal 20 2 2 5 3 2 4" xfId="22419" xr:uid="{00000000-0005-0000-0000-0000AB4E0000}"/>
    <cellStyle name="Normal 20 2 2 5 3 2 5" xfId="31664" xr:uid="{00000000-0005-0000-0000-0000AC4E0000}"/>
    <cellStyle name="Normal 20 2 2 5 3 2 6" xfId="40909" xr:uid="{00000000-0005-0000-0000-0000AD4E0000}"/>
    <cellStyle name="Normal 20 2 2 5 3 3" xfId="2486" xr:uid="{00000000-0005-0000-0000-0000AE4E0000}"/>
    <cellStyle name="Normal 20 2 2 5 3 3 2" xfId="7468" xr:uid="{00000000-0005-0000-0000-0000AF4E0000}"/>
    <cellStyle name="Normal 20 2 2 5 3 3 2 2" xfId="16713" xr:uid="{00000000-0005-0000-0000-0000B04E0000}"/>
    <cellStyle name="Normal 20 2 2 5 3 3 2 3" xfId="25963" xr:uid="{00000000-0005-0000-0000-0000B14E0000}"/>
    <cellStyle name="Normal 20 2 2 5 3 3 2 4" xfId="35208" xr:uid="{00000000-0005-0000-0000-0000B24E0000}"/>
    <cellStyle name="Normal 20 2 2 5 3 3 2 5" xfId="44453" xr:uid="{00000000-0005-0000-0000-0000B34E0000}"/>
    <cellStyle name="Normal 20 2 2 5 3 3 3" xfId="11731" xr:uid="{00000000-0005-0000-0000-0000B44E0000}"/>
    <cellStyle name="Normal 20 2 2 5 3 3 4" xfId="20981" xr:uid="{00000000-0005-0000-0000-0000B54E0000}"/>
    <cellStyle name="Normal 20 2 2 5 3 3 5" xfId="30226" xr:uid="{00000000-0005-0000-0000-0000B64E0000}"/>
    <cellStyle name="Normal 20 2 2 5 3 3 6" xfId="39471" xr:uid="{00000000-0005-0000-0000-0000B74E0000}"/>
    <cellStyle name="Normal 20 2 2 5 3 4" xfId="6064" xr:uid="{00000000-0005-0000-0000-0000B84E0000}"/>
    <cellStyle name="Normal 20 2 2 5 3 4 2" xfId="15309" xr:uid="{00000000-0005-0000-0000-0000B94E0000}"/>
    <cellStyle name="Normal 20 2 2 5 3 4 3" xfId="24559" xr:uid="{00000000-0005-0000-0000-0000BA4E0000}"/>
    <cellStyle name="Normal 20 2 2 5 3 4 4" xfId="33804" xr:uid="{00000000-0005-0000-0000-0000BB4E0000}"/>
    <cellStyle name="Normal 20 2 2 5 3 4 5" xfId="43049" xr:uid="{00000000-0005-0000-0000-0000BC4E0000}"/>
    <cellStyle name="Normal 20 2 2 5 3 5" xfId="10327" xr:uid="{00000000-0005-0000-0000-0000BD4E0000}"/>
    <cellStyle name="Normal 20 2 2 5 3 6" xfId="19577" xr:uid="{00000000-0005-0000-0000-0000BE4E0000}"/>
    <cellStyle name="Normal 20 2 2 5 3 7" xfId="28822" xr:uid="{00000000-0005-0000-0000-0000BF4E0000}"/>
    <cellStyle name="Normal 20 2 2 5 3 8" xfId="38067" xr:uid="{00000000-0005-0000-0000-0000C04E0000}"/>
    <cellStyle name="Normal 20 2 2 5 4" xfId="3205" xr:uid="{00000000-0005-0000-0000-0000C14E0000}"/>
    <cellStyle name="Normal 20 2 2 5 4 2" xfId="8187" xr:uid="{00000000-0005-0000-0000-0000C24E0000}"/>
    <cellStyle name="Normal 20 2 2 5 4 2 2" xfId="17432" xr:uid="{00000000-0005-0000-0000-0000C34E0000}"/>
    <cellStyle name="Normal 20 2 2 5 4 2 3" xfId="26682" xr:uid="{00000000-0005-0000-0000-0000C44E0000}"/>
    <cellStyle name="Normal 20 2 2 5 4 2 4" xfId="35927" xr:uid="{00000000-0005-0000-0000-0000C54E0000}"/>
    <cellStyle name="Normal 20 2 2 5 4 2 5" xfId="45172" xr:uid="{00000000-0005-0000-0000-0000C64E0000}"/>
    <cellStyle name="Normal 20 2 2 5 4 3" xfId="12450" xr:uid="{00000000-0005-0000-0000-0000C74E0000}"/>
    <cellStyle name="Normal 20 2 2 5 4 4" xfId="21700" xr:uid="{00000000-0005-0000-0000-0000C84E0000}"/>
    <cellStyle name="Normal 20 2 2 5 4 5" xfId="30945" xr:uid="{00000000-0005-0000-0000-0000C94E0000}"/>
    <cellStyle name="Normal 20 2 2 5 4 6" xfId="40190" xr:uid="{00000000-0005-0000-0000-0000CA4E0000}"/>
    <cellStyle name="Normal 20 2 2 5 5" xfId="1667" xr:uid="{00000000-0005-0000-0000-0000CB4E0000}"/>
    <cellStyle name="Normal 20 2 2 5 5 2" xfId="6649" xr:uid="{00000000-0005-0000-0000-0000CC4E0000}"/>
    <cellStyle name="Normal 20 2 2 5 5 2 2" xfId="15894" xr:uid="{00000000-0005-0000-0000-0000CD4E0000}"/>
    <cellStyle name="Normal 20 2 2 5 5 2 3" xfId="25144" xr:uid="{00000000-0005-0000-0000-0000CE4E0000}"/>
    <cellStyle name="Normal 20 2 2 5 5 2 4" xfId="34389" xr:uid="{00000000-0005-0000-0000-0000CF4E0000}"/>
    <cellStyle name="Normal 20 2 2 5 5 2 5" xfId="43634" xr:uid="{00000000-0005-0000-0000-0000D04E0000}"/>
    <cellStyle name="Normal 20 2 2 5 5 3" xfId="10912" xr:uid="{00000000-0005-0000-0000-0000D14E0000}"/>
    <cellStyle name="Normal 20 2 2 5 5 4" xfId="20162" xr:uid="{00000000-0005-0000-0000-0000D24E0000}"/>
    <cellStyle name="Normal 20 2 2 5 5 5" xfId="29407" xr:uid="{00000000-0005-0000-0000-0000D34E0000}"/>
    <cellStyle name="Normal 20 2 2 5 5 6" xfId="38652" xr:uid="{00000000-0005-0000-0000-0000D44E0000}"/>
    <cellStyle name="Normal 20 2 2 5 6" xfId="5345" xr:uid="{00000000-0005-0000-0000-0000D54E0000}"/>
    <cellStyle name="Normal 20 2 2 5 6 2" xfId="14590" xr:uid="{00000000-0005-0000-0000-0000D64E0000}"/>
    <cellStyle name="Normal 20 2 2 5 6 3" xfId="23840" xr:uid="{00000000-0005-0000-0000-0000D74E0000}"/>
    <cellStyle name="Normal 20 2 2 5 6 4" xfId="33085" xr:uid="{00000000-0005-0000-0000-0000D84E0000}"/>
    <cellStyle name="Normal 20 2 2 5 6 5" xfId="42330" xr:uid="{00000000-0005-0000-0000-0000D94E0000}"/>
    <cellStyle name="Normal 20 2 2 5 7" xfId="4643" xr:uid="{00000000-0005-0000-0000-0000DA4E0000}"/>
    <cellStyle name="Normal 20 2 2 5 7 2" xfId="13888" xr:uid="{00000000-0005-0000-0000-0000DB4E0000}"/>
    <cellStyle name="Normal 20 2 2 5 7 3" xfId="23138" xr:uid="{00000000-0005-0000-0000-0000DC4E0000}"/>
    <cellStyle name="Normal 20 2 2 5 7 4" xfId="32383" xr:uid="{00000000-0005-0000-0000-0000DD4E0000}"/>
    <cellStyle name="Normal 20 2 2 5 7 5" xfId="41628" xr:uid="{00000000-0005-0000-0000-0000DE4E0000}"/>
    <cellStyle name="Normal 20 2 2 5 8" xfId="9608" xr:uid="{00000000-0005-0000-0000-0000DF4E0000}"/>
    <cellStyle name="Normal 20 2 2 5 9" xfId="18858" xr:uid="{00000000-0005-0000-0000-0000E04E0000}"/>
    <cellStyle name="Normal 20 2 2 6" xfId="497" xr:uid="{00000000-0005-0000-0000-0000E14E0000}"/>
    <cellStyle name="Normal 20 2 2 6 10" xfId="37482" xr:uid="{00000000-0005-0000-0000-0000E24E0000}"/>
    <cellStyle name="Normal 20 2 2 6 2" xfId="1199" xr:uid="{00000000-0005-0000-0000-0000E34E0000}"/>
    <cellStyle name="Normal 20 2 2 6 2 2" xfId="4041" xr:uid="{00000000-0005-0000-0000-0000E44E0000}"/>
    <cellStyle name="Normal 20 2 2 6 2 2 2" xfId="9023" xr:uid="{00000000-0005-0000-0000-0000E54E0000}"/>
    <cellStyle name="Normal 20 2 2 6 2 2 2 2" xfId="18268" xr:uid="{00000000-0005-0000-0000-0000E64E0000}"/>
    <cellStyle name="Normal 20 2 2 6 2 2 2 3" xfId="27518" xr:uid="{00000000-0005-0000-0000-0000E74E0000}"/>
    <cellStyle name="Normal 20 2 2 6 2 2 2 4" xfId="36763" xr:uid="{00000000-0005-0000-0000-0000E84E0000}"/>
    <cellStyle name="Normal 20 2 2 6 2 2 2 5" xfId="46008" xr:uid="{00000000-0005-0000-0000-0000E94E0000}"/>
    <cellStyle name="Normal 20 2 2 6 2 2 3" xfId="13286" xr:uid="{00000000-0005-0000-0000-0000EA4E0000}"/>
    <cellStyle name="Normal 20 2 2 6 2 2 4" xfId="22536" xr:uid="{00000000-0005-0000-0000-0000EB4E0000}"/>
    <cellStyle name="Normal 20 2 2 6 2 2 5" xfId="31781" xr:uid="{00000000-0005-0000-0000-0000EC4E0000}"/>
    <cellStyle name="Normal 20 2 2 6 2 2 6" xfId="41026" xr:uid="{00000000-0005-0000-0000-0000ED4E0000}"/>
    <cellStyle name="Normal 20 2 2 6 2 3" xfId="2620" xr:uid="{00000000-0005-0000-0000-0000EE4E0000}"/>
    <cellStyle name="Normal 20 2 2 6 2 3 2" xfId="7602" xr:uid="{00000000-0005-0000-0000-0000EF4E0000}"/>
    <cellStyle name="Normal 20 2 2 6 2 3 2 2" xfId="16847" xr:uid="{00000000-0005-0000-0000-0000F04E0000}"/>
    <cellStyle name="Normal 20 2 2 6 2 3 2 3" xfId="26097" xr:uid="{00000000-0005-0000-0000-0000F14E0000}"/>
    <cellStyle name="Normal 20 2 2 6 2 3 2 4" xfId="35342" xr:uid="{00000000-0005-0000-0000-0000F24E0000}"/>
    <cellStyle name="Normal 20 2 2 6 2 3 2 5" xfId="44587" xr:uid="{00000000-0005-0000-0000-0000F34E0000}"/>
    <cellStyle name="Normal 20 2 2 6 2 3 3" xfId="11865" xr:uid="{00000000-0005-0000-0000-0000F44E0000}"/>
    <cellStyle name="Normal 20 2 2 6 2 3 4" xfId="21115" xr:uid="{00000000-0005-0000-0000-0000F54E0000}"/>
    <cellStyle name="Normal 20 2 2 6 2 3 5" xfId="30360" xr:uid="{00000000-0005-0000-0000-0000F64E0000}"/>
    <cellStyle name="Normal 20 2 2 6 2 3 6" xfId="39605" xr:uid="{00000000-0005-0000-0000-0000F74E0000}"/>
    <cellStyle name="Normal 20 2 2 6 2 4" xfId="6181" xr:uid="{00000000-0005-0000-0000-0000F84E0000}"/>
    <cellStyle name="Normal 20 2 2 6 2 4 2" xfId="15426" xr:uid="{00000000-0005-0000-0000-0000F94E0000}"/>
    <cellStyle name="Normal 20 2 2 6 2 4 3" xfId="24676" xr:uid="{00000000-0005-0000-0000-0000FA4E0000}"/>
    <cellStyle name="Normal 20 2 2 6 2 4 4" xfId="33921" xr:uid="{00000000-0005-0000-0000-0000FB4E0000}"/>
    <cellStyle name="Normal 20 2 2 6 2 4 5" xfId="43166" xr:uid="{00000000-0005-0000-0000-0000FC4E0000}"/>
    <cellStyle name="Normal 20 2 2 6 2 5" xfId="10444" xr:uid="{00000000-0005-0000-0000-0000FD4E0000}"/>
    <cellStyle name="Normal 20 2 2 6 2 6" xfId="19694" xr:uid="{00000000-0005-0000-0000-0000FE4E0000}"/>
    <cellStyle name="Normal 20 2 2 6 2 7" xfId="28939" xr:uid="{00000000-0005-0000-0000-0000FF4E0000}"/>
    <cellStyle name="Normal 20 2 2 6 2 8" xfId="38184" xr:uid="{00000000-0005-0000-0000-0000004F0000}"/>
    <cellStyle name="Normal 20 2 2 6 3" xfId="3339" xr:uid="{00000000-0005-0000-0000-0000014F0000}"/>
    <cellStyle name="Normal 20 2 2 6 3 2" xfId="8321" xr:uid="{00000000-0005-0000-0000-0000024F0000}"/>
    <cellStyle name="Normal 20 2 2 6 3 2 2" xfId="17566" xr:uid="{00000000-0005-0000-0000-0000034F0000}"/>
    <cellStyle name="Normal 20 2 2 6 3 2 3" xfId="26816" xr:uid="{00000000-0005-0000-0000-0000044F0000}"/>
    <cellStyle name="Normal 20 2 2 6 3 2 4" xfId="36061" xr:uid="{00000000-0005-0000-0000-0000054F0000}"/>
    <cellStyle name="Normal 20 2 2 6 3 2 5" xfId="45306" xr:uid="{00000000-0005-0000-0000-0000064F0000}"/>
    <cellStyle name="Normal 20 2 2 6 3 3" xfId="12584" xr:uid="{00000000-0005-0000-0000-0000074F0000}"/>
    <cellStyle name="Normal 20 2 2 6 3 4" xfId="21834" xr:uid="{00000000-0005-0000-0000-0000084F0000}"/>
    <cellStyle name="Normal 20 2 2 6 3 5" xfId="31079" xr:uid="{00000000-0005-0000-0000-0000094F0000}"/>
    <cellStyle name="Normal 20 2 2 6 3 6" xfId="40324" xr:uid="{00000000-0005-0000-0000-00000A4F0000}"/>
    <cellStyle name="Normal 20 2 2 6 4" xfId="1901" xr:uid="{00000000-0005-0000-0000-00000B4F0000}"/>
    <cellStyle name="Normal 20 2 2 6 4 2" xfId="6883" xr:uid="{00000000-0005-0000-0000-00000C4F0000}"/>
    <cellStyle name="Normal 20 2 2 6 4 2 2" xfId="16128" xr:uid="{00000000-0005-0000-0000-00000D4F0000}"/>
    <cellStyle name="Normal 20 2 2 6 4 2 3" xfId="25378" xr:uid="{00000000-0005-0000-0000-00000E4F0000}"/>
    <cellStyle name="Normal 20 2 2 6 4 2 4" xfId="34623" xr:uid="{00000000-0005-0000-0000-00000F4F0000}"/>
    <cellStyle name="Normal 20 2 2 6 4 2 5" xfId="43868" xr:uid="{00000000-0005-0000-0000-0000104F0000}"/>
    <cellStyle name="Normal 20 2 2 6 4 3" xfId="11146" xr:uid="{00000000-0005-0000-0000-0000114F0000}"/>
    <cellStyle name="Normal 20 2 2 6 4 4" xfId="20396" xr:uid="{00000000-0005-0000-0000-0000124F0000}"/>
    <cellStyle name="Normal 20 2 2 6 4 5" xfId="29641" xr:uid="{00000000-0005-0000-0000-0000134F0000}"/>
    <cellStyle name="Normal 20 2 2 6 4 6" xfId="38886" xr:uid="{00000000-0005-0000-0000-0000144F0000}"/>
    <cellStyle name="Normal 20 2 2 6 5" xfId="5479" xr:uid="{00000000-0005-0000-0000-0000154F0000}"/>
    <cellStyle name="Normal 20 2 2 6 5 2" xfId="14724" xr:uid="{00000000-0005-0000-0000-0000164F0000}"/>
    <cellStyle name="Normal 20 2 2 6 5 3" xfId="23974" xr:uid="{00000000-0005-0000-0000-0000174F0000}"/>
    <cellStyle name="Normal 20 2 2 6 5 4" xfId="33219" xr:uid="{00000000-0005-0000-0000-0000184F0000}"/>
    <cellStyle name="Normal 20 2 2 6 5 5" xfId="42464" xr:uid="{00000000-0005-0000-0000-0000194F0000}"/>
    <cellStyle name="Normal 20 2 2 6 6" xfId="4764" xr:uid="{00000000-0005-0000-0000-00001A4F0000}"/>
    <cellStyle name="Normal 20 2 2 6 6 2" xfId="14009" xr:uid="{00000000-0005-0000-0000-00001B4F0000}"/>
    <cellStyle name="Normal 20 2 2 6 6 3" xfId="23259" xr:uid="{00000000-0005-0000-0000-00001C4F0000}"/>
    <cellStyle name="Normal 20 2 2 6 6 4" xfId="32504" xr:uid="{00000000-0005-0000-0000-00001D4F0000}"/>
    <cellStyle name="Normal 20 2 2 6 6 5" xfId="41749" xr:uid="{00000000-0005-0000-0000-00001E4F0000}"/>
    <cellStyle name="Normal 20 2 2 6 7" xfId="9742" xr:uid="{00000000-0005-0000-0000-00001F4F0000}"/>
    <cellStyle name="Normal 20 2 2 6 8" xfId="18992" xr:uid="{00000000-0005-0000-0000-0000204F0000}"/>
    <cellStyle name="Normal 20 2 2 6 9" xfId="28237" xr:uid="{00000000-0005-0000-0000-0000214F0000}"/>
    <cellStyle name="Normal 20 2 2 7" xfId="848" xr:uid="{00000000-0005-0000-0000-0000224F0000}"/>
    <cellStyle name="Normal 20 2 2 7 2" xfId="3690" xr:uid="{00000000-0005-0000-0000-0000234F0000}"/>
    <cellStyle name="Normal 20 2 2 7 2 2" xfId="8672" xr:uid="{00000000-0005-0000-0000-0000244F0000}"/>
    <cellStyle name="Normal 20 2 2 7 2 2 2" xfId="17917" xr:uid="{00000000-0005-0000-0000-0000254F0000}"/>
    <cellStyle name="Normal 20 2 2 7 2 2 3" xfId="27167" xr:uid="{00000000-0005-0000-0000-0000264F0000}"/>
    <cellStyle name="Normal 20 2 2 7 2 2 4" xfId="36412" xr:uid="{00000000-0005-0000-0000-0000274F0000}"/>
    <cellStyle name="Normal 20 2 2 7 2 2 5" xfId="45657" xr:uid="{00000000-0005-0000-0000-0000284F0000}"/>
    <cellStyle name="Normal 20 2 2 7 2 3" xfId="12935" xr:uid="{00000000-0005-0000-0000-0000294F0000}"/>
    <cellStyle name="Normal 20 2 2 7 2 4" xfId="22185" xr:uid="{00000000-0005-0000-0000-00002A4F0000}"/>
    <cellStyle name="Normal 20 2 2 7 2 5" xfId="31430" xr:uid="{00000000-0005-0000-0000-00002B4F0000}"/>
    <cellStyle name="Normal 20 2 2 7 2 6" xfId="40675" xr:uid="{00000000-0005-0000-0000-00002C4F0000}"/>
    <cellStyle name="Normal 20 2 2 7 3" xfId="2252" xr:uid="{00000000-0005-0000-0000-00002D4F0000}"/>
    <cellStyle name="Normal 20 2 2 7 3 2" xfId="7234" xr:uid="{00000000-0005-0000-0000-00002E4F0000}"/>
    <cellStyle name="Normal 20 2 2 7 3 2 2" xfId="16479" xr:uid="{00000000-0005-0000-0000-00002F4F0000}"/>
    <cellStyle name="Normal 20 2 2 7 3 2 3" xfId="25729" xr:uid="{00000000-0005-0000-0000-0000304F0000}"/>
    <cellStyle name="Normal 20 2 2 7 3 2 4" xfId="34974" xr:uid="{00000000-0005-0000-0000-0000314F0000}"/>
    <cellStyle name="Normal 20 2 2 7 3 2 5" xfId="44219" xr:uid="{00000000-0005-0000-0000-0000324F0000}"/>
    <cellStyle name="Normal 20 2 2 7 3 3" xfId="11497" xr:uid="{00000000-0005-0000-0000-0000334F0000}"/>
    <cellStyle name="Normal 20 2 2 7 3 4" xfId="20747" xr:uid="{00000000-0005-0000-0000-0000344F0000}"/>
    <cellStyle name="Normal 20 2 2 7 3 5" xfId="29992" xr:uid="{00000000-0005-0000-0000-0000354F0000}"/>
    <cellStyle name="Normal 20 2 2 7 3 6" xfId="39237" xr:uid="{00000000-0005-0000-0000-0000364F0000}"/>
    <cellStyle name="Normal 20 2 2 7 4" xfId="5830" xr:uid="{00000000-0005-0000-0000-0000374F0000}"/>
    <cellStyle name="Normal 20 2 2 7 4 2" xfId="15075" xr:uid="{00000000-0005-0000-0000-0000384F0000}"/>
    <cellStyle name="Normal 20 2 2 7 4 3" xfId="24325" xr:uid="{00000000-0005-0000-0000-0000394F0000}"/>
    <cellStyle name="Normal 20 2 2 7 4 4" xfId="33570" xr:uid="{00000000-0005-0000-0000-00003A4F0000}"/>
    <cellStyle name="Normal 20 2 2 7 4 5" xfId="42815" xr:uid="{00000000-0005-0000-0000-00003B4F0000}"/>
    <cellStyle name="Normal 20 2 2 7 5" xfId="10093" xr:uid="{00000000-0005-0000-0000-00003C4F0000}"/>
    <cellStyle name="Normal 20 2 2 7 6" xfId="19343" xr:uid="{00000000-0005-0000-0000-00003D4F0000}"/>
    <cellStyle name="Normal 20 2 2 7 7" xfId="28588" xr:uid="{00000000-0005-0000-0000-00003E4F0000}"/>
    <cellStyle name="Normal 20 2 2 7 8" xfId="37833" xr:uid="{00000000-0005-0000-0000-00003F4F0000}"/>
    <cellStyle name="Normal 20 2 2 8" xfId="2971" xr:uid="{00000000-0005-0000-0000-0000404F0000}"/>
    <cellStyle name="Normal 20 2 2 8 2" xfId="7953" xr:uid="{00000000-0005-0000-0000-0000414F0000}"/>
    <cellStyle name="Normal 20 2 2 8 2 2" xfId="17198" xr:uid="{00000000-0005-0000-0000-0000424F0000}"/>
    <cellStyle name="Normal 20 2 2 8 2 3" xfId="26448" xr:uid="{00000000-0005-0000-0000-0000434F0000}"/>
    <cellStyle name="Normal 20 2 2 8 2 4" xfId="35693" xr:uid="{00000000-0005-0000-0000-0000444F0000}"/>
    <cellStyle name="Normal 20 2 2 8 2 5" xfId="44938" xr:uid="{00000000-0005-0000-0000-0000454F0000}"/>
    <cellStyle name="Normal 20 2 2 8 3" xfId="12216" xr:uid="{00000000-0005-0000-0000-0000464F0000}"/>
    <cellStyle name="Normal 20 2 2 8 4" xfId="21466" xr:uid="{00000000-0005-0000-0000-0000474F0000}"/>
    <cellStyle name="Normal 20 2 2 8 5" xfId="30711" xr:uid="{00000000-0005-0000-0000-0000484F0000}"/>
    <cellStyle name="Normal 20 2 2 8 6" xfId="39956" xr:uid="{00000000-0005-0000-0000-0000494F0000}"/>
    <cellStyle name="Normal 20 2 2 9" xfId="1550" xr:uid="{00000000-0005-0000-0000-00004A4F0000}"/>
    <cellStyle name="Normal 20 2 2 9 2" xfId="6532" xr:uid="{00000000-0005-0000-0000-00004B4F0000}"/>
    <cellStyle name="Normal 20 2 2 9 2 2" xfId="15777" xr:uid="{00000000-0005-0000-0000-00004C4F0000}"/>
    <cellStyle name="Normal 20 2 2 9 2 3" xfId="25027" xr:uid="{00000000-0005-0000-0000-00004D4F0000}"/>
    <cellStyle name="Normal 20 2 2 9 2 4" xfId="34272" xr:uid="{00000000-0005-0000-0000-00004E4F0000}"/>
    <cellStyle name="Normal 20 2 2 9 2 5" xfId="43517" xr:uid="{00000000-0005-0000-0000-00004F4F0000}"/>
    <cellStyle name="Normal 20 2 2 9 3" xfId="10795" xr:uid="{00000000-0005-0000-0000-0000504F0000}"/>
    <cellStyle name="Normal 20 2 2 9 4" xfId="20045" xr:uid="{00000000-0005-0000-0000-0000514F0000}"/>
    <cellStyle name="Normal 20 2 2 9 5" xfId="29290" xr:uid="{00000000-0005-0000-0000-0000524F0000}"/>
    <cellStyle name="Normal 20 2 2 9 6" xfId="38535" xr:uid="{00000000-0005-0000-0000-0000534F0000}"/>
    <cellStyle name="Normal 20 2 3" xfId="192" xr:uid="{00000000-0005-0000-0000-0000544F0000}"/>
    <cellStyle name="Normal 20 2 3 10" xfId="9439" xr:uid="{00000000-0005-0000-0000-0000554F0000}"/>
    <cellStyle name="Normal 20 2 3 11" xfId="18689" xr:uid="{00000000-0005-0000-0000-0000564F0000}"/>
    <cellStyle name="Normal 20 2 3 12" xfId="27934" xr:uid="{00000000-0005-0000-0000-0000574F0000}"/>
    <cellStyle name="Normal 20 2 3 13" xfId="37179" xr:uid="{00000000-0005-0000-0000-0000584F0000}"/>
    <cellStyle name="Normal 20 2 3 2" xfId="271" xr:uid="{00000000-0005-0000-0000-0000594F0000}"/>
    <cellStyle name="Normal 20 2 3 2 10" xfId="28012" xr:uid="{00000000-0005-0000-0000-00005A4F0000}"/>
    <cellStyle name="Normal 20 2 3 2 11" xfId="37257" xr:uid="{00000000-0005-0000-0000-00005B4F0000}"/>
    <cellStyle name="Normal 20 2 3 2 2" xfId="640" xr:uid="{00000000-0005-0000-0000-00005C4F0000}"/>
    <cellStyle name="Normal 20 2 3 2 2 10" xfId="37625" xr:uid="{00000000-0005-0000-0000-00005D4F0000}"/>
    <cellStyle name="Normal 20 2 3 2 2 2" xfId="1342" xr:uid="{00000000-0005-0000-0000-00005E4F0000}"/>
    <cellStyle name="Normal 20 2 3 2 2 2 2" xfId="4184" xr:uid="{00000000-0005-0000-0000-00005F4F0000}"/>
    <cellStyle name="Normal 20 2 3 2 2 2 2 2" xfId="9166" xr:uid="{00000000-0005-0000-0000-0000604F0000}"/>
    <cellStyle name="Normal 20 2 3 2 2 2 2 2 2" xfId="18411" xr:uid="{00000000-0005-0000-0000-0000614F0000}"/>
    <cellStyle name="Normal 20 2 3 2 2 2 2 2 3" xfId="27661" xr:uid="{00000000-0005-0000-0000-0000624F0000}"/>
    <cellStyle name="Normal 20 2 3 2 2 2 2 2 4" xfId="36906" xr:uid="{00000000-0005-0000-0000-0000634F0000}"/>
    <cellStyle name="Normal 20 2 3 2 2 2 2 2 5" xfId="46151" xr:uid="{00000000-0005-0000-0000-0000644F0000}"/>
    <cellStyle name="Normal 20 2 3 2 2 2 2 3" xfId="13429" xr:uid="{00000000-0005-0000-0000-0000654F0000}"/>
    <cellStyle name="Normal 20 2 3 2 2 2 2 4" xfId="22679" xr:uid="{00000000-0005-0000-0000-0000664F0000}"/>
    <cellStyle name="Normal 20 2 3 2 2 2 2 5" xfId="31924" xr:uid="{00000000-0005-0000-0000-0000674F0000}"/>
    <cellStyle name="Normal 20 2 3 2 2 2 2 6" xfId="41169" xr:uid="{00000000-0005-0000-0000-0000684F0000}"/>
    <cellStyle name="Normal 20 2 3 2 2 2 3" xfId="2763" xr:uid="{00000000-0005-0000-0000-0000694F0000}"/>
    <cellStyle name="Normal 20 2 3 2 2 2 3 2" xfId="7745" xr:uid="{00000000-0005-0000-0000-00006A4F0000}"/>
    <cellStyle name="Normal 20 2 3 2 2 2 3 2 2" xfId="16990" xr:uid="{00000000-0005-0000-0000-00006B4F0000}"/>
    <cellStyle name="Normal 20 2 3 2 2 2 3 2 3" xfId="26240" xr:uid="{00000000-0005-0000-0000-00006C4F0000}"/>
    <cellStyle name="Normal 20 2 3 2 2 2 3 2 4" xfId="35485" xr:uid="{00000000-0005-0000-0000-00006D4F0000}"/>
    <cellStyle name="Normal 20 2 3 2 2 2 3 2 5" xfId="44730" xr:uid="{00000000-0005-0000-0000-00006E4F0000}"/>
    <cellStyle name="Normal 20 2 3 2 2 2 3 3" xfId="12008" xr:uid="{00000000-0005-0000-0000-00006F4F0000}"/>
    <cellStyle name="Normal 20 2 3 2 2 2 3 4" xfId="21258" xr:uid="{00000000-0005-0000-0000-0000704F0000}"/>
    <cellStyle name="Normal 20 2 3 2 2 2 3 5" xfId="30503" xr:uid="{00000000-0005-0000-0000-0000714F0000}"/>
    <cellStyle name="Normal 20 2 3 2 2 2 3 6" xfId="39748" xr:uid="{00000000-0005-0000-0000-0000724F0000}"/>
    <cellStyle name="Normal 20 2 3 2 2 2 4" xfId="6324" xr:uid="{00000000-0005-0000-0000-0000734F0000}"/>
    <cellStyle name="Normal 20 2 3 2 2 2 4 2" xfId="15569" xr:uid="{00000000-0005-0000-0000-0000744F0000}"/>
    <cellStyle name="Normal 20 2 3 2 2 2 4 3" xfId="24819" xr:uid="{00000000-0005-0000-0000-0000754F0000}"/>
    <cellStyle name="Normal 20 2 3 2 2 2 4 4" xfId="34064" xr:uid="{00000000-0005-0000-0000-0000764F0000}"/>
    <cellStyle name="Normal 20 2 3 2 2 2 4 5" xfId="43309" xr:uid="{00000000-0005-0000-0000-0000774F0000}"/>
    <cellStyle name="Normal 20 2 3 2 2 2 5" xfId="10587" xr:uid="{00000000-0005-0000-0000-0000784F0000}"/>
    <cellStyle name="Normal 20 2 3 2 2 2 6" xfId="19837" xr:uid="{00000000-0005-0000-0000-0000794F0000}"/>
    <cellStyle name="Normal 20 2 3 2 2 2 7" xfId="29082" xr:uid="{00000000-0005-0000-0000-00007A4F0000}"/>
    <cellStyle name="Normal 20 2 3 2 2 2 8" xfId="38327" xr:uid="{00000000-0005-0000-0000-00007B4F0000}"/>
    <cellStyle name="Normal 20 2 3 2 2 3" xfId="3482" xr:uid="{00000000-0005-0000-0000-00007C4F0000}"/>
    <cellStyle name="Normal 20 2 3 2 2 3 2" xfId="8464" xr:uid="{00000000-0005-0000-0000-00007D4F0000}"/>
    <cellStyle name="Normal 20 2 3 2 2 3 2 2" xfId="17709" xr:uid="{00000000-0005-0000-0000-00007E4F0000}"/>
    <cellStyle name="Normal 20 2 3 2 2 3 2 3" xfId="26959" xr:uid="{00000000-0005-0000-0000-00007F4F0000}"/>
    <cellStyle name="Normal 20 2 3 2 2 3 2 4" xfId="36204" xr:uid="{00000000-0005-0000-0000-0000804F0000}"/>
    <cellStyle name="Normal 20 2 3 2 2 3 2 5" xfId="45449" xr:uid="{00000000-0005-0000-0000-0000814F0000}"/>
    <cellStyle name="Normal 20 2 3 2 2 3 3" xfId="12727" xr:uid="{00000000-0005-0000-0000-0000824F0000}"/>
    <cellStyle name="Normal 20 2 3 2 2 3 4" xfId="21977" xr:uid="{00000000-0005-0000-0000-0000834F0000}"/>
    <cellStyle name="Normal 20 2 3 2 2 3 5" xfId="31222" xr:uid="{00000000-0005-0000-0000-0000844F0000}"/>
    <cellStyle name="Normal 20 2 3 2 2 3 6" xfId="40467" xr:uid="{00000000-0005-0000-0000-0000854F0000}"/>
    <cellStyle name="Normal 20 2 3 2 2 4" xfId="2044" xr:uid="{00000000-0005-0000-0000-0000864F0000}"/>
    <cellStyle name="Normal 20 2 3 2 2 4 2" xfId="7026" xr:uid="{00000000-0005-0000-0000-0000874F0000}"/>
    <cellStyle name="Normal 20 2 3 2 2 4 2 2" xfId="16271" xr:uid="{00000000-0005-0000-0000-0000884F0000}"/>
    <cellStyle name="Normal 20 2 3 2 2 4 2 3" xfId="25521" xr:uid="{00000000-0005-0000-0000-0000894F0000}"/>
    <cellStyle name="Normal 20 2 3 2 2 4 2 4" xfId="34766" xr:uid="{00000000-0005-0000-0000-00008A4F0000}"/>
    <cellStyle name="Normal 20 2 3 2 2 4 2 5" xfId="44011" xr:uid="{00000000-0005-0000-0000-00008B4F0000}"/>
    <cellStyle name="Normal 20 2 3 2 2 4 3" xfId="11289" xr:uid="{00000000-0005-0000-0000-00008C4F0000}"/>
    <cellStyle name="Normal 20 2 3 2 2 4 4" xfId="20539" xr:uid="{00000000-0005-0000-0000-00008D4F0000}"/>
    <cellStyle name="Normal 20 2 3 2 2 4 5" xfId="29784" xr:uid="{00000000-0005-0000-0000-00008E4F0000}"/>
    <cellStyle name="Normal 20 2 3 2 2 4 6" xfId="39029" xr:uid="{00000000-0005-0000-0000-00008F4F0000}"/>
    <cellStyle name="Normal 20 2 3 2 2 5" xfId="5622" xr:uid="{00000000-0005-0000-0000-0000904F0000}"/>
    <cellStyle name="Normal 20 2 3 2 2 5 2" xfId="14867" xr:uid="{00000000-0005-0000-0000-0000914F0000}"/>
    <cellStyle name="Normal 20 2 3 2 2 5 3" xfId="24117" xr:uid="{00000000-0005-0000-0000-0000924F0000}"/>
    <cellStyle name="Normal 20 2 3 2 2 5 4" xfId="33362" xr:uid="{00000000-0005-0000-0000-0000934F0000}"/>
    <cellStyle name="Normal 20 2 3 2 2 5 5" xfId="42607" xr:uid="{00000000-0005-0000-0000-0000944F0000}"/>
    <cellStyle name="Normal 20 2 3 2 2 6" xfId="4903" xr:uid="{00000000-0005-0000-0000-0000954F0000}"/>
    <cellStyle name="Normal 20 2 3 2 2 6 2" xfId="14148" xr:uid="{00000000-0005-0000-0000-0000964F0000}"/>
    <cellStyle name="Normal 20 2 3 2 2 6 3" xfId="23398" xr:uid="{00000000-0005-0000-0000-0000974F0000}"/>
    <cellStyle name="Normal 20 2 3 2 2 6 4" xfId="32643" xr:uid="{00000000-0005-0000-0000-0000984F0000}"/>
    <cellStyle name="Normal 20 2 3 2 2 6 5" xfId="41888" xr:uid="{00000000-0005-0000-0000-0000994F0000}"/>
    <cellStyle name="Normal 20 2 3 2 2 7" xfId="9885" xr:uid="{00000000-0005-0000-0000-00009A4F0000}"/>
    <cellStyle name="Normal 20 2 3 2 2 8" xfId="19135" xr:uid="{00000000-0005-0000-0000-00009B4F0000}"/>
    <cellStyle name="Normal 20 2 3 2 2 9" xfId="28380" xr:uid="{00000000-0005-0000-0000-00009C4F0000}"/>
    <cellStyle name="Normal 20 2 3 2 3" xfId="991" xr:uid="{00000000-0005-0000-0000-00009D4F0000}"/>
    <cellStyle name="Normal 20 2 3 2 3 2" xfId="3833" xr:uid="{00000000-0005-0000-0000-00009E4F0000}"/>
    <cellStyle name="Normal 20 2 3 2 3 2 2" xfId="8815" xr:uid="{00000000-0005-0000-0000-00009F4F0000}"/>
    <cellStyle name="Normal 20 2 3 2 3 2 2 2" xfId="18060" xr:uid="{00000000-0005-0000-0000-0000A04F0000}"/>
    <cellStyle name="Normal 20 2 3 2 3 2 2 3" xfId="27310" xr:uid="{00000000-0005-0000-0000-0000A14F0000}"/>
    <cellStyle name="Normal 20 2 3 2 3 2 2 4" xfId="36555" xr:uid="{00000000-0005-0000-0000-0000A24F0000}"/>
    <cellStyle name="Normal 20 2 3 2 3 2 2 5" xfId="45800" xr:uid="{00000000-0005-0000-0000-0000A34F0000}"/>
    <cellStyle name="Normal 20 2 3 2 3 2 3" xfId="13078" xr:uid="{00000000-0005-0000-0000-0000A44F0000}"/>
    <cellStyle name="Normal 20 2 3 2 3 2 4" xfId="22328" xr:uid="{00000000-0005-0000-0000-0000A54F0000}"/>
    <cellStyle name="Normal 20 2 3 2 3 2 5" xfId="31573" xr:uid="{00000000-0005-0000-0000-0000A64F0000}"/>
    <cellStyle name="Normal 20 2 3 2 3 2 6" xfId="40818" xr:uid="{00000000-0005-0000-0000-0000A74F0000}"/>
    <cellStyle name="Normal 20 2 3 2 3 3" xfId="2395" xr:uid="{00000000-0005-0000-0000-0000A84F0000}"/>
    <cellStyle name="Normal 20 2 3 2 3 3 2" xfId="7377" xr:uid="{00000000-0005-0000-0000-0000A94F0000}"/>
    <cellStyle name="Normal 20 2 3 2 3 3 2 2" xfId="16622" xr:uid="{00000000-0005-0000-0000-0000AA4F0000}"/>
    <cellStyle name="Normal 20 2 3 2 3 3 2 3" xfId="25872" xr:uid="{00000000-0005-0000-0000-0000AB4F0000}"/>
    <cellStyle name="Normal 20 2 3 2 3 3 2 4" xfId="35117" xr:uid="{00000000-0005-0000-0000-0000AC4F0000}"/>
    <cellStyle name="Normal 20 2 3 2 3 3 2 5" xfId="44362" xr:uid="{00000000-0005-0000-0000-0000AD4F0000}"/>
    <cellStyle name="Normal 20 2 3 2 3 3 3" xfId="11640" xr:uid="{00000000-0005-0000-0000-0000AE4F0000}"/>
    <cellStyle name="Normal 20 2 3 2 3 3 4" xfId="20890" xr:uid="{00000000-0005-0000-0000-0000AF4F0000}"/>
    <cellStyle name="Normal 20 2 3 2 3 3 5" xfId="30135" xr:uid="{00000000-0005-0000-0000-0000B04F0000}"/>
    <cellStyle name="Normal 20 2 3 2 3 3 6" xfId="39380" xr:uid="{00000000-0005-0000-0000-0000B14F0000}"/>
    <cellStyle name="Normal 20 2 3 2 3 4" xfId="5973" xr:uid="{00000000-0005-0000-0000-0000B24F0000}"/>
    <cellStyle name="Normal 20 2 3 2 3 4 2" xfId="15218" xr:uid="{00000000-0005-0000-0000-0000B34F0000}"/>
    <cellStyle name="Normal 20 2 3 2 3 4 3" xfId="24468" xr:uid="{00000000-0005-0000-0000-0000B44F0000}"/>
    <cellStyle name="Normal 20 2 3 2 3 4 4" xfId="33713" xr:uid="{00000000-0005-0000-0000-0000B54F0000}"/>
    <cellStyle name="Normal 20 2 3 2 3 4 5" xfId="42958" xr:uid="{00000000-0005-0000-0000-0000B64F0000}"/>
    <cellStyle name="Normal 20 2 3 2 3 5" xfId="10236" xr:uid="{00000000-0005-0000-0000-0000B74F0000}"/>
    <cellStyle name="Normal 20 2 3 2 3 6" xfId="19486" xr:uid="{00000000-0005-0000-0000-0000B84F0000}"/>
    <cellStyle name="Normal 20 2 3 2 3 7" xfId="28731" xr:uid="{00000000-0005-0000-0000-0000B94F0000}"/>
    <cellStyle name="Normal 20 2 3 2 3 8" xfId="37976" xr:uid="{00000000-0005-0000-0000-0000BA4F0000}"/>
    <cellStyle name="Normal 20 2 3 2 4" xfId="3114" xr:uid="{00000000-0005-0000-0000-0000BB4F0000}"/>
    <cellStyle name="Normal 20 2 3 2 4 2" xfId="8096" xr:uid="{00000000-0005-0000-0000-0000BC4F0000}"/>
    <cellStyle name="Normal 20 2 3 2 4 2 2" xfId="17341" xr:uid="{00000000-0005-0000-0000-0000BD4F0000}"/>
    <cellStyle name="Normal 20 2 3 2 4 2 3" xfId="26591" xr:uid="{00000000-0005-0000-0000-0000BE4F0000}"/>
    <cellStyle name="Normal 20 2 3 2 4 2 4" xfId="35836" xr:uid="{00000000-0005-0000-0000-0000BF4F0000}"/>
    <cellStyle name="Normal 20 2 3 2 4 2 5" xfId="45081" xr:uid="{00000000-0005-0000-0000-0000C04F0000}"/>
    <cellStyle name="Normal 20 2 3 2 4 3" xfId="12359" xr:uid="{00000000-0005-0000-0000-0000C14F0000}"/>
    <cellStyle name="Normal 20 2 3 2 4 4" xfId="21609" xr:uid="{00000000-0005-0000-0000-0000C24F0000}"/>
    <cellStyle name="Normal 20 2 3 2 4 5" xfId="30854" xr:uid="{00000000-0005-0000-0000-0000C34F0000}"/>
    <cellStyle name="Normal 20 2 3 2 4 6" xfId="40099" xr:uid="{00000000-0005-0000-0000-0000C44F0000}"/>
    <cellStyle name="Normal 20 2 3 2 5" xfId="1810" xr:uid="{00000000-0005-0000-0000-0000C54F0000}"/>
    <cellStyle name="Normal 20 2 3 2 5 2" xfId="6792" xr:uid="{00000000-0005-0000-0000-0000C64F0000}"/>
    <cellStyle name="Normal 20 2 3 2 5 2 2" xfId="16037" xr:uid="{00000000-0005-0000-0000-0000C74F0000}"/>
    <cellStyle name="Normal 20 2 3 2 5 2 3" xfId="25287" xr:uid="{00000000-0005-0000-0000-0000C84F0000}"/>
    <cellStyle name="Normal 20 2 3 2 5 2 4" xfId="34532" xr:uid="{00000000-0005-0000-0000-0000C94F0000}"/>
    <cellStyle name="Normal 20 2 3 2 5 2 5" xfId="43777" xr:uid="{00000000-0005-0000-0000-0000CA4F0000}"/>
    <cellStyle name="Normal 20 2 3 2 5 3" xfId="11055" xr:uid="{00000000-0005-0000-0000-0000CB4F0000}"/>
    <cellStyle name="Normal 20 2 3 2 5 4" xfId="20305" xr:uid="{00000000-0005-0000-0000-0000CC4F0000}"/>
    <cellStyle name="Normal 20 2 3 2 5 5" xfId="29550" xr:uid="{00000000-0005-0000-0000-0000CD4F0000}"/>
    <cellStyle name="Normal 20 2 3 2 5 6" xfId="38795" xr:uid="{00000000-0005-0000-0000-0000CE4F0000}"/>
    <cellStyle name="Normal 20 2 3 2 6" xfId="5254" xr:uid="{00000000-0005-0000-0000-0000CF4F0000}"/>
    <cellStyle name="Normal 20 2 3 2 6 2" xfId="14499" xr:uid="{00000000-0005-0000-0000-0000D04F0000}"/>
    <cellStyle name="Normal 20 2 3 2 6 3" xfId="23749" xr:uid="{00000000-0005-0000-0000-0000D14F0000}"/>
    <cellStyle name="Normal 20 2 3 2 6 4" xfId="32994" xr:uid="{00000000-0005-0000-0000-0000D24F0000}"/>
    <cellStyle name="Normal 20 2 3 2 6 5" xfId="42239" xr:uid="{00000000-0005-0000-0000-0000D34F0000}"/>
    <cellStyle name="Normal 20 2 3 2 7" xfId="4552" xr:uid="{00000000-0005-0000-0000-0000D44F0000}"/>
    <cellStyle name="Normal 20 2 3 2 7 2" xfId="13797" xr:uid="{00000000-0005-0000-0000-0000D54F0000}"/>
    <cellStyle name="Normal 20 2 3 2 7 3" xfId="23047" xr:uid="{00000000-0005-0000-0000-0000D64F0000}"/>
    <cellStyle name="Normal 20 2 3 2 7 4" xfId="32292" xr:uid="{00000000-0005-0000-0000-0000D74F0000}"/>
    <cellStyle name="Normal 20 2 3 2 7 5" xfId="41537" xr:uid="{00000000-0005-0000-0000-0000D84F0000}"/>
    <cellStyle name="Normal 20 2 3 2 8" xfId="9517" xr:uid="{00000000-0005-0000-0000-0000D94F0000}"/>
    <cellStyle name="Normal 20 2 3 2 9" xfId="18767" xr:uid="{00000000-0005-0000-0000-0000DA4F0000}"/>
    <cellStyle name="Normal 20 2 3 3" xfId="427" xr:uid="{00000000-0005-0000-0000-0000DB4F0000}"/>
    <cellStyle name="Normal 20 2 3 3 10" xfId="28168" xr:uid="{00000000-0005-0000-0000-0000DC4F0000}"/>
    <cellStyle name="Normal 20 2 3 3 11" xfId="37413" xr:uid="{00000000-0005-0000-0000-0000DD4F0000}"/>
    <cellStyle name="Normal 20 2 3 3 2" xfId="796" xr:uid="{00000000-0005-0000-0000-0000DE4F0000}"/>
    <cellStyle name="Normal 20 2 3 3 2 10" xfId="37781" xr:uid="{00000000-0005-0000-0000-0000DF4F0000}"/>
    <cellStyle name="Normal 20 2 3 3 2 2" xfId="1498" xr:uid="{00000000-0005-0000-0000-0000E04F0000}"/>
    <cellStyle name="Normal 20 2 3 3 2 2 2" xfId="4340" xr:uid="{00000000-0005-0000-0000-0000E14F0000}"/>
    <cellStyle name="Normal 20 2 3 3 2 2 2 2" xfId="9322" xr:uid="{00000000-0005-0000-0000-0000E24F0000}"/>
    <cellStyle name="Normal 20 2 3 3 2 2 2 2 2" xfId="18567" xr:uid="{00000000-0005-0000-0000-0000E34F0000}"/>
    <cellStyle name="Normal 20 2 3 3 2 2 2 2 3" xfId="27817" xr:uid="{00000000-0005-0000-0000-0000E44F0000}"/>
    <cellStyle name="Normal 20 2 3 3 2 2 2 2 4" xfId="37062" xr:uid="{00000000-0005-0000-0000-0000E54F0000}"/>
    <cellStyle name="Normal 20 2 3 3 2 2 2 2 5" xfId="46307" xr:uid="{00000000-0005-0000-0000-0000E64F0000}"/>
    <cellStyle name="Normal 20 2 3 3 2 2 2 3" xfId="13585" xr:uid="{00000000-0005-0000-0000-0000E74F0000}"/>
    <cellStyle name="Normal 20 2 3 3 2 2 2 4" xfId="22835" xr:uid="{00000000-0005-0000-0000-0000E84F0000}"/>
    <cellStyle name="Normal 20 2 3 3 2 2 2 5" xfId="32080" xr:uid="{00000000-0005-0000-0000-0000E94F0000}"/>
    <cellStyle name="Normal 20 2 3 3 2 2 2 6" xfId="41325" xr:uid="{00000000-0005-0000-0000-0000EA4F0000}"/>
    <cellStyle name="Normal 20 2 3 3 2 2 3" xfId="2919" xr:uid="{00000000-0005-0000-0000-0000EB4F0000}"/>
    <cellStyle name="Normal 20 2 3 3 2 2 3 2" xfId="7901" xr:uid="{00000000-0005-0000-0000-0000EC4F0000}"/>
    <cellStyle name="Normal 20 2 3 3 2 2 3 2 2" xfId="17146" xr:uid="{00000000-0005-0000-0000-0000ED4F0000}"/>
    <cellStyle name="Normal 20 2 3 3 2 2 3 2 3" xfId="26396" xr:uid="{00000000-0005-0000-0000-0000EE4F0000}"/>
    <cellStyle name="Normal 20 2 3 3 2 2 3 2 4" xfId="35641" xr:uid="{00000000-0005-0000-0000-0000EF4F0000}"/>
    <cellStyle name="Normal 20 2 3 3 2 2 3 2 5" xfId="44886" xr:uid="{00000000-0005-0000-0000-0000F04F0000}"/>
    <cellStyle name="Normal 20 2 3 3 2 2 3 3" xfId="12164" xr:uid="{00000000-0005-0000-0000-0000F14F0000}"/>
    <cellStyle name="Normal 20 2 3 3 2 2 3 4" xfId="21414" xr:uid="{00000000-0005-0000-0000-0000F24F0000}"/>
    <cellStyle name="Normal 20 2 3 3 2 2 3 5" xfId="30659" xr:uid="{00000000-0005-0000-0000-0000F34F0000}"/>
    <cellStyle name="Normal 20 2 3 3 2 2 3 6" xfId="39904" xr:uid="{00000000-0005-0000-0000-0000F44F0000}"/>
    <cellStyle name="Normal 20 2 3 3 2 2 4" xfId="6480" xr:uid="{00000000-0005-0000-0000-0000F54F0000}"/>
    <cellStyle name="Normal 20 2 3 3 2 2 4 2" xfId="15725" xr:uid="{00000000-0005-0000-0000-0000F64F0000}"/>
    <cellStyle name="Normal 20 2 3 3 2 2 4 3" xfId="24975" xr:uid="{00000000-0005-0000-0000-0000F74F0000}"/>
    <cellStyle name="Normal 20 2 3 3 2 2 4 4" xfId="34220" xr:uid="{00000000-0005-0000-0000-0000F84F0000}"/>
    <cellStyle name="Normal 20 2 3 3 2 2 4 5" xfId="43465" xr:uid="{00000000-0005-0000-0000-0000F94F0000}"/>
    <cellStyle name="Normal 20 2 3 3 2 2 5" xfId="10743" xr:uid="{00000000-0005-0000-0000-0000FA4F0000}"/>
    <cellStyle name="Normal 20 2 3 3 2 2 6" xfId="19993" xr:uid="{00000000-0005-0000-0000-0000FB4F0000}"/>
    <cellStyle name="Normal 20 2 3 3 2 2 7" xfId="29238" xr:uid="{00000000-0005-0000-0000-0000FC4F0000}"/>
    <cellStyle name="Normal 20 2 3 3 2 2 8" xfId="38483" xr:uid="{00000000-0005-0000-0000-0000FD4F0000}"/>
    <cellStyle name="Normal 20 2 3 3 2 3" xfId="3638" xr:uid="{00000000-0005-0000-0000-0000FE4F0000}"/>
    <cellStyle name="Normal 20 2 3 3 2 3 2" xfId="8620" xr:uid="{00000000-0005-0000-0000-0000FF4F0000}"/>
    <cellStyle name="Normal 20 2 3 3 2 3 2 2" xfId="17865" xr:uid="{00000000-0005-0000-0000-000000500000}"/>
    <cellStyle name="Normal 20 2 3 3 2 3 2 3" xfId="27115" xr:uid="{00000000-0005-0000-0000-000001500000}"/>
    <cellStyle name="Normal 20 2 3 3 2 3 2 4" xfId="36360" xr:uid="{00000000-0005-0000-0000-000002500000}"/>
    <cellStyle name="Normal 20 2 3 3 2 3 2 5" xfId="45605" xr:uid="{00000000-0005-0000-0000-000003500000}"/>
    <cellStyle name="Normal 20 2 3 3 2 3 3" xfId="12883" xr:uid="{00000000-0005-0000-0000-000004500000}"/>
    <cellStyle name="Normal 20 2 3 3 2 3 4" xfId="22133" xr:uid="{00000000-0005-0000-0000-000005500000}"/>
    <cellStyle name="Normal 20 2 3 3 2 3 5" xfId="31378" xr:uid="{00000000-0005-0000-0000-000006500000}"/>
    <cellStyle name="Normal 20 2 3 3 2 3 6" xfId="40623" xr:uid="{00000000-0005-0000-0000-000007500000}"/>
    <cellStyle name="Normal 20 2 3 3 2 4" xfId="2200" xr:uid="{00000000-0005-0000-0000-000008500000}"/>
    <cellStyle name="Normal 20 2 3 3 2 4 2" xfId="7182" xr:uid="{00000000-0005-0000-0000-000009500000}"/>
    <cellStyle name="Normal 20 2 3 3 2 4 2 2" xfId="16427" xr:uid="{00000000-0005-0000-0000-00000A500000}"/>
    <cellStyle name="Normal 20 2 3 3 2 4 2 3" xfId="25677" xr:uid="{00000000-0005-0000-0000-00000B500000}"/>
    <cellStyle name="Normal 20 2 3 3 2 4 2 4" xfId="34922" xr:uid="{00000000-0005-0000-0000-00000C500000}"/>
    <cellStyle name="Normal 20 2 3 3 2 4 2 5" xfId="44167" xr:uid="{00000000-0005-0000-0000-00000D500000}"/>
    <cellStyle name="Normal 20 2 3 3 2 4 3" xfId="11445" xr:uid="{00000000-0005-0000-0000-00000E500000}"/>
    <cellStyle name="Normal 20 2 3 3 2 4 4" xfId="20695" xr:uid="{00000000-0005-0000-0000-00000F500000}"/>
    <cellStyle name="Normal 20 2 3 3 2 4 5" xfId="29940" xr:uid="{00000000-0005-0000-0000-000010500000}"/>
    <cellStyle name="Normal 20 2 3 3 2 4 6" xfId="39185" xr:uid="{00000000-0005-0000-0000-000011500000}"/>
    <cellStyle name="Normal 20 2 3 3 2 5" xfId="5778" xr:uid="{00000000-0005-0000-0000-000012500000}"/>
    <cellStyle name="Normal 20 2 3 3 2 5 2" xfId="15023" xr:uid="{00000000-0005-0000-0000-000013500000}"/>
    <cellStyle name="Normal 20 2 3 3 2 5 3" xfId="24273" xr:uid="{00000000-0005-0000-0000-000014500000}"/>
    <cellStyle name="Normal 20 2 3 3 2 5 4" xfId="33518" xr:uid="{00000000-0005-0000-0000-000015500000}"/>
    <cellStyle name="Normal 20 2 3 3 2 5 5" xfId="42763" xr:uid="{00000000-0005-0000-0000-000016500000}"/>
    <cellStyle name="Normal 20 2 3 3 2 6" xfId="5059" xr:uid="{00000000-0005-0000-0000-000017500000}"/>
    <cellStyle name="Normal 20 2 3 3 2 6 2" xfId="14304" xr:uid="{00000000-0005-0000-0000-000018500000}"/>
    <cellStyle name="Normal 20 2 3 3 2 6 3" xfId="23554" xr:uid="{00000000-0005-0000-0000-000019500000}"/>
    <cellStyle name="Normal 20 2 3 3 2 6 4" xfId="32799" xr:uid="{00000000-0005-0000-0000-00001A500000}"/>
    <cellStyle name="Normal 20 2 3 3 2 6 5" xfId="42044" xr:uid="{00000000-0005-0000-0000-00001B500000}"/>
    <cellStyle name="Normal 20 2 3 3 2 7" xfId="10041" xr:uid="{00000000-0005-0000-0000-00001C500000}"/>
    <cellStyle name="Normal 20 2 3 3 2 8" xfId="19291" xr:uid="{00000000-0005-0000-0000-00001D500000}"/>
    <cellStyle name="Normal 20 2 3 3 2 9" xfId="28536" xr:uid="{00000000-0005-0000-0000-00001E500000}"/>
    <cellStyle name="Normal 20 2 3 3 3" xfId="1147" xr:uid="{00000000-0005-0000-0000-00001F500000}"/>
    <cellStyle name="Normal 20 2 3 3 3 2" xfId="3989" xr:uid="{00000000-0005-0000-0000-000020500000}"/>
    <cellStyle name="Normal 20 2 3 3 3 2 2" xfId="8971" xr:uid="{00000000-0005-0000-0000-000021500000}"/>
    <cellStyle name="Normal 20 2 3 3 3 2 2 2" xfId="18216" xr:uid="{00000000-0005-0000-0000-000022500000}"/>
    <cellStyle name="Normal 20 2 3 3 3 2 2 3" xfId="27466" xr:uid="{00000000-0005-0000-0000-000023500000}"/>
    <cellStyle name="Normal 20 2 3 3 3 2 2 4" xfId="36711" xr:uid="{00000000-0005-0000-0000-000024500000}"/>
    <cellStyle name="Normal 20 2 3 3 3 2 2 5" xfId="45956" xr:uid="{00000000-0005-0000-0000-000025500000}"/>
    <cellStyle name="Normal 20 2 3 3 3 2 3" xfId="13234" xr:uid="{00000000-0005-0000-0000-000026500000}"/>
    <cellStyle name="Normal 20 2 3 3 3 2 4" xfId="22484" xr:uid="{00000000-0005-0000-0000-000027500000}"/>
    <cellStyle name="Normal 20 2 3 3 3 2 5" xfId="31729" xr:uid="{00000000-0005-0000-0000-000028500000}"/>
    <cellStyle name="Normal 20 2 3 3 3 2 6" xfId="40974" xr:uid="{00000000-0005-0000-0000-000029500000}"/>
    <cellStyle name="Normal 20 2 3 3 3 3" xfId="2551" xr:uid="{00000000-0005-0000-0000-00002A500000}"/>
    <cellStyle name="Normal 20 2 3 3 3 3 2" xfId="7533" xr:uid="{00000000-0005-0000-0000-00002B500000}"/>
    <cellStyle name="Normal 20 2 3 3 3 3 2 2" xfId="16778" xr:uid="{00000000-0005-0000-0000-00002C500000}"/>
    <cellStyle name="Normal 20 2 3 3 3 3 2 3" xfId="26028" xr:uid="{00000000-0005-0000-0000-00002D500000}"/>
    <cellStyle name="Normal 20 2 3 3 3 3 2 4" xfId="35273" xr:uid="{00000000-0005-0000-0000-00002E500000}"/>
    <cellStyle name="Normal 20 2 3 3 3 3 2 5" xfId="44518" xr:uid="{00000000-0005-0000-0000-00002F500000}"/>
    <cellStyle name="Normal 20 2 3 3 3 3 3" xfId="11796" xr:uid="{00000000-0005-0000-0000-000030500000}"/>
    <cellStyle name="Normal 20 2 3 3 3 3 4" xfId="21046" xr:uid="{00000000-0005-0000-0000-000031500000}"/>
    <cellStyle name="Normal 20 2 3 3 3 3 5" xfId="30291" xr:uid="{00000000-0005-0000-0000-000032500000}"/>
    <cellStyle name="Normal 20 2 3 3 3 3 6" xfId="39536" xr:uid="{00000000-0005-0000-0000-000033500000}"/>
    <cellStyle name="Normal 20 2 3 3 3 4" xfId="6129" xr:uid="{00000000-0005-0000-0000-000034500000}"/>
    <cellStyle name="Normal 20 2 3 3 3 4 2" xfId="15374" xr:uid="{00000000-0005-0000-0000-000035500000}"/>
    <cellStyle name="Normal 20 2 3 3 3 4 3" xfId="24624" xr:uid="{00000000-0005-0000-0000-000036500000}"/>
    <cellStyle name="Normal 20 2 3 3 3 4 4" xfId="33869" xr:uid="{00000000-0005-0000-0000-000037500000}"/>
    <cellStyle name="Normal 20 2 3 3 3 4 5" xfId="43114" xr:uid="{00000000-0005-0000-0000-000038500000}"/>
    <cellStyle name="Normal 20 2 3 3 3 5" xfId="10392" xr:uid="{00000000-0005-0000-0000-000039500000}"/>
    <cellStyle name="Normal 20 2 3 3 3 6" xfId="19642" xr:uid="{00000000-0005-0000-0000-00003A500000}"/>
    <cellStyle name="Normal 20 2 3 3 3 7" xfId="28887" xr:uid="{00000000-0005-0000-0000-00003B500000}"/>
    <cellStyle name="Normal 20 2 3 3 3 8" xfId="38132" xr:uid="{00000000-0005-0000-0000-00003C500000}"/>
    <cellStyle name="Normal 20 2 3 3 4" xfId="3270" xr:uid="{00000000-0005-0000-0000-00003D500000}"/>
    <cellStyle name="Normal 20 2 3 3 4 2" xfId="8252" xr:uid="{00000000-0005-0000-0000-00003E500000}"/>
    <cellStyle name="Normal 20 2 3 3 4 2 2" xfId="17497" xr:uid="{00000000-0005-0000-0000-00003F500000}"/>
    <cellStyle name="Normal 20 2 3 3 4 2 3" xfId="26747" xr:uid="{00000000-0005-0000-0000-000040500000}"/>
    <cellStyle name="Normal 20 2 3 3 4 2 4" xfId="35992" xr:uid="{00000000-0005-0000-0000-000041500000}"/>
    <cellStyle name="Normal 20 2 3 3 4 2 5" xfId="45237" xr:uid="{00000000-0005-0000-0000-000042500000}"/>
    <cellStyle name="Normal 20 2 3 3 4 3" xfId="12515" xr:uid="{00000000-0005-0000-0000-000043500000}"/>
    <cellStyle name="Normal 20 2 3 3 4 4" xfId="21765" xr:uid="{00000000-0005-0000-0000-000044500000}"/>
    <cellStyle name="Normal 20 2 3 3 4 5" xfId="31010" xr:uid="{00000000-0005-0000-0000-000045500000}"/>
    <cellStyle name="Normal 20 2 3 3 4 6" xfId="40255" xr:uid="{00000000-0005-0000-0000-000046500000}"/>
    <cellStyle name="Normal 20 2 3 3 5" xfId="1732" xr:uid="{00000000-0005-0000-0000-000047500000}"/>
    <cellStyle name="Normal 20 2 3 3 5 2" xfId="6714" xr:uid="{00000000-0005-0000-0000-000048500000}"/>
    <cellStyle name="Normal 20 2 3 3 5 2 2" xfId="15959" xr:uid="{00000000-0005-0000-0000-000049500000}"/>
    <cellStyle name="Normal 20 2 3 3 5 2 3" xfId="25209" xr:uid="{00000000-0005-0000-0000-00004A500000}"/>
    <cellStyle name="Normal 20 2 3 3 5 2 4" xfId="34454" xr:uid="{00000000-0005-0000-0000-00004B500000}"/>
    <cellStyle name="Normal 20 2 3 3 5 2 5" xfId="43699" xr:uid="{00000000-0005-0000-0000-00004C500000}"/>
    <cellStyle name="Normal 20 2 3 3 5 3" xfId="10977" xr:uid="{00000000-0005-0000-0000-00004D500000}"/>
    <cellStyle name="Normal 20 2 3 3 5 4" xfId="20227" xr:uid="{00000000-0005-0000-0000-00004E500000}"/>
    <cellStyle name="Normal 20 2 3 3 5 5" xfId="29472" xr:uid="{00000000-0005-0000-0000-00004F500000}"/>
    <cellStyle name="Normal 20 2 3 3 5 6" xfId="38717" xr:uid="{00000000-0005-0000-0000-000050500000}"/>
    <cellStyle name="Normal 20 2 3 3 6" xfId="5410" xr:uid="{00000000-0005-0000-0000-000051500000}"/>
    <cellStyle name="Normal 20 2 3 3 6 2" xfId="14655" xr:uid="{00000000-0005-0000-0000-000052500000}"/>
    <cellStyle name="Normal 20 2 3 3 6 3" xfId="23905" xr:uid="{00000000-0005-0000-0000-000053500000}"/>
    <cellStyle name="Normal 20 2 3 3 6 4" xfId="33150" xr:uid="{00000000-0005-0000-0000-000054500000}"/>
    <cellStyle name="Normal 20 2 3 3 6 5" xfId="42395" xr:uid="{00000000-0005-0000-0000-000055500000}"/>
    <cellStyle name="Normal 20 2 3 3 7" xfId="4708" xr:uid="{00000000-0005-0000-0000-000056500000}"/>
    <cellStyle name="Normal 20 2 3 3 7 2" xfId="13953" xr:uid="{00000000-0005-0000-0000-000057500000}"/>
    <cellStyle name="Normal 20 2 3 3 7 3" xfId="23203" xr:uid="{00000000-0005-0000-0000-000058500000}"/>
    <cellStyle name="Normal 20 2 3 3 7 4" xfId="32448" xr:uid="{00000000-0005-0000-0000-000059500000}"/>
    <cellStyle name="Normal 20 2 3 3 7 5" xfId="41693" xr:uid="{00000000-0005-0000-0000-00005A500000}"/>
    <cellStyle name="Normal 20 2 3 3 8" xfId="9673" xr:uid="{00000000-0005-0000-0000-00005B500000}"/>
    <cellStyle name="Normal 20 2 3 3 9" xfId="18923" xr:uid="{00000000-0005-0000-0000-00005C500000}"/>
    <cellStyle name="Normal 20 2 3 4" xfId="562" xr:uid="{00000000-0005-0000-0000-00005D500000}"/>
    <cellStyle name="Normal 20 2 3 4 10" xfId="37547" xr:uid="{00000000-0005-0000-0000-00005E500000}"/>
    <cellStyle name="Normal 20 2 3 4 2" xfId="1264" xr:uid="{00000000-0005-0000-0000-00005F500000}"/>
    <cellStyle name="Normal 20 2 3 4 2 2" xfId="4106" xr:uid="{00000000-0005-0000-0000-000060500000}"/>
    <cellStyle name="Normal 20 2 3 4 2 2 2" xfId="9088" xr:uid="{00000000-0005-0000-0000-000061500000}"/>
    <cellStyle name="Normal 20 2 3 4 2 2 2 2" xfId="18333" xr:uid="{00000000-0005-0000-0000-000062500000}"/>
    <cellStyle name="Normal 20 2 3 4 2 2 2 3" xfId="27583" xr:uid="{00000000-0005-0000-0000-000063500000}"/>
    <cellStyle name="Normal 20 2 3 4 2 2 2 4" xfId="36828" xr:uid="{00000000-0005-0000-0000-000064500000}"/>
    <cellStyle name="Normal 20 2 3 4 2 2 2 5" xfId="46073" xr:uid="{00000000-0005-0000-0000-000065500000}"/>
    <cellStyle name="Normal 20 2 3 4 2 2 3" xfId="13351" xr:uid="{00000000-0005-0000-0000-000066500000}"/>
    <cellStyle name="Normal 20 2 3 4 2 2 4" xfId="22601" xr:uid="{00000000-0005-0000-0000-000067500000}"/>
    <cellStyle name="Normal 20 2 3 4 2 2 5" xfId="31846" xr:uid="{00000000-0005-0000-0000-000068500000}"/>
    <cellStyle name="Normal 20 2 3 4 2 2 6" xfId="41091" xr:uid="{00000000-0005-0000-0000-000069500000}"/>
    <cellStyle name="Normal 20 2 3 4 2 3" xfId="2685" xr:uid="{00000000-0005-0000-0000-00006A500000}"/>
    <cellStyle name="Normal 20 2 3 4 2 3 2" xfId="7667" xr:uid="{00000000-0005-0000-0000-00006B500000}"/>
    <cellStyle name="Normal 20 2 3 4 2 3 2 2" xfId="16912" xr:uid="{00000000-0005-0000-0000-00006C500000}"/>
    <cellStyle name="Normal 20 2 3 4 2 3 2 3" xfId="26162" xr:uid="{00000000-0005-0000-0000-00006D500000}"/>
    <cellStyle name="Normal 20 2 3 4 2 3 2 4" xfId="35407" xr:uid="{00000000-0005-0000-0000-00006E500000}"/>
    <cellStyle name="Normal 20 2 3 4 2 3 2 5" xfId="44652" xr:uid="{00000000-0005-0000-0000-00006F500000}"/>
    <cellStyle name="Normal 20 2 3 4 2 3 3" xfId="11930" xr:uid="{00000000-0005-0000-0000-000070500000}"/>
    <cellStyle name="Normal 20 2 3 4 2 3 4" xfId="21180" xr:uid="{00000000-0005-0000-0000-000071500000}"/>
    <cellStyle name="Normal 20 2 3 4 2 3 5" xfId="30425" xr:uid="{00000000-0005-0000-0000-000072500000}"/>
    <cellStyle name="Normal 20 2 3 4 2 3 6" xfId="39670" xr:uid="{00000000-0005-0000-0000-000073500000}"/>
    <cellStyle name="Normal 20 2 3 4 2 4" xfId="6246" xr:uid="{00000000-0005-0000-0000-000074500000}"/>
    <cellStyle name="Normal 20 2 3 4 2 4 2" xfId="15491" xr:uid="{00000000-0005-0000-0000-000075500000}"/>
    <cellStyle name="Normal 20 2 3 4 2 4 3" xfId="24741" xr:uid="{00000000-0005-0000-0000-000076500000}"/>
    <cellStyle name="Normal 20 2 3 4 2 4 4" xfId="33986" xr:uid="{00000000-0005-0000-0000-000077500000}"/>
    <cellStyle name="Normal 20 2 3 4 2 4 5" xfId="43231" xr:uid="{00000000-0005-0000-0000-000078500000}"/>
    <cellStyle name="Normal 20 2 3 4 2 5" xfId="10509" xr:uid="{00000000-0005-0000-0000-000079500000}"/>
    <cellStyle name="Normal 20 2 3 4 2 6" xfId="19759" xr:uid="{00000000-0005-0000-0000-00007A500000}"/>
    <cellStyle name="Normal 20 2 3 4 2 7" xfId="29004" xr:uid="{00000000-0005-0000-0000-00007B500000}"/>
    <cellStyle name="Normal 20 2 3 4 2 8" xfId="38249" xr:uid="{00000000-0005-0000-0000-00007C500000}"/>
    <cellStyle name="Normal 20 2 3 4 3" xfId="3404" xr:uid="{00000000-0005-0000-0000-00007D500000}"/>
    <cellStyle name="Normal 20 2 3 4 3 2" xfId="8386" xr:uid="{00000000-0005-0000-0000-00007E500000}"/>
    <cellStyle name="Normal 20 2 3 4 3 2 2" xfId="17631" xr:uid="{00000000-0005-0000-0000-00007F500000}"/>
    <cellStyle name="Normal 20 2 3 4 3 2 3" xfId="26881" xr:uid="{00000000-0005-0000-0000-000080500000}"/>
    <cellStyle name="Normal 20 2 3 4 3 2 4" xfId="36126" xr:uid="{00000000-0005-0000-0000-000081500000}"/>
    <cellStyle name="Normal 20 2 3 4 3 2 5" xfId="45371" xr:uid="{00000000-0005-0000-0000-000082500000}"/>
    <cellStyle name="Normal 20 2 3 4 3 3" xfId="12649" xr:uid="{00000000-0005-0000-0000-000083500000}"/>
    <cellStyle name="Normal 20 2 3 4 3 4" xfId="21899" xr:uid="{00000000-0005-0000-0000-000084500000}"/>
    <cellStyle name="Normal 20 2 3 4 3 5" xfId="31144" xr:uid="{00000000-0005-0000-0000-000085500000}"/>
    <cellStyle name="Normal 20 2 3 4 3 6" xfId="40389" xr:uid="{00000000-0005-0000-0000-000086500000}"/>
    <cellStyle name="Normal 20 2 3 4 4" xfId="1966" xr:uid="{00000000-0005-0000-0000-000087500000}"/>
    <cellStyle name="Normal 20 2 3 4 4 2" xfId="6948" xr:uid="{00000000-0005-0000-0000-000088500000}"/>
    <cellStyle name="Normal 20 2 3 4 4 2 2" xfId="16193" xr:uid="{00000000-0005-0000-0000-000089500000}"/>
    <cellStyle name="Normal 20 2 3 4 4 2 3" xfId="25443" xr:uid="{00000000-0005-0000-0000-00008A500000}"/>
    <cellStyle name="Normal 20 2 3 4 4 2 4" xfId="34688" xr:uid="{00000000-0005-0000-0000-00008B500000}"/>
    <cellStyle name="Normal 20 2 3 4 4 2 5" xfId="43933" xr:uid="{00000000-0005-0000-0000-00008C500000}"/>
    <cellStyle name="Normal 20 2 3 4 4 3" xfId="11211" xr:uid="{00000000-0005-0000-0000-00008D500000}"/>
    <cellStyle name="Normal 20 2 3 4 4 4" xfId="20461" xr:uid="{00000000-0005-0000-0000-00008E500000}"/>
    <cellStyle name="Normal 20 2 3 4 4 5" xfId="29706" xr:uid="{00000000-0005-0000-0000-00008F500000}"/>
    <cellStyle name="Normal 20 2 3 4 4 6" xfId="38951" xr:uid="{00000000-0005-0000-0000-000090500000}"/>
    <cellStyle name="Normal 20 2 3 4 5" xfId="5544" xr:uid="{00000000-0005-0000-0000-000091500000}"/>
    <cellStyle name="Normal 20 2 3 4 5 2" xfId="14789" xr:uid="{00000000-0005-0000-0000-000092500000}"/>
    <cellStyle name="Normal 20 2 3 4 5 3" xfId="24039" xr:uid="{00000000-0005-0000-0000-000093500000}"/>
    <cellStyle name="Normal 20 2 3 4 5 4" xfId="33284" xr:uid="{00000000-0005-0000-0000-000094500000}"/>
    <cellStyle name="Normal 20 2 3 4 5 5" xfId="42529" xr:uid="{00000000-0005-0000-0000-000095500000}"/>
    <cellStyle name="Normal 20 2 3 4 6" xfId="4825" xr:uid="{00000000-0005-0000-0000-000096500000}"/>
    <cellStyle name="Normal 20 2 3 4 6 2" xfId="14070" xr:uid="{00000000-0005-0000-0000-000097500000}"/>
    <cellStyle name="Normal 20 2 3 4 6 3" xfId="23320" xr:uid="{00000000-0005-0000-0000-000098500000}"/>
    <cellStyle name="Normal 20 2 3 4 6 4" xfId="32565" xr:uid="{00000000-0005-0000-0000-000099500000}"/>
    <cellStyle name="Normal 20 2 3 4 6 5" xfId="41810" xr:uid="{00000000-0005-0000-0000-00009A500000}"/>
    <cellStyle name="Normal 20 2 3 4 7" xfId="9807" xr:uid="{00000000-0005-0000-0000-00009B500000}"/>
    <cellStyle name="Normal 20 2 3 4 8" xfId="19057" xr:uid="{00000000-0005-0000-0000-00009C500000}"/>
    <cellStyle name="Normal 20 2 3 4 9" xfId="28302" xr:uid="{00000000-0005-0000-0000-00009D500000}"/>
    <cellStyle name="Normal 20 2 3 5" xfId="913" xr:uid="{00000000-0005-0000-0000-00009E500000}"/>
    <cellStyle name="Normal 20 2 3 5 2" xfId="3755" xr:uid="{00000000-0005-0000-0000-00009F500000}"/>
    <cellStyle name="Normal 20 2 3 5 2 2" xfId="8737" xr:uid="{00000000-0005-0000-0000-0000A0500000}"/>
    <cellStyle name="Normal 20 2 3 5 2 2 2" xfId="17982" xr:uid="{00000000-0005-0000-0000-0000A1500000}"/>
    <cellStyle name="Normal 20 2 3 5 2 2 3" xfId="27232" xr:uid="{00000000-0005-0000-0000-0000A2500000}"/>
    <cellStyle name="Normal 20 2 3 5 2 2 4" xfId="36477" xr:uid="{00000000-0005-0000-0000-0000A3500000}"/>
    <cellStyle name="Normal 20 2 3 5 2 2 5" xfId="45722" xr:uid="{00000000-0005-0000-0000-0000A4500000}"/>
    <cellStyle name="Normal 20 2 3 5 2 3" xfId="13000" xr:uid="{00000000-0005-0000-0000-0000A5500000}"/>
    <cellStyle name="Normal 20 2 3 5 2 4" xfId="22250" xr:uid="{00000000-0005-0000-0000-0000A6500000}"/>
    <cellStyle name="Normal 20 2 3 5 2 5" xfId="31495" xr:uid="{00000000-0005-0000-0000-0000A7500000}"/>
    <cellStyle name="Normal 20 2 3 5 2 6" xfId="40740" xr:uid="{00000000-0005-0000-0000-0000A8500000}"/>
    <cellStyle name="Normal 20 2 3 5 3" xfId="2317" xr:uid="{00000000-0005-0000-0000-0000A9500000}"/>
    <cellStyle name="Normal 20 2 3 5 3 2" xfId="7299" xr:uid="{00000000-0005-0000-0000-0000AA500000}"/>
    <cellStyle name="Normal 20 2 3 5 3 2 2" xfId="16544" xr:uid="{00000000-0005-0000-0000-0000AB500000}"/>
    <cellStyle name="Normal 20 2 3 5 3 2 3" xfId="25794" xr:uid="{00000000-0005-0000-0000-0000AC500000}"/>
    <cellStyle name="Normal 20 2 3 5 3 2 4" xfId="35039" xr:uid="{00000000-0005-0000-0000-0000AD500000}"/>
    <cellStyle name="Normal 20 2 3 5 3 2 5" xfId="44284" xr:uid="{00000000-0005-0000-0000-0000AE500000}"/>
    <cellStyle name="Normal 20 2 3 5 3 3" xfId="11562" xr:uid="{00000000-0005-0000-0000-0000AF500000}"/>
    <cellStyle name="Normal 20 2 3 5 3 4" xfId="20812" xr:uid="{00000000-0005-0000-0000-0000B0500000}"/>
    <cellStyle name="Normal 20 2 3 5 3 5" xfId="30057" xr:uid="{00000000-0005-0000-0000-0000B1500000}"/>
    <cellStyle name="Normal 20 2 3 5 3 6" xfId="39302" xr:uid="{00000000-0005-0000-0000-0000B2500000}"/>
    <cellStyle name="Normal 20 2 3 5 4" xfId="5895" xr:uid="{00000000-0005-0000-0000-0000B3500000}"/>
    <cellStyle name="Normal 20 2 3 5 4 2" xfId="15140" xr:uid="{00000000-0005-0000-0000-0000B4500000}"/>
    <cellStyle name="Normal 20 2 3 5 4 3" xfId="24390" xr:uid="{00000000-0005-0000-0000-0000B5500000}"/>
    <cellStyle name="Normal 20 2 3 5 4 4" xfId="33635" xr:uid="{00000000-0005-0000-0000-0000B6500000}"/>
    <cellStyle name="Normal 20 2 3 5 4 5" xfId="42880" xr:uid="{00000000-0005-0000-0000-0000B7500000}"/>
    <cellStyle name="Normal 20 2 3 5 5" xfId="10158" xr:uid="{00000000-0005-0000-0000-0000B8500000}"/>
    <cellStyle name="Normal 20 2 3 5 6" xfId="19408" xr:uid="{00000000-0005-0000-0000-0000B9500000}"/>
    <cellStyle name="Normal 20 2 3 5 7" xfId="28653" xr:uid="{00000000-0005-0000-0000-0000BA500000}"/>
    <cellStyle name="Normal 20 2 3 5 8" xfId="37898" xr:uid="{00000000-0005-0000-0000-0000BB500000}"/>
    <cellStyle name="Normal 20 2 3 6" xfId="3036" xr:uid="{00000000-0005-0000-0000-0000BC500000}"/>
    <cellStyle name="Normal 20 2 3 6 2" xfId="8018" xr:uid="{00000000-0005-0000-0000-0000BD500000}"/>
    <cellStyle name="Normal 20 2 3 6 2 2" xfId="17263" xr:uid="{00000000-0005-0000-0000-0000BE500000}"/>
    <cellStyle name="Normal 20 2 3 6 2 3" xfId="26513" xr:uid="{00000000-0005-0000-0000-0000BF500000}"/>
    <cellStyle name="Normal 20 2 3 6 2 4" xfId="35758" xr:uid="{00000000-0005-0000-0000-0000C0500000}"/>
    <cellStyle name="Normal 20 2 3 6 2 5" xfId="45003" xr:uid="{00000000-0005-0000-0000-0000C1500000}"/>
    <cellStyle name="Normal 20 2 3 6 3" xfId="12281" xr:uid="{00000000-0005-0000-0000-0000C2500000}"/>
    <cellStyle name="Normal 20 2 3 6 4" xfId="21531" xr:uid="{00000000-0005-0000-0000-0000C3500000}"/>
    <cellStyle name="Normal 20 2 3 6 5" xfId="30776" xr:uid="{00000000-0005-0000-0000-0000C4500000}"/>
    <cellStyle name="Normal 20 2 3 6 6" xfId="40021" xr:uid="{00000000-0005-0000-0000-0000C5500000}"/>
    <cellStyle name="Normal 20 2 3 7" xfId="1576" xr:uid="{00000000-0005-0000-0000-0000C6500000}"/>
    <cellStyle name="Normal 20 2 3 7 2" xfId="6558" xr:uid="{00000000-0005-0000-0000-0000C7500000}"/>
    <cellStyle name="Normal 20 2 3 7 2 2" xfId="15803" xr:uid="{00000000-0005-0000-0000-0000C8500000}"/>
    <cellStyle name="Normal 20 2 3 7 2 3" xfId="25053" xr:uid="{00000000-0005-0000-0000-0000C9500000}"/>
    <cellStyle name="Normal 20 2 3 7 2 4" xfId="34298" xr:uid="{00000000-0005-0000-0000-0000CA500000}"/>
    <cellStyle name="Normal 20 2 3 7 2 5" xfId="43543" xr:uid="{00000000-0005-0000-0000-0000CB500000}"/>
    <cellStyle name="Normal 20 2 3 7 3" xfId="10821" xr:uid="{00000000-0005-0000-0000-0000CC500000}"/>
    <cellStyle name="Normal 20 2 3 7 4" xfId="20071" xr:uid="{00000000-0005-0000-0000-0000CD500000}"/>
    <cellStyle name="Normal 20 2 3 7 5" xfId="29316" xr:uid="{00000000-0005-0000-0000-0000CE500000}"/>
    <cellStyle name="Normal 20 2 3 7 6" xfId="38561" xr:uid="{00000000-0005-0000-0000-0000CF500000}"/>
    <cellStyle name="Normal 20 2 3 8" xfId="5176" xr:uid="{00000000-0005-0000-0000-0000D0500000}"/>
    <cellStyle name="Normal 20 2 3 8 2" xfId="14421" xr:uid="{00000000-0005-0000-0000-0000D1500000}"/>
    <cellStyle name="Normal 20 2 3 8 3" xfId="23671" xr:uid="{00000000-0005-0000-0000-0000D2500000}"/>
    <cellStyle name="Normal 20 2 3 8 4" xfId="32916" xr:uid="{00000000-0005-0000-0000-0000D3500000}"/>
    <cellStyle name="Normal 20 2 3 8 5" xfId="42161" xr:uid="{00000000-0005-0000-0000-0000D4500000}"/>
    <cellStyle name="Normal 20 2 3 9" xfId="4474" xr:uid="{00000000-0005-0000-0000-0000D5500000}"/>
    <cellStyle name="Normal 20 2 3 9 2" xfId="13719" xr:uid="{00000000-0005-0000-0000-0000D6500000}"/>
    <cellStyle name="Normal 20 2 3 9 3" xfId="22969" xr:uid="{00000000-0005-0000-0000-0000D7500000}"/>
    <cellStyle name="Normal 20 2 3 9 4" xfId="32214" xr:uid="{00000000-0005-0000-0000-0000D8500000}"/>
    <cellStyle name="Normal 20 2 3 9 5" xfId="41459" xr:uid="{00000000-0005-0000-0000-0000D9500000}"/>
    <cellStyle name="Normal 20 2 4" xfId="153" xr:uid="{00000000-0005-0000-0000-0000DA500000}"/>
    <cellStyle name="Normal 20 2 4 10" xfId="9400" xr:uid="{00000000-0005-0000-0000-0000DB500000}"/>
    <cellStyle name="Normal 20 2 4 11" xfId="18650" xr:uid="{00000000-0005-0000-0000-0000DC500000}"/>
    <cellStyle name="Normal 20 2 4 12" xfId="27895" xr:uid="{00000000-0005-0000-0000-0000DD500000}"/>
    <cellStyle name="Normal 20 2 4 13" xfId="37140" xr:uid="{00000000-0005-0000-0000-0000DE500000}"/>
    <cellStyle name="Normal 20 2 4 2" xfId="310" xr:uid="{00000000-0005-0000-0000-0000DF500000}"/>
    <cellStyle name="Normal 20 2 4 2 10" xfId="28051" xr:uid="{00000000-0005-0000-0000-0000E0500000}"/>
    <cellStyle name="Normal 20 2 4 2 11" xfId="37296" xr:uid="{00000000-0005-0000-0000-0000E1500000}"/>
    <cellStyle name="Normal 20 2 4 2 2" xfId="679" xr:uid="{00000000-0005-0000-0000-0000E2500000}"/>
    <cellStyle name="Normal 20 2 4 2 2 10" xfId="37664" xr:uid="{00000000-0005-0000-0000-0000E3500000}"/>
    <cellStyle name="Normal 20 2 4 2 2 2" xfId="1381" xr:uid="{00000000-0005-0000-0000-0000E4500000}"/>
    <cellStyle name="Normal 20 2 4 2 2 2 2" xfId="4223" xr:uid="{00000000-0005-0000-0000-0000E5500000}"/>
    <cellStyle name="Normal 20 2 4 2 2 2 2 2" xfId="9205" xr:uid="{00000000-0005-0000-0000-0000E6500000}"/>
    <cellStyle name="Normal 20 2 4 2 2 2 2 2 2" xfId="18450" xr:uid="{00000000-0005-0000-0000-0000E7500000}"/>
    <cellStyle name="Normal 20 2 4 2 2 2 2 2 3" xfId="27700" xr:uid="{00000000-0005-0000-0000-0000E8500000}"/>
    <cellStyle name="Normal 20 2 4 2 2 2 2 2 4" xfId="36945" xr:uid="{00000000-0005-0000-0000-0000E9500000}"/>
    <cellStyle name="Normal 20 2 4 2 2 2 2 2 5" xfId="46190" xr:uid="{00000000-0005-0000-0000-0000EA500000}"/>
    <cellStyle name="Normal 20 2 4 2 2 2 2 3" xfId="13468" xr:uid="{00000000-0005-0000-0000-0000EB500000}"/>
    <cellStyle name="Normal 20 2 4 2 2 2 2 4" xfId="22718" xr:uid="{00000000-0005-0000-0000-0000EC500000}"/>
    <cellStyle name="Normal 20 2 4 2 2 2 2 5" xfId="31963" xr:uid="{00000000-0005-0000-0000-0000ED500000}"/>
    <cellStyle name="Normal 20 2 4 2 2 2 2 6" xfId="41208" xr:uid="{00000000-0005-0000-0000-0000EE500000}"/>
    <cellStyle name="Normal 20 2 4 2 2 2 3" xfId="2802" xr:uid="{00000000-0005-0000-0000-0000EF500000}"/>
    <cellStyle name="Normal 20 2 4 2 2 2 3 2" xfId="7784" xr:uid="{00000000-0005-0000-0000-0000F0500000}"/>
    <cellStyle name="Normal 20 2 4 2 2 2 3 2 2" xfId="17029" xr:uid="{00000000-0005-0000-0000-0000F1500000}"/>
    <cellStyle name="Normal 20 2 4 2 2 2 3 2 3" xfId="26279" xr:uid="{00000000-0005-0000-0000-0000F2500000}"/>
    <cellStyle name="Normal 20 2 4 2 2 2 3 2 4" xfId="35524" xr:uid="{00000000-0005-0000-0000-0000F3500000}"/>
    <cellStyle name="Normal 20 2 4 2 2 2 3 2 5" xfId="44769" xr:uid="{00000000-0005-0000-0000-0000F4500000}"/>
    <cellStyle name="Normal 20 2 4 2 2 2 3 3" xfId="12047" xr:uid="{00000000-0005-0000-0000-0000F5500000}"/>
    <cellStyle name="Normal 20 2 4 2 2 2 3 4" xfId="21297" xr:uid="{00000000-0005-0000-0000-0000F6500000}"/>
    <cellStyle name="Normal 20 2 4 2 2 2 3 5" xfId="30542" xr:uid="{00000000-0005-0000-0000-0000F7500000}"/>
    <cellStyle name="Normal 20 2 4 2 2 2 3 6" xfId="39787" xr:uid="{00000000-0005-0000-0000-0000F8500000}"/>
    <cellStyle name="Normal 20 2 4 2 2 2 4" xfId="6363" xr:uid="{00000000-0005-0000-0000-0000F9500000}"/>
    <cellStyle name="Normal 20 2 4 2 2 2 4 2" xfId="15608" xr:uid="{00000000-0005-0000-0000-0000FA500000}"/>
    <cellStyle name="Normal 20 2 4 2 2 2 4 3" xfId="24858" xr:uid="{00000000-0005-0000-0000-0000FB500000}"/>
    <cellStyle name="Normal 20 2 4 2 2 2 4 4" xfId="34103" xr:uid="{00000000-0005-0000-0000-0000FC500000}"/>
    <cellStyle name="Normal 20 2 4 2 2 2 4 5" xfId="43348" xr:uid="{00000000-0005-0000-0000-0000FD500000}"/>
    <cellStyle name="Normal 20 2 4 2 2 2 5" xfId="10626" xr:uid="{00000000-0005-0000-0000-0000FE500000}"/>
    <cellStyle name="Normal 20 2 4 2 2 2 6" xfId="19876" xr:uid="{00000000-0005-0000-0000-0000FF500000}"/>
    <cellStyle name="Normal 20 2 4 2 2 2 7" xfId="29121" xr:uid="{00000000-0005-0000-0000-000000510000}"/>
    <cellStyle name="Normal 20 2 4 2 2 2 8" xfId="38366" xr:uid="{00000000-0005-0000-0000-000001510000}"/>
    <cellStyle name="Normal 20 2 4 2 2 3" xfId="3521" xr:uid="{00000000-0005-0000-0000-000002510000}"/>
    <cellStyle name="Normal 20 2 4 2 2 3 2" xfId="8503" xr:uid="{00000000-0005-0000-0000-000003510000}"/>
    <cellStyle name="Normal 20 2 4 2 2 3 2 2" xfId="17748" xr:uid="{00000000-0005-0000-0000-000004510000}"/>
    <cellStyle name="Normal 20 2 4 2 2 3 2 3" xfId="26998" xr:uid="{00000000-0005-0000-0000-000005510000}"/>
    <cellStyle name="Normal 20 2 4 2 2 3 2 4" xfId="36243" xr:uid="{00000000-0005-0000-0000-000006510000}"/>
    <cellStyle name="Normal 20 2 4 2 2 3 2 5" xfId="45488" xr:uid="{00000000-0005-0000-0000-000007510000}"/>
    <cellStyle name="Normal 20 2 4 2 2 3 3" xfId="12766" xr:uid="{00000000-0005-0000-0000-000008510000}"/>
    <cellStyle name="Normal 20 2 4 2 2 3 4" xfId="22016" xr:uid="{00000000-0005-0000-0000-000009510000}"/>
    <cellStyle name="Normal 20 2 4 2 2 3 5" xfId="31261" xr:uid="{00000000-0005-0000-0000-00000A510000}"/>
    <cellStyle name="Normal 20 2 4 2 2 3 6" xfId="40506" xr:uid="{00000000-0005-0000-0000-00000B510000}"/>
    <cellStyle name="Normal 20 2 4 2 2 4" xfId="2083" xr:uid="{00000000-0005-0000-0000-00000C510000}"/>
    <cellStyle name="Normal 20 2 4 2 2 4 2" xfId="7065" xr:uid="{00000000-0005-0000-0000-00000D510000}"/>
    <cellStyle name="Normal 20 2 4 2 2 4 2 2" xfId="16310" xr:uid="{00000000-0005-0000-0000-00000E510000}"/>
    <cellStyle name="Normal 20 2 4 2 2 4 2 3" xfId="25560" xr:uid="{00000000-0005-0000-0000-00000F510000}"/>
    <cellStyle name="Normal 20 2 4 2 2 4 2 4" xfId="34805" xr:uid="{00000000-0005-0000-0000-000010510000}"/>
    <cellStyle name="Normal 20 2 4 2 2 4 2 5" xfId="44050" xr:uid="{00000000-0005-0000-0000-000011510000}"/>
    <cellStyle name="Normal 20 2 4 2 2 4 3" xfId="11328" xr:uid="{00000000-0005-0000-0000-000012510000}"/>
    <cellStyle name="Normal 20 2 4 2 2 4 4" xfId="20578" xr:uid="{00000000-0005-0000-0000-000013510000}"/>
    <cellStyle name="Normal 20 2 4 2 2 4 5" xfId="29823" xr:uid="{00000000-0005-0000-0000-000014510000}"/>
    <cellStyle name="Normal 20 2 4 2 2 4 6" xfId="39068" xr:uid="{00000000-0005-0000-0000-000015510000}"/>
    <cellStyle name="Normal 20 2 4 2 2 5" xfId="5661" xr:uid="{00000000-0005-0000-0000-000016510000}"/>
    <cellStyle name="Normal 20 2 4 2 2 5 2" xfId="14906" xr:uid="{00000000-0005-0000-0000-000017510000}"/>
    <cellStyle name="Normal 20 2 4 2 2 5 3" xfId="24156" xr:uid="{00000000-0005-0000-0000-000018510000}"/>
    <cellStyle name="Normal 20 2 4 2 2 5 4" xfId="33401" xr:uid="{00000000-0005-0000-0000-000019510000}"/>
    <cellStyle name="Normal 20 2 4 2 2 5 5" xfId="42646" xr:uid="{00000000-0005-0000-0000-00001A510000}"/>
    <cellStyle name="Normal 20 2 4 2 2 6" xfId="4942" xr:uid="{00000000-0005-0000-0000-00001B510000}"/>
    <cellStyle name="Normal 20 2 4 2 2 6 2" xfId="14187" xr:uid="{00000000-0005-0000-0000-00001C510000}"/>
    <cellStyle name="Normal 20 2 4 2 2 6 3" xfId="23437" xr:uid="{00000000-0005-0000-0000-00001D510000}"/>
    <cellStyle name="Normal 20 2 4 2 2 6 4" xfId="32682" xr:uid="{00000000-0005-0000-0000-00001E510000}"/>
    <cellStyle name="Normal 20 2 4 2 2 6 5" xfId="41927" xr:uid="{00000000-0005-0000-0000-00001F510000}"/>
    <cellStyle name="Normal 20 2 4 2 2 7" xfId="9924" xr:uid="{00000000-0005-0000-0000-000020510000}"/>
    <cellStyle name="Normal 20 2 4 2 2 8" xfId="19174" xr:uid="{00000000-0005-0000-0000-000021510000}"/>
    <cellStyle name="Normal 20 2 4 2 2 9" xfId="28419" xr:uid="{00000000-0005-0000-0000-000022510000}"/>
    <cellStyle name="Normal 20 2 4 2 3" xfId="1030" xr:uid="{00000000-0005-0000-0000-000023510000}"/>
    <cellStyle name="Normal 20 2 4 2 3 2" xfId="3872" xr:uid="{00000000-0005-0000-0000-000024510000}"/>
    <cellStyle name="Normal 20 2 4 2 3 2 2" xfId="8854" xr:uid="{00000000-0005-0000-0000-000025510000}"/>
    <cellStyle name="Normal 20 2 4 2 3 2 2 2" xfId="18099" xr:uid="{00000000-0005-0000-0000-000026510000}"/>
    <cellStyle name="Normal 20 2 4 2 3 2 2 3" xfId="27349" xr:uid="{00000000-0005-0000-0000-000027510000}"/>
    <cellStyle name="Normal 20 2 4 2 3 2 2 4" xfId="36594" xr:uid="{00000000-0005-0000-0000-000028510000}"/>
    <cellStyle name="Normal 20 2 4 2 3 2 2 5" xfId="45839" xr:uid="{00000000-0005-0000-0000-000029510000}"/>
    <cellStyle name="Normal 20 2 4 2 3 2 3" xfId="13117" xr:uid="{00000000-0005-0000-0000-00002A510000}"/>
    <cellStyle name="Normal 20 2 4 2 3 2 4" xfId="22367" xr:uid="{00000000-0005-0000-0000-00002B510000}"/>
    <cellStyle name="Normal 20 2 4 2 3 2 5" xfId="31612" xr:uid="{00000000-0005-0000-0000-00002C510000}"/>
    <cellStyle name="Normal 20 2 4 2 3 2 6" xfId="40857" xr:uid="{00000000-0005-0000-0000-00002D510000}"/>
    <cellStyle name="Normal 20 2 4 2 3 3" xfId="2434" xr:uid="{00000000-0005-0000-0000-00002E510000}"/>
    <cellStyle name="Normal 20 2 4 2 3 3 2" xfId="7416" xr:uid="{00000000-0005-0000-0000-00002F510000}"/>
    <cellStyle name="Normal 20 2 4 2 3 3 2 2" xfId="16661" xr:uid="{00000000-0005-0000-0000-000030510000}"/>
    <cellStyle name="Normal 20 2 4 2 3 3 2 3" xfId="25911" xr:uid="{00000000-0005-0000-0000-000031510000}"/>
    <cellStyle name="Normal 20 2 4 2 3 3 2 4" xfId="35156" xr:uid="{00000000-0005-0000-0000-000032510000}"/>
    <cellStyle name="Normal 20 2 4 2 3 3 2 5" xfId="44401" xr:uid="{00000000-0005-0000-0000-000033510000}"/>
    <cellStyle name="Normal 20 2 4 2 3 3 3" xfId="11679" xr:uid="{00000000-0005-0000-0000-000034510000}"/>
    <cellStyle name="Normal 20 2 4 2 3 3 4" xfId="20929" xr:uid="{00000000-0005-0000-0000-000035510000}"/>
    <cellStyle name="Normal 20 2 4 2 3 3 5" xfId="30174" xr:uid="{00000000-0005-0000-0000-000036510000}"/>
    <cellStyle name="Normal 20 2 4 2 3 3 6" xfId="39419" xr:uid="{00000000-0005-0000-0000-000037510000}"/>
    <cellStyle name="Normal 20 2 4 2 3 4" xfId="6012" xr:uid="{00000000-0005-0000-0000-000038510000}"/>
    <cellStyle name="Normal 20 2 4 2 3 4 2" xfId="15257" xr:uid="{00000000-0005-0000-0000-000039510000}"/>
    <cellStyle name="Normal 20 2 4 2 3 4 3" xfId="24507" xr:uid="{00000000-0005-0000-0000-00003A510000}"/>
    <cellStyle name="Normal 20 2 4 2 3 4 4" xfId="33752" xr:uid="{00000000-0005-0000-0000-00003B510000}"/>
    <cellStyle name="Normal 20 2 4 2 3 4 5" xfId="42997" xr:uid="{00000000-0005-0000-0000-00003C510000}"/>
    <cellStyle name="Normal 20 2 4 2 3 5" xfId="10275" xr:uid="{00000000-0005-0000-0000-00003D510000}"/>
    <cellStyle name="Normal 20 2 4 2 3 6" xfId="19525" xr:uid="{00000000-0005-0000-0000-00003E510000}"/>
    <cellStyle name="Normal 20 2 4 2 3 7" xfId="28770" xr:uid="{00000000-0005-0000-0000-00003F510000}"/>
    <cellStyle name="Normal 20 2 4 2 3 8" xfId="38015" xr:uid="{00000000-0005-0000-0000-000040510000}"/>
    <cellStyle name="Normal 20 2 4 2 4" xfId="3153" xr:uid="{00000000-0005-0000-0000-000041510000}"/>
    <cellStyle name="Normal 20 2 4 2 4 2" xfId="8135" xr:uid="{00000000-0005-0000-0000-000042510000}"/>
    <cellStyle name="Normal 20 2 4 2 4 2 2" xfId="17380" xr:uid="{00000000-0005-0000-0000-000043510000}"/>
    <cellStyle name="Normal 20 2 4 2 4 2 3" xfId="26630" xr:uid="{00000000-0005-0000-0000-000044510000}"/>
    <cellStyle name="Normal 20 2 4 2 4 2 4" xfId="35875" xr:uid="{00000000-0005-0000-0000-000045510000}"/>
    <cellStyle name="Normal 20 2 4 2 4 2 5" xfId="45120" xr:uid="{00000000-0005-0000-0000-000046510000}"/>
    <cellStyle name="Normal 20 2 4 2 4 3" xfId="12398" xr:uid="{00000000-0005-0000-0000-000047510000}"/>
    <cellStyle name="Normal 20 2 4 2 4 4" xfId="21648" xr:uid="{00000000-0005-0000-0000-000048510000}"/>
    <cellStyle name="Normal 20 2 4 2 4 5" xfId="30893" xr:uid="{00000000-0005-0000-0000-000049510000}"/>
    <cellStyle name="Normal 20 2 4 2 4 6" xfId="40138" xr:uid="{00000000-0005-0000-0000-00004A510000}"/>
    <cellStyle name="Normal 20 2 4 2 5" xfId="1849" xr:uid="{00000000-0005-0000-0000-00004B510000}"/>
    <cellStyle name="Normal 20 2 4 2 5 2" xfId="6831" xr:uid="{00000000-0005-0000-0000-00004C510000}"/>
    <cellStyle name="Normal 20 2 4 2 5 2 2" xfId="16076" xr:uid="{00000000-0005-0000-0000-00004D510000}"/>
    <cellStyle name="Normal 20 2 4 2 5 2 3" xfId="25326" xr:uid="{00000000-0005-0000-0000-00004E510000}"/>
    <cellStyle name="Normal 20 2 4 2 5 2 4" xfId="34571" xr:uid="{00000000-0005-0000-0000-00004F510000}"/>
    <cellStyle name="Normal 20 2 4 2 5 2 5" xfId="43816" xr:uid="{00000000-0005-0000-0000-000050510000}"/>
    <cellStyle name="Normal 20 2 4 2 5 3" xfId="11094" xr:uid="{00000000-0005-0000-0000-000051510000}"/>
    <cellStyle name="Normal 20 2 4 2 5 4" xfId="20344" xr:uid="{00000000-0005-0000-0000-000052510000}"/>
    <cellStyle name="Normal 20 2 4 2 5 5" xfId="29589" xr:uid="{00000000-0005-0000-0000-000053510000}"/>
    <cellStyle name="Normal 20 2 4 2 5 6" xfId="38834" xr:uid="{00000000-0005-0000-0000-000054510000}"/>
    <cellStyle name="Normal 20 2 4 2 6" xfId="5293" xr:uid="{00000000-0005-0000-0000-000055510000}"/>
    <cellStyle name="Normal 20 2 4 2 6 2" xfId="14538" xr:uid="{00000000-0005-0000-0000-000056510000}"/>
    <cellStyle name="Normal 20 2 4 2 6 3" xfId="23788" xr:uid="{00000000-0005-0000-0000-000057510000}"/>
    <cellStyle name="Normal 20 2 4 2 6 4" xfId="33033" xr:uid="{00000000-0005-0000-0000-000058510000}"/>
    <cellStyle name="Normal 20 2 4 2 6 5" xfId="42278" xr:uid="{00000000-0005-0000-0000-000059510000}"/>
    <cellStyle name="Normal 20 2 4 2 7" xfId="4591" xr:uid="{00000000-0005-0000-0000-00005A510000}"/>
    <cellStyle name="Normal 20 2 4 2 7 2" xfId="13836" xr:uid="{00000000-0005-0000-0000-00005B510000}"/>
    <cellStyle name="Normal 20 2 4 2 7 3" xfId="23086" xr:uid="{00000000-0005-0000-0000-00005C510000}"/>
    <cellStyle name="Normal 20 2 4 2 7 4" xfId="32331" xr:uid="{00000000-0005-0000-0000-00005D510000}"/>
    <cellStyle name="Normal 20 2 4 2 7 5" xfId="41576" xr:uid="{00000000-0005-0000-0000-00005E510000}"/>
    <cellStyle name="Normal 20 2 4 2 8" xfId="9556" xr:uid="{00000000-0005-0000-0000-00005F510000}"/>
    <cellStyle name="Normal 20 2 4 2 9" xfId="18806" xr:uid="{00000000-0005-0000-0000-000060510000}"/>
    <cellStyle name="Normal 20 2 4 3" xfId="388" xr:uid="{00000000-0005-0000-0000-000061510000}"/>
    <cellStyle name="Normal 20 2 4 3 10" xfId="28129" xr:uid="{00000000-0005-0000-0000-000062510000}"/>
    <cellStyle name="Normal 20 2 4 3 11" xfId="37374" xr:uid="{00000000-0005-0000-0000-000063510000}"/>
    <cellStyle name="Normal 20 2 4 3 2" xfId="757" xr:uid="{00000000-0005-0000-0000-000064510000}"/>
    <cellStyle name="Normal 20 2 4 3 2 10" xfId="37742" xr:uid="{00000000-0005-0000-0000-000065510000}"/>
    <cellStyle name="Normal 20 2 4 3 2 2" xfId="1459" xr:uid="{00000000-0005-0000-0000-000066510000}"/>
    <cellStyle name="Normal 20 2 4 3 2 2 2" xfId="4301" xr:uid="{00000000-0005-0000-0000-000067510000}"/>
    <cellStyle name="Normal 20 2 4 3 2 2 2 2" xfId="9283" xr:uid="{00000000-0005-0000-0000-000068510000}"/>
    <cellStyle name="Normal 20 2 4 3 2 2 2 2 2" xfId="18528" xr:uid="{00000000-0005-0000-0000-000069510000}"/>
    <cellStyle name="Normal 20 2 4 3 2 2 2 2 3" xfId="27778" xr:uid="{00000000-0005-0000-0000-00006A510000}"/>
    <cellStyle name="Normal 20 2 4 3 2 2 2 2 4" xfId="37023" xr:uid="{00000000-0005-0000-0000-00006B510000}"/>
    <cellStyle name="Normal 20 2 4 3 2 2 2 2 5" xfId="46268" xr:uid="{00000000-0005-0000-0000-00006C510000}"/>
    <cellStyle name="Normal 20 2 4 3 2 2 2 3" xfId="13546" xr:uid="{00000000-0005-0000-0000-00006D510000}"/>
    <cellStyle name="Normal 20 2 4 3 2 2 2 4" xfId="22796" xr:uid="{00000000-0005-0000-0000-00006E510000}"/>
    <cellStyle name="Normal 20 2 4 3 2 2 2 5" xfId="32041" xr:uid="{00000000-0005-0000-0000-00006F510000}"/>
    <cellStyle name="Normal 20 2 4 3 2 2 2 6" xfId="41286" xr:uid="{00000000-0005-0000-0000-000070510000}"/>
    <cellStyle name="Normal 20 2 4 3 2 2 3" xfId="2880" xr:uid="{00000000-0005-0000-0000-000071510000}"/>
    <cellStyle name="Normal 20 2 4 3 2 2 3 2" xfId="7862" xr:uid="{00000000-0005-0000-0000-000072510000}"/>
    <cellStyle name="Normal 20 2 4 3 2 2 3 2 2" xfId="17107" xr:uid="{00000000-0005-0000-0000-000073510000}"/>
    <cellStyle name="Normal 20 2 4 3 2 2 3 2 3" xfId="26357" xr:uid="{00000000-0005-0000-0000-000074510000}"/>
    <cellStyle name="Normal 20 2 4 3 2 2 3 2 4" xfId="35602" xr:uid="{00000000-0005-0000-0000-000075510000}"/>
    <cellStyle name="Normal 20 2 4 3 2 2 3 2 5" xfId="44847" xr:uid="{00000000-0005-0000-0000-000076510000}"/>
    <cellStyle name="Normal 20 2 4 3 2 2 3 3" xfId="12125" xr:uid="{00000000-0005-0000-0000-000077510000}"/>
    <cellStyle name="Normal 20 2 4 3 2 2 3 4" xfId="21375" xr:uid="{00000000-0005-0000-0000-000078510000}"/>
    <cellStyle name="Normal 20 2 4 3 2 2 3 5" xfId="30620" xr:uid="{00000000-0005-0000-0000-000079510000}"/>
    <cellStyle name="Normal 20 2 4 3 2 2 3 6" xfId="39865" xr:uid="{00000000-0005-0000-0000-00007A510000}"/>
    <cellStyle name="Normal 20 2 4 3 2 2 4" xfId="6441" xr:uid="{00000000-0005-0000-0000-00007B510000}"/>
    <cellStyle name="Normal 20 2 4 3 2 2 4 2" xfId="15686" xr:uid="{00000000-0005-0000-0000-00007C510000}"/>
    <cellStyle name="Normal 20 2 4 3 2 2 4 3" xfId="24936" xr:uid="{00000000-0005-0000-0000-00007D510000}"/>
    <cellStyle name="Normal 20 2 4 3 2 2 4 4" xfId="34181" xr:uid="{00000000-0005-0000-0000-00007E510000}"/>
    <cellStyle name="Normal 20 2 4 3 2 2 4 5" xfId="43426" xr:uid="{00000000-0005-0000-0000-00007F510000}"/>
    <cellStyle name="Normal 20 2 4 3 2 2 5" xfId="10704" xr:uid="{00000000-0005-0000-0000-000080510000}"/>
    <cellStyle name="Normal 20 2 4 3 2 2 6" xfId="19954" xr:uid="{00000000-0005-0000-0000-000081510000}"/>
    <cellStyle name="Normal 20 2 4 3 2 2 7" xfId="29199" xr:uid="{00000000-0005-0000-0000-000082510000}"/>
    <cellStyle name="Normal 20 2 4 3 2 2 8" xfId="38444" xr:uid="{00000000-0005-0000-0000-000083510000}"/>
    <cellStyle name="Normal 20 2 4 3 2 3" xfId="3599" xr:uid="{00000000-0005-0000-0000-000084510000}"/>
    <cellStyle name="Normal 20 2 4 3 2 3 2" xfId="8581" xr:uid="{00000000-0005-0000-0000-000085510000}"/>
    <cellStyle name="Normal 20 2 4 3 2 3 2 2" xfId="17826" xr:uid="{00000000-0005-0000-0000-000086510000}"/>
    <cellStyle name="Normal 20 2 4 3 2 3 2 3" xfId="27076" xr:uid="{00000000-0005-0000-0000-000087510000}"/>
    <cellStyle name="Normal 20 2 4 3 2 3 2 4" xfId="36321" xr:uid="{00000000-0005-0000-0000-000088510000}"/>
    <cellStyle name="Normal 20 2 4 3 2 3 2 5" xfId="45566" xr:uid="{00000000-0005-0000-0000-000089510000}"/>
    <cellStyle name="Normal 20 2 4 3 2 3 3" xfId="12844" xr:uid="{00000000-0005-0000-0000-00008A510000}"/>
    <cellStyle name="Normal 20 2 4 3 2 3 4" xfId="22094" xr:uid="{00000000-0005-0000-0000-00008B510000}"/>
    <cellStyle name="Normal 20 2 4 3 2 3 5" xfId="31339" xr:uid="{00000000-0005-0000-0000-00008C510000}"/>
    <cellStyle name="Normal 20 2 4 3 2 3 6" xfId="40584" xr:uid="{00000000-0005-0000-0000-00008D510000}"/>
    <cellStyle name="Normal 20 2 4 3 2 4" xfId="2161" xr:uid="{00000000-0005-0000-0000-00008E510000}"/>
    <cellStyle name="Normal 20 2 4 3 2 4 2" xfId="7143" xr:uid="{00000000-0005-0000-0000-00008F510000}"/>
    <cellStyle name="Normal 20 2 4 3 2 4 2 2" xfId="16388" xr:uid="{00000000-0005-0000-0000-000090510000}"/>
    <cellStyle name="Normal 20 2 4 3 2 4 2 3" xfId="25638" xr:uid="{00000000-0005-0000-0000-000091510000}"/>
    <cellStyle name="Normal 20 2 4 3 2 4 2 4" xfId="34883" xr:uid="{00000000-0005-0000-0000-000092510000}"/>
    <cellStyle name="Normal 20 2 4 3 2 4 2 5" xfId="44128" xr:uid="{00000000-0005-0000-0000-000093510000}"/>
    <cellStyle name="Normal 20 2 4 3 2 4 3" xfId="11406" xr:uid="{00000000-0005-0000-0000-000094510000}"/>
    <cellStyle name="Normal 20 2 4 3 2 4 4" xfId="20656" xr:uid="{00000000-0005-0000-0000-000095510000}"/>
    <cellStyle name="Normal 20 2 4 3 2 4 5" xfId="29901" xr:uid="{00000000-0005-0000-0000-000096510000}"/>
    <cellStyle name="Normal 20 2 4 3 2 4 6" xfId="39146" xr:uid="{00000000-0005-0000-0000-000097510000}"/>
    <cellStyle name="Normal 20 2 4 3 2 5" xfId="5739" xr:uid="{00000000-0005-0000-0000-000098510000}"/>
    <cellStyle name="Normal 20 2 4 3 2 5 2" xfId="14984" xr:uid="{00000000-0005-0000-0000-000099510000}"/>
    <cellStyle name="Normal 20 2 4 3 2 5 3" xfId="24234" xr:uid="{00000000-0005-0000-0000-00009A510000}"/>
    <cellStyle name="Normal 20 2 4 3 2 5 4" xfId="33479" xr:uid="{00000000-0005-0000-0000-00009B510000}"/>
    <cellStyle name="Normal 20 2 4 3 2 5 5" xfId="42724" xr:uid="{00000000-0005-0000-0000-00009C510000}"/>
    <cellStyle name="Normal 20 2 4 3 2 6" xfId="5020" xr:uid="{00000000-0005-0000-0000-00009D510000}"/>
    <cellStyle name="Normal 20 2 4 3 2 6 2" xfId="14265" xr:uid="{00000000-0005-0000-0000-00009E510000}"/>
    <cellStyle name="Normal 20 2 4 3 2 6 3" xfId="23515" xr:uid="{00000000-0005-0000-0000-00009F510000}"/>
    <cellStyle name="Normal 20 2 4 3 2 6 4" xfId="32760" xr:uid="{00000000-0005-0000-0000-0000A0510000}"/>
    <cellStyle name="Normal 20 2 4 3 2 6 5" xfId="42005" xr:uid="{00000000-0005-0000-0000-0000A1510000}"/>
    <cellStyle name="Normal 20 2 4 3 2 7" xfId="10002" xr:uid="{00000000-0005-0000-0000-0000A2510000}"/>
    <cellStyle name="Normal 20 2 4 3 2 8" xfId="19252" xr:uid="{00000000-0005-0000-0000-0000A3510000}"/>
    <cellStyle name="Normal 20 2 4 3 2 9" xfId="28497" xr:uid="{00000000-0005-0000-0000-0000A4510000}"/>
    <cellStyle name="Normal 20 2 4 3 3" xfId="1108" xr:uid="{00000000-0005-0000-0000-0000A5510000}"/>
    <cellStyle name="Normal 20 2 4 3 3 2" xfId="3950" xr:uid="{00000000-0005-0000-0000-0000A6510000}"/>
    <cellStyle name="Normal 20 2 4 3 3 2 2" xfId="8932" xr:uid="{00000000-0005-0000-0000-0000A7510000}"/>
    <cellStyle name="Normal 20 2 4 3 3 2 2 2" xfId="18177" xr:uid="{00000000-0005-0000-0000-0000A8510000}"/>
    <cellStyle name="Normal 20 2 4 3 3 2 2 3" xfId="27427" xr:uid="{00000000-0005-0000-0000-0000A9510000}"/>
    <cellStyle name="Normal 20 2 4 3 3 2 2 4" xfId="36672" xr:uid="{00000000-0005-0000-0000-0000AA510000}"/>
    <cellStyle name="Normal 20 2 4 3 3 2 2 5" xfId="45917" xr:uid="{00000000-0005-0000-0000-0000AB510000}"/>
    <cellStyle name="Normal 20 2 4 3 3 2 3" xfId="13195" xr:uid="{00000000-0005-0000-0000-0000AC510000}"/>
    <cellStyle name="Normal 20 2 4 3 3 2 4" xfId="22445" xr:uid="{00000000-0005-0000-0000-0000AD510000}"/>
    <cellStyle name="Normal 20 2 4 3 3 2 5" xfId="31690" xr:uid="{00000000-0005-0000-0000-0000AE510000}"/>
    <cellStyle name="Normal 20 2 4 3 3 2 6" xfId="40935" xr:uid="{00000000-0005-0000-0000-0000AF510000}"/>
    <cellStyle name="Normal 20 2 4 3 3 3" xfId="2512" xr:uid="{00000000-0005-0000-0000-0000B0510000}"/>
    <cellStyle name="Normal 20 2 4 3 3 3 2" xfId="7494" xr:uid="{00000000-0005-0000-0000-0000B1510000}"/>
    <cellStyle name="Normal 20 2 4 3 3 3 2 2" xfId="16739" xr:uid="{00000000-0005-0000-0000-0000B2510000}"/>
    <cellStyle name="Normal 20 2 4 3 3 3 2 3" xfId="25989" xr:uid="{00000000-0005-0000-0000-0000B3510000}"/>
    <cellStyle name="Normal 20 2 4 3 3 3 2 4" xfId="35234" xr:uid="{00000000-0005-0000-0000-0000B4510000}"/>
    <cellStyle name="Normal 20 2 4 3 3 3 2 5" xfId="44479" xr:uid="{00000000-0005-0000-0000-0000B5510000}"/>
    <cellStyle name="Normal 20 2 4 3 3 3 3" xfId="11757" xr:uid="{00000000-0005-0000-0000-0000B6510000}"/>
    <cellStyle name="Normal 20 2 4 3 3 3 4" xfId="21007" xr:uid="{00000000-0005-0000-0000-0000B7510000}"/>
    <cellStyle name="Normal 20 2 4 3 3 3 5" xfId="30252" xr:uid="{00000000-0005-0000-0000-0000B8510000}"/>
    <cellStyle name="Normal 20 2 4 3 3 3 6" xfId="39497" xr:uid="{00000000-0005-0000-0000-0000B9510000}"/>
    <cellStyle name="Normal 20 2 4 3 3 4" xfId="6090" xr:uid="{00000000-0005-0000-0000-0000BA510000}"/>
    <cellStyle name="Normal 20 2 4 3 3 4 2" xfId="15335" xr:uid="{00000000-0005-0000-0000-0000BB510000}"/>
    <cellStyle name="Normal 20 2 4 3 3 4 3" xfId="24585" xr:uid="{00000000-0005-0000-0000-0000BC510000}"/>
    <cellStyle name="Normal 20 2 4 3 3 4 4" xfId="33830" xr:uid="{00000000-0005-0000-0000-0000BD510000}"/>
    <cellStyle name="Normal 20 2 4 3 3 4 5" xfId="43075" xr:uid="{00000000-0005-0000-0000-0000BE510000}"/>
    <cellStyle name="Normal 20 2 4 3 3 5" xfId="10353" xr:uid="{00000000-0005-0000-0000-0000BF510000}"/>
    <cellStyle name="Normal 20 2 4 3 3 6" xfId="19603" xr:uid="{00000000-0005-0000-0000-0000C0510000}"/>
    <cellStyle name="Normal 20 2 4 3 3 7" xfId="28848" xr:uid="{00000000-0005-0000-0000-0000C1510000}"/>
    <cellStyle name="Normal 20 2 4 3 3 8" xfId="38093" xr:uid="{00000000-0005-0000-0000-0000C2510000}"/>
    <cellStyle name="Normal 20 2 4 3 4" xfId="3231" xr:uid="{00000000-0005-0000-0000-0000C3510000}"/>
    <cellStyle name="Normal 20 2 4 3 4 2" xfId="8213" xr:uid="{00000000-0005-0000-0000-0000C4510000}"/>
    <cellStyle name="Normal 20 2 4 3 4 2 2" xfId="17458" xr:uid="{00000000-0005-0000-0000-0000C5510000}"/>
    <cellStyle name="Normal 20 2 4 3 4 2 3" xfId="26708" xr:uid="{00000000-0005-0000-0000-0000C6510000}"/>
    <cellStyle name="Normal 20 2 4 3 4 2 4" xfId="35953" xr:uid="{00000000-0005-0000-0000-0000C7510000}"/>
    <cellStyle name="Normal 20 2 4 3 4 2 5" xfId="45198" xr:uid="{00000000-0005-0000-0000-0000C8510000}"/>
    <cellStyle name="Normal 20 2 4 3 4 3" xfId="12476" xr:uid="{00000000-0005-0000-0000-0000C9510000}"/>
    <cellStyle name="Normal 20 2 4 3 4 4" xfId="21726" xr:uid="{00000000-0005-0000-0000-0000CA510000}"/>
    <cellStyle name="Normal 20 2 4 3 4 5" xfId="30971" xr:uid="{00000000-0005-0000-0000-0000CB510000}"/>
    <cellStyle name="Normal 20 2 4 3 4 6" xfId="40216" xr:uid="{00000000-0005-0000-0000-0000CC510000}"/>
    <cellStyle name="Normal 20 2 4 3 5" xfId="1693" xr:uid="{00000000-0005-0000-0000-0000CD510000}"/>
    <cellStyle name="Normal 20 2 4 3 5 2" xfId="6675" xr:uid="{00000000-0005-0000-0000-0000CE510000}"/>
    <cellStyle name="Normal 20 2 4 3 5 2 2" xfId="15920" xr:uid="{00000000-0005-0000-0000-0000CF510000}"/>
    <cellStyle name="Normal 20 2 4 3 5 2 3" xfId="25170" xr:uid="{00000000-0005-0000-0000-0000D0510000}"/>
    <cellStyle name="Normal 20 2 4 3 5 2 4" xfId="34415" xr:uid="{00000000-0005-0000-0000-0000D1510000}"/>
    <cellStyle name="Normal 20 2 4 3 5 2 5" xfId="43660" xr:uid="{00000000-0005-0000-0000-0000D2510000}"/>
    <cellStyle name="Normal 20 2 4 3 5 3" xfId="10938" xr:uid="{00000000-0005-0000-0000-0000D3510000}"/>
    <cellStyle name="Normal 20 2 4 3 5 4" xfId="20188" xr:uid="{00000000-0005-0000-0000-0000D4510000}"/>
    <cellStyle name="Normal 20 2 4 3 5 5" xfId="29433" xr:uid="{00000000-0005-0000-0000-0000D5510000}"/>
    <cellStyle name="Normal 20 2 4 3 5 6" xfId="38678" xr:uid="{00000000-0005-0000-0000-0000D6510000}"/>
    <cellStyle name="Normal 20 2 4 3 6" xfId="5371" xr:uid="{00000000-0005-0000-0000-0000D7510000}"/>
    <cellStyle name="Normal 20 2 4 3 6 2" xfId="14616" xr:uid="{00000000-0005-0000-0000-0000D8510000}"/>
    <cellStyle name="Normal 20 2 4 3 6 3" xfId="23866" xr:uid="{00000000-0005-0000-0000-0000D9510000}"/>
    <cellStyle name="Normal 20 2 4 3 6 4" xfId="33111" xr:uid="{00000000-0005-0000-0000-0000DA510000}"/>
    <cellStyle name="Normal 20 2 4 3 6 5" xfId="42356" xr:uid="{00000000-0005-0000-0000-0000DB510000}"/>
    <cellStyle name="Normal 20 2 4 3 7" xfId="4669" xr:uid="{00000000-0005-0000-0000-0000DC510000}"/>
    <cellStyle name="Normal 20 2 4 3 7 2" xfId="13914" xr:uid="{00000000-0005-0000-0000-0000DD510000}"/>
    <cellStyle name="Normal 20 2 4 3 7 3" xfId="23164" xr:uid="{00000000-0005-0000-0000-0000DE510000}"/>
    <cellStyle name="Normal 20 2 4 3 7 4" xfId="32409" xr:uid="{00000000-0005-0000-0000-0000DF510000}"/>
    <cellStyle name="Normal 20 2 4 3 7 5" xfId="41654" xr:uid="{00000000-0005-0000-0000-0000E0510000}"/>
    <cellStyle name="Normal 20 2 4 3 8" xfId="9634" xr:uid="{00000000-0005-0000-0000-0000E1510000}"/>
    <cellStyle name="Normal 20 2 4 3 9" xfId="18884" xr:uid="{00000000-0005-0000-0000-0000E2510000}"/>
    <cellStyle name="Normal 20 2 4 4" xfId="523" xr:uid="{00000000-0005-0000-0000-0000E3510000}"/>
    <cellStyle name="Normal 20 2 4 4 10" xfId="37508" xr:uid="{00000000-0005-0000-0000-0000E4510000}"/>
    <cellStyle name="Normal 20 2 4 4 2" xfId="1225" xr:uid="{00000000-0005-0000-0000-0000E5510000}"/>
    <cellStyle name="Normal 20 2 4 4 2 2" xfId="4067" xr:uid="{00000000-0005-0000-0000-0000E6510000}"/>
    <cellStyle name="Normal 20 2 4 4 2 2 2" xfId="9049" xr:uid="{00000000-0005-0000-0000-0000E7510000}"/>
    <cellStyle name="Normal 20 2 4 4 2 2 2 2" xfId="18294" xr:uid="{00000000-0005-0000-0000-0000E8510000}"/>
    <cellStyle name="Normal 20 2 4 4 2 2 2 3" xfId="27544" xr:uid="{00000000-0005-0000-0000-0000E9510000}"/>
    <cellStyle name="Normal 20 2 4 4 2 2 2 4" xfId="36789" xr:uid="{00000000-0005-0000-0000-0000EA510000}"/>
    <cellStyle name="Normal 20 2 4 4 2 2 2 5" xfId="46034" xr:uid="{00000000-0005-0000-0000-0000EB510000}"/>
    <cellStyle name="Normal 20 2 4 4 2 2 3" xfId="13312" xr:uid="{00000000-0005-0000-0000-0000EC510000}"/>
    <cellStyle name="Normal 20 2 4 4 2 2 4" xfId="22562" xr:uid="{00000000-0005-0000-0000-0000ED510000}"/>
    <cellStyle name="Normal 20 2 4 4 2 2 5" xfId="31807" xr:uid="{00000000-0005-0000-0000-0000EE510000}"/>
    <cellStyle name="Normal 20 2 4 4 2 2 6" xfId="41052" xr:uid="{00000000-0005-0000-0000-0000EF510000}"/>
    <cellStyle name="Normal 20 2 4 4 2 3" xfId="2646" xr:uid="{00000000-0005-0000-0000-0000F0510000}"/>
    <cellStyle name="Normal 20 2 4 4 2 3 2" xfId="7628" xr:uid="{00000000-0005-0000-0000-0000F1510000}"/>
    <cellStyle name="Normal 20 2 4 4 2 3 2 2" xfId="16873" xr:uid="{00000000-0005-0000-0000-0000F2510000}"/>
    <cellStyle name="Normal 20 2 4 4 2 3 2 3" xfId="26123" xr:uid="{00000000-0005-0000-0000-0000F3510000}"/>
    <cellStyle name="Normal 20 2 4 4 2 3 2 4" xfId="35368" xr:uid="{00000000-0005-0000-0000-0000F4510000}"/>
    <cellStyle name="Normal 20 2 4 4 2 3 2 5" xfId="44613" xr:uid="{00000000-0005-0000-0000-0000F5510000}"/>
    <cellStyle name="Normal 20 2 4 4 2 3 3" xfId="11891" xr:uid="{00000000-0005-0000-0000-0000F6510000}"/>
    <cellStyle name="Normal 20 2 4 4 2 3 4" xfId="21141" xr:uid="{00000000-0005-0000-0000-0000F7510000}"/>
    <cellStyle name="Normal 20 2 4 4 2 3 5" xfId="30386" xr:uid="{00000000-0005-0000-0000-0000F8510000}"/>
    <cellStyle name="Normal 20 2 4 4 2 3 6" xfId="39631" xr:uid="{00000000-0005-0000-0000-0000F9510000}"/>
    <cellStyle name="Normal 20 2 4 4 2 4" xfId="6207" xr:uid="{00000000-0005-0000-0000-0000FA510000}"/>
    <cellStyle name="Normal 20 2 4 4 2 4 2" xfId="15452" xr:uid="{00000000-0005-0000-0000-0000FB510000}"/>
    <cellStyle name="Normal 20 2 4 4 2 4 3" xfId="24702" xr:uid="{00000000-0005-0000-0000-0000FC510000}"/>
    <cellStyle name="Normal 20 2 4 4 2 4 4" xfId="33947" xr:uid="{00000000-0005-0000-0000-0000FD510000}"/>
    <cellStyle name="Normal 20 2 4 4 2 4 5" xfId="43192" xr:uid="{00000000-0005-0000-0000-0000FE510000}"/>
    <cellStyle name="Normal 20 2 4 4 2 5" xfId="10470" xr:uid="{00000000-0005-0000-0000-0000FF510000}"/>
    <cellStyle name="Normal 20 2 4 4 2 6" xfId="19720" xr:uid="{00000000-0005-0000-0000-000000520000}"/>
    <cellStyle name="Normal 20 2 4 4 2 7" xfId="28965" xr:uid="{00000000-0005-0000-0000-000001520000}"/>
    <cellStyle name="Normal 20 2 4 4 2 8" xfId="38210" xr:uid="{00000000-0005-0000-0000-000002520000}"/>
    <cellStyle name="Normal 20 2 4 4 3" xfId="3365" xr:uid="{00000000-0005-0000-0000-000003520000}"/>
    <cellStyle name="Normal 20 2 4 4 3 2" xfId="8347" xr:uid="{00000000-0005-0000-0000-000004520000}"/>
    <cellStyle name="Normal 20 2 4 4 3 2 2" xfId="17592" xr:uid="{00000000-0005-0000-0000-000005520000}"/>
    <cellStyle name="Normal 20 2 4 4 3 2 3" xfId="26842" xr:uid="{00000000-0005-0000-0000-000006520000}"/>
    <cellStyle name="Normal 20 2 4 4 3 2 4" xfId="36087" xr:uid="{00000000-0005-0000-0000-000007520000}"/>
    <cellStyle name="Normal 20 2 4 4 3 2 5" xfId="45332" xr:uid="{00000000-0005-0000-0000-000008520000}"/>
    <cellStyle name="Normal 20 2 4 4 3 3" xfId="12610" xr:uid="{00000000-0005-0000-0000-000009520000}"/>
    <cellStyle name="Normal 20 2 4 4 3 4" xfId="21860" xr:uid="{00000000-0005-0000-0000-00000A520000}"/>
    <cellStyle name="Normal 20 2 4 4 3 5" xfId="31105" xr:uid="{00000000-0005-0000-0000-00000B520000}"/>
    <cellStyle name="Normal 20 2 4 4 3 6" xfId="40350" xr:uid="{00000000-0005-0000-0000-00000C520000}"/>
    <cellStyle name="Normal 20 2 4 4 4" xfId="1927" xr:uid="{00000000-0005-0000-0000-00000D520000}"/>
    <cellStyle name="Normal 20 2 4 4 4 2" xfId="6909" xr:uid="{00000000-0005-0000-0000-00000E520000}"/>
    <cellStyle name="Normal 20 2 4 4 4 2 2" xfId="16154" xr:uid="{00000000-0005-0000-0000-00000F520000}"/>
    <cellStyle name="Normal 20 2 4 4 4 2 3" xfId="25404" xr:uid="{00000000-0005-0000-0000-000010520000}"/>
    <cellStyle name="Normal 20 2 4 4 4 2 4" xfId="34649" xr:uid="{00000000-0005-0000-0000-000011520000}"/>
    <cellStyle name="Normal 20 2 4 4 4 2 5" xfId="43894" xr:uid="{00000000-0005-0000-0000-000012520000}"/>
    <cellStyle name="Normal 20 2 4 4 4 3" xfId="11172" xr:uid="{00000000-0005-0000-0000-000013520000}"/>
    <cellStyle name="Normal 20 2 4 4 4 4" xfId="20422" xr:uid="{00000000-0005-0000-0000-000014520000}"/>
    <cellStyle name="Normal 20 2 4 4 4 5" xfId="29667" xr:uid="{00000000-0005-0000-0000-000015520000}"/>
    <cellStyle name="Normal 20 2 4 4 4 6" xfId="38912" xr:uid="{00000000-0005-0000-0000-000016520000}"/>
    <cellStyle name="Normal 20 2 4 4 5" xfId="5505" xr:uid="{00000000-0005-0000-0000-000017520000}"/>
    <cellStyle name="Normal 20 2 4 4 5 2" xfId="14750" xr:uid="{00000000-0005-0000-0000-000018520000}"/>
    <cellStyle name="Normal 20 2 4 4 5 3" xfId="24000" xr:uid="{00000000-0005-0000-0000-000019520000}"/>
    <cellStyle name="Normal 20 2 4 4 5 4" xfId="33245" xr:uid="{00000000-0005-0000-0000-00001A520000}"/>
    <cellStyle name="Normal 20 2 4 4 5 5" xfId="42490" xr:uid="{00000000-0005-0000-0000-00001B520000}"/>
    <cellStyle name="Normal 20 2 4 4 6" xfId="4786" xr:uid="{00000000-0005-0000-0000-00001C520000}"/>
    <cellStyle name="Normal 20 2 4 4 6 2" xfId="14031" xr:uid="{00000000-0005-0000-0000-00001D520000}"/>
    <cellStyle name="Normal 20 2 4 4 6 3" xfId="23281" xr:uid="{00000000-0005-0000-0000-00001E520000}"/>
    <cellStyle name="Normal 20 2 4 4 6 4" xfId="32526" xr:uid="{00000000-0005-0000-0000-00001F520000}"/>
    <cellStyle name="Normal 20 2 4 4 6 5" xfId="41771" xr:uid="{00000000-0005-0000-0000-000020520000}"/>
    <cellStyle name="Normal 20 2 4 4 7" xfId="9768" xr:uid="{00000000-0005-0000-0000-000021520000}"/>
    <cellStyle name="Normal 20 2 4 4 8" xfId="19018" xr:uid="{00000000-0005-0000-0000-000022520000}"/>
    <cellStyle name="Normal 20 2 4 4 9" xfId="28263" xr:uid="{00000000-0005-0000-0000-000023520000}"/>
    <cellStyle name="Normal 20 2 4 5" xfId="874" xr:uid="{00000000-0005-0000-0000-000024520000}"/>
    <cellStyle name="Normal 20 2 4 5 2" xfId="3716" xr:uid="{00000000-0005-0000-0000-000025520000}"/>
    <cellStyle name="Normal 20 2 4 5 2 2" xfId="8698" xr:uid="{00000000-0005-0000-0000-000026520000}"/>
    <cellStyle name="Normal 20 2 4 5 2 2 2" xfId="17943" xr:uid="{00000000-0005-0000-0000-000027520000}"/>
    <cellStyle name="Normal 20 2 4 5 2 2 3" xfId="27193" xr:uid="{00000000-0005-0000-0000-000028520000}"/>
    <cellStyle name="Normal 20 2 4 5 2 2 4" xfId="36438" xr:uid="{00000000-0005-0000-0000-000029520000}"/>
    <cellStyle name="Normal 20 2 4 5 2 2 5" xfId="45683" xr:uid="{00000000-0005-0000-0000-00002A520000}"/>
    <cellStyle name="Normal 20 2 4 5 2 3" xfId="12961" xr:uid="{00000000-0005-0000-0000-00002B520000}"/>
    <cellStyle name="Normal 20 2 4 5 2 4" xfId="22211" xr:uid="{00000000-0005-0000-0000-00002C520000}"/>
    <cellStyle name="Normal 20 2 4 5 2 5" xfId="31456" xr:uid="{00000000-0005-0000-0000-00002D520000}"/>
    <cellStyle name="Normal 20 2 4 5 2 6" xfId="40701" xr:uid="{00000000-0005-0000-0000-00002E520000}"/>
    <cellStyle name="Normal 20 2 4 5 3" xfId="2278" xr:uid="{00000000-0005-0000-0000-00002F520000}"/>
    <cellStyle name="Normal 20 2 4 5 3 2" xfId="7260" xr:uid="{00000000-0005-0000-0000-000030520000}"/>
    <cellStyle name="Normal 20 2 4 5 3 2 2" xfId="16505" xr:uid="{00000000-0005-0000-0000-000031520000}"/>
    <cellStyle name="Normal 20 2 4 5 3 2 3" xfId="25755" xr:uid="{00000000-0005-0000-0000-000032520000}"/>
    <cellStyle name="Normal 20 2 4 5 3 2 4" xfId="35000" xr:uid="{00000000-0005-0000-0000-000033520000}"/>
    <cellStyle name="Normal 20 2 4 5 3 2 5" xfId="44245" xr:uid="{00000000-0005-0000-0000-000034520000}"/>
    <cellStyle name="Normal 20 2 4 5 3 3" xfId="11523" xr:uid="{00000000-0005-0000-0000-000035520000}"/>
    <cellStyle name="Normal 20 2 4 5 3 4" xfId="20773" xr:uid="{00000000-0005-0000-0000-000036520000}"/>
    <cellStyle name="Normal 20 2 4 5 3 5" xfId="30018" xr:uid="{00000000-0005-0000-0000-000037520000}"/>
    <cellStyle name="Normal 20 2 4 5 3 6" xfId="39263" xr:uid="{00000000-0005-0000-0000-000038520000}"/>
    <cellStyle name="Normal 20 2 4 5 4" xfId="5856" xr:uid="{00000000-0005-0000-0000-000039520000}"/>
    <cellStyle name="Normal 20 2 4 5 4 2" xfId="15101" xr:uid="{00000000-0005-0000-0000-00003A520000}"/>
    <cellStyle name="Normal 20 2 4 5 4 3" xfId="24351" xr:uid="{00000000-0005-0000-0000-00003B520000}"/>
    <cellStyle name="Normal 20 2 4 5 4 4" xfId="33596" xr:uid="{00000000-0005-0000-0000-00003C520000}"/>
    <cellStyle name="Normal 20 2 4 5 4 5" xfId="42841" xr:uid="{00000000-0005-0000-0000-00003D520000}"/>
    <cellStyle name="Normal 20 2 4 5 5" xfId="10119" xr:uid="{00000000-0005-0000-0000-00003E520000}"/>
    <cellStyle name="Normal 20 2 4 5 6" xfId="19369" xr:uid="{00000000-0005-0000-0000-00003F520000}"/>
    <cellStyle name="Normal 20 2 4 5 7" xfId="28614" xr:uid="{00000000-0005-0000-0000-000040520000}"/>
    <cellStyle name="Normal 20 2 4 5 8" xfId="37859" xr:uid="{00000000-0005-0000-0000-000041520000}"/>
    <cellStyle name="Normal 20 2 4 6" xfId="2997" xr:uid="{00000000-0005-0000-0000-000042520000}"/>
    <cellStyle name="Normal 20 2 4 6 2" xfId="7979" xr:uid="{00000000-0005-0000-0000-000043520000}"/>
    <cellStyle name="Normal 20 2 4 6 2 2" xfId="17224" xr:uid="{00000000-0005-0000-0000-000044520000}"/>
    <cellStyle name="Normal 20 2 4 6 2 3" xfId="26474" xr:uid="{00000000-0005-0000-0000-000045520000}"/>
    <cellStyle name="Normal 20 2 4 6 2 4" xfId="35719" xr:uid="{00000000-0005-0000-0000-000046520000}"/>
    <cellStyle name="Normal 20 2 4 6 2 5" xfId="44964" xr:uid="{00000000-0005-0000-0000-000047520000}"/>
    <cellStyle name="Normal 20 2 4 6 3" xfId="12242" xr:uid="{00000000-0005-0000-0000-000048520000}"/>
    <cellStyle name="Normal 20 2 4 6 4" xfId="21492" xr:uid="{00000000-0005-0000-0000-000049520000}"/>
    <cellStyle name="Normal 20 2 4 6 5" xfId="30737" xr:uid="{00000000-0005-0000-0000-00004A520000}"/>
    <cellStyle name="Normal 20 2 4 6 6" xfId="39982" xr:uid="{00000000-0005-0000-0000-00004B520000}"/>
    <cellStyle name="Normal 20 2 4 7" xfId="1615" xr:uid="{00000000-0005-0000-0000-00004C520000}"/>
    <cellStyle name="Normal 20 2 4 7 2" xfId="6597" xr:uid="{00000000-0005-0000-0000-00004D520000}"/>
    <cellStyle name="Normal 20 2 4 7 2 2" xfId="15842" xr:uid="{00000000-0005-0000-0000-00004E520000}"/>
    <cellStyle name="Normal 20 2 4 7 2 3" xfId="25092" xr:uid="{00000000-0005-0000-0000-00004F520000}"/>
    <cellStyle name="Normal 20 2 4 7 2 4" xfId="34337" xr:uid="{00000000-0005-0000-0000-000050520000}"/>
    <cellStyle name="Normal 20 2 4 7 2 5" xfId="43582" xr:uid="{00000000-0005-0000-0000-000051520000}"/>
    <cellStyle name="Normal 20 2 4 7 3" xfId="10860" xr:uid="{00000000-0005-0000-0000-000052520000}"/>
    <cellStyle name="Normal 20 2 4 7 4" xfId="20110" xr:uid="{00000000-0005-0000-0000-000053520000}"/>
    <cellStyle name="Normal 20 2 4 7 5" xfId="29355" xr:uid="{00000000-0005-0000-0000-000054520000}"/>
    <cellStyle name="Normal 20 2 4 7 6" xfId="38600" xr:uid="{00000000-0005-0000-0000-000055520000}"/>
    <cellStyle name="Normal 20 2 4 8" xfId="5137" xr:uid="{00000000-0005-0000-0000-000056520000}"/>
    <cellStyle name="Normal 20 2 4 8 2" xfId="14382" xr:uid="{00000000-0005-0000-0000-000057520000}"/>
    <cellStyle name="Normal 20 2 4 8 3" xfId="23632" xr:uid="{00000000-0005-0000-0000-000058520000}"/>
    <cellStyle name="Normal 20 2 4 8 4" xfId="32877" xr:uid="{00000000-0005-0000-0000-000059520000}"/>
    <cellStyle name="Normal 20 2 4 8 5" xfId="42122" xr:uid="{00000000-0005-0000-0000-00005A520000}"/>
    <cellStyle name="Normal 20 2 4 9" xfId="4435" xr:uid="{00000000-0005-0000-0000-00005B520000}"/>
    <cellStyle name="Normal 20 2 4 9 2" xfId="13680" xr:uid="{00000000-0005-0000-0000-00005C520000}"/>
    <cellStyle name="Normal 20 2 4 9 3" xfId="22930" xr:uid="{00000000-0005-0000-0000-00005D520000}"/>
    <cellStyle name="Normal 20 2 4 9 4" xfId="32175" xr:uid="{00000000-0005-0000-0000-00005E520000}"/>
    <cellStyle name="Normal 20 2 4 9 5" xfId="41420" xr:uid="{00000000-0005-0000-0000-00005F520000}"/>
    <cellStyle name="Normal 20 2 5" xfId="232" xr:uid="{00000000-0005-0000-0000-000060520000}"/>
    <cellStyle name="Normal 20 2 5 10" xfId="27973" xr:uid="{00000000-0005-0000-0000-000061520000}"/>
    <cellStyle name="Normal 20 2 5 11" xfId="37218" xr:uid="{00000000-0005-0000-0000-000062520000}"/>
    <cellStyle name="Normal 20 2 5 2" xfId="601" xr:uid="{00000000-0005-0000-0000-000063520000}"/>
    <cellStyle name="Normal 20 2 5 2 10" xfId="37586" xr:uid="{00000000-0005-0000-0000-000064520000}"/>
    <cellStyle name="Normal 20 2 5 2 2" xfId="1303" xr:uid="{00000000-0005-0000-0000-000065520000}"/>
    <cellStyle name="Normal 20 2 5 2 2 2" xfId="4145" xr:uid="{00000000-0005-0000-0000-000066520000}"/>
    <cellStyle name="Normal 20 2 5 2 2 2 2" xfId="9127" xr:uid="{00000000-0005-0000-0000-000067520000}"/>
    <cellStyle name="Normal 20 2 5 2 2 2 2 2" xfId="18372" xr:uid="{00000000-0005-0000-0000-000068520000}"/>
    <cellStyle name="Normal 20 2 5 2 2 2 2 3" xfId="27622" xr:uid="{00000000-0005-0000-0000-000069520000}"/>
    <cellStyle name="Normal 20 2 5 2 2 2 2 4" xfId="36867" xr:uid="{00000000-0005-0000-0000-00006A520000}"/>
    <cellStyle name="Normal 20 2 5 2 2 2 2 5" xfId="46112" xr:uid="{00000000-0005-0000-0000-00006B520000}"/>
    <cellStyle name="Normal 20 2 5 2 2 2 3" xfId="13390" xr:uid="{00000000-0005-0000-0000-00006C520000}"/>
    <cellStyle name="Normal 20 2 5 2 2 2 4" xfId="22640" xr:uid="{00000000-0005-0000-0000-00006D520000}"/>
    <cellStyle name="Normal 20 2 5 2 2 2 5" xfId="31885" xr:uid="{00000000-0005-0000-0000-00006E520000}"/>
    <cellStyle name="Normal 20 2 5 2 2 2 6" xfId="41130" xr:uid="{00000000-0005-0000-0000-00006F520000}"/>
    <cellStyle name="Normal 20 2 5 2 2 3" xfId="2724" xr:uid="{00000000-0005-0000-0000-000070520000}"/>
    <cellStyle name="Normal 20 2 5 2 2 3 2" xfId="7706" xr:uid="{00000000-0005-0000-0000-000071520000}"/>
    <cellStyle name="Normal 20 2 5 2 2 3 2 2" xfId="16951" xr:uid="{00000000-0005-0000-0000-000072520000}"/>
    <cellStyle name="Normal 20 2 5 2 2 3 2 3" xfId="26201" xr:uid="{00000000-0005-0000-0000-000073520000}"/>
    <cellStyle name="Normal 20 2 5 2 2 3 2 4" xfId="35446" xr:uid="{00000000-0005-0000-0000-000074520000}"/>
    <cellStyle name="Normal 20 2 5 2 2 3 2 5" xfId="44691" xr:uid="{00000000-0005-0000-0000-000075520000}"/>
    <cellStyle name="Normal 20 2 5 2 2 3 3" xfId="11969" xr:uid="{00000000-0005-0000-0000-000076520000}"/>
    <cellStyle name="Normal 20 2 5 2 2 3 4" xfId="21219" xr:uid="{00000000-0005-0000-0000-000077520000}"/>
    <cellStyle name="Normal 20 2 5 2 2 3 5" xfId="30464" xr:uid="{00000000-0005-0000-0000-000078520000}"/>
    <cellStyle name="Normal 20 2 5 2 2 3 6" xfId="39709" xr:uid="{00000000-0005-0000-0000-000079520000}"/>
    <cellStyle name="Normal 20 2 5 2 2 4" xfId="6285" xr:uid="{00000000-0005-0000-0000-00007A520000}"/>
    <cellStyle name="Normal 20 2 5 2 2 4 2" xfId="15530" xr:uid="{00000000-0005-0000-0000-00007B520000}"/>
    <cellStyle name="Normal 20 2 5 2 2 4 3" xfId="24780" xr:uid="{00000000-0005-0000-0000-00007C520000}"/>
    <cellStyle name="Normal 20 2 5 2 2 4 4" xfId="34025" xr:uid="{00000000-0005-0000-0000-00007D520000}"/>
    <cellStyle name="Normal 20 2 5 2 2 4 5" xfId="43270" xr:uid="{00000000-0005-0000-0000-00007E520000}"/>
    <cellStyle name="Normal 20 2 5 2 2 5" xfId="10548" xr:uid="{00000000-0005-0000-0000-00007F520000}"/>
    <cellStyle name="Normal 20 2 5 2 2 6" xfId="19798" xr:uid="{00000000-0005-0000-0000-000080520000}"/>
    <cellStyle name="Normal 20 2 5 2 2 7" xfId="29043" xr:uid="{00000000-0005-0000-0000-000081520000}"/>
    <cellStyle name="Normal 20 2 5 2 2 8" xfId="38288" xr:uid="{00000000-0005-0000-0000-000082520000}"/>
    <cellStyle name="Normal 20 2 5 2 3" xfId="3443" xr:uid="{00000000-0005-0000-0000-000083520000}"/>
    <cellStyle name="Normal 20 2 5 2 3 2" xfId="8425" xr:uid="{00000000-0005-0000-0000-000084520000}"/>
    <cellStyle name="Normal 20 2 5 2 3 2 2" xfId="17670" xr:uid="{00000000-0005-0000-0000-000085520000}"/>
    <cellStyle name="Normal 20 2 5 2 3 2 3" xfId="26920" xr:uid="{00000000-0005-0000-0000-000086520000}"/>
    <cellStyle name="Normal 20 2 5 2 3 2 4" xfId="36165" xr:uid="{00000000-0005-0000-0000-000087520000}"/>
    <cellStyle name="Normal 20 2 5 2 3 2 5" xfId="45410" xr:uid="{00000000-0005-0000-0000-000088520000}"/>
    <cellStyle name="Normal 20 2 5 2 3 3" xfId="12688" xr:uid="{00000000-0005-0000-0000-000089520000}"/>
    <cellStyle name="Normal 20 2 5 2 3 4" xfId="21938" xr:uid="{00000000-0005-0000-0000-00008A520000}"/>
    <cellStyle name="Normal 20 2 5 2 3 5" xfId="31183" xr:uid="{00000000-0005-0000-0000-00008B520000}"/>
    <cellStyle name="Normal 20 2 5 2 3 6" xfId="40428" xr:uid="{00000000-0005-0000-0000-00008C520000}"/>
    <cellStyle name="Normal 20 2 5 2 4" xfId="2005" xr:uid="{00000000-0005-0000-0000-00008D520000}"/>
    <cellStyle name="Normal 20 2 5 2 4 2" xfId="6987" xr:uid="{00000000-0005-0000-0000-00008E520000}"/>
    <cellStyle name="Normal 20 2 5 2 4 2 2" xfId="16232" xr:uid="{00000000-0005-0000-0000-00008F520000}"/>
    <cellStyle name="Normal 20 2 5 2 4 2 3" xfId="25482" xr:uid="{00000000-0005-0000-0000-000090520000}"/>
    <cellStyle name="Normal 20 2 5 2 4 2 4" xfId="34727" xr:uid="{00000000-0005-0000-0000-000091520000}"/>
    <cellStyle name="Normal 20 2 5 2 4 2 5" xfId="43972" xr:uid="{00000000-0005-0000-0000-000092520000}"/>
    <cellStyle name="Normal 20 2 5 2 4 3" xfId="11250" xr:uid="{00000000-0005-0000-0000-000093520000}"/>
    <cellStyle name="Normal 20 2 5 2 4 4" xfId="20500" xr:uid="{00000000-0005-0000-0000-000094520000}"/>
    <cellStyle name="Normal 20 2 5 2 4 5" xfId="29745" xr:uid="{00000000-0005-0000-0000-000095520000}"/>
    <cellStyle name="Normal 20 2 5 2 4 6" xfId="38990" xr:uid="{00000000-0005-0000-0000-000096520000}"/>
    <cellStyle name="Normal 20 2 5 2 5" xfId="5583" xr:uid="{00000000-0005-0000-0000-000097520000}"/>
    <cellStyle name="Normal 20 2 5 2 5 2" xfId="14828" xr:uid="{00000000-0005-0000-0000-000098520000}"/>
    <cellStyle name="Normal 20 2 5 2 5 3" xfId="24078" xr:uid="{00000000-0005-0000-0000-000099520000}"/>
    <cellStyle name="Normal 20 2 5 2 5 4" xfId="33323" xr:uid="{00000000-0005-0000-0000-00009A520000}"/>
    <cellStyle name="Normal 20 2 5 2 5 5" xfId="42568" xr:uid="{00000000-0005-0000-0000-00009B520000}"/>
    <cellStyle name="Normal 20 2 5 2 6" xfId="4864" xr:uid="{00000000-0005-0000-0000-00009C520000}"/>
    <cellStyle name="Normal 20 2 5 2 6 2" xfId="14109" xr:uid="{00000000-0005-0000-0000-00009D520000}"/>
    <cellStyle name="Normal 20 2 5 2 6 3" xfId="23359" xr:uid="{00000000-0005-0000-0000-00009E520000}"/>
    <cellStyle name="Normal 20 2 5 2 6 4" xfId="32604" xr:uid="{00000000-0005-0000-0000-00009F520000}"/>
    <cellStyle name="Normal 20 2 5 2 6 5" xfId="41849" xr:uid="{00000000-0005-0000-0000-0000A0520000}"/>
    <cellStyle name="Normal 20 2 5 2 7" xfId="9846" xr:uid="{00000000-0005-0000-0000-0000A1520000}"/>
    <cellStyle name="Normal 20 2 5 2 8" xfId="19096" xr:uid="{00000000-0005-0000-0000-0000A2520000}"/>
    <cellStyle name="Normal 20 2 5 2 9" xfId="28341" xr:uid="{00000000-0005-0000-0000-0000A3520000}"/>
    <cellStyle name="Normal 20 2 5 3" xfId="952" xr:uid="{00000000-0005-0000-0000-0000A4520000}"/>
    <cellStyle name="Normal 20 2 5 3 2" xfId="3794" xr:uid="{00000000-0005-0000-0000-0000A5520000}"/>
    <cellStyle name="Normal 20 2 5 3 2 2" xfId="8776" xr:uid="{00000000-0005-0000-0000-0000A6520000}"/>
    <cellStyle name="Normal 20 2 5 3 2 2 2" xfId="18021" xr:uid="{00000000-0005-0000-0000-0000A7520000}"/>
    <cellStyle name="Normal 20 2 5 3 2 2 3" xfId="27271" xr:uid="{00000000-0005-0000-0000-0000A8520000}"/>
    <cellStyle name="Normal 20 2 5 3 2 2 4" xfId="36516" xr:uid="{00000000-0005-0000-0000-0000A9520000}"/>
    <cellStyle name="Normal 20 2 5 3 2 2 5" xfId="45761" xr:uid="{00000000-0005-0000-0000-0000AA520000}"/>
    <cellStyle name="Normal 20 2 5 3 2 3" xfId="13039" xr:uid="{00000000-0005-0000-0000-0000AB520000}"/>
    <cellStyle name="Normal 20 2 5 3 2 4" xfId="22289" xr:uid="{00000000-0005-0000-0000-0000AC520000}"/>
    <cellStyle name="Normal 20 2 5 3 2 5" xfId="31534" xr:uid="{00000000-0005-0000-0000-0000AD520000}"/>
    <cellStyle name="Normal 20 2 5 3 2 6" xfId="40779" xr:uid="{00000000-0005-0000-0000-0000AE520000}"/>
    <cellStyle name="Normal 20 2 5 3 3" xfId="2356" xr:uid="{00000000-0005-0000-0000-0000AF520000}"/>
    <cellStyle name="Normal 20 2 5 3 3 2" xfId="7338" xr:uid="{00000000-0005-0000-0000-0000B0520000}"/>
    <cellStyle name="Normal 20 2 5 3 3 2 2" xfId="16583" xr:uid="{00000000-0005-0000-0000-0000B1520000}"/>
    <cellStyle name="Normal 20 2 5 3 3 2 3" xfId="25833" xr:uid="{00000000-0005-0000-0000-0000B2520000}"/>
    <cellStyle name="Normal 20 2 5 3 3 2 4" xfId="35078" xr:uid="{00000000-0005-0000-0000-0000B3520000}"/>
    <cellStyle name="Normal 20 2 5 3 3 2 5" xfId="44323" xr:uid="{00000000-0005-0000-0000-0000B4520000}"/>
    <cellStyle name="Normal 20 2 5 3 3 3" xfId="11601" xr:uid="{00000000-0005-0000-0000-0000B5520000}"/>
    <cellStyle name="Normal 20 2 5 3 3 4" xfId="20851" xr:uid="{00000000-0005-0000-0000-0000B6520000}"/>
    <cellStyle name="Normal 20 2 5 3 3 5" xfId="30096" xr:uid="{00000000-0005-0000-0000-0000B7520000}"/>
    <cellStyle name="Normal 20 2 5 3 3 6" xfId="39341" xr:uid="{00000000-0005-0000-0000-0000B8520000}"/>
    <cellStyle name="Normal 20 2 5 3 4" xfId="5934" xr:uid="{00000000-0005-0000-0000-0000B9520000}"/>
    <cellStyle name="Normal 20 2 5 3 4 2" xfId="15179" xr:uid="{00000000-0005-0000-0000-0000BA520000}"/>
    <cellStyle name="Normal 20 2 5 3 4 3" xfId="24429" xr:uid="{00000000-0005-0000-0000-0000BB520000}"/>
    <cellStyle name="Normal 20 2 5 3 4 4" xfId="33674" xr:uid="{00000000-0005-0000-0000-0000BC520000}"/>
    <cellStyle name="Normal 20 2 5 3 4 5" xfId="42919" xr:uid="{00000000-0005-0000-0000-0000BD520000}"/>
    <cellStyle name="Normal 20 2 5 3 5" xfId="10197" xr:uid="{00000000-0005-0000-0000-0000BE520000}"/>
    <cellStyle name="Normal 20 2 5 3 6" xfId="19447" xr:uid="{00000000-0005-0000-0000-0000BF520000}"/>
    <cellStyle name="Normal 20 2 5 3 7" xfId="28692" xr:uid="{00000000-0005-0000-0000-0000C0520000}"/>
    <cellStyle name="Normal 20 2 5 3 8" xfId="37937" xr:uid="{00000000-0005-0000-0000-0000C1520000}"/>
    <cellStyle name="Normal 20 2 5 4" xfId="3075" xr:uid="{00000000-0005-0000-0000-0000C2520000}"/>
    <cellStyle name="Normal 20 2 5 4 2" xfId="8057" xr:uid="{00000000-0005-0000-0000-0000C3520000}"/>
    <cellStyle name="Normal 20 2 5 4 2 2" xfId="17302" xr:uid="{00000000-0005-0000-0000-0000C4520000}"/>
    <cellStyle name="Normal 20 2 5 4 2 3" xfId="26552" xr:uid="{00000000-0005-0000-0000-0000C5520000}"/>
    <cellStyle name="Normal 20 2 5 4 2 4" xfId="35797" xr:uid="{00000000-0005-0000-0000-0000C6520000}"/>
    <cellStyle name="Normal 20 2 5 4 2 5" xfId="45042" xr:uid="{00000000-0005-0000-0000-0000C7520000}"/>
    <cellStyle name="Normal 20 2 5 4 3" xfId="12320" xr:uid="{00000000-0005-0000-0000-0000C8520000}"/>
    <cellStyle name="Normal 20 2 5 4 4" xfId="21570" xr:uid="{00000000-0005-0000-0000-0000C9520000}"/>
    <cellStyle name="Normal 20 2 5 4 5" xfId="30815" xr:uid="{00000000-0005-0000-0000-0000CA520000}"/>
    <cellStyle name="Normal 20 2 5 4 6" xfId="40060" xr:uid="{00000000-0005-0000-0000-0000CB520000}"/>
    <cellStyle name="Normal 20 2 5 5" xfId="1771" xr:uid="{00000000-0005-0000-0000-0000CC520000}"/>
    <cellStyle name="Normal 20 2 5 5 2" xfId="6753" xr:uid="{00000000-0005-0000-0000-0000CD520000}"/>
    <cellStyle name="Normal 20 2 5 5 2 2" xfId="15998" xr:uid="{00000000-0005-0000-0000-0000CE520000}"/>
    <cellStyle name="Normal 20 2 5 5 2 3" xfId="25248" xr:uid="{00000000-0005-0000-0000-0000CF520000}"/>
    <cellStyle name="Normal 20 2 5 5 2 4" xfId="34493" xr:uid="{00000000-0005-0000-0000-0000D0520000}"/>
    <cellStyle name="Normal 20 2 5 5 2 5" xfId="43738" xr:uid="{00000000-0005-0000-0000-0000D1520000}"/>
    <cellStyle name="Normal 20 2 5 5 3" xfId="11016" xr:uid="{00000000-0005-0000-0000-0000D2520000}"/>
    <cellStyle name="Normal 20 2 5 5 4" xfId="20266" xr:uid="{00000000-0005-0000-0000-0000D3520000}"/>
    <cellStyle name="Normal 20 2 5 5 5" xfId="29511" xr:uid="{00000000-0005-0000-0000-0000D4520000}"/>
    <cellStyle name="Normal 20 2 5 5 6" xfId="38756" xr:uid="{00000000-0005-0000-0000-0000D5520000}"/>
    <cellStyle name="Normal 20 2 5 6" xfId="5215" xr:uid="{00000000-0005-0000-0000-0000D6520000}"/>
    <cellStyle name="Normal 20 2 5 6 2" xfId="14460" xr:uid="{00000000-0005-0000-0000-0000D7520000}"/>
    <cellStyle name="Normal 20 2 5 6 3" xfId="23710" xr:uid="{00000000-0005-0000-0000-0000D8520000}"/>
    <cellStyle name="Normal 20 2 5 6 4" xfId="32955" xr:uid="{00000000-0005-0000-0000-0000D9520000}"/>
    <cellStyle name="Normal 20 2 5 6 5" xfId="42200" xr:uid="{00000000-0005-0000-0000-0000DA520000}"/>
    <cellStyle name="Normal 20 2 5 7" xfId="4513" xr:uid="{00000000-0005-0000-0000-0000DB520000}"/>
    <cellStyle name="Normal 20 2 5 7 2" xfId="13758" xr:uid="{00000000-0005-0000-0000-0000DC520000}"/>
    <cellStyle name="Normal 20 2 5 7 3" xfId="23008" xr:uid="{00000000-0005-0000-0000-0000DD520000}"/>
    <cellStyle name="Normal 20 2 5 7 4" xfId="32253" xr:uid="{00000000-0005-0000-0000-0000DE520000}"/>
    <cellStyle name="Normal 20 2 5 7 5" xfId="41498" xr:uid="{00000000-0005-0000-0000-0000DF520000}"/>
    <cellStyle name="Normal 20 2 5 8" xfId="9478" xr:uid="{00000000-0005-0000-0000-0000E0520000}"/>
    <cellStyle name="Normal 20 2 5 9" xfId="18728" xr:uid="{00000000-0005-0000-0000-0000E1520000}"/>
    <cellStyle name="Normal 20 2 6" xfId="349" xr:uid="{00000000-0005-0000-0000-0000E2520000}"/>
    <cellStyle name="Normal 20 2 6 10" xfId="28090" xr:uid="{00000000-0005-0000-0000-0000E3520000}"/>
    <cellStyle name="Normal 20 2 6 11" xfId="37335" xr:uid="{00000000-0005-0000-0000-0000E4520000}"/>
    <cellStyle name="Normal 20 2 6 2" xfId="718" xr:uid="{00000000-0005-0000-0000-0000E5520000}"/>
    <cellStyle name="Normal 20 2 6 2 10" xfId="37703" xr:uid="{00000000-0005-0000-0000-0000E6520000}"/>
    <cellStyle name="Normal 20 2 6 2 2" xfId="1420" xr:uid="{00000000-0005-0000-0000-0000E7520000}"/>
    <cellStyle name="Normal 20 2 6 2 2 2" xfId="4262" xr:uid="{00000000-0005-0000-0000-0000E8520000}"/>
    <cellStyle name="Normal 20 2 6 2 2 2 2" xfId="9244" xr:uid="{00000000-0005-0000-0000-0000E9520000}"/>
    <cellStyle name="Normal 20 2 6 2 2 2 2 2" xfId="18489" xr:uid="{00000000-0005-0000-0000-0000EA520000}"/>
    <cellStyle name="Normal 20 2 6 2 2 2 2 3" xfId="27739" xr:uid="{00000000-0005-0000-0000-0000EB520000}"/>
    <cellStyle name="Normal 20 2 6 2 2 2 2 4" xfId="36984" xr:uid="{00000000-0005-0000-0000-0000EC520000}"/>
    <cellStyle name="Normal 20 2 6 2 2 2 2 5" xfId="46229" xr:uid="{00000000-0005-0000-0000-0000ED520000}"/>
    <cellStyle name="Normal 20 2 6 2 2 2 3" xfId="13507" xr:uid="{00000000-0005-0000-0000-0000EE520000}"/>
    <cellStyle name="Normal 20 2 6 2 2 2 4" xfId="22757" xr:uid="{00000000-0005-0000-0000-0000EF520000}"/>
    <cellStyle name="Normal 20 2 6 2 2 2 5" xfId="32002" xr:uid="{00000000-0005-0000-0000-0000F0520000}"/>
    <cellStyle name="Normal 20 2 6 2 2 2 6" xfId="41247" xr:uid="{00000000-0005-0000-0000-0000F1520000}"/>
    <cellStyle name="Normal 20 2 6 2 2 3" xfId="2841" xr:uid="{00000000-0005-0000-0000-0000F2520000}"/>
    <cellStyle name="Normal 20 2 6 2 2 3 2" xfId="7823" xr:uid="{00000000-0005-0000-0000-0000F3520000}"/>
    <cellStyle name="Normal 20 2 6 2 2 3 2 2" xfId="17068" xr:uid="{00000000-0005-0000-0000-0000F4520000}"/>
    <cellStyle name="Normal 20 2 6 2 2 3 2 3" xfId="26318" xr:uid="{00000000-0005-0000-0000-0000F5520000}"/>
    <cellStyle name="Normal 20 2 6 2 2 3 2 4" xfId="35563" xr:uid="{00000000-0005-0000-0000-0000F6520000}"/>
    <cellStyle name="Normal 20 2 6 2 2 3 2 5" xfId="44808" xr:uid="{00000000-0005-0000-0000-0000F7520000}"/>
    <cellStyle name="Normal 20 2 6 2 2 3 3" xfId="12086" xr:uid="{00000000-0005-0000-0000-0000F8520000}"/>
    <cellStyle name="Normal 20 2 6 2 2 3 4" xfId="21336" xr:uid="{00000000-0005-0000-0000-0000F9520000}"/>
    <cellStyle name="Normal 20 2 6 2 2 3 5" xfId="30581" xr:uid="{00000000-0005-0000-0000-0000FA520000}"/>
    <cellStyle name="Normal 20 2 6 2 2 3 6" xfId="39826" xr:uid="{00000000-0005-0000-0000-0000FB520000}"/>
    <cellStyle name="Normal 20 2 6 2 2 4" xfId="6402" xr:uid="{00000000-0005-0000-0000-0000FC520000}"/>
    <cellStyle name="Normal 20 2 6 2 2 4 2" xfId="15647" xr:uid="{00000000-0005-0000-0000-0000FD520000}"/>
    <cellStyle name="Normal 20 2 6 2 2 4 3" xfId="24897" xr:uid="{00000000-0005-0000-0000-0000FE520000}"/>
    <cellStyle name="Normal 20 2 6 2 2 4 4" xfId="34142" xr:uid="{00000000-0005-0000-0000-0000FF520000}"/>
    <cellStyle name="Normal 20 2 6 2 2 4 5" xfId="43387" xr:uid="{00000000-0005-0000-0000-000000530000}"/>
    <cellStyle name="Normal 20 2 6 2 2 5" xfId="10665" xr:uid="{00000000-0005-0000-0000-000001530000}"/>
    <cellStyle name="Normal 20 2 6 2 2 6" xfId="19915" xr:uid="{00000000-0005-0000-0000-000002530000}"/>
    <cellStyle name="Normal 20 2 6 2 2 7" xfId="29160" xr:uid="{00000000-0005-0000-0000-000003530000}"/>
    <cellStyle name="Normal 20 2 6 2 2 8" xfId="38405" xr:uid="{00000000-0005-0000-0000-000004530000}"/>
    <cellStyle name="Normal 20 2 6 2 3" xfId="3560" xr:uid="{00000000-0005-0000-0000-000005530000}"/>
    <cellStyle name="Normal 20 2 6 2 3 2" xfId="8542" xr:uid="{00000000-0005-0000-0000-000006530000}"/>
    <cellStyle name="Normal 20 2 6 2 3 2 2" xfId="17787" xr:uid="{00000000-0005-0000-0000-000007530000}"/>
    <cellStyle name="Normal 20 2 6 2 3 2 3" xfId="27037" xr:uid="{00000000-0005-0000-0000-000008530000}"/>
    <cellStyle name="Normal 20 2 6 2 3 2 4" xfId="36282" xr:uid="{00000000-0005-0000-0000-000009530000}"/>
    <cellStyle name="Normal 20 2 6 2 3 2 5" xfId="45527" xr:uid="{00000000-0005-0000-0000-00000A530000}"/>
    <cellStyle name="Normal 20 2 6 2 3 3" xfId="12805" xr:uid="{00000000-0005-0000-0000-00000B530000}"/>
    <cellStyle name="Normal 20 2 6 2 3 4" xfId="22055" xr:uid="{00000000-0005-0000-0000-00000C530000}"/>
    <cellStyle name="Normal 20 2 6 2 3 5" xfId="31300" xr:uid="{00000000-0005-0000-0000-00000D530000}"/>
    <cellStyle name="Normal 20 2 6 2 3 6" xfId="40545" xr:uid="{00000000-0005-0000-0000-00000E530000}"/>
    <cellStyle name="Normal 20 2 6 2 4" xfId="2122" xr:uid="{00000000-0005-0000-0000-00000F530000}"/>
    <cellStyle name="Normal 20 2 6 2 4 2" xfId="7104" xr:uid="{00000000-0005-0000-0000-000010530000}"/>
    <cellStyle name="Normal 20 2 6 2 4 2 2" xfId="16349" xr:uid="{00000000-0005-0000-0000-000011530000}"/>
    <cellStyle name="Normal 20 2 6 2 4 2 3" xfId="25599" xr:uid="{00000000-0005-0000-0000-000012530000}"/>
    <cellStyle name="Normal 20 2 6 2 4 2 4" xfId="34844" xr:uid="{00000000-0005-0000-0000-000013530000}"/>
    <cellStyle name="Normal 20 2 6 2 4 2 5" xfId="44089" xr:uid="{00000000-0005-0000-0000-000014530000}"/>
    <cellStyle name="Normal 20 2 6 2 4 3" xfId="11367" xr:uid="{00000000-0005-0000-0000-000015530000}"/>
    <cellStyle name="Normal 20 2 6 2 4 4" xfId="20617" xr:uid="{00000000-0005-0000-0000-000016530000}"/>
    <cellStyle name="Normal 20 2 6 2 4 5" xfId="29862" xr:uid="{00000000-0005-0000-0000-000017530000}"/>
    <cellStyle name="Normal 20 2 6 2 4 6" xfId="39107" xr:uid="{00000000-0005-0000-0000-000018530000}"/>
    <cellStyle name="Normal 20 2 6 2 5" xfId="5700" xr:uid="{00000000-0005-0000-0000-000019530000}"/>
    <cellStyle name="Normal 20 2 6 2 5 2" xfId="14945" xr:uid="{00000000-0005-0000-0000-00001A530000}"/>
    <cellStyle name="Normal 20 2 6 2 5 3" xfId="24195" xr:uid="{00000000-0005-0000-0000-00001B530000}"/>
    <cellStyle name="Normal 20 2 6 2 5 4" xfId="33440" xr:uid="{00000000-0005-0000-0000-00001C530000}"/>
    <cellStyle name="Normal 20 2 6 2 5 5" xfId="42685" xr:uid="{00000000-0005-0000-0000-00001D530000}"/>
    <cellStyle name="Normal 20 2 6 2 6" xfId="4981" xr:uid="{00000000-0005-0000-0000-00001E530000}"/>
    <cellStyle name="Normal 20 2 6 2 6 2" xfId="14226" xr:uid="{00000000-0005-0000-0000-00001F530000}"/>
    <cellStyle name="Normal 20 2 6 2 6 3" xfId="23476" xr:uid="{00000000-0005-0000-0000-000020530000}"/>
    <cellStyle name="Normal 20 2 6 2 6 4" xfId="32721" xr:uid="{00000000-0005-0000-0000-000021530000}"/>
    <cellStyle name="Normal 20 2 6 2 6 5" xfId="41966" xr:uid="{00000000-0005-0000-0000-000022530000}"/>
    <cellStyle name="Normal 20 2 6 2 7" xfId="9963" xr:uid="{00000000-0005-0000-0000-000023530000}"/>
    <cellStyle name="Normal 20 2 6 2 8" xfId="19213" xr:uid="{00000000-0005-0000-0000-000024530000}"/>
    <cellStyle name="Normal 20 2 6 2 9" xfId="28458" xr:uid="{00000000-0005-0000-0000-000025530000}"/>
    <cellStyle name="Normal 20 2 6 3" xfId="1069" xr:uid="{00000000-0005-0000-0000-000026530000}"/>
    <cellStyle name="Normal 20 2 6 3 2" xfId="3911" xr:uid="{00000000-0005-0000-0000-000027530000}"/>
    <cellStyle name="Normal 20 2 6 3 2 2" xfId="8893" xr:uid="{00000000-0005-0000-0000-000028530000}"/>
    <cellStyle name="Normal 20 2 6 3 2 2 2" xfId="18138" xr:uid="{00000000-0005-0000-0000-000029530000}"/>
    <cellStyle name="Normal 20 2 6 3 2 2 3" xfId="27388" xr:uid="{00000000-0005-0000-0000-00002A530000}"/>
    <cellStyle name="Normal 20 2 6 3 2 2 4" xfId="36633" xr:uid="{00000000-0005-0000-0000-00002B530000}"/>
    <cellStyle name="Normal 20 2 6 3 2 2 5" xfId="45878" xr:uid="{00000000-0005-0000-0000-00002C530000}"/>
    <cellStyle name="Normal 20 2 6 3 2 3" xfId="13156" xr:uid="{00000000-0005-0000-0000-00002D530000}"/>
    <cellStyle name="Normal 20 2 6 3 2 4" xfId="22406" xr:uid="{00000000-0005-0000-0000-00002E530000}"/>
    <cellStyle name="Normal 20 2 6 3 2 5" xfId="31651" xr:uid="{00000000-0005-0000-0000-00002F530000}"/>
    <cellStyle name="Normal 20 2 6 3 2 6" xfId="40896" xr:uid="{00000000-0005-0000-0000-000030530000}"/>
    <cellStyle name="Normal 20 2 6 3 3" xfId="2473" xr:uid="{00000000-0005-0000-0000-000031530000}"/>
    <cellStyle name="Normal 20 2 6 3 3 2" xfId="7455" xr:uid="{00000000-0005-0000-0000-000032530000}"/>
    <cellStyle name="Normal 20 2 6 3 3 2 2" xfId="16700" xr:uid="{00000000-0005-0000-0000-000033530000}"/>
    <cellStyle name="Normal 20 2 6 3 3 2 3" xfId="25950" xr:uid="{00000000-0005-0000-0000-000034530000}"/>
    <cellStyle name="Normal 20 2 6 3 3 2 4" xfId="35195" xr:uid="{00000000-0005-0000-0000-000035530000}"/>
    <cellStyle name="Normal 20 2 6 3 3 2 5" xfId="44440" xr:uid="{00000000-0005-0000-0000-000036530000}"/>
    <cellStyle name="Normal 20 2 6 3 3 3" xfId="11718" xr:uid="{00000000-0005-0000-0000-000037530000}"/>
    <cellStyle name="Normal 20 2 6 3 3 4" xfId="20968" xr:uid="{00000000-0005-0000-0000-000038530000}"/>
    <cellStyle name="Normal 20 2 6 3 3 5" xfId="30213" xr:uid="{00000000-0005-0000-0000-000039530000}"/>
    <cellStyle name="Normal 20 2 6 3 3 6" xfId="39458" xr:uid="{00000000-0005-0000-0000-00003A530000}"/>
    <cellStyle name="Normal 20 2 6 3 4" xfId="6051" xr:uid="{00000000-0005-0000-0000-00003B530000}"/>
    <cellStyle name="Normal 20 2 6 3 4 2" xfId="15296" xr:uid="{00000000-0005-0000-0000-00003C530000}"/>
    <cellStyle name="Normal 20 2 6 3 4 3" xfId="24546" xr:uid="{00000000-0005-0000-0000-00003D530000}"/>
    <cellStyle name="Normal 20 2 6 3 4 4" xfId="33791" xr:uid="{00000000-0005-0000-0000-00003E530000}"/>
    <cellStyle name="Normal 20 2 6 3 4 5" xfId="43036" xr:uid="{00000000-0005-0000-0000-00003F530000}"/>
    <cellStyle name="Normal 20 2 6 3 5" xfId="10314" xr:uid="{00000000-0005-0000-0000-000040530000}"/>
    <cellStyle name="Normal 20 2 6 3 6" xfId="19564" xr:uid="{00000000-0005-0000-0000-000041530000}"/>
    <cellStyle name="Normal 20 2 6 3 7" xfId="28809" xr:uid="{00000000-0005-0000-0000-000042530000}"/>
    <cellStyle name="Normal 20 2 6 3 8" xfId="38054" xr:uid="{00000000-0005-0000-0000-000043530000}"/>
    <cellStyle name="Normal 20 2 6 4" xfId="3192" xr:uid="{00000000-0005-0000-0000-000044530000}"/>
    <cellStyle name="Normal 20 2 6 4 2" xfId="8174" xr:uid="{00000000-0005-0000-0000-000045530000}"/>
    <cellStyle name="Normal 20 2 6 4 2 2" xfId="17419" xr:uid="{00000000-0005-0000-0000-000046530000}"/>
    <cellStyle name="Normal 20 2 6 4 2 3" xfId="26669" xr:uid="{00000000-0005-0000-0000-000047530000}"/>
    <cellStyle name="Normal 20 2 6 4 2 4" xfId="35914" xr:uid="{00000000-0005-0000-0000-000048530000}"/>
    <cellStyle name="Normal 20 2 6 4 2 5" xfId="45159" xr:uid="{00000000-0005-0000-0000-000049530000}"/>
    <cellStyle name="Normal 20 2 6 4 3" xfId="12437" xr:uid="{00000000-0005-0000-0000-00004A530000}"/>
    <cellStyle name="Normal 20 2 6 4 4" xfId="21687" xr:uid="{00000000-0005-0000-0000-00004B530000}"/>
    <cellStyle name="Normal 20 2 6 4 5" xfId="30932" xr:uid="{00000000-0005-0000-0000-00004C530000}"/>
    <cellStyle name="Normal 20 2 6 4 6" xfId="40177" xr:uid="{00000000-0005-0000-0000-00004D530000}"/>
    <cellStyle name="Normal 20 2 6 5" xfId="1654" xr:uid="{00000000-0005-0000-0000-00004E530000}"/>
    <cellStyle name="Normal 20 2 6 5 2" xfId="6636" xr:uid="{00000000-0005-0000-0000-00004F530000}"/>
    <cellStyle name="Normal 20 2 6 5 2 2" xfId="15881" xr:uid="{00000000-0005-0000-0000-000050530000}"/>
    <cellStyle name="Normal 20 2 6 5 2 3" xfId="25131" xr:uid="{00000000-0005-0000-0000-000051530000}"/>
    <cellStyle name="Normal 20 2 6 5 2 4" xfId="34376" xr:uid="{00000000-0005-0000-0000-000052530000}"/>
    <cellStyle name="Normal 20 2 6 5 2 5" xfId="43621" xr:uid="{00000000-0005-0000-0000-000053530000}"/>
    <cellStyle name="Normal 20 2 6 5 3" xfId="10899" xr:uid="{00000000-0005-0000-0000-000054530000}"/>
    <cellStyle name="Normal 20 2 6 5 4" xfId="20149" xr:uid="{00000000-0005-0000-0000-000055530000}"/>
    <cellStyle name="Normal 20 2 6 5 5" xfId="29394" xr:uid="{00000000-0005-0000-0000-000056530000}"/>
    <cellStyle name="Normal 20 2 6 5 6" xfId="38639" xr:uid="{00000000-0005-0000-0000-000057530000}"/>
    <cellStyle name="Normal 20 2 6 6" xfId="5332" xr:uid="{00000000-0005-0000-0000-000058530000}"/>
    <cellStyle name="Normal 20 2 6 6 2" xfId="14577" xr:uid="{00000000-0005-0000-0000-000059530000}"/>
    <cellStyle name="Normal 20 2 6 6 3" xfId="23827" xr:uid="{00000000-0005-0000-0000-00005A530000}"/>
    <cellStyle name="Normal 20 2 6 6 4" xfId="33072" xr:uid="{00000000-0005-0000-0000-00005B530000}"/>
    <cellStyle name="Normal 20 2 6 6 5" xfId="42317" xr:uid="{00000000-0005-0000-0000-00005C530000}"/>
    <cellStyle name="Normal 20 2 6 7" xfId="4630" xr:uid="{00000000-0005-0000-0000-00005D530000}"/>
    <cellStyle name="Normal 20 2 6 7 2" xfId="13875" xr:uid="{00000000-0005-0000-0000-00005E530000}"/>
    <cellStyle name="Normal 20 2 6 7 3" xfId="23125" xr:uid="{00000000-0005-0000-0000-00005F530000}"/>
    <cellStyle name="Normal 20 2 6 7 4" xfId="32370" xr:uid="{00000000-0005-0000-0000-000060530000}"/>
    <cellStyle name="Normal 20 2 6 7 5" xfId="41615" xr:uid="{00000000-0005-0000-0000-000061530000}"/>
    <cellStyle name="Normal 20 2 6 8" xfId="9595" xr:uid="{00000000-0005-0000-0000-000062530000}"/>
    <cellStyle name="Normal 20 2 6 9" xfId="18845" xr:uid="{00000000-0005-0000-0000-000063530000}"/>
    <cellStyle name="Normal 20 2 7" xfId="483" xr:uid="{00000000-0005-0000-0000-000064530000}"/>
    <cellStyle name="Normal 20 2 7 10" xfId="37469" xr:uid="{00000000-0005-0000-0000-000065530000}"/>
    <cellStyle name="Normal 20 2 7 2" xfId="1186" xr:uid="{00000000-0005-0000-0000-000066530000}"/>
    <cellStyle name="Normal 20 2 7 2 2" xfId="4028" xr:uid="{00000000-0005-0000-0000-000067530000}"/>
    <cellStyle name="Normal 20 2 7 2 2 2" xfId="9010" xr:uid="{00000000-0005-0000-0000-000068530000}"/>
    <cellStyle name="Normal 20 2 7 2 2 2 2" xfId="18255" xr:uid="{00000000-0005-0000-0000-000069530000}"/>
    <cellStyle name="Normal 20 2 7 2 2 2 3" xfId="27505" xr:uid="{00000000-0005-0000-0000-00006A530000}"/>
    <cellStyle name="Normal 20 2 7 2 2 2 4" xfId="36750" xr:uid="{00000000-0005-0000-0000-00006B530000}"/>
    <cellStyle name="Normal 20 2 7 2 2 2 5" xfId="45995" xr:uid="{00000000-0005-0000-0000-00006C530000}"/>
    <cellStyle name="Normal 20 2 7 2 2 3" xfId="13273" xr:uid="{00000000-0005-0000-0000-00006D530000}"/>
    <cellStyle name="Normal 20 2 7 2 2 4" xfId="22523" xr:uid="{00000000-0005-0000-0000-00006E530000}"/>
    <cellStyle name="Normal 20 2 7 2 2 5" xfId="31768" xr:uid="{00000000-0005-0000-0000-00006F530000}"/>
    <cellStyle name="Normal 20 2 7 2 2 6" xfId="41013" xr:uid="{00000000-0005-0000-0000-000070530000}"/>
    <cellStyle name="Normal 20 2 7 2 3" xfId="2607" xr:uid="{00000000-0005-0000-0000-000071530000}"/>
    <cellStyle name="Normal 20 2 7 2 3 2" xfId="7589" xr:uid="{00000000-0005-0000-0000-000072530000}"/>
    <cellStyle name="Normal 20 2 7 2 3 2 2" xfId="16834" xr:uid="{00000000-0005-0000-0000-000073530000}"/>
    <cellStyle name="Normal 20 2 7 2 3 2 3" xfId="26084" xr:uid="{00000000-0005-0000-0000-000074530000}"/>
    <cellStyle name="Normal 20 2 7 2 3 2 4" xfId="35329" xr:uid="{00000000-0005-0000-0000-000075530000}"/>
    <cellStyle name="Normal 20 2 7 2 3 2 5" xfId="44574" xr:uid="{00000000-0005-0000-0000-000076530000}"/>
    <cellStyle name="Normal 20 2 7 2 3 3" xfId="11852" xr:uid="{00000000-0005-0000-0000-000077530000}"/>
    <cellStyle name="Normal 20 2 7 2 3 4" xfId="21102" xr:uid="{00000000-0005-0000-0000-000078530000}"/>
    <cellStyle name="Normal 20 2 7 2 3 5" xfId="30347" xr:uid="{00000000-0005-0000-0000-000079530000}"/>
    <cellStyle name="Normal 20 2 7 2 3 6" xfId="39592" xr:uid="{00000000-0005-0000-0000-00007A530000}"/>
    <cellStyle name="Normal 20 2 7 2 4" xfId="6168" xr:uid="{00000000-0005-0000-0000-00007B530000}"/>
    <cellStyle name="Normal 20 2 7 2 4 2" xfId="15413" xr:uid="{00000000-0005-0000-0000-00007C530000}"/>
    <cellStyle name="Normal 20 2 7 2 4 3" xfId="24663" xr:uid="{00000000-0005-0000-0000-00007D530000}"/>
    <cellStyle name="Normal 20 2 7 2 4 4" xfId="33908" xr:uid="{00000000-0005-0000-0000-00007E530000}"/>
    <cellStyle name="Normal 20 2 7 2 4 5" xfId="43153" xr:uid="{00000000-0005-0000-0000-00007F530000}"/>
    <cellStyle name="Normal 20 2 7 2 5" xfId="10431" xr:uid="{00000000-0005-0000-0000-000080530000}"/>
    <cellStyle name="Normal 20 2 7 2 6" xfId="19681" xr:uid="{00000000-0005-0000-0000-000081530000}"/>
    <cellStyle name="Normal 20 2 7 2 7" xfId="28926" xr:uid="{00000000-0005-0000-0000-000082530000}"/>
    <cellStyle name="Normal 20 2 7 2 8" xfId="38171" xr:uid="{00000000-0005-0000-0000-000083530000}"/>
    <cellStyle name="Normal 20 2 7 3" xfId="3326" xr:uid="{00000000-0005-0000-0000-000084530000}"/>
    <cellStyle name="Normal 20 2 7 3 2" xfId="8308" xr:uid="{00000000-0005-0000-0000-000085530000}"/>
    <cellStyle name="Normal 20 2 7 3 2 2" xfId="17553" xr:uid="{00000000-0005-0000-0000-000086530000}"/>
    <cellStyle name="Normal 20 2 7 3 2 3" xfId="26803" xr:uid="{00000000-0005-0000-0000-000087530000}"/>
    <cellStyle name="Normal 20 2 7 3 2 4" xfId="36048" xr:uid="{00000000-0005-0000-0000-000088530000}"/>
    <cellStyle name="Normal 20 2 7 3 2 5" xfId="45293" xr:uid="{00000000-0005-0000-0000-000089530000}"/>
    <cellStyle name="Normal 20 2 7 3 3" xfId="12571" xr:uid="{00000000-0005-0000-0000-00008A530000}"/>
    <cellStyle name="Normal 20 2 7 3 4" xfId="21821" xr:uid="{00000000-0005-0000-0000-00008B530000}"/>
    <cellStyle name="Normal 20 2 7 3 5" xfId="31066" xr:uid="{00000000-0005-0000-0000-00008C530000}"/>
    <cellStyle name="Normal 20 2 7 3 6" xfId="40311" xr:uid="{00000000-0005-0000-0000-00008D530000}"/>
    <cellStyle name="Normal 20 2 7 4" xfId="1888" xr:uid="{00000000-0005-0000-0000-00008E530000}"/>
    <cellStyle name="Normal 20 2 7 4 2" xfId="6870" xr:uid="{00000000-0005-0000-0000-00008F530000}"/>
    <cellStyle name="Normal 20 2 7 4 2 2" xfId="16115" xr:uid="{00000000-0005-0000-0000-000090530000}"/>
    <cellStyle name="Normal 20 2 7 4 2 3" xfId="25365" xr:uid="{00000000-0005-0000-0000-000091530000}"/>
    <cellStyle name="Normal 20 2 7 4 2 4" xfId="34610" xr:uid="{00000000-0005-0000-0000-000092530000}"/>
    <cellStyle name="Normal 20 2 7 4 2 5" xfId="43855" xr:uid="{00000000-0005-0000-0000-000093530000}"/>
    <cellStyle name="Normal 20 2 7 4 3" xfId="11133" xr:uid="{00000000-0005-0000-0000-000094530000}"/>
    <cellStyle name="Normal 20 2 7 4 4" xfId="20383" xr:uid="{00000000-0005-0000-0000-000095530000}"/>
    <cellStyle name="Normal 20 2 7 4 5" xfId="29628" xr:uid="{00000000-0005-0000-0000-000096530000}"/>
    <cellStyle name="Normal 20 2 7 4 6" xfId="38873" xr:uid="{00000000-0005-0000-0000-000097530000}"/>
    <cellStyle name="Normal 20 2 7 5" xfId="5466" xr:uid="{00000000-0005-0000-0000-000098530000}"/>
    <cellStyle name="Normal 20 2 7 5 2" xfId="14711" xr:uid="{00000000-0005-0000-0000-000099530000}"/>
    <cellStyle name="Normal 20 2 7 5 3" xfId="23961" xr:uid="{00000000-0005-0000-0000-00009A530000}"/>
    <cellStyle name="Normal 20 2 7 5 4" xfId="33206" xr:uid="{00000000-0005-0000-0000-00009B530000}"/>
    <cellStyle name="Normal 20 2 7 5 5" xfId="42451" xr:uid="{00000000-0005-0000-0000-00009C530000}"/>
    <cellStyle name="Normal 20 2 7 6" xfId="4396" xr:uid="{00000000-0005-0000-0000-00009D530000}"/>
    <cellStyle name="Normal 20 2 7 6 2" xfId="13641" xr:uid="{00000000-0005-0000-0000-00009E530000}"/>
    <cellStyle name="Normal 20 2 7 6 3" xfId="22891" xr:uid="{00000000-0005-0000-0000-00009F530000}"/>
    <cellStyle name="Normal 20 2 7 6 4" xfId="32136" xr:uid="{00000000-0005-0000-0000-0000A0530000}"/>
    <cellStyle name="Normal 20 2 7 6 5" xfId="41381" xr:uid="{00000000-0005-0000-0000-0000A1530000}"/>
    <cellStyle name="Normal 20 2 7 7" xfId="9729" xr:uid="{00000000-0005-0000-0000-0000A2530000}"/>
    <cellStyle name="Normal 20 2 7 8" xfId="18979" xr:uid="{00000000-0005-0000-0000-0000A3530000}"/>
    <cellStyle name="Normal 20 2 7 9" xfId="28224" xr:uid="{00000000-0005-0000-0000-0000A4530000}"/>
    <cellStyle name="Normal 20 2 8" xfId="458" xr:uid="{00000000-0005-0000-0000-0000A5530000}"/>
    <cellStyle name="Normal 20 2 8 2" xfId="3301" xr:uid="{00000000-0005-0000-0000-0000A6530000}"/>
    <cellStyle name="Normal 20 2 8 2 2" xfId="8283" xr:uid="{00000000-0005-0000-0000-0000A7530000}"/>
    <cellStyle name="Normal 20 2 8 2 2 2" xfId="17528" xr:uid="{00000000-0005-0000-0000-0000A8530000}"/>
    <cellStyle name="Normal 20 2 8 2 2 3" xfId="26778" xr:uid="{00000000-0005-0000-0000-0000A9530000}"/>
    <cellStyle name="Normal 20 2 8 2 2 4" xfId="36023" xr:uid="{00000000-0005-0000-0000-0000AA530000}"/>
    <cellStyle name="Normal 20 2 8 2 2 5" xfId="45268" xr:uid="{00000000-0005-0000-0000-0000AB530000}"/>
    <cellStyle name="Normal 20 2 8 2 3" xfId="12546" xr:uid="{00000000-0005-0000-0000-0000AC530000}"/>
    <cellStyle name="Normal 20 2 8 2 4" xfId="21796" xr:uid="{00000000-0005-0000-0000-0000AD530000}"/>
    <cellStyle name="Normal 20 2 8 2 5" xfId="31041" xr:uid="{00000000-0005-0000-0000-0000AE530000}"/>
    <cellStyle name="Normal 20 2 8 2 6" xfId="40286" xr:uid="{00000000-0005-0000-0000-0000AF530000}"/>
    <cellStyle name="Normal 20 2 8 3" xfId="2582" xr:uid="{00000000-0005-0000-0000-0000B0530000}"/>
    <cellStyle name="Normal 20 2 8 3 2" xfId="7564" xr:uid="{00000000-0005-0000-0000-0000B1530000}"/>
    <cellStyle name="Normal 20 2 8 3 2 2" xfId="16809" xr:uid="{00000000-0005-0000-0000-0000B2530000}"/>
    <cellStyle name="Normal 20 2 8 3 2 3" xfId="26059" xr:uid="{00000000-0005-0000-0000-0000B3530000}"/>
    <cellStyle name="Normal 20 2 8 3 2 4" xfId="35304" xr:uid="{00000000-0005-0000-0000-0000B4530000}"/>
    <cellStyle name="Normal 20 2 8 3 2 5" xfId="44549" xr:uid="{00000000-0005-0000-0000-0000B5530000}"/>
    <cellStyle name="Normal 20 2 8 3 3" xfId="11827" xr:uid="{00000000-0005-0000-0000-0000B6530000}"/>
    <cellStyle name="Normal 20 2 8 3 4" xfId="21077" xr:uid="{00000000-0005-0000-0000-0000B7530000}"/>
    <cellStyle name="Normal 20 2 8 3 5" xfId="30322" xr:uid="{00000000-0005-0000-0000-0000B8530000}"/>
    <cellStyle name="Normal 20 2 8 3 6" xfId="39567" xr:uid="{00000000-0005-0000-0000-0000B9530000}"/>
    <cellStyle name="Normal 20 2 8 4" xfId="5441" xr:uid="{00000000-0005-0000-0000-0000BA530000}"/>
    <cellStyle name="Normal 20 2 8 4 2" xfId="14686" xr:uid="{00000000-0005-0000-0000-0000BB530000}"/>
    <cellStyle name="Normal 20 2 8 4 3" xfId="23936" xr:uid="{00000000-0005-0000-0000-0000BC530000}"/>
    <cellStyle name="Normal 20 2 8 4 4" xfId="33181" xr:uid="{00000000-0005-0000-0000-0000BD530000}"/>
    <cellStyle name="Normal 20 2 8 4 5" xfId="42426" xr:uid="{00000000-0005-0000-0000-0000BE530000}"/>
    <cellStyle name="Normal 20 2 8 5" xfId="4739" xr:uid="{00000000-0005-0000-0000-0000BF530000}"/>
    <cellStyle name="Normal 20 2 8 5 2" xfId="13984" xr:uid="{00000000-0005-0000-0000-0000C0530000}"/>
    <cellStyle name="Normal 20 2 8 5 3" xfId="23234" xr:uid="{00000000-0005-0000-0000-0000C1530000}"/>
    <cellStyle name="Normal 20 2 8 5 4" xfId="32479" xr:uid="{00000000-0005-0000-0000-0000C2530000}"/>
    <cellStyle name="Normal 20 2 8 5 5" xfId="41724" xr:uid="{00000000-0005-0000-0000-0000C3530000}"/>
    <cellStyle name="Normal 20 2 8 6" xfId="9704" xr:uid="{00000000-0005-0000-0000-0000C4530000}"/>
    <cellStyle name="Normal 20 2 8 7" xfId="18954" xr:uid="{00000000-0005-0000-0000-0000C5530000}"/>
    <cellStyle name="Normal 20 2 8 8" xfId="28199" xr:uid="{00000000-0005-0000-0000-0000C6530000}"/>
    <cellStyle name="Normal 20 2 8 9" xfId="37444" xr:uid="{00000000-0005-0000-0000-0000C7530000}"/>
    <cellStyle name="Normal 20 2 9" xfId="835" xr:uid="{00000000-0005-0000-0000-0000C8530000}"/>
    <cellStyle name="Normal 20 2 9 2" xfId="3677" xr:uid="{00000000-0005-0000-0000-0000C9530000}"/>
    <cellStyle name="Normal 20 2 9 2 2" xfId="8659" xr:uid="{00000000-0005-0000-0000-0000CA530000}"/>
    <cellStyle name="Normal 20 2 9 2 2 2" xfId="17904" xr:uid="{00000000-0005-0000-0000-0000CB530000}"/>
    <cellStyle name="Normal 20 2 9 2 2 3" xfId="27154" xr:uid="{00000000-0005-0000-0000-0000CC530000}"/>
    <cellStyle name="Normal 20 2 9 2 2 4" xfId="36399" xr:uid="{00000000-0005-0000-0000-0000CD530000}"/>
    <cellStyle name="Normal 20 2 9 2 2 5" xfId="45644" xr:uid="{00000000-0005-0000-0000-0000CE530000}"/>
    <cellStyle name="Normal 20 2 9 2 3" xfId="12922" xr:uid="{00000000-0005-0000-0000-0000CF530000}"/>
    <cellStyle name="Normal 20 2 9 2 4" xfId="22172" xr:uid="{00000000-0005-0000-0000-0000D0530000}"/>
    <cellStyle name="Normal 20 2 9 2 5" xfId="31417" xr:uid="{00000000-0005-0000-0000-0000D1530000}"/>
    <cellStyle name="Normal 20 2 9 2 6" xfId="40662" xr:uid="{00000000-0005-0000-0000-0000D2530000}"/>
    <cellStyle name="Normal 20 2 9 3" xfId="2239" xr:uid="{00000000-0005-0000-0000-0000D3530000}"/>
    <cellStyle name="Normal 20 2 9 3 2" xfId="7221" xr:uid="{00000000-0005-0000-0000-0000D4530000}"/>
    <cellStyle name="Normal 20 2 9 3 2 2" xfId="16466" xr:uid="{00000000-0005-0000-0000-0000D5530000}"/>
    <cellStyle name="Normal 20 2 9 3 2 3" xfId="25716" xr:uid="{00000000-0005-0000-0000-0000D6530000}"/>
    <cellStyle name="Normal 20 2 9 3 2 4" xfId="34961" xr:uid="{00000000-0005-0000-0000-0000D7530000}"/>
    <cellStyle name="Normal 20 2 9 3 2 5" xfId="44206" xr:uid="{00000000-0005-0000-0000-0000D8530000}"/>
    <cellStyle name="Normal 20 2 9 3 3" xfId="11484" xr:uid="{00000000-0005-0000-0000-0000D9530000}"/>
    <cellStyle name="Normal 20 2 9 3 4" xfId="20734" xr:uid="{00000000-0005-0000-0000-0000DA530000}"/>
    <cellStyle name="Normal 20 2 9 3 5" xfId="29979" xr:uid="{00000000-0005-0000-0000-0000DB530000}"/>
    <cellStyle name="Normal 20 2 9 3 6" xfId="39224" xr:uid="{00000000-0005-0000-0000-0000DC530000}"/>
    <cellStyle name="Normal 20 2 9 4" xfId="5817" xr:uid="{00000000-0005-0000-0000-0000DD530000}"/>
    <cellStyle name="Normal 20 2 9 4 2" xfId="15062" xr:uid="{00000000-0005-0000-0000-0000DE530000}"/>
    <cellStyle name="Normal 20 2 9 4 3" xfId="24312" xr:uid="{00000000-0005-0000-0000-0000DF530000}"/>
    <cellStyle name="Normal 20 2 9 4 4" xfId="33557" xr:uid="{00000000-0005-0000-0000-0000E0530000}"/>
    <cellStyle name="Normal 20 2 9 4 5" xfId="42802" xr:uid="{00000000-0005-0000-0000-0000E1530000}"/>
    <cellStyle name="Normal 20 2 9 5" xfId="10080" xr:uid="{00000000-0005-0000-0000-0000E2530000}"/>
    <cellStyle name="Normal 20 2 9 6" xfId="19330" xr:uid="{00000000-0005-0000-0000-0000E3530000}"/>
    <cellStyle name="Normal 20 2 9 7" xfId="28575" xr:uid="{00000000-0005-0000-0000-0000E4530000}"/>
    <cellStyle name="Normal 20 2 9 8" xfId="37820" xr:uid="{00000000-0005-0000-0000-0000E5530000}"/>
    <cellStyle name="Normal 20 3" xfId="119" xr:uid="{00000000-0005-0000-0000-0000E6530000}"/>
    <cellStyle name="Normal 20 3 2" xfId="491" xr:uid="{00000000-0005-0000-0000-0000E7530000}"/>
    <cellStyle name="Normal 20 3 3" xfId="465" xr:uid="{00000000-0005-0000-0000-0000E8530000}"/>
    <cellStyle name="Normal 20 3 3 2" xfId="3308" xr:uid="{00000000-0005-0000-0000-0000E9530000}"/>
    <cellStyle name="Normal 20 3 3 2 2" xfId="8290" xr:uid="{00000000-0005-0000-0000-0000EA530000}"/>
    <cellStyle name="Normal 20 3 3 2 2 2" xfId="17535" xr:uid="{00000000-0005-0000-0000-0000EB530000}"/>
    <cellStyle name="Normal 20 3 3 2 2 3" xfId="26785" xr:uid="{00000000-0005-0000-0000-0000EC530000}"/>
    <cellStyle name="Normal 20 3 3 2 2 4" xfId="36030" xr:uid="{00000000-0005-0000-0000-0000ED530000}"/>
    <cellStyle name="Normal 20 3 3 2 2 5" xfId="45275" xr:uid="{00000000-0005-0000-0000-0000EE530000}"/>
    <cellStyle name="Normal 20 3 3 2 3" xfId="12553" xr:uid="{00000000-0005-0000-0000-0000EF530000}"/>
    <cellStyle name="Normal 20 3 3 2 4" xfId="21803" xr:uid="{00000000-0005-0000-0000-0000F0530000}"/>
    <cellStyle name="Normal 20 3 3 2 5" xfId="31048" xr:uid="{00000000-0005-0000-0000-0000F1530000}"/>
    <cellStyle name="Normal 20 3 3 2 6" xfId="40293" xr:uid="{00000000-0005-0000-0000-0000F2530000}"/>
    <cellStyle name="Normal 20 3 3 3" xfId="2589" xr:uid="{00000000-0005-0000-0000-0000F3530000}"/>
    <cellStyle name="Normal 20 3 3 3 2" xfId="7571" xr:uid="{00000000-0005-0000-0000-0000F4530000}"/>
    <cellStyle name="Normal 20 3 3 3 2 2" xfId="16816" xr:uid="{00000000-0005-0000-0000-0000F5530000}"/>
    <cellStyle name="Normal 20 3 3 3 2 3" xfId="26066" xr:uid="{00000000-0005-0000-0000-0000F6530000}"/>
    <cellStyle name="Normal 20 3 3 3 2 4" xfId="35311" xr:uid="{00000000-0005-0000-0000-0000F7530000}"/>
    <cellStyle name="Normal 20 3 3 3 2 5" xfId="44556" xr:uid="{00000000-0005-0000-0000-0000F8530000}"/>
    <cellStyle name="Normal 20 3 3 3 3" xfId="11834" xr:uid="{00000000-0005-0000-0000-0000F9530000}"/>
    <cellStyle name="Normal 20 3 3 3 4" xfId="21084" xr:uid="{00000000-0005-0000-0000-0000FA530000}"/>
    <cellStyle name="Normal 20 3 3 3 5" xfId="30329" xr:uid="{00000000-0005-0000-0000-0000FB530000}"/>
    <cellStyle name="Normal 20 3 3 3 6" xfId="39574" xr:uid="{00000000-0005-0000-0000-0000FC530000}"/>
    <cellStyle name="Normal 20 3 3 4" xfId="5448" xr:uid="{00000000-0005-0000-0000-0000FD530000}"/>
    <cellStyle name="Normal 20 3 3 4 2" xfId="14693" xr:uid="{00000000-0005-0000-0000-0000FE530000}"/>
    <cellStyle name="Normal 20 3 3 4 3" xfId="23943" xr:uid="{00000000-0005-0000-0000-0000FF530000}"/>
    <cellStyle name="Normal 20 3 3 4 4" xfId="33188" xr:uid="{00000000-0005-0000-0000-000000540000}"/>
    <cellStyle name="Normal 20 3 3 4 5" xfId="42433" xr:uid="{00000000-0005-0000-0000-000001540000}"/>
    <cellStyle name="Normal 20 3 3 5" xfId="4746" xr:uid="{00000000-0005-0000-0000-000002540000}"/>
    <cellStyle name="Normal 20 3 3 5 2" xfId="13991" xr:uid="{00000000-0005-0000-0000-000003540000}"/>
    <cellStyle name="Normal 20 3 3 5 3" xfId="23241" xr:uid="{00000000-0005-0000-0000-000004540000}"/>
    <cellStyle name="Normal 20 3 3 5 4" xfId="32486" xr:uid="{00000000-0005-0000-0000-000005540000}"/>
    <cellStyle name="Normal 20 3 3 5 5" xfId="41731" xr:uid="{00000000-0005-0000-0000-000006540000}"/>
    <cellStyle name="Normal 20 3 3 6" xfId="9711" xr:uid="{00000000-0005-0000-0000-000007540000}"/>
    <cellStyle name="Normal 20 3 3 7" xfId="18961" xr:uid="{00000000-0005-0000-0000-000008540000}"/>
    <cellStyle name="Normal 20 3 3 8" xfId="28206" xr:uid="{00000000-0005-0000-0000-000009540000}"/>
    <cellStyle name="Normal 20 3 3 9" xfId="37451" xr:uid="{00000000-0005-0000-0000-00000A540000}"/>
    <cellStyle name="Normal 20 3 4" xfId="4378" xr:uid="{00000000-0005-0000-0000-00000B540000}"/>
    <cellStyle name="Normal 20 3 4 2" xfId="13623" xr:uid="{00000000-0005-0000-0000-00000C540000}"/>
    <cellStyle name="Normal 20 3 4 3" xfId="22873" xr:uid="{00000000-0005-0000-0000-00000D540000}"/>
    <cellStyle name="Normal 20 3 4 4" xfId="32118" xr:uid="{00000000-0005-0000-0000-00000E540000}"/>
    <cellStyle name="Normal 20 3 4 5" xfId="41363" xr:uid="{00000000-0005-0000-0000-00000F540000}"/>
    <cellStyle name="Normal 20 4" xfId="109" xr:uid="{00000000-0005-0000-0000-000010540000}"/>
    <cellStyle name="Normal 20 4 2" xfId="137" xr:uid="{00000000-0005-0000-0000-000011540000}"/>
    <cellStyle name="Normal 20 5" xfId="142" xr:uid="{00000000-0005-0000-0000-000012540000}"/>
    <cellStyle name="Normal 20 5 10" xfId="9389" xr:uid="{00000000-0005-0000-0000-000013540000}"/>
    <cellStyle name="Normal 20 5 11" xfId="18639" xr:uid="{00000000-0005-0000-0000-000014540000}"/>
    <cellStyle name="Normal 20 5 12" xfId="27884" xr:uid="{00000000-0005-0000-0000-000015540000}"/>
    <cellStyle name="Normal 20 5 13" xfId="37129" xr:uid="{00000000-0005-0000-0000-000016540000}"/>
    <cellStyle name="Normal 20 5 2" xfId="299" xr:uid="{00000000-0005-0000-0000-000017540000}"/>
    <cellStyle name="Normal 20 5 2 10" xfId="28040" xr:uid="{00000000-0005-0000-0000-000018540000}"/>
    <cellStyle name="Normal 20 5 2 11" xfId="37285" xr:uid="{00000000-0005-0000-0000-000019540000}"/>
    <cellStyle name="Normal 20 5 2 2" xfId="668" xr:uid="{00000000-0005-0000-0000-00001A540000}"/>
    <cellStyle name="Normal 20 5 2 2 10" xfId="37653" xr:uid="{00000000-0005-0000-0000-00001B540000}"/>
    <cellStyle name="Normal 20 5 2 2 2" xfId="1370" xr:uid="{00000000-0005-0000-0000-00001C540000}"/>
    <cellStyle name="Normal 20 5 2 2 2 2" xfId="4212" xr:uid="{00000000-0005-0000-0000-00001D540000}"/>
    <cellStyle name="Normal 20 5 2 2 2 2 2" xfId="9194" xr:uid="{00000000-0005-0000-0000-00001E540000}"/>
    <cellStyle name="Normal 20 5 2 2 2 2 2 2" xfId="18439" xr:uid="{00000000-0005-0000-0000-00001F540000}"/>
    <cellStyle name="Normal 20 5 2 2 2 2 2 3" xfId="27689" xr:uid="{00000000-0005-0000-0000-000020540000}"/>
    <cellStyle name="Normal 20 5 2 2 2 2 2 4" xfId="36934" xr:uid="{00000000-0005-0000-0000-000021540000}"/>
    <cellStyle name="Normal 20 5 2 2 2 2 2 5" xfId="46179" xr:uid="{00000000-0005-0000-0000-000022540000}"/>
    <cellStyle name="Normal 20 5 2 2 2 2 3" xfId="13457" xr:uid="{00000000-0005-0000-0000-000023540000}"/>
    <cellStyle name="Normal 20 5 2 2 2 2 4" xfId="22707" xr:uid="{00000000-0005-0000-0000-000024540000}"/>
    <cellStyle name="Normal 20 5 2 2 2 2 5" xfId="31952" xr:uid="{00000000-0005-0000-0000-000025540000}"/>
    <cellStyle name="Normal 20 5 2 2 2 2 6" xfId="41197" xr:uid="{00000000-0005-0000-0000-000026540000}"/>
    <cellStyle name="Normal 20 5 2 2 2 3" xfId="2791" xr:uid="{00000000-0005-0000-0000-000027540000}"/>
    <cellStyle name="Normal 20 5 2 2 2 3 2" xfId="7773" xr:uid="{00000000-0005-0000-0000-000028540000}"/>
    <cellStyle name="Normal 20 5 2 2 2 3 2 2" xfId="17018" xr:uid="{00000000-0005-0000-0000-000029540000}"/>
    <cellStyle name="Normal 20 5 2 2 2 3 2 3" xfId="26268" xr:uid="{00000000-0005-0000-0000-00002A540000}"/>
    <cellStyle name="Normal 20 5 2 2 2 3 2 4" xfId="35513" xr:uid="{00000000-0005-0000-0000-00002B540000}"/>
    <cellStyle name="Normal 20 5 2 2 2 3 2 5" xfId="44758" xr:uid="{00000000-0005-0000-0000-00002C540000}"/>
    <cellStyle name="Normal 20 5 2 2 2 3 3" xfId="12036" xr:uid="{00000000-0005-0000-0000-00002D540000}"/>
    <cellStyle name="Normal 20 5 2 2 2 3 4" xfId="21286" xr:uid="{00000000-0005-0000-0000-00002E540000}"/>
    <cellStyle name="Normal 20 5 2 2 2 3 5" xfId="30531" xr:uid="{00000000-0005-0000-0000-00002F540000}"/>
    <cellStyle name="Normal 20 5 2 2 2 3 6" xfId="39776" xr:uid="{00000000-0005-0000-0000-000030540000}"/>
    <cellStyle name="Normal 20 5 2 2 2 4" xfId="6352" xr:uid="{00000000-0005-0000-0000-000031540000}"/>
    <cellStyle name="Normal 20 5 2 2 2 4 2" xfId="15597" xr:uid="{00000000-0005-0000-0000-000032540000}"/>
    <cellStyle name="Normal 20 5 2 2 2 4 3" xfId="24847" xr:uid="{00000000-0005-0000-0000-000033540000}"/>
    <cellStyle name="Normal 20 5 2 2 2 4 4" xfId="34092" xr:uid="{00000000-0005-0000-0000-000034540000}"/>
    <cellStyle name="Normal 20 5 2 2 2 4 5" xfId="43337" xr:uid="{00000000-0005-0000-0000-000035540000}"/>
    <cellStyle name="Normal 20 5 2 2 2 5" xfId="10615" xr:uid="{00000000-0005-0000-0000-000036540000}"/>
    <cellStyle name="Normal 20 5 2 2 2 6" xfId="19865" xr:uid="{00000000-0005-0000-0000-000037540000}"/>
    <cellStyle name="Normal 20 5 2 2 2 7" xfId="29110" xr:uid="{00000000-0005-0000-0000-000038540000}"/>
    <cellStyle name="Normal 20 5 2 2 2 8" xfId="38355" xr:uid="{00000000-0005-0000-0000-000039540000}"/>
    <cellStyle name="Normal 20 5 2 2 3" xfId="3510" xr:uid="{00000000-0005-0000-0000-00003A540000}"/>
    <cellStyle name="Normal 20 5 2 2 3 2" xfId="8492" xr:uid="{00000000-0005-0000-0000-00003B540000}"/>
    <cellStyle name="Normal 20 5 2 2 3 2 2" xfId="17737" xr:uid="{00000000-0005-0000-0000-00003C540000}"/>
    <cellStyle name="Normal 20 5 2 2 3 2 3" xfId="26987" xr:uid="{00000000-0005-0000-0000-00003D540000}"/>
    <cellStyle name="Normal 20 5 2 2 3 2 4" xfId="36232" xr:uid="{00000000-0005-0000-0000-00003E540000}"/>
    <cellStyle name="Normal 20 5 2 2 3 2 5" xfId="45477" xr:uid="{00000000-0005-0000-0000-00003F540000}"/>
    <cellStyle name="Normal 20 5 2 2 3 3" xfId="12755" xr:uid="{00000000-0005-0000-0000-000040540000}"/>
    <cellStyle name="Normal 20 5 2 2 3 4" xfId="22005" xr:uid="{00000000-0005-0000-0000-000041540000}"/>
    <cellStyle name="Normal 20 5 2 2 3 5" xfId="31250" xr:uid="{00000000-0005-0000-0000-000042540000}"/>
    <cellStyle name="Normal 20 5 2 2 3 6" xfId="40495" xr:uid="{00000000-0005-0000-0000-000043540000}"/>
    <cellStyle name="Normal 20 5 2 2 4" xfId="2072" xr:uid="{00000000-0005-0000-0000-000044540000}"/>
    <cellStyle name="Normal 20 5 2 2 4 2" xfId="7054" xr:uid="{00000000-0005-0000-0000-000045540000}"/>
    <cellStyle name="Normal 20 5 2 2 4 2 2" xfId="16299" xr:uid="{00000000-0005-0000-0000-000046540000}"/>
    <cellStyle name="Normal 20 5 2 2 4 2 3" xfId="25549" xr:uid="{00000000-0005-0000-0000-000047540000}"/>
    <cellStyle name="Normal 20 5 2 2 4 2 4" xfId="34794" xr:uid="{00000000-0005-0000-0000-000048540000}"/>
    <cellStyle name="Normal 20 5 2 2 4 2 5" xfId="44039" xr:uid="{00000000-0005-0000-0000-000049540000}"/>
    <cellStyle name="Normal 20 5 2 2 4 3" xfId="11317" xr:uid="{00000000-0005-0000-0000-00004A540000}"/>
    <cellStyle name="Normal 20 5 2 2 4 4" xfId="20567" xr:uid="{00000000-0005-0000-0000-00004B540000}"/>
    <cellStyle name="Normal 20 5 2 2 4 5" xfId="29812" xr:uid="{00000000-0005-0000-0000-00004C540000}"/>
    <cellStyle name="Normal 20 5 2 2 4 6" xfId="39057" xr:uid="{00000000-0005-0000-0000-00004D540000}"/>
    <cellStyle name="Normal 20 5 2 2 5" xfId="5650" xr:uid="{00000000-0005-0000-0000-00004E540000}"/>
    <cellStyle name="Normal 20 5 2 2 5 2" xfId="14895" xr:uid="{00000000-0005-0000-0000-00004F540000}"/>
    <cellStyle name="Normal 20 5 2 2 5 3" xfId="24145" xr:uid="{00000000-0005-0000-0000-000050540000}"/>
    <cellStyle name="Normal 20 5 2 2 5 4" xfId="33390" xr:uid="{00000000-0005-0000-0000-000051540000}"/>
    <cellStyle name="Normal 20 5 2 2 5 5" xfId="42635" xr:uid="{00000000-0005-0000-0000-000052540000}"/>
    <cellStyle name="Normal 20 5 2 2 6" xfId="4931" xr:uid="{00000000-0005-0000-0000-000053540000}"/>
    <cellStyle name="Normal 20 5 2 2 6 2" xfId="14176" xr:uid="{00000000-0005-0000-0000-000054540000}"/>
    <cellStyle name="Normal 20 5 2 2 6 3" xfId="23426" xr:uid="{00000000-0005-0000-0000-000055540000}"/>
    <cellStyle name="Normal 20 5 2 2 6 4" xfId="32671" xr:uid="{00000000-0005-0000-0000-000056540000}"/>
    <cellStyle name="Normal 20 5 2 2 6 5" xfId="41916" xr:uid="{00000000-0005-0000-0000-000057540000}"/>
    <cellStyle name="Normal 20 5 2 2 7" xfId="9913" xr:uid="{00000000-0005-0000-0000-000058540000}"/>
    <cellStyle name="Normal 20 5 2 2 8" xfId="19163" xr:uid="{00000000-0005-0000-0000-000059540000}"/>
    <cellStyle name="Normal 20 5 2 2 9" xfId="28408" xr:uid="{00000000-0005-0000-0000-00005A540000}"/>
    <cellStyle name="Normal 20 5 2 3" xfId="1019" xr:uid="{00000000-0005-0000-0000-00005B540000}"/>
    <cellStyle name="Normal 20 5 2 3 2" xfId="3861" xr:uid="{00000000-0005-0000-0000-00005C540000}"/>
    <cellStyle name="Normal 20 5 2 3 2 2" xfId="8843" xr:uid="{00000000-0005-0000-0000-00005D540000}"/>
    <cellStyle name="Normal 20 5 2 3 2 2 2" xfId="18088" xr:uid="{00000000-0005-0000-0000-00005E540000}"/>
    <cellStyle name="Normal 20 5 2 3 2 2 3" xfId="27338" xr:uid="{00000000-0005-0000-0000-00005F540000}"/>
    <cellStyle name="Normal 20 5 2 3 2 2 4" xfId="36583" xr:uid="{00000000-0005-0000-0000-000060540000}"/>
    <cellStyle name="Normal 20 5 2 3 2 2 5" xfId="45828" xr:uid="{00000000-0005-0000-0000-000061540000}"/>
    <cellStyle name="Normal 20 5 2 3 2 3" xfId="13106" xr:uid="{00000000-0005-0000-0000-000062540000}"/>
    <cellStyle name="Normal 20 5 2 3 2 4" xfId="22356" xr:uid="{00000000-0005-0000-0000-000063540000}"/>
    <cellStyle name="Normal 20 5 2 3 2 5" xfId="31601" xr:uid="{00000000-0005-0000-0000-000064540000}"/>
    <cellStyle name="Normal 20 5 2 3 2 6" xfId="40846" xr:uid="{00000000-0005-0000-0000-000065540000}"/>
    <cellStyle name="Normal 20 5 2 3 3" xfId="2423" xr:uid="{00000000-0005-0000-0000-000066540000}"/>
    <cellStyle name="Normal 20 5 2 3 3 2" xfId="7405" xr:uid="{00000000-0005-0000-0000-000067540000}"/>
    <cellStyle name="Normal 20 5 2 3 3 2 2" xfId="16650" xr:uid="{00000000-0005-0000-0000-000068540000}"/>
    <cellStyle name="Normal 20 5 2 3 3 2 3" xfId="25900" xr:uid="{00000000-0005-0000-0000-000069540000}"/>
    <cellStyle name="Normal 20 5 2 3 3 2 4" xfId="35145" xr:uid="{00000000-0005-0000-0000-00006A540000}"/>
    <cellStyle name="Normal 20 5 2 3 3 2 5" xfId="44390" xr:uid="{00000000-0005-0000-0000-00006B540000}"/>
    <cellStyle name="Normal 20 5 2 3 3 3" xfId="11668" xr:uid="{00000000-0005-0000-0000-00006C540000}"/>
    <cellStyle name="Normal 20 5 2 3 3 4" xfId="20918" xr:uid="{00000000-0005-0000-0000-00006D540000}"/>
    <cellStyle name="Normal 20 5 2 3 3 5" xfId="30163" xr:uid="{00000000-0005-0000-0000-00006E540000}"/>
    <cellStyle name="Normal 20 5 2 3 3 6" xfId="39408" xr:uid="{00000000-0005-0000-0000-00006F540000}"/>
    <cellStyle name="Normal 20 5 2 3 4" xfId="6001" xr:uid="{00000000-0005-0000-0000-000070540000}"/>
    <cellStyle name="Normal 20 5 2 3 4 2" xfId="15246" xr:uid="{00000000-0005-0000-0000-000071540000}"/>
    <cellStyle name="Normal 20 5 2 3 4 3" xfId="24496" xr:uid="{00000000-0005-0000-0000-000072540000}"/>
    <cellStyle name="Normal 20 5 2 3 4 4" xfId="33741" xr:uid="{00000000-0005-0000-0000-000073540000}"/>
    <cellStyle name="Normal 20 5 2 3 4 5" xfId="42986" xr:uid="{00000000-0005-0000-0000-000074540000}"/>
    <cellStyle name="Normal 20 5 2 3 5" xfId="10264" xr:uid="{00000000-0005-0000-0000-000075540000}"/>
    <cellStyle name="Normal 20 5 2 3 6" xfId="19514" xr:uid="{00000000-0005-0000-0000-000076540000}"/>
    <cellStyle name="Normal 20 5 2 3 7" xfId="28759" xr:uid="{00000000-0005-0000-0000-000077540000}"/>
    <cellStyle name="Normal 20 5 2 3 8" xfId="38004" xr:uid="{00000000-0005-0000-0000-000078540000}"/>
    <cellStyle name="Normal 20 5 2 4" xfId="3142" xr:uid="{00000000-0005-0000-0000-000079540000}"/>
    <cellStyle name="Normal 20 5 2 4 2" xfId="8124" xr:uid="{00000000-0005-0000-0000-00007A540000}"/>
    <cellStyle name="Normal 20 5 2 4 2 2" xfId="17369" xr:uid="{00000000-0005-0000-0000-00007B540000}"/>
    <cellStyle name="Normal 20 5 2 4 2 3" xfId="26619" xr:uid="{00000000-0005-0000-0000-00007C540000}"/>
    <cellStyle name="Normal 20 5 2 4 2 4" xfId="35864" xr:uid="{00000000-0005-0000-0000-00007D540000}"/>
    <cellStyle name="Normal 20 5 2 4 2 5" xfId="45109" xr:uid="{00000000-0005-0000-0000-00007E540000}"/>
    <cellStyle name="Normal 20 5 2 4 3" xfId="12387" xr:uid="{00000000-0005-0000-0000-00007F540000}"/>
    <cellStyle name="Normal 20 5 2 4 4" xfId="21637" xr:uid="{00000000-0005-0000-0000-000080540000}"/>
    <cellStyle name="Normal 20 5 2 4 5" xfId="30882" xr:uid="{00000000-0005-0000-0000-000081540000}"/>
    <cellStyle name="Normal 20 5 2 4 6" xfId="40127" xr:uid="{00000000-0005-0000-0000-000082540000}"/>
    <cellStyle name="Normal 20 5 2 5" xfId="1838" xr:uid="{00000000-0005-0000-0000-000083540000}"/>
    <cellStyle name="Normal 20 5 2 5 2" xfId="6820" xr:uid="{00000000-0005-0000-0000-000084540000}"/>
    <cellStyle name="Normal 20 5 2 5 2 2" xfId="16065" xr:uid="{00000000-0005-0000-0000-000085540000}"/>
    <cellStyle name="Normal 20 5 2 5 2 3" xfId="25315" xr:uid="{00000000-0005-0000-0000-000086540000}"/>
    <cellStyle name="Normal 20 5 2 5 2 4" xfId="34560" xr:uid="{00000000-0005-0000-0000-000087540000}"/>
    <cellStyle name="Normal 20 5 2 5 2 5" xfId="43805" xr:uid="{00000000-0005-0000-0000-000088540000}"/>
    <cellStyle name="Normal 20 5 2 5 3" xfId="11083" xr:uid="{00000000-0005-0000-0000-000089540000}"/>
    <cellStyle name="Normal 20 5 2 5 4" xfId="20333" xr:uid="{00000000-0005-0000-0000-00008A540000}"/>
    <cellStyle name="Normal 20 5 2 5 5" xfId="29578" xr:uid="{00000000-0005-0000-0000-00008B540000}"/>
    <cellStyle name="Normal 20 5 2 5 6" xfId="38823" xr:uid="{00000000-0005-0000-0000-00008C540000}"/>
    <cellStyle name="Normal 20 5 2 6" xfId="5282" xr:uid="{00000000-0005-0000-0000-00008D540000}"/>
    <cellStyle name="Normal 20 5 2 6 2" xfId="14527" xr:uid="{00000000-0005-0000-0000-00008E540000}"/>
    <cellStyle name="Normal 20 5 2 6 3" xfId="23777" xr:uid="{00000000-0005-0000-0000-00008F540000}"/>
    <cellStyle name="Normal 20 5 2 6 4" xfId="33022" xr:uid="{00000000-0005-0000-0000-000090540000}"/>
    <cellStyle name="Normal 20 5 2 6 5" xfId="42267" xr:uid="{00000000-0005-0000-0000-000091540000}"/>
    <cellStyle name="Normal 20 5 2 7" xfId="4580" xr:uid="{00000000-0005-0000-0000-000092540000}"/>
    <cellStyle name="Normal 20 5 2 7 2" xfId="13825" xr:uid="{00000000-0005-0000-0000-000093540000}"/>
    <cellStyle name="Normal 20 5 2 7 3" xfId="23075" xr:uid="{00000000-0005-0000-0000-000094540000}"/>
    <cellStyle name="Normal 20 5 2 7 4" xfId="32320" xr:uid="{00000000-0005-0000-0000-000095540000}"/>
    <cellStyle name="Normal 20 5 2 7 5" xfId="41565" xr:uid="{00000000-0005-0000-0000-000096540000}"/>
    <cellStyle name="Normal 20 5 2 8" xfId="9545" xr:uid="{00000000-0005-0000-0000-000097540000}"/>
    <cellStyle name="Normal 20 5 2 9" xfId="18795" xr:uid="{00000000-0005-0000-0000-000098540000}"/>
    <cellStyle name="Normal 20 5 3" xfId="377" xr:uid="{00000000-0005-0000-0000-000099540000}"/>
    <cellStyle name="Normal 20 5 3 10" xfId="28118" xr:uid="{00000000-0005-0000-0000-00009A540000}"/>
    <cellStyle name="Normal 20 5 3 11" xfId="37363" xr:uid="{00000000-0005-0000-0000-00009B540000}"/>
    <cellStyle name="Normal 20 5 3 2" xfId="746" xr:uid="{00000000-0005-0000-0000-00009C540000}"/>
    <cellStyle name="Normal 20 5 3 2 10" xfId="37731" xr:uid="{00000000-0005-0000-0000-00009D540000}"/>
    <cellStyle name="Normal 20 5 3 2 2" xfId="1448" xr:uid="{00000000-0005-0000-0000-00009E540000}"/>
    <cellStyle name="Normal 20 5 3 2 2 2" xfId="4290" xr:uid="{00000000-0005-0000-0000-00009F540000}"/>
    <cellStyle name="Normal 20 5 3 2 2 2 2" xfId="9272" xr:uid="{00000000-0005-0000-0000-0000A0540000}"/>
    <cellStyle name="Normal 20 5 3 2 2 2 2 2" xfId="18517" xr:uid="{00000000-0005-0000-0000-0000A1540000}"/>
    <cellStyle name="Normal 20 5 3 2 2 2 2 3" xfId="27767" xr:uid="{00000000-0005-0000-0000-0000A2540000}"/>
    <cellStyle name="Normal 20 5 3 2 2 2 2 4" xfId="37012" xr:uid="{00000000-0005-0000-0000-0000A3540000}"/>
    <cellStyle name="Normal 20 5 3 2 2 2 2 5" xfId="46257" xr:uid="{00000000-0005-0000-0000-0000A4540000}"/>
    <cellStyle name="Normal 20 5 3 2 2 2 3" xfId="13535" xr:uid="{00000000-0005-0000-0000-0000A5540000}"/>
    <cellStyle name="Normal 20 5 3 2 2 2 4" xfId="22785" xr:uid="{00000000-0005-0000-0000-0000A6540000}"/>
    <cellStyle name="Normal 20 5 3 2 2 2 5" xfId="32030" xr:uid="{00000000-0005-0000-0000-0000A7540000}"/>
    <cellStyle name="Normal 20 5 3 2 2 2 6" xfId="41275" xr:uid="{00000000-0005-0000-0000-0000A8540000}"/>
    <cellStyle name="Normal 20 5 3 2 2 3" xfId="2869" xr:uid="{00000000-0005-0000-0000-0000A9540000}"/>
    <cellStyle name="Normal 20 5 3 2 2 3 2" xfId="7851" xr:uid="{00000000-0005-0000-0000-0000AA540000}"/>
    <cellStyle name="Normal 20 5 3 2 2 3 2 2" xfId="17096" xr:uid="{00000000-0005-0000-0000-0000AB540000}"/>
    <cellStyle name="Normal 20 5 3 2 2 3 2 3" xfId="26346" xr:uid="{00000000-0005-0000-0000-0000AC540000}"/>
    <cellStyle name="Normal 20 5 3 2 2 3 2 4" xfId="35591" xr:uid="{00000000-0005-0000-0000-0000AD540000}"/>
    <cellStyle name="Normal 20 5 3 2 2 3 2 5" xfId="44836" xr:uid="{00000000-0005-0000-0000-0000AE540000}"/>
    <cellStyle name="Normal 20 5 3 2 2 3 3" xfId="12114" xr:uid="{00000000-0005-0000-0000-0000AF540000}"/>
    <cellStyle name="Normal 20 5 3 2 2 3 4" xfId="21364" xr:uid="{00000000-0005-0000-0000-0000B0540000}"/>
    <cellStyle name="Normal 20 5 3 2 2 3 5" xfId="30609" xr:uid="{00000000-0005-0000-0000-0000B1540000}"/>
    <cellStyle name="Normal 20 5 3 2 2 3 6" xfId="39854" xr:uid="{00000000-0005-0000-0000-0000B2540000}"/>
    <cellStyle name="Normal 20 5 3 2 2 4" xfId="6430" xr:uid="{00000000-0005-0000-0000-0000B3540000}"/>
    <cellStyle name="Normal 20 5 3 2 2 4 2" xfId="15675" xr:uid="{00000000-0005-0000-0000-0000B4540000}"/>
    <cellStyle name="Normal 20 5 3 2 2 4 3" xfId="24925" xr:uid="{00000000-0005-0000-0000-0000B5540000}"/>
    <cellStyle name="Normal 20 5 3 2 2 4 4" xfId="34170" xr:uid="{00000000-0005-0000-0000-0000B6540000}"/>
    <cellStyle name="Normal 20 5 3 2 2 4 5" xfId="43415" xr:uid="{00000000-0005-0000-0000-0000B7540000}"/>
    <cellStyle name="Normal 20 5 3 2 2 5" xfId="10693" xr:uid="{00000000-0005-0000-0000-0000B8540000}"/>
    <cellStyle name="Normal 20 5 3 2 2 6" xfId="19943" xr:uid="{00000000-0005-0000-0000-0000B9540000}"/>
    <cellStyle name="Normal 20 5 3 2 2 7" xfId="29188" xr:uid="{00000000-0005-0000-0000-0000BA540000}"/>
    <cellStyle name="Normal 20 5 3 2 2 8" xfId="38433" xr:uid="{00000000-0005-0000-0000-0000BB540000}"/>
    <cellStyle name="Normal 20 5 3 2 3" xfId="3588" xr:uid="{00000000-0005-0000-0000-0000BC540000}"/>
    <cellStyle name="Normal 20 5 3 2 3 2" xfId="8570" xr:uid="{00000000-0005-0000-0000-0000BD540000}"/>
    <cellStyle name="Normal 20 5 3 2 3 2 2" xfId="17815" xr:uid="{00000000-0005-0000-0000-0000BE540000}"/>
    <cellStyle name="Normal 20 5 3 2 3 2 3" xfId="27065" xr:uid="{00000000-0005-0000-0000-0000BF540000}"/>
    <cellStyle name="Normal 20 5 3 2 3 2 4" xfId="36310" xr:uid="{00000000-0005-0000-0000-0000C0540000}"/>
    <cellStyle name="Normal 20 5 3 2 3 2 5" xfId="45555" xr:uid="{00000000-0005-0000-0000-0000C1540000}"/>
    <cellStyle name="Normal 20 5 3 2 3 3" xfId="12833" xr:uid="{00000000-0005-0000-0000-0000C2540000}"/>
    <cellStyle name="Normal 20 5 3 2 3 4" xfId="22083" xr:uid="{00000000-0005-0000-0000-0000C3540000}"/>
    <cellStyle name="Normal 20 5 3 2 3 5" xfId="31328" xr:uid="{00000000-0005-0000-0000-0000C4540000}"/>
    <cellStyle name="Normal 20 5 3 2 3 6" xfId="40573" xr:uid="{00000000-0005-0000-0000-0000C5540000}"/>
    <cellStyle name="Normal 20 5 3 2 4" xfId="2150" xr:uid="{00000000-0005-0000-0000-0000C6540000}"/>
    <cellStyle name="Normal 20 5 3 2 4 2" xfId="7132" xr:uid="{00000000-0005-0000-0000-0000C7540000}"/>
    <cellStyle name="Normal 20 5 3 2 4 2 2" xfId="16377" xr:uid="{00000000-0005-0000-0000-0000C8540000}"/>
    <cellStyle name="Normal 20 5 3 2 4 2 3" xfId="25627" xr:uid="{00000000-0005-0000-0000-0000C9540000}"/>
    <cellStyle name="Normal 20 5 3 2 4 2 4" xfId="34872" xr:uid="{00000000-0005-0000-0000-0000CA540000}"/>
    <cellStyle name="Normal 20 5 3 2 4 2 5" xfId="44117" xr:uid="{00000000-0005-0000-0000-0000CB540000}"/>
    <cellStyle name="Normal 20 5 3 2 4 3" xfId="11395" xr:uid="{00000000-0005-0000-0000-0000CC540000}"/>
    <cellStyle name="Normal 20 5 3 2 4 4" xfId="20645" xr:uid="{00000000-0005-0000-0000-0000CD540000}"/>
    <cellStyle name="Normal 20 5 3 2 4 5" xfId="29890" xr:uid="{00000000-0005-0000-0000-0000CE540000}"/>
    <cellStyle name="Normal 20 5 3 2 4 6" xfId="39135" xr:uid="{00000000-0005-0000-0000-0000CF540000}"/>
    <cellStyle name="Normal 20 5 3 2 5" xfId="5728" xr:uid="{00000000-0005-0000-0000-0000D0540000}"/>
    <cellStyle name="Normal 20 5 3 2 5 2" xfId="14973" xr:uid="{00000000-0005-0000-0000-0000D1540000}"/>
    <cellStyle name="Normal 20 5 3 2 5 3" xfId="24223" xr:uid="{00000000-0005-0000-0000-0000D2540000}"/>
    <cellStyle name="Normal 20 5 3 2 5 4" xfId="33468" xr:uid="{00000000-0005-0000-0000-0000D3540000}"/>
    <cellStyle name="Normal 20 5 3 2 5 5" xfId="42713" xr:uid="{00000000-0005-0000-0000-0000D4540000}"/>
    <cellStyle name="Normal 20 5 3 2 6" xfId="5009" xr:uid="{00000000-0005-0000-0000-0000D5540000}"/>
    <cellStyle name="Normal 20 5 3 2 6 2" xfId="14254" xr:uid="{00000000-0005-0000-0000-0000D6540000}"/>
    <cellStyle name="Normal 20 5 3 2 6 3" xfId="23504" xr:uid="{00000000-0005-0000-0000-0000D7540000}"/>
    <cellStyle name="Normal 20 5 3 2 6 4" xfId="32749" xr:uid="{00000000-0005-0000-0000-0000D8540000}"/>
    <cellStyle name="Normal 20 5 3 2 6 5" xfId="41994" xr:uid="{00000000-0005-0000-0000-0000D9540000}"/>
    <cellStyle name="Normal 20 5 3 2 7" xfId="9991" xr:uid="{00000000-0005-0000-0000-0000DA540000}"/>
    <cellStyle name="Normal 20 5 3 2 8" xfId="19241" xr:uid="{00000000-0005-0000-0000-0000DB540000}"/>
    <cellStyle name="Normal 20 5 3 2 9" xfId="28486" xr:uid="{00000000-0005-0000-0000-0000DC540000}"/>
    <cellStyle name="Normal 20 5 3 3" xfId="1097" xr:uid="{00000000-0005-0000-0000-0000DD540000}"/>
    <cellStyle name="Normal 20 5 3 3 2" xfId="3939" xr:uid="{00000000-0005-0000-0000-0000DE540000}"/>
    <cellStyle name="Normal 20 5 3 3 2 2" xfId="8921" xr:uid="{00000000-0005-0000-0000-0000DF540000}"/>
    <cellStyle name="Normal 20 5 3 3 2 2 2" xfId="18166" xr:uid="{00000000-0005-0000-0000-0000E0540000}"/>
    <cellStyle name="Normal 20 5 3 3 2 2 3" xfId="27416" xr:uid="{00000000-0005-0000-0000-0000E1540000}"/>
    <cellStyle name="Normal 20 5 3 3 2 2 4" xfId="36661" xr:uid="{00000000-0005-0000-0000-0000E2540000}"/>
    <cellStyle name="Normal 20 5 3 3 2 2 5" xfId="45906" xr:uid="{00000000-0005-0000-0000-0000E3540000}"/>
    <cellStyle name="Normal 20 5 3 3 2 3" xfId="13184" xr:uid="{00000000-0005-0000-0000-0000E4540000}"/>
    <cellStyle name="Normal 20 5 3 3 2 4" xfId="22434" xr:uid="{00000000-0005-0000-0000-0000E5540000}"/>
    <cellStyle name="Normal 20 5 3 3 2 5" xfId="31679" xr:uid="{00000000-0005-0000-0000-0000E6540000}"/>
    <cellStyle name="Normal 20 5 3 3 2 6" xfId="40924" xr:uid="{00000000-0005-0000-0000-0000E7540000}"/>
    <cellStyle name="Normal 20 5 3 3 3" xfId="2501" xr:uid="{00000000-0005-0000-0000-0000E8540000}"/>
    <cellStyle name="Normal 20 5 3 3 3 2" xfId="7483" xr:uid="{00000000-0005-0000-0000-0000E9540000}"/>
    <cellStyle name="Normal 20 5 3 3 3 2 2" xfId="16728" xr:uid="{00000000-0005-0000-0000-0000EA540000}"/>
    <cellStyle name="Normal 20 5 3 3 3 2 3" xfId="25978" xr:uid="{00000000-0005-0000-0000-0000EB540000}"/>
    <cellStyle name="Normal 20 5 3 3 3 2 4" xfId="35223" xr:uid="{00000000-0005-0000-0000-0000EC540000}"/>
    <cellStyle name="Normal 20 5 3 3 3 2 5" xfId="44468" xr:uid="{00000000-0005-0000-0000-0000ED540000}"/>
    <cellStyle name="Normal 20 5 3 3 3 3" xfId="11746" xr:uid="{00000000-0005-0000-0000-0000EE540000}"/>
    <cellStyle name="Normal 20 5 3 3 3 4" xfId="20996" xr:uid="{00000000-0005-0000-0000-0000EF540000}"/>
    <cellStyle name="Normal 20 5 3 3 3 5" xfId="30241" xr:uid="{00000000-0005-0000-0000-0000F0540000}"/>
    <cellStyle name="Normal 20 5 3 3 3 6" xfId="39486" xr:uid="{00000000-0005-0000-0000-0000F1540000}"/>
    <cellStyle name="Normal 20 5 3 3 4" xfId="6079" xr:uid="{00000000-0005-0000-0000-0000F2540000}"/>
    <cellStyle name="Normal 20 5 3 3 4 2" xfId="15324" xr:uid="{00000000-0005-0000-0000-0000F3540000}"/>
    <cellStyle name="Normal 20 5 3 3 4 3" xfId="24574" xr:uid="{00000000-0005-0000-0000-0000F4540000}"/>
    <cellStyle name="Normal 20 5 3 3 4 4" xfId="33819" xr:uid="{00000000-0005-0000-0000-0000F5540000}"/>
    <cellStyle name="Normal 20 5 3 3 4 5" xfId="43064" xr:uid="{00000000-0005-0000-0000-0000F6540000}"/>
    <cellStyle name="Normal 20 5 3 3 5" xfId="10342" xr:uid="{00000000-0005-0000-0000-0000F7540000}"/>
    <cellStyle name="Normal 20 5 3 3 6" xfId="19592" xr:uid="{00000000-0005-0000-0000-0000F8540000}"/>
    <cellStyle name="Normal 20 5 3 3 7" xfId="28837" xr:uid="{00000000-0005-0000-0000-0000F9540000}"/>
    <cellStyle name="Normal 20 5 3 3 8" xfId="38082" xr:uid="{00000000-0005-0000-0000-0000FA540000}"/>
    <cellStyle name="Normal 20 5 3 4" xfId="3220" xr:uid="{00000000-0005-0000-0000-0000FB540000}"/>
    <cellStyle name="Normal 20 5 3 4 2" xfId="8202" xr:uid="{00000000-0005-0000-0000-0000FC540000}"/>
    <cellStyle name="Normal 20 5 3 4 2 2" xfId="17447" xr:uid="{00000000-0005-0000-0000-0000FD540000}"/>
    <cellStyle name="Normal 20 5 3 4 2 3" xfId="26697" xr:uid="{00000000-0005-0000-0000-0000FE540000}"/>
    <cellStyle name="Normal 20 5 3 4 2 4" xfId="35942" xr:uid="{00000000-0005-0000-0000-0000FF540000}"/>
    <cellStyle name="Normal 20 5 3 4 2 5" xfId="45187" xr:uid="{00000000-0005-0000-0000-000000550000}"/>
    <cellStyle name="Normal 20 5 3 4 3" xfId="12465" xr:uid="{00000000-0005-0000-0000-000001550000}"/>
    <cellStyle name="Normal 20 5 3 4 4" xfId="21715" xr:uid="{00000000-0005-0000-0000-000002550000}"/>
    <cellStyle name="Normal 20 5 3 4 5" xfId="30960" xr:uid="{00000000-0005-0000-0000-000003550000}"/>
    <cellStyle name="Normal 20 5 3 4 6" xfId="40205" xr:uid="{00000000-0005-0000-0000-000004550000}"/>
    <cellStyle name="Normal 20 5 3 5" xfId="1682" xr:uid="{00000000-0005-0000-0000-000005550000}"/>
    <cellStyle name="Normal 20 5 3 5 2" xfId="6664" xr:uid="{00000000-0005-0000-0000-000006550000}"/>
    <cellStyle name="Normal 20 5 3 5 2 2" xfId="15909" xr:uid="{00000000-0005-0000-0000-000007550000}"/>
    <cellStyle name="Normal 20 5 3 5 2 3" xfId="25159" xr:uid="{00000000-0005-0000-0000-000008550000}"/>
    <cellStyle name="Normal 20 5 3 5 2 4" xfId="34404" xr:uid="{00000000-0005-0000-0000-000009550000}"/>
    <cellStyle name="Normal 20 5 3 5 2 5" xfId="43649" xr:uid="{00000000-0005-0000-0000-00000A550000}"/>
    <cellStyle name="Normal 20 5 3 5 3" xfId="10927" xr:uid="{00000000-0005-0000-0000-00000B550000}"/>
    <cellStyle name="Normal 20 5 3 5 4" xfId="20177" xr:uid="{00000000-0005-0000-0000-00000C550000}"/>
    <cellStyle name="Normal 20 5 3 5 5" xfId="29422" xr:uid="{00000000-0005-0000-0000-00000D550000}"/>
    <cellStyle name="Normal 20 5 3 5 6" xfId="38667" xr:uid="{00000000-0005-0000-0000-00000E550000}"/>
    <cellStyle name="Normal 20 5 3 6" xfId="5360" xr:uid="{00000000-0005-0000-0000-00000F550000}"/>
    <cellStyle name="Normal 20 5 3 6 2" xfId="14605" xr:uid="{00000000-0005-0000-0000-000010550000}"/>
    <cellStyle name="Normal 20 5 3 6 3" xfId="23855" xr:uid="{00000000-0005-0000-0000-000011550000}"/>
    <cellStyle name="Normal 20 5 3 6 4" xfId="33100" xr:uid="{00000000-0005-0000-0000-000012550000}"/>
    <cellStyle name="Normal 20 5 3 6 5" xfId="42345" xr:uid="{00000000-0005-0000-0000-000013550000}"/>
    <cellStyle name="Normal 20 5 3 7" xfId="4658" xr:uid="{00000000-0005-0000-0000-000014550000}"/>
    <cellStyle name="Normal 20 5 3 7 2" xfId="13903" xr:uid="{00000000-0005-0000-0000-000015550000}"/>
    <cellStyle name="Normal 20 5 3 7 3" xfId="23153" xr:uid="{00000000-0005-0000-0000-000016550000}"/>
    <cellStyle name="Normal 20 5 3 7 4" xfId="32398" xr:uid="{00000000-0005-0000-0000-000017550000}"/>
    <cellStyle name="Normal 20 5 3 7 5" xfId="41643" xr:uid="{00000000-0005-0000-0000-000018550000}"/>
    <cellStyle name="Normal 20 5 3 8" xfId="9623" xr:uid="{00000000-0005-0000-0000-000019550000}"/>
    <cellStyle name="Normal 20 5 3 9" xfId="18873" xr:uid="{00000000-0005-0000-0000-00001A550000}"/>
    <cellStyle name="Normal 20 5 4" xfId="512" xr:uid="{00000000-0005-0000-0000-00001B550000}"/>
    <cellStyle name="Normal 20 5 4 10" xfId="37497" xr:uid="{00000000-0005-0000-0000-00001C550000}"/>
    <cellStyle name="Normal 20 5 4 2" xfId="1214" xr:uid="{00000000-0005-0000-0000-00001D550000}"/>
    <cellStyle name="Normal 20 5 4 2 2" xfId="4056" xr:uid="{00000000-0005-0000-0000-00001E550000}"/>
    <cellStyle name="Normal 20 5 4 2 2 2" xfId="9038" xr:uid="{00000000-0005-0000-0000-00001F550000}"/>
    <cellStyle name="Normal 20 5 4 2 2 2 2" xfId="18283" xr:uid="{00000000-0005-0000-0000-000020550000}"/>
    <cellStyle name="Normal 20 5 4 2 2 2 3" xfId="27533" xr:uid="{00000000-0005-0000-0000-000021550000}"/>
    <cellStyle name="Normal 20 5 4 2 2 2 4" xfId="36778" xr:uid="{00000000-0005-0000-0000-000022550000}"/>
    <cellStyle name="Normal 20 5 4 2 2 2 5" xfId="46023" xr:uid="{00000000-0005-0000-0000-000023550000}"/>
    <cellStyle name="Normal 20 5 4 2 2 3" xfId="13301" xr:uid="{00000000-0005-0000-0000-000024550000}"/>
    <cellStyle name="Normal 20 5 4 2 2 4" xfId="22551" xr:uid="{00000000-0005-0000-0000-000025550000}"/>
    <cellStyle name="Normal 20 5 4 2 2 5" xfId="31796" xr:uid="{00000000-0005-0000-0000-000026550000}"/>
    <cellStyle name="Normal 20 5 4 2 2 6" xfId="41041" xr:uid="{00000000-0005-0000-0000-000027550000}"/>
    <cellStyle name="Normal 20 5 4 2 3" xfId="2635" xr:uid="{00000000-0005-0000-0000-000028550000}"/>
    <cellStyle name="Normal 20 5 4 2 3 2" xfId="7617" xr:uid="{00000000-0005-0000-0000-000029550000}"/>
    <cellStyle name="Normal 20 5 4 2 3 2 2" xfId="16862" xr:uid="{00000000-0005-0000-0000-00002A550000}"/>
    <cellStyle name="Normal 20 5 4 2 3 2 3" xfId="26112" xr:uid="{00000000-0005-0000-0000-00002B550000}"/>
    <cellStyle name="Normal 20 5 4 2 3 2 4" xfId="35357" xr:uid="{00000000-0005-0000-0000-00002C550000}"/>
    <cellStyle name="Normal 20 5 4 2 3 2 5" xfId="44602" xr:uid="{00000000-0005-0000-0000-00002D550000}"/>
    <cellStyle name="Normal 20 5 4 2 3 3" xfId="11880" xr:uid="{00000000-0005-0000-0000-00002E550000}"/>
    <cellStyle name="Normal 20 5 4 2 3 4" xfId="21130" xr:uid="{00000000-0005-0000-0000-00002F550000}"/>
    <cellStyle name="Normal 20 5 4 2 3 5" xfId="30375" xr:uid="{00000000-0005-0000-0000-000030550000}"/>
    <cellStyle name="Normal 20 5 4 2 3 6" xfId="39620" xr:uid="{00000000-0005-0000-0000-000031550000}"/>
    <cellStyle name="Normal 20 5 4 2 4" xfId="6196" xr:uid="{00000000-0005-0000-0000-000032550000}"/>
    <cellStyle name="Normal 20 5 4 2 4 2" xfId="15441" xr:uid="{00000000-0005-0000-0000-000033550000}"/>
    <cellStyle name="Normal 20 5 4 2 4 3" xfId="24691" xr:uid="{00000000-0005-0000-0000-000034550000}"/>
    <cellStyle name="Normal 20 5 4 2 4 4" xfId="33936" xr:uid="{00000000-0005-0000-0000-000035550000}"/>
    <cellStyle name="Normal 20 5 4 2 4 5" xfId="43181" xr:uid="{00000000-0005-0000-0000-000036550000}"/>
    <cellStyle name="Normal 20 5 4 2 5" xfId="10459" xr:uid="{00000000-0005-0000-0000-000037550000}"/>
    <cellStyle name="Normal 20 5 4 2 6" xfId="19709" xr:uid="{00000000-0005-0000-0000-000038550000}"/>
    <cellStyle name="Normal 20 5 4 2 7" xfId="28954" xr:uid="{00000000-0005-0000-0000-000039550000}"/>
    <cellStyle name="Normal 20 5 4 2 8" xfId="38199" xr:uid="{00000000-0005-0000-0000-00003A550000}"/>
    <cellStyle name="Normal 20 5 4 3" xfId="3354" xr:uid="{00000000-0005-0000-0000-00003B550000}"/>
    <cellStyle name="Normal 20 5 4 3 2" xfId="8336" xr:uid="{00000000-0005-0000-0000-00003C550000}"/>
    <cellStyle name="Normal 20 5 4 3 2 2" xfId="17581" xr:uid="{00000000-0005-0000-0000-00003D550000}"/>
    <cellStyle name="Normal 20 5 4 3 2 3" xfId="26831" xr:uid="{00000000-0005-0000-0000-00003E550000}"/>
    <cellStyle name="Normal 20 5 4 3 2 4" xfId="36076" xr:uid="{00000000-0005-0000-0000-00003F550000}"/>
    <cellStyle name="Normal 20 5 4 3 2 5" xfId="45321" xr:uid="{00000000-0005-0000-0000-000040550000}"/>
    <cellStyle name="Normal 20 5 4 3 3" xfId="12599" xr:uid="{00000000-0005-0000-0000-000041550000}"/>
    <cellStyle name="Normal 20 5 4 3 4" xfId="21849" xr:uid="{00000000-0005-0000-0000-000042550000}"/>
    <cellStyle name="Normal 20 5 4 3 5" xfId="31094" xr:uid="{00000000-0005-0000-0000-000043550000}"/>
    <cellStyle name="Normal 20 5 4 3 6" xfId="40339" xr:uid="{00000000-0005-0000-0000-000044550000}"/>
    <cellStyle name="Normal 20 5 4 4" xfId="1916" xr:uid="{00000000-0005-0000-0000-000045550000}"/>
    <cellStyle name="Normal 20 5 4 4 2" xfId="6898" xr:uid="{00000000-0005-0000-0000-000046550000}"/>
    <cellStyle name="Normal 20 5 4 4 2 2" xfId="16143" xr:uid="{00000000-0005-0000-0000-000047550000}"/>
    <cellStyle name="Normal 20 5 4 4 2 3" xfId="25393" xr:uid="{00000000-0005-0000-0000-000048550000}"/>
    <cellStyle name="Normal 20 5 4 4 2 4" xfId="34638" xr:uid="{00000000-0005-0000-0000-000049550000}"/>
    <cellStyle name="Normal 20 5 4 4 2 5" xfId="43883" xr:uid="{00000000-0005-0000-0000-00004A550000}"/>
    <cellStyle name="Normal 20 5 4 4 3" xfId="11161" xr:uid="{00000000-0005-0000-0000-00004B550000}"/>
    <cellStyle name="Normal 20 5 4 4 4" xfId="20411" xr:uid="{00000000-0005-0000-0000-00004C550000}"/>
    <cellStyle name="Normal 20 5 4 4 5" xfId="29656" xr:uid="{00000000-0005-0000-0000-00004D550000}"/>
    <cellStyle name="Normal 20 5 4 4 6" xfId="38901" xr:uid="{00000000-0005-0000-0000-00004E550000}"/>
    <cellStyle name="Normal 20 5 4 5" xfId="5494" xr:uid="{00000000-0005-0000-0000-00004F550000}"/>
    <cellStyle name="Normal 20 5 4 5 2" xfId="14739" xr:uid="{00000000-0005-0000-0000-000050550000}"/>
    <cellStyle name="Normal 20 5 4 5 3" xfId="23989" xr:uid="{00000000-0005-0000-0000-000051550000}"/>
    <cellStyle name="Normal 20 5 4 5 4" xfId="33234" xr:uid="{00000000-0005-0000-0000-000052550000}"/>
    <cellStyle name="Normal 20 5 4 5 5" xfId="42479" xr:uid="{00000000-0005-0000-0000-000053550000}"/>
    <cellStyle name="Normal 20 5 4 6" xfId="4775" xr:uid="{00000000-0005-0000-0000-000054550000}"/>
    <cellStyle name="Normal 20 5 4 6 2" xfId="14020" xr:uid="{00000000-0005-0000-0000-000055550000}"/>
    <cellStyle name="Normal 20 5 4 6 3" xfId="23270" xr:uid="{00000000-0005-0000-0000-000056550000}"/>
    <cellStyle name="Normal 20 5 4 6 4" xfId="32515" xr:uid="{00000000-0005-0000-0000-000057550000}"/>
    <cellStyle name="Normal 20 5 4 6 5" xfId="41760" xr:uid="{00000000-0005-0000-0000-000058550000}"/>
    <cellStyle name="Normal 20 5 4 7" xfId="9757" xr:uid="{00000000-0005-0000-0000-000059550000}"/>
    <cellStyle name="Normal 20 5 4 8" xfId="19007" xr:uid="{00000000-0005-0000-0000-00005A550000}"/>
    <cellStyle name="Normal 20 5 4 9" xfId="28252" xr:uid="{00000000-0005-0000-0000-00005B550000}"/>
    <cellStyle name="Normal 20 5 5" xfId="863" xr:uid="{00000000-0005-0000-0000-00005C550000}"/>
    <cellStyle name="Normal 20 5 5 2" xfId="3705" xr:uid="{00000000-0005-0000-0000-00005D550000}"/>
    <cellStyle name="Normal 20 5 5 2 2" xfId="8687" xr:uid="{00000000-0005-0000-0000-00005E550000}"/>
    <cellStyle name="Normal 20 5 5 2 2 2" xfId="17932" xr:uid="{00000000-0005-0000-0000-00005F550000}"/>
    <cellStyle name="Normal 20 5 5 2 2 3" xfId="27182" xr:uid="{00000000-0005-0000-0000-000060550000}"/>
    <cellStyle name="Normal 20 5 5 2 2 4" xfId="36427" xr:uid="{00000000-0005-0000-0000-000061550000}"/>
    <cellStyle name="Normal 20 5 5 2 2 5" xfId="45672" xr:uid="{00000000-0005-0000-0000-000062550000}"/>
    <cellStyle name="Normal 20 5 5 2 3" xfId="12950" xr:uid="{00000000-0005-0000-0000-000063550000}"/>
    <cellStyle name="Normal 20 5 5 2 4" xfId="22200" xr:uid="{00000000-0005-0000-0000-000064550000}"/>
    <cellStyle name="Normal 20 5 5 2 5" xfId="31445" xr:uid="{00000000-0005-0000-0000-000065550000}"/>
    <cellStyle name="Normal 20 5 5 2 6" xfId="40690" xr:uid="{00000000-0005-0000-0000-000066550000}"/>
    <cellStyle name="Normal 20 5 5 3" xfId="2267" xr:uid="{00000000-0005-0000-0000-000067550000}"/>
    <cellStyle name="Normal 20 5 5 3 2" xfId="7249" xr:uid="{00000000-0005-0000-0000-000068550000}"/>
    <cellStyle name="Normal 20 5 5 3 2 2" xfId="16494" xr:uid="{00000000-0005-0000-0000-000069550000}"/>
    <cellStyle name="Normal 20 5 5 3 2 3" xfId="25744" xr:uid="{00000000-0005-0000-0000-00006A550000}"/>
    <cellStyle name="Normal 20 5 5 3 2 4" xfId="34989" xr:uid="{00000000-0005-0000-0000-00006B550000}"/>
    <cellStyle name="Normal 20 5 5 3 2 5" xfId="44234" xr:uid="{00000000-0005-0000-0000-00006C550000}"/>
    <cellStyle name="Normal 20 5 5 3 3" xfId="11512" xr:uid="{00000000-0005-0000-0000-00006D550000}"/>
    <cellStyle name="Normal 20 5 5 3 4" xfId="20762" xr:uid="{00000000-0005-0000-0000-00006E550000}"/>
    <cellStyle name="Normal 20 5 5 3 5" xfId="30007" xr:uid="{00000000-0005-0000-0000-00006F550000}"/>
    <cellStyle name="Normal 20 5 5 3 6" xfId="39252" xr:uid="{00000000-0005-0000-0000-000070550000}"/>
    <cellStyle name="Normal 20 5 5 4" xfId="5845" xr:uid="{00000000-0005-0000-0000-000071550000}"/>
    <cellStyle name="Normal 20 5 5 4 2" xfId="15090" xr:uid="{00000000-0005-0000-0000-000072550000}"/>
    <cellStyle name="Normal 20 5 5 4 3" xfId="24340" xr:uid="{00000000-0005-0000-0000-000073550000}"/>
    <cellStyle name="Normal 20 5 5 4 4" xfId="33585" xr:uid="{00000000-0005-0000-0000-000074550000}"/>
    <cellStyle name="Normal 20 5 5 4 5" xfId="42830" xr:uid="{00000000-0005-0000-0000-000075550000}"/>
    <cellStyle name="Normal 20 5 5 5" xfId="10108" xr:uid="{00000000-0005-0000-0000-000076550000}"/>
    <cellStyle name="Normal 20 5 5 6" xfId="19358" xr:uid="{00000000-0005-0000-0000-000077550000}"/>
    <cellStyle name="Normal 20 5 5 7" xfId="28603" xr:uid="{00000000-0005-0000-0000-000078550000}"/>
    <cellStyle name="Normal 20 5 5 8" xfId="37848" xr:uid="{00000000-0005-0000-0000-000079550000}"/>
    <cellStyle name="Normal 20 5 6" xfId="2986" xr:uid="{00000000-0005-0000-0000-00007A550000}"/>
    <cellStyle name="Normal 20 5 6 2" xfId="7968" xr:uid="{00000000-0005-0000-0000-00007B550000}"/>
    <cellStyle name="Normal 20 5 6 2 2" xfId="17213" xr:uid="{00000000-0005-0000-0000-00007C550000}"/>
    <cellStyle name="Normal 20 5 6 2 3" xfId="26463" xr:uid="{00000000-0005-0000-0000-00007D550000}"/>
    <cellStyle name="Normal 20 5 6 2 4" xfId="35708" xr:uid="{00000000-0005-0000-0000-00007E550000}"/>
    <cellStyle name="Normal 20 5 6 2 5" xfId="44953" xr:uid="{00000000-0005-0000-0000-00007F550000}"/>
    <cellStyle name="Normal 20 5 6 3" xfId="12231" xr:uid="{00000000-0005-0000-0000-000080550000}"/>
    <cellStyle name="Normal 20 5 6 4" xfId="21481" xr:uid="{00000000-0005-0000-0000-000081550000}"/>
    <cellStyle name="Normal 20 5 6 5" xfId="30726" xr:uid="{00000000-0005-0000-0000-000082550000}"/>
    <cellStyle name="Normal 20 5 6 6" xfId="39971" xr:uid="{00000000-0005-0000-0000-000083550000}"/>
    <cellStyle name="Normal 20 5 7" xfId="1604" xr:uid="{00000000-0005-0000-0000-000084550000}"/>
    <cellStyle name="Normal 20 5 7 2" xfId="6586" xr:uid="{00000000-0005-0000-0000-000085550000}"/>
    <cellStyle name="Normal 20 5 7 2 2" xfId="15831" xr:uid="{00000000-0005-0000-0000-000086550000}"/>
    <cellStyle name="Normal 20 5 7 2 3" xfId="25081" xr:uid="{00000000-0005-0000-0000-000087550000}"/>
    <cellStyle name="Normal 20 5 7 2 4" xfId="34326" xr:uid="{00000000-0005-0000-0000-000088550000}"/>
    <cellStyle name="Normal 20 5 7 2 5" xfId="43571" xr:uid="{00000000-0005-0000-0000-000089550000}"/>
    <cellStyle name="Normal 20 5 7 3" xfId="10849" xr:uid="{00000000-0005-0000-0000-00008A550000}"/>
    <cellStyle name="Normal 20 5 7 4" xfId="20099" xr:uid="{00000000-0005-0000-0000-00008B550000}"/>
    <cellStyle name="Normal 20 5 7 5" xfId="29344" xr:uid="{00000000-0005-0000-0000-00008C550000}"/>
    <cellStyle name="Normal 20 5 7 6" xfId="38589" xr:uid="{00000000-0005-0000-0000-00008D550000}"/>
    <cellStyle name="Normal 20 5 8" xfId="5126" xr:uid="{00000000-0005-0000-0000-00008E550000}"/>
    <cellStyle name="Normal 20 5 8 2" xfId="14371" xr:uid="{00000000-0005-0000-0000-00008F550000}"/>
    <cellStyle name="Normal 20 5 8 3" xfId="23621" xr:uid="{00000000-0005-0000-0000-000090550000}"/>
    <cellStyle name="Normal 20 5 8 4" xfId="32866" xr:uid="{00000000-0005-0000-0000-000091550000}"/>
    <cellStyle name="Normal 20 5 8 5" xfId="42111" xr:uid="{00000000-0005-0000-0000-000092550000}"/>
    <cellStyle name="Normal 20 5 9" xfId="4424" xr:uid="{00000000-0005-0000-0000-000093550000}"/>
    <cellStyle name="Normal 20 5 9 2" xfId="13669" xr:uid="{00000000-0005-0000-0000-000094550000}"/>
    <cellStyle name="Normal 20 5 9 3" xfId="22919" xr:uid="{00000000-0005-0000-0000-000095550000}"/>
    <cellStyle name="Normal 20 5 9 4" xfId="32164" xr:uid="{00000000-0005-0000-0000-000096550000}"/>
    <cellStyle name="Normal 20 5 9 5" xfId="41409" xr:uid="{00000000-0005-0000-0000-000097550000}"/>
    <cellStyle name="Normal 20 6" xfId="181" xr:uid="{00000000-0005-0000-0000-000098550000}"/>
    <cellStyle name="Normal 20 6 10" xfId="9428" xr:uid="{00000000-0005-0000-0000-000099550000}"/>
    <cellStyle name="Normal 20 6 11" xfId="18678" xr:uid="{00000000-0005-0000-0000-00009A550000}"/>
    <cellStyle name="Normal 20 6 12" xfId="27923" xr:uid="{00000000-0005-0000-0000-00009B550000}"/>
    <cellStyle name="Normal 20 6 13" xfId="37168" xr:uid="{00000000-0005-0000-0000-00009C550000}"/>
    <cellStyle name="Normal 20 6 2" xfId="260" xr:uid="{00000000-0005-0000-0000-00009D550000}"/>
    <cellStyle name="Normal 20 6 2 10" xfId="28001" xr:uid="{00000000-0005-0000-0000-00009E550000}"/>
    <cellStyle name="Normal 20 6 2 11" xfId="37246" xr:uid="{00000000-0005-0000-0000-00009F550000}"/>
    <cellStyle name="Normal 20 6 2 2" xfId="629" xr:uid="{00000000-0005-0000-0000-0000A0550000}"/>
    <cellStyle name="Normal 20 6 2 2 10" xfId="37614" xr:uid="{00000000-0005-0000-0000-0000A1550000}"/>
    <cellStyle name="Normal 20 6 2 2 2" xfId="1331" xr:uid="{00000000-0005-0000-0000-0000A2550000}"/>
    <cellStyle name="Normal 20 6 2 2 2 2" xfId="4173" xr:uid="{00000000-0005-0000-0000-0000A3550000}"/>
    <cellStyle name="Normal 20 6 2 2 2 2 2" xfId="9155" xr:uid="{00000000-0005-0000-0000-0000A4550000}"/>
    <cellStyle name="Normal 20 6 2 2 2 2 2 2" xfId="18400" xr:uid="{00000000-0005-0000-0000-0000A5550000}"/>
    <cellStyle name="Normal 20 6 2 2 2 2 2 3" xfId="27650" xr:uid="{00000000-0005-0000-0000-0000A6550000}"/>
    <cellStyle name="Normal 20 6 2 2 2 2 2 4" xfId="36895" xr:uid="{00000000-0005-0000-0000-0000A7550000}"/>
    <cellStyle name="Normal 20 6 2 2 2 2 2 5" xfId="46140" xr:uid="{00000000-0005-0000-0000-0000A8550000}"/>
    <cellStyle name="Normal 20 6 2 2 2 2 3" xfId="13418" xr:uid="{00000000-0005-0000-0000-0000A9550000}"/>
    <cellStyle name="Normal 20 6 2 2 2 2 4" xfId="22668" xr:uid="{00000000-0005-0000-0000-0000AA550000}"/>
    <cellStyle name="Normal 20 6 2 2 2 2 5" xfId="31913" xr:uid="{00000000-0005-0000-0000-0000AB550000}"/>
    <cellStyle name="Normal 20 6 2 2 2 2 6" xfId="41158" xr:uid="{00000000-0005-0000-0000-0000AC550000}"/>
    <cellStyle name="Normal 20 6 2 2 2 3" xfId="2752" xr:uid="{00000000-0005-0000-0000-0000AD550000}"/>
    <cellStyle name="Normal 20 6 2 2 2 3 2" xfId="7734" xr:uid="{00000000-0005-0000-0000-0000AE550000}"/>
    <cellStyle name="Normal 20 6 2 2 2 3 2 2" xfId="16979" xr:uid="{00000000-0005-0000-0000-0000AF550000}"/>
    <cellStyle name="Normal 20 6 2 2 2 3 2 3" xfId="26229" xr:uid="{00000000-0005-0000-0000-0000B0550000}"/>
    <cellStyle name="Normal 20 6 2 2 2 3 2 4" xfId="35474" xr:uid="{00000000-0005-0000-0000-0000B1550000}"/>
    <cellStyle name="Normal 20 6 2 2 2 3 2 5" xfId="44719" xr:uid="{00000000-0005-0000-0000-0000B2550000}"/>
    <cellStyle name="Normal 20 6 2 2 2 3 3" xfId="11997" xr:uid="{00000000-0005-0000-0000-0000B3550000}"/>
    <cellStyle name="Normal 20 6 2 2 2 3 4" xfId="21247" xr:uid="{00000000-0005-0000-0000-0000B4550000}"/>
    <cellStyle name="Normal 20 6 2 2 2 3 5" xfId="30492" xr:uid="{00000000-0005-0000-0000-0000B5550000}"/>
    <cellStyle name="Normal 20 6 2 2 2 3 6" xfId="39737" xr:uid="{00000000-0005-0000-0000-0000B6550000}"/>
    <cellStyle name="Normal 20 6 2 2 2 4" xfId="6313" xr:uid="{00000000-0005-0000-0000-0000B7550000}"/>
    <cellStyle name="Normal 20 6 2 2 2 4 2" xfId="15558" xr:uid="{00000000-0005-0000-0000-0000B8550000}"/>
    <cellStyle name="Normal 20 6 2 2 2 4 3" xfId="24808" xr:uid="{00000000-0005-0000-0000-0000B9550000}"/>
    <cellStyle name="Normal 20 6 2 2 2 4 4" xfId="34053" xr:uid="{00000000-0005-0000-0000-0000BA550000}"/>
    <cellStyle name="Normal 20 6 2 2 2 4 5" xfId="43298" xr:uid="{00000000-0005-0000-0000-0000BB550000}"/>
    <cellStyle name="Normal 20 6 2 2 2 5" xfId="10576" xr:uid="{00000000-0005-0000-0000-0000BC550000}"/>
    <cellStyle name="Normal 20 6 2 2 2 6" xfId="19826" xr:uid="{00000000-0005-0000-0000-0000BD550000}"/>
    <cellStyle name="Normal 20 6 2 2 2 7" xfId="29071" xr:uid="{00000000-0005-0000-0000-0000BE550000}"/>
    <cellStyle name="Normal 20 6 2 2 2 8" xfId="38316" xr:uid="{00000000-0005-0000-0000-0000BF550000}"/>
    <cellStyle name="Normal 20 6 2 2 3" xfId="3471" xr:uid="{00000000-0005-0000-0000-0000C0550000}"/>
    <cellStyle name="Normal 20 6 2 2 3 2" xfId="8453" xr:uid="{00000000-0005-0000-0000-0000C1550000}"/>
    <cellStyle name="Normal 20 6 2 2 3 2 2" xfId="17698" xr:uid="{00000000-0005-0000-0000-0000C2550000}"/>
    <cellStyle name="Normal 20 6 2 2 3 2 3" xfId="26948" xr:uid="{00000000-0005-0000-0000-0000C3550000}"/>
    <cellStyle name="Normal 20 6 2 2 3 2 4" xfId="36193" xr:uid="{00000000-0005-0000-0000-0000C4550000}"/>
    <cellStyle name="Normal 20 6 2 2 3 2 5" xfId="45438" xr:uid="{00000000-0005-0000-0000-0000C5550000}"/>
    <cellStyle name="Normal 20 6 2 2 3 3" xfId="12716" xr:uid="{00000000-0005-0000-0000-0000C6550000}"/>
    <cellStyle name="Normal 20 6 2 2 3 4" xfId="21966" xr:uid="{00000000-0005-0000-0000-0000C7550000}"/>
    <cellStyle name="Normal 20 6 2 2 3 5" xfId="31211" xr:uid="{00000000-0005-0000-0000-0000C8550000}"/>
    <cellStyle name="Normal 20 6 2 2 3 6" xfId="40456" xr:uid="{00000000-0005-0000-0000-0000C9550000}"/>
    <cellStyle name="Normal 20 6 2 2 4" xfId="2033" xr:uid="{00000000-0005-0000-0000-0000CA550000}"/>
    <cellStyle name="Normal 20 6 2 2 4 2" xfId="7015" xr:uid="{00000000-0005-0000-0000-0000CB550000}"/>
    <cellStyle name="Normal 20 6 2 2 4 2 2" xfId="16260" xr:uid="{00000000-0005-0000-0000-0000CC550000}"/>
    <cellStyle name="Normal 20 6 2 2 4 2 3" xfId="25510" xr:uid="{00000000-0005-0000-0000-0000CD550000}"/>
    <cellStyle name="Normal 20 6 2 2 4 2 4" xfId="34755" xr:uid="{00000000-0005-0000-0000-0000CE550000}"/>
    <cellStyle name="Normal 20 6 2 2 4 2 5" xfId="44000" xr:uid="{00000000-0005-0000-0000-0000CF550000}"/>
    <cellStyle name="Normal 20 6 2 2 4 3" xfId="11278" xr:uid="{00000000-0005-0000-0000-0000D0550000}"/>
    <cellStyle name="Normal 20 6 2 2 4 4" xfId="20528" xr:uid="{00000000-0005-0000-0000-0000D1550000}"/>
    <cellStyle name="Normal 20 6 2 2 4 5" xfId="29773" xr:uid="{00000000-0005-0000-0000-0000D2550000}"/>
    <cellStyle name="Normal 20 6 2 2 4 6" xfId="39018" xr:uid="{00000000-0005-0000-0000-0000D3550000}"/>
    <cellStyle name="Normal 20 6 2 2 5" xfId="5611" xr:uid="{00000000-0005-0000-0000-0000D4550000}"/>
    <cellStyle name="Normal 20 6 2 2 5 2" xfId="14856" xr:uid="{00000000-0005-0000-0000-0000D5550000}"/>
    <cellStyle name="Normal 20 6 2 2 5 3" xfId="24106" xr:uid="{00000000-0005-0000-0000-0000D6550000}"/>
    <cellStyle name="Normal 20 6 2 2 5 4" xfId="33351" xr:uid="{00000000-0005-0000-0000-0000D7550000}"/>
    <cellStyle name="Normal 20 6 2 2 5 5" xfId="42596" xr:uid="{00000000-0005-0000-0000-0000D8550000}"/>
    <cellStyle name="Normal 20 6 2 2 6" xfId="4892" xr:uid="{00000000-0005-0000-0000-0000D9550000}"/>
    <cellStyle name="Normal 20 6 2 2 6 2" xfId="14137" xr:uid="{00000000-0005-0000-0000-0000DA550000}"/>
    <cellStyle name="Normal 20 6 2 2 6 3" xfId="23387" xr:uid="{00000000-0005-0000-0000-0000DB550000}"/>
    <cellStyle name="Normal 20 6 2 2 6 4" xfId="32632" xr:uid="{00000000-0005-0000-0000-0000DC550000}"/>
    <cellStyle name="Normal 20 6 2 2 6 5" xfId="41877" xr:uid="{00000000-0005-0000-0000-0000DD550000}"/>
    <cellStyle name="Normal 20 6 2 2 7" xfId="9874" xr:uid="{00000000-0005-0000-0000-0000DE550000}"/>
    <cellStyle name="Normal 20 6 2 2 8" xfId="19124" xr:uid="{00000000-0005-0000-0000-0000DF550000}"/>
    <cellStyle name="Normal 20 6 2 2 9" xfId="28369" xr:uid="{00000000-0005-0000-0000-0000E0550000}"/>
    <cellStyle name="Normal 20 6 2 3" xfId="980" xr:uid="{00000000-0005-0000-0000-0000E1550000}"/>
    <cellStyle name="Normal 20 6 2 3 2" xfId="3822" xr:uid="{00000000-0005-0000-0000-0000E2550000}"/>
    <cellStyle name="Normal 20 6 2 3 2 2" xfId="8804" xr:uid="{00000000-0005-0000-0000-0000E3550000}"/>
    <cellStyle name="Normal 20 6 2 3 2 2 2" xfId="18049" xr:uid="{00000000-0005-0000-0000-0000E4550000}"/>
    <cellStyle name="Normal 20 6 2 3 2 2 3" xfId="27299" xr:uid="{00000000-0005-0000-0000-0000E5550000}"/>
    <cellStyle name="Normal 20 6 2 3 2 2 4" xfId="36544" xr:uid="{00000000-0005-0000-0000-0000E6550000}"/>
    <cellStyle name="Normal 20 6 2 3 2 2 5" xfId="45789" xr:uid="{00000000-0005-0000-0000-0000E7550000}"/>
    <cellStyle name="Normal 20 6 2 3 2 3" xfId="13067" xr:uid="{00000000-0005-0000-0000-0000E8550000}"/>
    <cellStyle name="Normal 20 6 2 3 2 4" xfId="22317" xr:uid="{00000000-0005-0000-0000-0000E9550000}"/>
    <cellStyle name="Normal 20 6 2 3 2 5" xfId="31562" xr:uid="{00000000-0005-0000-0000-0000EA550000}"/>
    <cellStyle name="Normal 20 6 2 3 2 6" xfId="40807" xr:uid="{00000000-0005-0000-0000-0000EB550000}"/>
    <cellStyle name="Normal 20 6 2 3 3" xfId="2384" xr:uid="{00000000-0005-0000-0000-0000EC550000}"/>
    <cellStyle name="Normal 20 6 2 3 3 2" xfId="7366" xr:uid="{00000000-0005-0000-0000-0000ED550000}"/>
    <cellStyle name="Normal 20 6 2 3 3 2 2" xfId="16611" xr:uid="{00000000-0005-0000-0000-0000EE550000}"/>
    <cellStyle name="Normal 20 6 2 3 3 2 3" xfId="25861" xr:uid="{00000000-0005-0000-0000-0000EF550000}"/>
    <cellStyle name="Normal 20 6 2 3 3 2 4" xfId="35106" xr:uid="{00000000-0005-0000-0000-0000F0550000}"/>
    <cellStyle name="Normal 20 6 2 3 3 2 5" xfId="44351" xr:uid="{00000000-0005-0000-0000-0000F1550000}"/>
    <cellStyle name="Normal 20 6 2 3 3 3" xfId="11629" xr:uid="{00000000-0005-0000-0000-0000F2550000}"/>
    <cellStyle name="Normal 20 6 2 3 3 4" xfId="20879" xr:uid="{00000000-0005-0000-0000-0000F3550000}"/>
    <cellStyle name="Normal 20 6 2 3 3 5" xfId="30124" xr:uid="{00000000-0005-0000-0000-0000F4550000}"/>
    <cellStyle name="Normal 20 6 2 3 3 6" xfId="39369" xr:uid="{00000000-0005-0000-0000-0000F5550000}"/>
    <cellStyle name="Normal 20 6 2 3 4" xfId="5962" xr:uid="{00000000-0005-0000-0000-0000F6550000}"/>
    <cellStyle name="Normal 20 6 2 3 4 2" xfId="15207" xr:uid="{00000000-0005-0000-0000-0000F7550000}"/>
    <cellStyle name="Normal 20 6 2 3 4 3" xfId="24457" xr:uid="{00000000-0005-0000-0000-0000F8550000}"/>
    <cellStyle name="Normal 20 6 2 3 4 4" xfId="33702" xr:uid="{00000000-0005-0000-0000-0000F9550000}"/>
    <cellStyle name="Normal 20 6 2 3 4 5" xfId="42947" xr:uid="{00000000-0005-0000-0000-0000FA550000}"/>
    <cellStyle name="Normal 20 6 2 3 5" xfId="10225" xr:uid="{00000000-0005-0000-0000-0000FB550000}"/>
    <cellStyle name="Normal 20 6 2 3 6" xfId="19475" xr:uid="{00000000-0005-0000-0000-0000FC550000}"/>
    <cellStyle name="Normal 20 6 2 3 7" xfId="28720" xr:uid="{00000000-0005-0000-0000-0000FD550000}"/>
    <cellStyle name="Normal 20 6 2 3 8" xfId="37965" xr:uid="{00000000-0005-0000-0000-0000FE550000}"/>
    <cellStyle name="Normal 20 6 2 4" xfId="3103" xr:uid="{00000000-0005-0000-0000-0000FF550000}"/>
    <cellStyle name="Normal 20 6 2 4 2" xfId="8085" xr:uid="{00000000-0005-0000-0000-000000560000}"/>
    <cellStyle name="Normal 20 6 2 4 2 2" xfId="17330" xr:uid="{00000000-0005-0000-0000-000001560000}"/>
    <cellStyle name="Normal 20 6 2 4 2 3" xfId="26580" xr:uid="{00000000-0005-0000-0000-000002560000}"/>
    <cellStyle name="Normal 20 6 2 4 2 4" xfId="35825" xr:uid="{00000000-0005-0000-0000-000003560000}"/>
    <cellStyle name="Normal 20 6 2 4 2 5" xfId="45070" xr:uid="{00000000-0005-0000-0000-000004560000}"/>
    <cellStyle name="Normal 20 6 2 4 3" xfId="12348" xr:uid="{00000000-0005-0000-0000-000005560000}"/>
    <cellStyle name="Normal 20 6 2 4 4" xfId="21598" xr:uid="{00000000-0005-0000-0000-000006560000}"/>
    <cellStyle name="Normal 20 6 2 4 5" xfId="30843" xr:uid="{00000000-0005-0000-0000-000007560000}"/>
    <cellStyle name="Normal 20 6 2 4 6" xfId="40088" xr:uid="{00000000-0005-0000-0000-000008560000}"/>
    <cellStyle name="Normal 20 6 2 5" xfId="1799" xr:uid="{00000000-0005-0000-0000-000009560000}"/>
    <cellStyle name="Normal 20 6 2 5 2" xfId="6781" xr:uid="{00000000-0005-0000-0000-00000A560000}"/>
    <cellStyle name="Normal 20 6 2 5 2 2" xfId="16026" xr:uid="{00000000-0005-0000-0000-00000B560000}"/>
    <cellStyle name="Normal 20 6 2 5 2 3" xfId="25276" xr:uid="{00000000-0005-0000-0000-00000C560000}"/>
    <cellStyle name="Normal 20 6 2 5 2 4" xfId="34521" xr:uid="{00000000-0005-0000-0000-00000D560000}"/>
    <cellStyle name="Normal 20 6 2 5 2 5" xfId="43766" xr:uid="{00000000-0005-0000-0000-00000E560000}"/>
    <cellStyle name="Normal 20 6 2 5 3" xfId="11044" xr:uid="{00000000-0005-0000-0000-00000F560000}"/>
    <cellStyle name="Normal 20 6 2 5 4" xfId="20294" xr:uid="{00000000-0005-0000-0000-000010560000}"/>
    <cellStyle name="Normal 20 6 2 5 5" xfId="29539" xr:uid="{00000000-0005-0000-0000-000011560000}"/>
    <cellStyle name="Normal 20 6 2 5 6" xfId="38784" xr:uid="{00000000-0005-0000-0000-000012560000}"/>
    <cellStyle name="Normal 20 6 2 6" xfId="5243" xr:uid="{00000000-0005-0000-0000-000013560000}"/>
    <cellStyle name="Normal 20 6 2 6 2" xfId="14488" xr:uid="{00000000-0005-0000-0000-000014560000}"/>
    <cellStyle name="Normal 20 6 2 6 3" xfId="23738" xr:uid="{00000000-0005-0000-0000-000015560000}"/>
    <cellStyle name="Normal 20 6 2 6 4" xfId="32983" xr:uid="{00000000-0005-0000-0000-000016560000}"/>
    <cellStyle name="Normal 20 6 2 6 5" xfId="42228" xr:uid="{00000000-0005-0000-0000-000017560000}"/>
    <cellStyle name="Normal 20 6 2 7" xfId="4541" xr:uid="{00000000-0005-0000-0000-000018560000}"/>
    <cellStyle name="Normal 20 6 2 7 2" xfId="13786" xr:uid="{00000000-0005-0000-0000-000019560000}"/>
    <cellStyle name="Normal 20 6 2 7 3" xfId="23036" xr:uid="{00000000-0005-0000-0000-00001A560000}"/>
    <cellStyle name="Normal 20 6 2 7 4" xfId="32281" xr:uid="{00000000-0005-0000-0000-00001B560000}"/>
    <cellStyle name="Normal 20 6 2 7 5" xfId="41526" xr:uid="{00000000-0005-0000-0000-00001C560000}"/>
    <cellStyle name="Normal 20 6 2 8" xfId="9506" xr:uid="{00000000-0005-0000-0000-00001D560000}"/>
    <cellStyle name="Normal 20 6 2 9" xfId="18756" xr:uid="{00000000-0005-0000-0000-00001E560000}"/>
    <cellStyle name="Normal 20 6 3" xfId="416" xr:uid="{00000000-0005-0000-0000-00001F560000}"/>
    <cellStyle name="Normal 20 6 3 10" xfId="28157" xr:uid="{00000000-0005-0000-0000-000020560000}"/>
    <cellStyle name="Normal 20 6 3 11" xfId="37402" xr:uid="{00000000-0005-0000-0000-000021560000}"/>
    <cellStyle name="Normal 20 6 3 2" xfId="785" xr:uid="{00000000-0005-0000-0000-000022560000}"/>
    <cellStyle name="Normal 20 6 3 2 10" xfId="37770" xr:uid="{00000000-0005-0000-0000-000023560000}"/>
    <cellStyle name="Normal 20 6 3 2 2" xfId="1487" xr:uid="{00000000-0005-0000-0000-000024560000}"/>
    <cellStyle name="Normal 20 6 3 2 2 2" xfId="4329" xr:uid="{00000000-0005-0000-0000-000025560000}"/>
    <cellStyle name="Normal 20 6 3 2 2 2 2" xfId="9311" xr:uid="{00000000-0005-0000-0000-000026560000}"/>
    <cellStyle name="Normal 20 6 3 2 2 2 2 2" xfId="18556" xr:uid="{00000000-0005-0000-0000-000027560000}"/>
    <cellStyle name="Normal 20 6 3 2 2 2 2 3" xfId="27806" xr:uid="{00000000-0005-0000-0000-000028560000}"/>
    <cellStyle name="Normal 20 6 3 2 2 2 2 4" xfId="37051" xr:uid="{00000000-0005-0000-0000-000029560000}"/>
    <cellStyle name="Normal 20 6 3 2 2 2 2 5" xfId="46296" xr:uid="{00000000-0005-0000-0000-00002A560000}"/>
    <cellStyle name="Normal 20 6 3 2 2 2 3" xfId="13574" xr:uid="{00000000-0005-0000-0000-00002B560000}"/>
    <cellStyle name="Normal 20 6 3 2 2 2 4" xfId="22824" xr:uid="{00000000-0005-0000-0000-00002C560000}"/>
    <cellStyle name="Normal 20 6 3 2 2 2 5" xfId="32069" xr:uid="{00000000-0005-0000-0000-00002D560000}"/>
    <cellStyle name="Normal 20 6 3 2 2 2 6" xfId="41314" xr:uid="{00000000-0005-0000-0000-00002E560000}"/>
    <cellStyle name="Normal 20 6 3 2 2 3" xfId="2908" xr:uid="{00000000-0005-0000-0000-00002F560000}"/>
    <cellStyle name="Normal 20 6 3 2 2 3 2" xfId="7890" xr:uid="{00000000-0005-0000-0000-000030560000}"/>
    <cellStyle name="Normal 20 6 3 2 2 3 2 2" xfId="17135" xr:uid="{00000000-0005-0000-0000-000031560000}"/>
    <cellStyle name="Normal 20 6 3 2 2 3 2 3" xfId="26385" xr:uid="{00000000-0005-0000-0000-000032560000}"/>
    <cellStyle name="Normal 20 6 3 2 2 3 2 4" xfId="35630" xr:uid="{00000000-0005-0000-0000-000033560000}"/>
    <cellStyle name="Normal 20 6 3 2 2 3 2 5" xfId="44875" xr:uid="{00000000-0005-0000-0000-000034560000}"/>
    <cellStyle name="Normal 20 6 3 2 2 3 3" xfId="12153" xr:uid="{00000000-0005-0000-0000-000035560000}"/>
    <cellStyle name="Normal 20 6 3 2 2 3 4" xfId="21403" xr:uid="{00000000-0005-0000-0000-000036560000}"/>
    <cellStyle name="Normal 20 6 3 2 2 3 5" xfId="30648" xr:uid="{00000000-0005-0000-0000-000037560000}"/>
    <cellStyle name="Normal 20 6 3 2 2 3 6" xfId="39893" xr:uid="{00000000-0005-0000-0000-000038560000}"/>
    <cellStyle name="Normal 20 6 3 2 2 4" xfId="6469" xr:uid="{00000000-0005-0000-0000-000039560000}"/>
    <cellStyle name="Normal 20 6 3 2 2 4 2" xfId="15714" xr:uid="{00000000-0005-0000-0000-00003A560000}"/>
    <cellStyle name="Normal 20 6 3 2 2 4 3" xfId="24964" xr:uid="{00000000-0005-0000-0000-00003B560000}"/>
    <cellStyle name="Normal 20 6 3 2 2 4 4" xfId="34209" xr:uid="{00000000-0005-0000-0000-00003C560000}"/>
    <cellStyle name="Normal 20 6 3 2 2 4 5" xfId="43454" xr:uid="{00000000-0005-0000-0000-00003D560000}"/>
    <cellStyle name="Normal 20 6 3 2 2 5" xfId="10732" xr:uid="{00000000-0005-0000-0000-00003E560000}"/>
    <cellStyle name="Normal 20 6 3 2 2 6" xfId="19982" xr:uid="{00000000-0005-0000-0000-00003F560000}"/>
    <cellStyle name="Normal 20 6 3 2 2 7" xfId="29227" xr:uid="{00000000-0005-0000-0000-000040560000}"/>
    <cellStyle name="Normal 20 6 3 2 2 8" xfId="38472" xr:uid="{00000000-0005-0000-0000-000041560000}"/>
    <cellStyle name="Normal 20 6 3 2 3" xfId="3627" xr:uid="{00000000-0005-0000-0000-000042560000}"/>
    <cellStyle name="Normal 20 6 3 2 3 2" xfId="8609" xr:uid="{00000000-0005-0000-0000-000043560000}"/>
    <cellStyle name="Normal 20 6 3 2 3 2 2" xfId="17854" xr:uid="{00000000-0005-0000-0000-000044560000}"/>
    <cellStyle name="Normal 20 6 3 2 3 2 3" xfId="27104" xr:uid="{00000000-0005-0000-0000-000045560000}"/>
    <cellStyle name="Normal 20 6 3 2 3 2 4" xfId="36349" xr:uid="{00000000-0005-0000-0000-000046560000}"/>
    <cellStyle name="Normal 20 6 3 2 3 2 5" xfId="45594" xr:uid="{00000000-0005-0000-0000-000047560000}"/>
    <cellStyle name="Normal 20 6 3 2 3 3" xfId="12872" xr:uid="{00000000-0005-0000-0000-000048560000}"/>
    <cellStyle name="Normal 20 6 3 2 3 4" xfId="22122" xr:uid="{00000000-0005-0000-0000-000049560000}"/>
    <cellStyle name="Normal 20 6 3 2 3 5" xfId="31367" xr:uid="{00000000-0005-0000-0000-00004A560000}"/>
    <cellStyle name="Normal 20 6 3 2 3 6" xfId="40612" xr:uid="{00000000-0005-0000-0000-00004B560000}"/>
    <cellStyle name="Normal 20 6 3 2 4" xfId="2189" xr:uid="{00000000-0005-0000-0000-00004C560000}"/>
    <cellStyle name="Normal 20 6 3 2 4 2" xfId="7171" xr:uid="{00000000-0005-0000-0000-00004D560000}"/>
    <cellStyle name="Normal 20 6 3 2 4 2 2" xfId="16416" xr:uid="{00000000-0005-0000-0000-00004E560000}"/>
    <cellStyle name="Normal 20 6 3 2 4 2 3" xfId="25666" xr:uid="{00000000-0005-0000-0000-00004F560000}"/>
    <cellStyle name="Normal 20 6 3 2 4 2 4" xfId="34911" xr:uid="{00000000-0005-0000-0000-000050560000}"/>
    <cellStyle name="Normal 20 6 3 2 4 2 5" xfId="44156" xr:uid="{00000000-0005-0000-0000-000051560000}"/>
    <cellStyle name="Normal 20 6 3 2 4 3" xfId="11434" xr:uid="{00000000-0005-0000-0000-000052560000}"/>
    <cellStyle name="Normal 20 6 3 2 4 4" xfId="20684" xr:uid="{00000000-0005-0000-0000-000053560000}"/>
    <cellStyle name="Normal 20 6 3 2 4 5" xfId="29929" xr:uid="{00000000-0005-0000-0000-000054560000}"/>
    <cellStyle name="Normal 20 6 3 2 4 6" xfId="39174" xr:uid="{00000000-0005-0000-0000-000055560000}"/>
    <cellStyle name="Normal 20 6 3 2 5" xfId="5767" xr:uid="{00000000-0005-0000-0000-000056560000}"/>
    <cellStyle name="Normal 20 6 3 2 5 2" xfId="15012" xr:uid="{00000000-0005-0000-0000-000057560000}"/>
    <cellStyle name="Normal 20 6 3 2 5 3" xfId="24262" xr:uid="{00000000-0005-0000-0000-000058560000}"/>
    <cellStyle name="Normal 20 6 3 2 5 4" xfId="33507" xr:uid="{00000000-0005-0000-0000-000059560000}"/>
    <cellStyle name="Normal 20 6 3 2 5 5" xfId="42752" xr:uid="{00000000-0005-0000-0000-00005A560000}"/>
    <cellStyle name="Normal 20 6 3 2 6" xfId="5048" xr:uid="{00000000-0005-0000-0000-00005B560000}"/>
    <cellStyle name="Normal 20 6 3 2 6 2" xfId="14293" xr:uid="{00000000-0005-0000-0000-00005C560000}"/>
    <cellStyle name="Normal 20 6 3 2 6 3" xfId="23543" xr:uid="{00000000-0005-0000-0000-00005D560000}"/>
    <cellStyle name="Normal 20 6 3 2 6 4" xfId="32788" xr:uid="{00000000-0005-0000-0000-00005E560000}"/>
    <cellStyle name="Normal 20 6 3 2 6 5" xfId="42033" xr:uid="{00000000-0005-0000-0000-00005F560000}"/>
    <cellStyle name="Normal 20 6 3 2 7" xfId="10030" xr:uid="{00000000-0005-0000-0000-000060560000}"/>
    <cellStyle name="Normal 20 6 3 2 8" xfId="19280" xr:uid="{00000000-0005-0000-0000-000061560000}"/>
    <cellStyle name="Normal 20 6 3 2 9" xfId="28525" xr:uid="{00000000-0005-0000-0000-000062560000}"/>
    <cellStyle name="Normal 20 6 3 3" xfId="1136" xr:uid="{00000000-0005-0000-0000-000063560000}"/>
    <cellStyle name="Normal 20 6 3 3 2" xfId="3978" xr:uid="{00000000-0005-0000-0000-000064560000}"/>
    <cellStyle name="Normal 20 6 3 3 2 2" xfId="8960" xr:uid="{00000000-0005-0000-0000-000065560000}"/>
    <cellStyle name="Normal 20 6 3 3 2 2 2" xfId="18205" xr:uid="{00000000-0005-0000-0000-000066560000}"/>
    <cellStyle name="Normal 20 6 3 3 2 2 3" xfId="27455" xr:uid="{00000000-0005-0000-0000-000067560000}"/>
    <cellStyle name="Normal 20 6 3 3 2 2 4" xfId="36700" xr:uid="{00000000-0005-0000-0000-000068560000}"/>
    <cellStyle name="Normal 20 6 3 3 2 2 5" xfId="45945" xr:uid="{00000000-0005-0000-0000-000069560000}"/>
    <cellStyle name="Normal 20 6 3 3 2 3" xfId="13223" xr:uid="{00000000-0005-0000-0000-00006A560000}"/>
    <cellStyle name="Normal 20 6 3 3 2 4" xfId="22473" xr:uid="{00000000-0005-0000-0000-00006B560000}"/>
    <cellStyle name="Normal 20 6 3 3 2 5" xfId="31718" xr:uid="{00000000-0005-0000-0000-00006C560000}"/>
    <cellStyle name="Normal 20 6 3 3 2 6" xfId="40963" xr:uid="{00000000-0005-0000-0000-00006D560000}"/>
    <cellStyle name="Normal 20 6 3 3 3" xfId="2540" xr:uid="{00000000-0005-0000-0000-00006E560000}"/>
    <cellStyle name="Normal 20 6 3 3 3 2" xfId="7522" xr:uid="{00000000-0005-0000-0000-00006F560000}"/>
    <cellStyle name="Normal 20 6 3 3 3 2 2" xfId="16767" xr:uid="{00000000-0005-0000-0000-000070560000}"/>
    <cellStyle name="Normal 20 6 3 3 3 2 3" xfId="26017" xr:uid="{00000000-0005-0000-0000-000071560000}"/>
    <cellStyle name="Normal 20 6 3 3 3 2 4" xfId="35262" xr:uid="{00000000-0005-0000-0000-000072560000}"/>
    <cellStyle name="Normal 20 6 3 3 3 2 5" xfId="44507" xr:uid="{00000000-0005-0000-0000-000073560000}"/>
    <cellStyle name="Normal 20 6 3 3 3 3" xfId="11785" xr:uid="{00000000-0005-0000-0000-000074560000}"/>
    <cellStyle name="Normal 20 6 3 3 3 4" xfId="21035" xr:uid="{00000000-0005-0000-0000-000075560000}"/>
    <cellStyle name="Normal 20 6 3 3 3 5" xfId="30280" xr:uid="{00000000-0005-0000-0000-000076560000}"/>
    <cellStyle name="Normal 20 6 3 3 3 6" xfId="39525" xr:uid="{00000000-0005-0000-0000-000077560000}"/>
    <cellStyle name="Normal 20 6 3 3 4" xfId="6118" xr:uid="{00000000-0005-0000-0000-000078560000}"/>
    <cellStyle name="Normal 20 6 3 3 4 2" xfId="15363" xr:uid="{00000000-0005-0000-0000-000079560000}"/>
    <cellStyle name="Normal 20 6 3 3 4 3" xfId="24613" xr:uid="{00000000-0005-0000-0000-00007A560000}"/>
    <cellStyle name="Normal 20 6 3 3 4 4" xfId="33858" xr:uid="{00000000-0005-0000-0000-00007B560000}"/>
    <cellStyle name="Normal 20 6 3 3 4 5" xfId="43103" xr:uid="{00000000-0005-0000-0000-00007C560000}"/>
    <cellStyle name="Normal 20 6 3 3 5" xfId="10381" xr:uid="{00000000-0005-0000-0000-00007D560000}"/>
    <cellStyle name="Normal 20 6 3 3 6" xfId="19631" xr:uid="{00000000-0005-0000-0000-00007E560000}"/>
    <cellStyle name="Normal 20 6 3 3 7" xfId="28876" xr:uid="{00000000-0005-0000-0000-00007F560000}"/>
    <cellStyle name="Normal 20 6 3 3 8" xfId="38121" xr:uid="{00000000-0005-0000-0000-000080560000}"/>
    <cellStyle name="Normal 20 6 3 4" xfId="3259" xr:uid="{00000000-0005-0000-0000-000081560000}"/>
    <cellStyle name="Normal 20 6 3 4 2" xfId="8241" xr:uid="{00000000-0005-0000-0000-000082560000}"/>
    <cellStyle name="Normal 20 6 3 4 2 2" xfId="17486" xr:uid="{00000000-0005-0000-0000-000083560000}"/>
    <cellStyle name="Normal 20 6 3 4 2 3" xfId="26736" xr:uid="{00000000-0005-0000-0000-000084560000}"/>
    <cellStyle name="Normal 20 6 3 4 2 4" xfId="35981" xr:uid="{00000000-0005-0000-0000-000085560000}"/>
    <cellStyle name="Normal 20 6 3 4 2 5" xfId="45226" xr:uid="{00000000-0005-0000-0000-000086560000}"/>
    <cellStyle name="Normal 20 6 3 4 3" xfId="12504" xr:uid="{00000000-0005-0000-0000-000087560000}"/>
    <cellStyle name="Normal 20 6 3 4 4" xfId="21754" xr:uid="{00000000-0005-0000-0000-000088560000}"/>
    <cellStyle name="Normal 20 6 3 4 5" xfId="30999" xr:uid="{00000000-0005-0000-0000-000089560000}"/>
    <cellStyle name="Normal 20 6 3 4 6" xfId="40244" xr:uid="{00000000-0005-0000-0000-00008A560000}"/>
    <cellStyle name="Normal 20 6 3 5" xfId="1721" xr:uid="{00000000-0005-0000-0000-00008B560000}"/>
    <cellStyle name="Normal 20 6 3 5 2" xfId="6703" xr:uid="{00000000-0005-0000-0000-00008C560000}"/>
    <cellStyle name="Normal 20 6 3 5 2 2" xfId="15948" xr:uid="{00000000-0005-0000-0000-00008D560000}"/>
    <cellStyle name="Normal 20 6 3 5 2 3" xfId="25198" xr:uid="{00000000-0005-0000-0000-00008E560000}"/>
    <cellStyle name="Normal 20 6 3 5 2 4" xfId="34443" xr:uid="{00000000-0005-0000-0000-00008F560000}"/>
    <cellStyle name="Normal 20 6 3 5 2 5" xfId="43688" xr:uid="{00000000-0005-0000-0000-000090560000}"/>
    <cellStyle name="Normal 20 6 3 5 3" xfId="10966" xr:uid="{00000000-0005-0000-0000-000091560000}"/>
    <cellStyle name="Normal 20 6 3 5 4" xfId="20216" xr:uid="{00000000-0005-0000-0000-000092560000}"/>
    <cellStyle name="Normal 20 6 3 5 5" xfId="29461" xr:uid="{00000000-0005-0000-0000-000093560000}"/>
    <cellStyle name="Normal 20 6 3 5 6" xfId="38706" xr:uid="{00000000-0005-0000-0000-000094560000}"/>
    <cellStyle name="Normal 20 6 3 6" xfId="5399" xr:uid="{00000000-0005-0000-0000-000095560000}"/>
    <cellStyle name="Normal 20 6 3 6 2" xfId="14644" xr:uid="{00000000-0005-0000-0000-000096560000}"/>
    <cellStyle name="Normal 20 6 3 6 3" xfId="23894" xr:uid="{00000000-0005-0000-0000-000097560000}"/>
    <cellStyle name="Normal 20 6 3 6 4" xfId="33139" xr:uid="{00000000-0005-0000-0000-000098560000}"/>
    <cellStyle name="Normal 20 6 3 6 5" xfId="42384" xr:uid="{00000000-0005-0000-0000-000099560000}"/>
    <cellStyle name="Normal 20 6 3 7" xfId="4697" xr:uid="{00000000-0005-0000-0000-00009A560000}"/>
    <cellStyle name="Normal 20 6 3 7 2" xfId="13942" xr:uid="{00000000-0005-0000-0000-00009B560000}"/>
    <cellStyle name="Normal 20 6 3 7 3" xfId="23192" xr:uid="{00000000-0005-0000-0000-00009C560000}"/>
    <cellStyle name="Normal 20 6 3 7 4" xfId="32437" xr:uid="{00000000-0005-0000-0000-00009D560000}"/>
    <cellStyle name="Normal 20 6 3 7 5" xfId="41682" xr:uid="{00000000-0005-0000-0000-00009E560000}"/>
    <cellStyle name="Normal 20 6 3 8" xfId="9662" xr:uid="{00000000-0005-0000-0000-00009F560000}"/>
    <cellStyle name="Normal 20 6 3 9" xfId="18912" xr:uid="{00000000-0005-0000-0000-0000A0560000}"/>
    <cellStyle name="Normal 20 6 4" xfId="551" xr:uid="{00000000-0005-0000-0000-0000A1560000}"/>
    <cellStyle name="Normal 20 6 4 10" xfId="37536" xr:uid="{00000000-0005-0000-0000-0000A2560000}"/>
    <cellStyle name="Normal 20 6 4 2" xfId="1253" xr:uid="{00000000-0005-0000-0000-0000A3560000}"/>
    <cellStyle name="Normal 20 6 4 2 2" xfId="4095" xr:uid="{00000000-0005-0000-0000-0000A4560000}"/>
    <cellStyle name="Normal 20 6 4 2 2 2" xfId="9077" xr:uid="{00000000-0005-0000-0000-0000A5560000}"/>
    <cellStyle name="Normal 20 6 4 2 2 2 2" xfId="18322" xr:uid="{00000000-0005-0000-0000-0000A6560000}"/>
    <cellStyle name="Normal 20 6 4 2 2 2 3" xfId="27572" xr:uid="{00000000-0005-0000-0000-0000A7560000}"/>
    <cellStyle name="Normal 20 6 4 2 2 2 4" xfId="36817" xr:uid="{00000000-0005-0000-0000-0000A8560000}"/>
    <cellStyle name="Normal 20 6 4 2 2 2 5" xfId="46062" xr:uid="{00000000-0005-0000-0000-0000A9560000}"/>
    <cellStyle name="Normal 20 6 4 2 2 3" xfId="13340" xr:uid="{00000000-0005-0000-0000-0000AA560000}"/>
    <cellStyle name="Normal 20 6 4 2 2 4" xfId="22590" xr:uid="{00000000-0005-0000-0000-0000AB560000}"/>
    <cellStyle name="Normal 20 6 4 2 2 5" xfId="31835" xr:uid="{00000000-0005-0000-0000-0000AC560000}"/>
    <cellStyle name="Normal 20 6 4 2 2 6" xfId="41080" xr:uid="{00000000-0005-0000-0000-0000AD560000}"/>
    <cellStyle name="Normal 20 6 4 2 3" xfId="2674" xr:uid="{00000000-0005-0000-0000-0000AE560000}"/>
    <cellStyle name="Normal 20 6 4 2 3 2" xfId="7656" xr:uid="{00000000-0005-0000-0000-0000AF560000}"/>
    <cellStyle name="Normal 20 6 4 2 3 2 2" xfId="16901" xr:uid="{00000000-0005-0000-0000-0000B0560000}"/>
    <cellStyle name="Normal 20 6 4 2 3 2 3" xfId="26151" xr:uid="{00000000-0005-0000-0000-0000B1560000}"/>
    <cellStyle name="Normal 20 6 4 2 3 2 4" xfId="35396" xr:uid="{00000000-0005-0000-0000-0000B2560000}"/>
    <cellStyle name="Normal 20 6 4 2 3 2 5" xfId="44641" xr:uid="{00000000-0005-0000-0000-0000B3560000}"/>
    <cellStyle name="Normal 20 6 4 2 3 3" xfId="11919" xr:uid="{00000000-0005-0000-0000-0000B4560000}"/>
    <cellStyle name="Normal 20 6 4 2 3 4" xfId="21169" xr:uid="{00000000-0005-0000-0000-0000B5560000}"/>
    <cellStyle name="Normal 20 6 4 2 3 5" xfId="30414" xr:uid="{00000000-0005-0000-0000-0000B6560000}"/>
    <cellStyle name="Normal 20 6 4 2 3 6" xfId="39659" xr:uid="{00000000-0005-0000-0000-0000B7560000}"/>
    <cellStyle name="Normal 20 6 4 2 4" xfId="6235" xr:uid="{00000000-0005-0000-0000-0000B8560000}"/>
    <cellStyle name="Normal 20 6 4 2 4 2" xfId="15480" xr:uid="{00000000-0005-0000-0000-0000B9560000}"/>
    <cellStyle name="Normal 20 6 4 2 4 3" xfId="24730" xr:uid="{00000000-0005-0000-0000-0000BA560000}"/>
    <cellStyle name="Normal 20 6 4 2 4 4" xfId="33975" xr:uid="{00000000-0005-0000-0000-0000BB560000}"/>
    <cellStyle name="Normal 20 6 4 2 4 5" xfId="43220" xr:uid="{00000000-0005-0000-0000-0000BC560000}"/>
    <cellStyle name="Normal 20 6 4 2 5" xfId="10498" xr:uid="{00000000-0005-0000-0000-0000BD560000}"/>
    <cellStyle name="Normal 20 6 4 2 6" xfId="19748" xr:uid="{00000000-0005-0000-0000-0000BE560000}"/>
    <cellStyle name="Normal 20 6 4 2 7" xfId="28993" xr:uid="{00000000-0005-0000-0000-0000BF560000}"/>
    <cellStyle name="Normal 20 6 4 2 8" xfId="38238" xr:uid="{00000000-0005-0000-0000-0000C0560000}"/>
    <cellStyle name="Normal 20 6 4 3" xfId="3393" xr:uid="{00000000-0005-0000-0000-0000C1560000}"/>
    <cellStyle name="Normal 20 6 4 3 2" xfId="8375" xr:uid="{00000000-0005-0000-0000-0000C2560000}"/>
    <cellStyle name="Normal 20 6 4 3 2 2" xfId="17620" xr:uid="{00000000-0005-0000-0000-0000C3560000}"/>
    <cellStyle name="Normal 20 6 4 3 2 3" xfId="26870" xr:uid="{00000000-0005-0000-0000-0000C4560000}"/>
    <cellStyle name="Normal 20 6 4 3 2 4" xfId="36115" xr:uid="{00000000-0005-0000-0000-0000C5560000}"/>
    <cellStyle name="Normal 20 6 4 3 2 5" xfId="45360" xr:uid="{00000000-0005-0000-0000-0000C6560000}"/>
    <cellStyle name="Normal 20 6 4 3 3" xfId="12638" xr:uid="{00000000-0005-0000-0000-0000C7560000}"/>
    <cellStyle name="Normal 20 6 4 3 4" xfId="21888" xr:uid="{00000000-0005-0000-0000-0000C8560000}"/>
    <cellStyle name="Normal 20 6 4 3 5" xfId="31133" xr:uid="{00000000-0005-0000-0000-0000C9560000}"/>
    <cellStyle name="Normal 20 6 4 3 6" xfId="40378" xr:uid="{00000000-0005-0000-0000-0000CA560000}"/>
    <cellStyle name="Normal 20 6 4 4" xfId="1955" xr:uid="{00000000-0005-0000-0000-0000CB560000}"/>
    <cellStyle name="Normal 20 6 4 4 2" xfId="6937" xr:uid="{00000000-0005-0000-0000-0000CC560000}"/>
    <cellStyle name="Normal 20 6 4 4 2 2" xfId="16182" xr:uid="{00000000-0005-0000-0000-0000CD560000}"/>
    <cellStyle name="Normal 20 6 4 4 2 3" xfId="25432" xr:uid="{00000000-0005-0000-0000-0000CE560000}"/>
    <cellStyle name="Normal 20 6 4 4 2 4" xfId="34677" xr:uid="{00000000-0005-0000-0000-0000CF560000}"/>
    <cellStyle name="Normal 20 6 4 4 2 5" xfId="43922" xr:uid="{00000000-0005-0000-0000-0000D0560000}"/>
    <cellStyle name="Normal 20 6 4 4 3" xfId="11200" xr:uid="{00000000-0005-0000-0000-0000D1560000}"/>
    <cellStyle name="Normal 20 6 4 4 4" xfId="20450" xr:uid="{00000000-0005-0000-0000-0000D2560000}"/>
    <cellStyle name="Normal 20 6 4 4 5" xfId="29695" xr:uid="{00000000-0005-0000-0000-0000D3560000}"/>
    <cellStyle name="Normal 20 6 4 4 6" xfId="38940" xr:uid="{00000000-0005-0000-0000-0000D4560000}"/>
    <cellStyle name="Normal 20 6 4 5" xfId="5533" xr:uid="{00000000-0005-0000-0000-0000D5560000}"/>
    <cellStyle name="Normal 20 6 4 5 2" xfId="14778" xr:uid="{00000000-0005-0000-0000-0000D6560000}"/>
    <cellStyle name="Normal 20 6 4 5 3" xfId="24028" xr:uid="{00000000-0005-0000-0000-0000D7560000}"/>
    <cellStyle name="Normal 20 6 4 5 4" xfId="33273" xr:uid="{00000000-0005-0000-0000-0000D8560000}"/>
    <cellStyle name="Normal 20 6 4 5 5" xfId="42518" xr:uid="{00000000-0005-0000-0000-0000D9560000}"/>
    <cellStyle name="Normal 20 6 4 6" xfId="4814" xr:uid="{00000000-0005-0000-0000-0000DA560000}"/>
    <cellStyle name="Normal 20 6 4 6 2" xfId="14059" xr:uid="{00000000-0005-0000-0000-0000DB560000}"/>
    <cellStyle name="Normal 20 6 4 6 3" xfId="23309" xr:uid="{00000000-0005-0000-0000-0000DC560000}"/>
    <cellStyle name="Normal 20 6 4 6 4" xfId="32554" xr:uid="{00000000-0005-0000-0000-0000DD560000}"/>
    <cellStyle name="Normal 20 6 4 6 5" xfId="41799" xr:uid="{00000000-0005-0000-0000-0000DE560000}"/>
    <cellStyle name="Normal 20 6 4 7" xfId="9796" xr:uid="{00000000-0005-0000-0000-0000DF560000}"/>
    <cellStyle name="Normal 20 6 4 8" xfId="19046" xr:uid="{00000000-0005-0000-0000-0000E0560000}"/>
    <cellStyle name="Normal 20 6 4 9" xfId="28291" xr:uid="{00000000-0005-0000-0000-0000E1560000}"/>
    <cellStyle name="Normal 20 6 5" xfId="902" xr:uid="{00000000-0005-0000-0000-0000E2560000}"/>
    <cellStyle name="Normal 20 6 5 2" xfId="3744" xr:uid="{00000000-0005-0000-0000-0000E3560000}"/>
    <cellStyle name="Normal 20 6 5 2 2" xfId="8726" xr:uid="{00000000-0005-0000-0000-0000E4560000}"/>
    <cellStyle name="Normal 20 6 5 2 2 2" xfId="17971" xr:uid="{00000000-0005-0000-0000-0000E5560000}"/>
    <cellStyle name="Normal 20 6 5 2 2 3" xfId="27221" xr:uid="{00000000-0005-0000-0000-0000E6560000}"/>
    <cellStyle name="Normal 20 6 5 2 2 4" xfId="36466" xr:uid="{00000000-0005-0000-0000-0000E7560000}"/>
    <cellStyle name="Normal 20 6 5 2 2 5" xfId="45711" xr:uid="{00000000-0005-0000-0000-0000E8560000}"/>
    <cellStyle name="Normal 20 6 5 2 3" xfId="12989" xr:uid="{00000000-0005-0000-0000-0000E9560000}"/>
    <cellStyle name="Normal 20 6 5 2 4" xfId="22239" xr:uid="{00000000-0005-0000-0000-0000EA560000}"/>
    <cellStyle name="Normal 20 6 5 2 5" xfId="31484" xr:uid="{00000000-0005-0000-0000-0000EB560000}"/>
    <cellStyle name="Normal 20 6 5 2 6" xfId="40729" xr:uid="{00000000-0005-0000-0000-0000EC560000}"/>
    <cellStyle name="Normal 20 6 5 3" xfId="2306" xr:uid="{00000000-0005-0000-0000-0000ED560000}"/>
    <cellStyle name="Normal 20 6 5 3 2" xfId="7288" xr:uid="{00000000-0005-0000-0000-0000EE560000}"/>
    <cellStyle name="Normal 20 6 5 3 2 2" xfId="16533" xr:uid="{00000000-0005-0000-0000-0000EF560000}"/>
    <cellStyle name="Normal 20 6 5 3 2 3" xfId="25783" xr:uid="{00000000-0005-0000-0000-0000F0560000}"/>
    <cellStyle name="Normal 20 6 5 3 2 4" xfId="35028" xr:uid="{00000000-0005-0000-0000-0000F1560000}"/>
    <cellStyle name="Normal 20 6 5 3 2 5" xfId="44273" xr:uid="{00000000-0005-0000-0000-0000F2560000}"/>
    <cellStyle name="Normal 20 6 5 3 3" xfId="11551" xr:uid="{00000000-0005-0000-0000-0000F3560000}"/>
    <cellStyle name="Normal 20 6 5 3 4" xfId="20801" xr:uid="{00000000-0005-0000-0000-0000F4560000}"/>
    <cellStyle name="Normal 20 6 5 3 5" xfId="30046" xr:uid="{00000000-0005-0000-0000-0000F5560000}"/>
    <cellStyle name="Normal 20 6 5 3 6" xfId="39291" xr:uid="{00000000-0005-0000-0000-0000F6560000}"/>
    <cellStyle name="Normal 20 6 5 4" xfId="5884" xr:uid="{00000000-0005-0000-0000-0000F7560000}"/>
    <cellStyle name="Normal 20 6 5 4 2" xfId="15129" xr:uid="{00000000-0005-0000-0000-0000F8560000}"/>
    <cellStyle name="Normal 20 6 5 4 3" xfId="24379" xr:uid="{00000000-0005-0000-0000-0000F9560000}"/>
    <cellStyle name="Normal 20 6 5 4 4" xfId="33624" xr:uid="{00000000-0005-0000-0000-0000FA560000}"/>
    <cellStyle name="Normal 20 6 5 4 5" xfId="42869" xr:uid="{00000000-0005-0000-0000-0000FB560000}"/>
    <cellStyle name="Normal 20 6 5 5" xfId="10147" xr:uid="{00000000-0005-0000-0000-0000FC560000}"/>
    <cellStyle name="Normal 20 6 5 6" xfId="19397" xr:uid="{00000000-0005-0000-0000-0000FD560000}"/>
    <cellStyle name="Normal 20 6 5 7" xfId="28642" xr:uid="{00000000-0005-0000-0000-0000FE560000}"/>
    <cellStyle name="Normal 20 6 5 8" xfId="37887" xr:uid="{00000000-0005-0000-0000-0000FF560000}"/>
    <cellStyle name="Normal 20 6 6" xfId="3025" xr:uid="{00000000-0005-0000-0000-000000570000}"/>
    <cellStyle name="Normal 20 6 6 2" xfId="8007" xr:uid="{00000000-0005-0000-0000-000001570000}"/>
    <cellStyle name="Normal 20 6 6 2 2" xfId="17252" xr:uid="{00000000-0005-0000-0000-000002570000}"/>
    <cellStyle name="Normal 20 6 6 2 3" xfId="26502" xr:uid="{00000000-0005-0000-0000-000003570000}"/>
    <cellStyle name="Normal 20 6 6 2 4" xfId="35747" xr:uid="{00000000-0005-0000-0000-000004570000}"/>
    <cellStyle name="Normal 20 6 6 2 5" xfId="44992" xr:uid="{00000000-0005-0000-0000-000005570000}"/>
    <cellStyle name="Normal 20 6 6 3" xfId="12270" xr:uid="{00000000-0005-0000-0000-000006570000}"/>
    <cellStyle name="Normal 20 6 6 4" xfId="21520" xr:uid="{00000000-0005-0000-0000-000007570000}"/>
    <cellStyle name="Normal 20 6 6 5" xfId="30765" xr:uid="{00000000-0005-0000-0000-000008570000}"/>
    <cellStyle name="Normal 20 6 6 6" xfId="40010" xr:uid="{00000000-0005-0000-0000-000009570000}"/>
    <cellStyle name="Normal 20 6 7" xfId="1565" xr:uid="{00000000-0005-0000-0000-00000A570000}"/>
    <cellStyle name="Normal 20 6 7 2" xfId="6547" xr:uid="{00000000-0005-0000-0000-00000B570000}"/>
    <cellStyle name="Normal 20 6 7 2 2" xfId="15792" xr:uid="{00000000-0005-0000-0000-00000C570000}"/>
    <cellStyle name="Normal 20 6 7 2 3" xfId="25042" xr:uid="{00000000-0005-0000-0000-00000D570000}"/>
    <cellStyle name="Normal 20 6 7 2 4" xfId="34287" xr:uid="{00000000-0005-0000-0000-00000E570000}"/>
    <cellStyle name="Normal 20 6 7 2 5" xfId="43532" xr:uid="{00000000-0005-0000-0000-00000F570000}"/>
    <cellStyle name="Normal 20 6 7 3" xfId="10810" xr:uid="{00000000-0005-0000-0000-000010570000}"/>
    <cellStyle name="Normal 20 6 7 4" xfId="20060" xr:uid="{00000000-0005-0000-0000-000011570000}"/>
    <cellStyle name="Normal 20 6 7 5" xfId="29305" xr:uid="{00000000-0005-0000-0000-000012570000}"/>
    <cellStyle name="Normal 20 6 7 6" xfId="38550" xr:uid="{00000000-0005-0000-0000-000013570000}"/>
    <cellStyle name="Normal 20 6 8" xfId="5165" xr:uid="{00000000-0005-0000-0000-000014570000}"/>
    <cellStyle name="Normal 20 6 8 2" xfId="14410" xr:uid="{00000000-0005-0000-0000-000015570000}"/>
    <cellStyle name="Normal 20 6 8 3" xfId="23660" xr:uid="{00000000-0005-0000-0000-000016570000}"/>
    <cellStyle name="Normal 20 6 8 4" xfId="32905" xr:uid="{00000000-0005-0000-0000-000017570000}"/>
    <cellStyle name="Normal 20 6 8 5" xfId="42150" xr:uid="{00000000-0005-0000-0000-000018570000}"/>
    <cellStyle name="Normal 20 6 9" xfId="4463" xr:uid="{00000000-0005-0000-0000-000019570000}"/>
    <cellStyle name="Normal 20 6 9 2" xfId="13708" xr:uid="{00000000-0005-0000-0000-00001A570000}"/>
    <cellStyle name="Normal 20 6 9 3" xfId="22958" xr:uid="{00000000-0005-0000-0000-00001B570000}"/>
    <cellStyle name="Normal 20 6 9 4" xfId="32203" xr:uid="{00000000-0005-0000-0000-00001C570000}"/>
    <cellStyle name="Normal 20 6 9 5" xfId="41448" xr:uid="{00000000-0005-0000-0000-00001D570000}"/>
    <cellStyle name="Normal 20 7" xfId="221" xr:uid="{00000000-0005-0000-0000-00001E570000}"/>
    <cellStyle name="Normal 20 7 10" xfId="27962" xr:uid="{00000000-0005-0000-0000-00001F570000}"/>
    <cellStyle name="Normal 20 7 11" xfId="37207" xr:uid="{00000000-0005-0000-0000-000020570000}"/>
    <cellStyle name="Normal 20 7 2" xfId="590" xr:uid="{00000000-0005-0000-0000-000021570000}"/>
    <cellStyle name="Normal 20 7 2 10" xfId="37575" xr:uid="{00000000-0005-0000-0000-000022570000}"/>
    <cellStyle name="Normal 20 7 2 2" xfId="1292" xr:uid="{00000000-0005-0000-0000-000023570000}"/>
    <cellStyle name="Normal 20 7 2 2 2" xfId="4134" xr:uid="{00000000-0005-0000-0000-000024570000}"/>
    <cellStyle name="Normal 20 7 2 2 2 2" xfId="9116" xr:uid="{00000000-0005-0000-0000-000025570000}"/>
    <cellStyle name="Normal 20 7 2 2 2 2 2" xfId="18361" xr:uid="{00000000-0005-0000-0000-000026570000}"/>
    <cellStyle name="Normal 20 7 2 2 2 2 3" xfId="27611" xr:uid="{00000000-0005-0000-0000-000027570000}"/>
    <cellStyle name="Normal 20 7 2 2 2 2 4" xfId="36856" xr:uid="{00000000-0005-0000-0000-000028570000}"/>
    <cellStyle name="Normal 20 7 2 2 2 2 5" xfId="46101" xr:uid="{00000000-0005-0000-0000-000029570000}"/>
    <cellStyle name="Normal 20 7 2 2 2 3" xfId="13379" xr:uid="{00000000-0005-0000-0000-00002A570000}"/>
    <cellStyle name="Normal 20 7 2 2 2 4" xfId="22629" xr:uid="{00000000-0005-0000-0000-00002B570000}"/>
    <cellStyle name="Normal 20 7 2 2 2 5" xfId="31874" xr:uid="{00000000-0005-0000-0000-00002C570000}"/>
    <cellStyle name="Normal 20 7 2 2 2 6" xfId="41119" xr:uid="{00000000-0005-0000-0000-00002D570000}"/>
    <cellStyle name="Normal 20 7 2 2 3" xfId="2713" xr:uid="{00000000-0005-0000-0000-00002E570000}"/>
    <cellStyle name="Normal 20 7 2 2 3 2" xfId="7695" xr:uid="{00000000-0005-0000-0000-00002F570000}"/>
    <cellStyle name="Normal 20 7 2 2 3 2 2" xfId="16940" xr:uid="{00000000-0005-0000-0000-000030570000}"/>
    <cellStyle name="Normal 20 7 2 2 3 2 3" xfId="26190" xr:uid="{00000000-0005-0000-0000-000031570000}"/>
    <cellStyle name="Normal 20 7 2 2 3 2 4" xfId="35435" xr:uid="{00000000-0005-0000-0000-000032570000}"/>
    <cellStyle name="Normal 20 7 2 2 3 2 5" xfId="44680" xr:uid="{00000000-0005-0000-0000-000033570000}"/>
    <cellStyle name="Normal 20 7 2 2 3 3" xfId="11958" xr:uid="{00000000-0005-0000-0000-000034570000}"/>
    <cellStyle name="Normal 20 7 2 2 3 4" xfId="21208" xr:uid="{00000000-0005-0000-0000-000035570000}"/>
    <cellStyle name="Normal 20 7 2 2 3 5" xfId="30453" xr:uid="{00000000-0005-0000-0000-000036570000}"/>
    <cellStyle name="Normal 20 7 2 2 3 6" xfId="39698" xr:uid="{00000000-0005-0000-0000-000037570000}"/>
    <cellStyle name="Normal 20 7 2 2 4" xfId="6274" xr:uid="{00000000-0005-0000-0000-000038570000}"/>
    <cellStyle name="Normal 20 7 2 2 4 2" xfId="15519" xr:uid="{00000000-0005-0000-0000-000039570000}"/>
    <cellStyle name="Normal 20 7 2 2 4 3" xfId="24769" xr:uid="{00000000-0005-0000-0000-00003A570000}"/>
    <cellStyle name="Normal 20 7 2 2 4 4" xfId="34014" xr:uid="{00000000-0005-0000-0000-00003B570000}"/>
    <cellStyle name="Normal 20 7 2 2 4 5" xfId="43259" xr:uid="{00000000-0005-0000-0000-00003C570000}"/>
    <cellStyle name="Normal 20 7 2 2 5" xfId="10537" xr:uid="{00000000-0005-0000-0000-00003D570000}"/>
    <cellStyle name="Normal 20 7 2 2 6" xfId="19787" xr:uid="{00000000-0005-0000-0000-00003E570000}"/>
    <cellStyle name="Normal 20 7 2 2 7" xfId="29032" xr:uid="{00000000-0005-0000-0000-00003F570000}"/>
    <cellStyle name="Normal 20 7 2 2 8" xfId="38277" xr:uid="{00000000-0005-0000-0000-000040570000}"/>
    <cellStyle name="Normal 20 7 2 3" xfId="3432" xr:uid="{00000000-0005-0000-0000-000041570000}"/>
    <cellStyle name="Normal 20 7 2 3 2" xfId="8414" xr:uid="{00000000-0005-0000-0000-000042570000}"/>
    <cellStyle name="Normal 20 7 2 3 2 2" xfId="17659" xr:uid="{00000000-0005-0000-0000-000043570000}"/>
    <cellStyle name="Normal 20 7 2 3 2 3" xfId="26909" xr:uid="{00000000-0005-0000-0000-000044570000}"/>
    <cellStyle name="Normal 20 7 2 3 2 4" xfId="36154" xr:uid="{00000000-0005-0000-0000-000045570000}"/>
    <cellStyle name="Normal 20 7 2 3 2 5" xfId="45399" xr:uid="{00000000-0005-0000-0000-000046570000}"/>
    <cellStyle name="Normal 20 7 2 3 3" xfId="12677" xr:uid="{00000000-0005-0000-0000-000047570000}"/>
    <cellStyle name="Normal 20 7 2 3 4" xfId="21927" xr:uid="{00000000-0005-0000-0000-000048570000}"/>
    <cellStyle name="Normal 20 7 2 3 5" xfId="31172" xr:uid="{00000000-0005-0000-0000-000049570000}"/>
    <cellStyle name="Normal 20 7 2 3 6" xfId="40417" xr:uid="{00000000-0005-0000-0000-00004A570000}"/>
    <cellStyle name="Normal 20 7 2 4" xfId="1994" xr:uid="{00000000-0005-0000-0000-00004B570000}"/>
    <cellStyle name="Normal 20 7 2 4 2" xfId="6976" xr:uid="{00000000-0005-0000-0000-00004C570000}"/>
    <cellStyle name="Normal 20 7 2 4 2 2" xfId="16221" xr:uid="{00000000-0005-0000-0000-00004D570000}"/>
    <cellStyle name="Normal 20 7 2 4 2 3" xfId="25471" xr:uid="{00000000-0005-0000-0000-00004E570000}"/>
    <cellStyle name="Normal 20 7 2 4 2 4" xfId="34716" xr:uid="{00000000-0005-0000-0000-00004F570000}"/>
    <cellStyle name="Normal 20 7 2 4 2 5" xfId="43961" xr:uid="{00000000-0005-0000-0000-000050570000}"/>
    <cellStyle name="Normal 20 7 2 4 3" xfId="11239" xr:uid="{00000000-0005-0000-0000-000051570000}"/>
    <cellStyle name="Normal 20 7 2 4 4" xfId="20489" xr:uid="{00000000-0005-0000-0000-000052570000}"/>
    <cellStyle name="Normal 20 7 2 4 5" xfId="29734" xr:uid="{00000000-0005-0000-0000-000053570000}"/>
    <cellStyle name="Normal 20 7 2 4 6" xfId="38979" xr:uid="{00000000-0005-0000-0000-000054570000}"/>
    <cellStyle name="Normal 20 7 2 5" xfId="5572" xr:uid="{00000000-0005-0000-0000-000055570000}"/>
    <cellStyle name="Normal 20 7 2 5 2" xfId="14817" xr:uid="{00000000-0005-0000-0000-000056570000}"/>
    <cellStyle name="Normal 20 7 2 5 3" xfId="24067" xr:uid="{00000000-0005-0000-0000-000057570000}"/>
    <cellStyle name="Normal 20 7 2 5 4" xfId="33312" xr:uid="{00000000-0005-0000-0000-000058570000}"/>
    <cellStyle name="Normal 20 7 2 5 5" xfId="42557" xr:uid="{00000000-0005-0000-0000-000059570000}"/>
    <cellStyle name="Normal 20 7 2 6" xfId="4853" xr:uid="{00000000-0005-0000-0000-00005A570000}"/>
    <cellStyle name="Normal 20 7 2 6 2" xfId="14098" xr:uid="{00000000-0005-0000-0000-00005B570000}"/>
    <cellStyle name="Normal 20 7 2 6 3" xfId="23348" xr:uid="{00000000-0005-0000-0000-00005C570000}"/>
    <cellStyle name="Normal 20 7 2 6 4" xfId="32593" xr:uid="{00000000-0005-0000-0000-00005D570000}"/>
    <cellStyle name="Normal 20 7 2 6 5" xfId="41838" xr:uid="{00000000-0005-0000-0000-00005E570000}"/>
    <cellStyle name="Normal 20 7 2 7" xfId="9835" xr:uid="{00000000-0005-0000-0000-00005F570000}"/>
    <cellStyle name="Normal 20 7 2 8" xfId="19085" xr:uid="{00000000-0005-0000-0000-000060570000}"/>
    <cellStyle name="Normal 20 7 2 9" xfId="28330" xr:uid="{00000000-0005-0000-0000-000061570000}"/>
    <cellStyle name="Normal 20 7 3" xfId="941" xr:uid="{00000000-0005-0000-0000-000062570000}"/>
    <cellStyle name="Normal 20 7 3 2" xfId="3783" xr:uid="{00000000-0005-0000-0000-000063570000}"/>
    <cellStyle name="Normal 20 7 3 2 2" xfId="8765" xr:uid="{00000000-0005-0000-0000-000064570000}"/>
    <cellStyle name="Normal 20 7 3 2 2 2" xfId="18010" xr:uid="{00000000-0005-0000-0000-000065570000}"/>
    <cellStyle name="Normal 20 7 3 2 2 3" xfId="27260" xr:uid="{00000000-0005-0000-0000-000066570000}"/>
    <cellStyle name="Normal 20 7 3 2 2 4" xfId="36505" xr:uid="{00000000-0005-0000-0000-000067570000}"/>
    <cellStyle name="Normal 20 7 3 2 2 5" xfId="45750" xr:uid="{00000000-0005-0000-0000-000068570000}"/>
    <cellStyle name="Normal 20 7 3 2 3" xfId="13028" xr:uid="{00000000-0005-0000-0000-000069570000}"/>
    <cellStyle name="Normal 20 7 3 2 4" xfId="22278" xr:uid="{00000000-0005-0000-0000-00006A570000}"/>
    <cellStyle name="Normal 20 7 3 2 5" xfId="31523" xr:uid="{00000000-0005-0000-0000-00006B570000}"/>
    <cellStyle name="Normal 20 7 3 2 6" xfId="40768" xr:uid="{00000000-0005-0000-0000-00006C570000}"/>
    <cellStyle name="Normal 20 7 3 3" xfId="2345" xr:uid="{00000000-0005-0000-0000-00006D570000}"/>
    <cellStyle name="Normal 20 7 3 3 2" xfId="7327" xr:uid="{00000000-0005-0000-0000-00006E570000}"/>
    <cellStyle name="Normal 20 7 3 3 2 2" xfId="16572" xr:uid="{00000000-0005-0000-0000-00006F570000}"/>
    <cellStyle name="Normal 20 7 3 3 2 3" xfId="25822" xr:uid="{00000000-0005-0000-0000-000070570000}"/>
    <cellStyle name="Normal 20 7 3 3 2 4" xfId="35067" xr:uid="{00000000-0005-0000-0000-000071570000}"/>
    <cellStyle name="Normal 20 7 3 3 2 5" xfId="44312" xr:uid="{00000000-0005-0000-0000-000072570000}"/>
    <cellStyle name="Normal 20 7 3 3 3" xfId="11590" xr:uid="{00000000-0005-0000-0000-000073570000}"/>
    <cellStyle name="Normal 20 7 3 3 4" xfId="20840" xr:uid="{00000000-0005-0000-0000-000074570000}"/>
    <cellStyle name="Normal 20 7 3 3 5" xfId="30085" xr:uid="{00000000-0005-0000-0000-000075570000}"/>
    <cellStyle name="Normal 20 7 3 3 6" xfId="39330" xr:uid="{00000000-0005-0000-0000-000076570000}"/>
    <cellStyle name="Normal 20 7 3 4" xfId="5923" xr:uid="{00000000-0005-0000-0000-000077570000}"/>
    <cellStyle name="Normal 20 7 3 4 2" xfId="15168" xr:uid="{00000000-0005-0000-0000-000078570000}"/>
    <cellStyle name="Normal 20 7 3 4 3" xfId="24418" xr:uid="{00000000-0005-0000-0000-000079570000}"/>
    <cellStyle name="Normal 20 7 3 4 4" xfId="33663" xr:uid="{00000000-0005-0000-0000-00007A570000}"/>
    <cellStyle name="Normal 20 7 3 4 5" xfId="42908" xr:uid="{00000000-0005-0000-0000-00007B570000}"/>
    <cellStyle name="Normal 20 7 3 5" xfId="10186" xr:uid="{00000000-0005-0000-0000-00007C570000}"/>
    <cellStyle name="Normal 20 7 3 6" xfId="19436" xr:uid="{00000000-0005-0000-0000-00007D570000}"/>
    <cellStyle name="Normal 20 7 3 7" xfId="28681" xr:uid="{00000000-0005-0000-0000-00007E570000}"/>
    <cellStyle name="Normal 20 7 3 8" xfId="37926" xr:uid="{00000000-0005-0000-0000-00007F570000}"/>
    <cellStyle name="Normal 20 7 4" xfId="3064" xr:uid="{00000000-0005-0000-0000-000080570000}"/>
    <cellStyle name="Normal 20 7 4 2" xfId="8046" xr:uid="{00000000-0005-0000-0000-000081570000}"/>
    <cellStyle name="Normal 20 7 4 2 2" xfId="17291" xr:uid="{00000000-0005-0000-0000-000082570000}"/>
    <cellStyle name="Normal 20 7 4 2 3" xfId="26541" xr:uid="{00000000-0005-0000-0000-000083570000}"/>
    <cellStyle name="Normal 20 7 4 2 4" xfId="35786" xr:uid="{00000000-0005-0000-0000-000084570000}"/>
    <cellStyle name="Normal 20 7 4 2 5" xfId="45031" xr:uid="{00000000-0005-0000-0000-000085570000}"/>
    <cellStyle name="Normal 20 7 4 3" xfId="12309" xr:uid="{00000000-0005-0000-0000-000086570000}"/>
    <cellStyle name="Normal 20 7 4 4" xfId="21559" xr:uid="{00000000-0005-0000-0000-000087570000}"/>
    <cellStyle name="Normal 20 7 4 5" xfId="30804" xr:uid="{00000000-0005-0000-0000-000088570000}"/>
    <cellStyle name="Normal 20 7 4 6" xfId="40049" xr:uid="{00000000-0005-0000-0000-000089570000}"/>
    <cellStyle name="Normal 20 7 5" xfId="1760" xr:uid="{00000000-0005-0000-0000-00008A570000}"/>
    <cellStyle name="Normal 20 7 5 2" xfId="6742" xr:uid="{00000000-0005-0000-0000-00008B570000}"/>
    <cellStyle name="Normal 20 7 5 2 2" xfId="15987" xr:uid="{00000000-0005-0000-0000-00008C570000}"/>
    <cellStyle name="Normal 20 7 5 2 3" xfId="25237" xr:uid="{00000000-0005-0000-0000-00008D570000}"/>
    <cellStyle name="Normal 20 7 5 2 4" xfId="34482" xr:uid="{00000000-0005-0000-0000-00008E570000}"/>
    <cellStyle name="Normal 20 7 5 2 5" xfId="43727" xr:uid="{00000000-0005-0000-0000-00008F570000}"/>
    <cellStyle name="Normal 20 7 5 3" xfId="11005" xr:uid="{00000000-0005-0000-0000-000090570000}"/>
    <cellStyle name="Normal 20 7 5 4" xfId="20255" xr:uid="{00000000-0005-0000-0000-000091570000}"/>
    <cellStyle name="Normal 20 7 5 5" xfId="29500" xr:uid="{00000000-0005-0000-0000-000092570000}"/>
    <cellStyle name="Normal 20 7 5 6" xfId="38745" xr:uid="{00000000-0005-0000-0000-000093570000}"/>
    <cellStyle name="Normal 20 7 6" xfId="5204" xr:uid="{00000000-0005-0000-0000-000094570000}"/>
    <cellStyle name="Normal 20 7 6 2" xfId="14449" xr:uid="{00000000-0005-0000-0000-000095570000}"/>
    <cellStyle name="Normal 20 7 6 3" xfId="23699" xr:uid="{00000000-0005-0000-0000-000096570000}"/>
    <cellStyle name="Normal 20 7 6 4" xfId="32944" xr:uid="{00000000-0005-0000-0000-000097570000}"/>
    <cellStyle name="Normal 20 7 6 5" xfId="42189" xr:uid="{00000000-0005-0000-0000-000098570000}"/>
    <cellStyle name="Normal 20 7 7" xfId="4502" xr:uid="{00000000-0005-0000-0000-000099570000}"/>
    <cellStyle name="Normal 20 7 7 2" xfId="13747" xr:uid="{00000000-0005-0000-0000-00009A570000}"/>
    <cellStyle name="Normal 20 7 7 3" xfId="22997" xr:uid="{00000000-0005-0000-0000-00009B570000}"/>
    <cellStyle name="Normal 20 7 7 4" xfId="32242" xr:uid="{00000000-0005-0000-0000-00009C570000}"/>
    <cellStyle name="Normal 20 7 7 5" xfId="41487" xr:uid="{00000000-0005-0000-0000-00009D570000}"/>
    <cellStyle name="Normal 20 7 8" xfId="9467" xr:uid="{00000000-0005-0000-0000-00009E570000}"/>
    <cellStyle name="Normal 20 7 9" xfId="18717" xr:uid="{00000000-0005-0000-0000-00009F570000}"/>
    <cellStyle name="Normal 20 8" xfId="338" xr:uid="{00000000-0005-0000-0000-0000A0570000}"/>
    <cellStyle name="Normal 20 8 10" xfId="28079" xr:uid="{00000000-0005-0000-0000-0000A1570000}"/>
    <cellStyle name="Normal 20 8 11" xfId="37324" xr:uid="{00000000-0005-0000-0000-0000A2570000}"/>
    <cellStyle name="Normal 20 8 2" xfId="707" xr:uid="{00000000-0005-0000-0000-0000A3570000}"/>
    <cellStyle name="Normal 20 8 2 10" xfId="37692" xr:uid="{00000000-0005-0000-0000-0000A4570000}"/>
    <cellStyle name="Normal 20 8 2 2" xfId="1409" xr:uid="{00000000-0005-0000-0000-0000A5570000}"/>
    <cellStyle name="Normal 20 8 2 2 2" xfId="4251" xr:uid="{00000000-0005-0000-0000-0000A6570000}"/>
    <cellStyle name="Normal 20 8 2 2 2 2" xfId="9233" xr:uid="{00000000-0005-0000-0000-0000A7570000}"/>
    <cellStyle name="Normal 20 8 2 2 2 2 2" xfId="18478" xr:uid="{00000000-0005-0000-0000-0000A8570000}"/>
    <cellStyle name="Normal 20 8 2 2 2 2 3" xfId="27728" xr:uid="{00000000-0005-0000-0000-0000A9570000}"/>
    <cellStyle name="Normal 20 8 2 2 2 2 4" xfId="36973" xr:uid="{00000000-0005-0000-0000-0000AA570000}"/>
    <cellStyle name="Normal 20 8 2 2 2 2 5" xfId="46218" xr:uid="{00000000-0005-0000-0000-0000AB570000}"/>
    <cellStyle name="Normal 20 8 2 2 2 3" xfId="13496" xr:uid="{00000000-0005-0000-0000-0000AC570000}"/>
    <cellStyle name="Normal 20 8 2 2 2 4" xfId="22746" xr:uid="{00000000-0005-0000-0000-0000AD570000}"/>
    <cellStyle name="Normal 20 8 2 2 2 5" xfId="31991" xr:uid="{00000000-0005-0000-0000-0000AE570000}"/>
    <cellStyle name="Normal 20 8 2 2 2 6" xfId="41236" xr:uid="{00000000-0005-0000-0000-0000AF570000}"/>
    <cellStyle name="Normal 20 8 2 2 3" xfId="2830" xr:uid="{00000000-0005-0000-0000-0000B0570000}"/>
    <cellStyle name="Normal 20 8 2 2 3 2" xfId="7812" xr:uid="{00000000-0005-0000-0000-0000B1570000}"/>
    <cellStyle name="Normal 20 8 2 2 3 2 2" xfId="17057" xr:uid="{00000000-0005-0000-0000-0000B2570000}"/>
    <cellStyle name="Normal 20 8 2 2 3 2 3" xfId="26307" xr:uid="{00000000-0005-0000-0000-0000B3570000}"/>
    <cellStyle name="Normal 20 8 2 2 3 2 4" xfId="35552" xr:uid="{00000000-0005-0000-0000-0000B4570000}"/>
    <cellStyle name="Normal 20 8 2 2 3 2 5" xfId="44797" xr:uid="{00000000-0005-0000-0000-0000B5570000}"/>
    <cellStyle name="Normal 20 8 2 2 3 3" xfId="12075" xr:uid="{00000000-0005-0000-0000-0000B6570000}"/>
    <cellStyle name="Normal 20 8 2 2 3 4" xfId="21325" xr:uid="{00000000-0005-0000-0000-0000B7570000}"/>
    <cellStyle name="Normal 20 8 2 2 3 5" xfId="30570" xr:uid="{00000000-0005-0000-0000-0000B8570000}"/>
    <cellStyle name="Normal 20 8 2 2 3 6" xfId="39815" xr:uid="{00000000-0005-0000-0000-0000B9570000}"/>
    <cellStyle name="Normal 20 8 2 2 4" xfId="6391" xr:uid="{00000000-0005-0000-0000-0000BA570000}"/>
    <cellStyle name="Normal 20 8 2 2 4 2" xfId="15636" xr:uid="{00000000-0005-0000-0000-0000BB570000}"/>
    <cellStyle name="Normal 20 8 2 2 4 3" xfId="24886" xr:uid="{00000000-0005-0000-0000-0000BC570000}"/>
    <cellStyle name="Normal 20 8 2 2 4 4" xfId="34131" xr:uid="{00000000-0005-0000-0000-0000BD570000}"/>
    <cellStyle name="Normal 20 8 2 2 4 5" xfId="43376" xr:uid="{00000000-0005-0000-0000-0000BE570000}"/>
    <cellStyle name="Normal 20 8 2 2 5" xfId="10654" xr:uid="{00000000-0005-0000-0000-0000BF570000}"/>
    <cellStyle name="Normal 20 8 2 2 6" xfId="19904" xr:uid="{00000000-0005-0000-0000-0000C0570000}"/>
    <cellStyle name="Normal 20 8 2 2 7" xfId="29149" xr:uid="{00000000-0005-0000-0000-0000C1570000}"/>
    <cellStyle name="Normal 20 8 2 2 8" xfId="38394" xr:uid="{00000000-0005-0000-0000-0000C2570000}"/>
    <cellStyle name="Normal 20 8 2 3" xfId="3549" xr:uid="{00000000-0005-0000-0000-0000C3570000}"/>
    <cellStyle name="Normal 20 8 2 3 2" xfId="8531" xr:uid="{00000000-0005-0000-0000-0000C4570000}"/>
    <cellStyle name="Normal 20 8 2 3 2 2" xfId="17776" xr:uid="{00000000-0005-0000-0000-0000C5570000}"/>
    <cellStyle name="Normal 20 8 2 3 2 3" xfId="27026" xr:uid="{00000000-0005-0000-0000-0000C6570000}"/>
    <cellStyle name="Normal 20 8 2 3 2 4" xfId="36271" xr:uid="{00000000-0005-0000-0000-0000C7570000}"/>
    <cellStyle name="Normal 20 8 2 3 2 5" xfId="45516" xr:uid="{00000000-0005-0000-0000-0000C8570000}"/>
    <cellStyle name="Normal 20 8 2 3 3" xfId="12794" xr:uid="{00000000-0005-0000-0000-0000C9570000}"/>
    <cellStyle name="Normal 20 8 2 3 4" xfId="22044" xr:uid="{00000000-0005-0000-0000-0000CA570000}"/>
    <cellStyle name="Normal 20 8 2 3 5" xfId="31289" xr:uid="{00000000-0005-0000-0000-0000CB570000}"/>
    <cellStyle name="Normal 20 8 2 3 6" xfId="40534" xr:uid="{00000000-0005-0000-0000-0000CC570000}"/>
    <cellStyle name="Normal 20 8 2 4" xfId="2111" xr:uid="{00000000-0005-0000-0000-0000CD570000}"/>
    <cellStyle name="Normal 20 8 2 4 2" xfId="7093" xr:uid="{00000000-0005-0000-0000-0000CE570000}"/>
    <cellStyle name="Normal 20 8 2 4 2 2" xfId="16338" xr:uid="{00000000-0005-0000-0000-0000CF570000}"/>
    <cellStyle name="Normal 20 8 2 4 2 3" xfId="25588" xr:uid="{00000000-0005-0000-0000-0000D0570000}"/>
    <cellStyle name="Normal 20 8 2 4 2 4" xfId="34833" xr:uid="{00000000-0005-0000-0000-0000D1570000}"/>
    <cellStyle name="Normal 20 8 2 4 2 5" xfId="44078" xr:uid="{00000000-0005-0000-0000-0000D2570000}"/>
    <cellStyle name="Normal 20 8 2 4 3" xfId="11356" xr:uid="{00000000-0005-0000-0000-0000D3570000}"/>
    <cellStyle name="Normal 20 8 2 4 4" xfId="20606" xr:uid="{00000000-0005-0000-0000-0000D4570000}"/>
    <cellStyle name="Normal 20 8 2 4 5" xfId="29851" xr:uid="{00000000-0005-0000-0000-0000D5570000}"/>
    <cellStyle name="Normal 20 8 2 4 6" xfId="39096" xr:uid="{00000000-0005-0000-0000-0000D6570000}"/>
    <cellStyle name="Normal 20 8 2 5" xfId="5689" xr:uid="{00000000-0005-0000-0000-0000D7570000}"/>
    <cellStyle name="Normal 20 8 2 5 2" xfId="14934" xr:uid="{00000000-0005-0000-0000-0000D8570000}"/>
    <cellStyle name="Normal 20 8 2 5 3" xfId="24184" xr:uid="{00000000-0005-0000-0000-0000D9570000}"/>
    <cellStyle name="Normal 20 8 2 5 4" xfId="33429" xr:uid="{00000000-0005-0000-0000-0000DA570000}"/>
    <cellStyle name="Normal 20 8 2 5 5" xfId="42674" xr:uid="{00000000-0005-0000-0000-0000DB570000}"/>
    <cellStyle name="Normal 20 8 2 6" xfId="4970" xr:uid="{00000000-0005-0000-0000-0000DC570000}"/>
    <cellStyle name="Normal 20 8 2 6 2" xfId="14215" xr:uid="{00000000-0005-0000-0000-0000DD570000}"/>
    <cellStyle name="Normal 20 8 2 6 3" xfId="23465" xr:uid="{00000000-0005-0000-0000-0000DE570000}"/>
    <cellStyle name="Normal 20 8 2 6 4" xfId="32710" xr:uid="{00000000-0005-0000-0000-0000DF570000}"/>
    <cellStyle name="Normal 20 8 2 6 5" xfId="41955" xr:uid="{00000000-0005-0000-0000-0000E0570000}"/>
    <cellStyle name="Normal 20 8 2 7" xfId="9952" xr:uid="{00000000-0005-0000-0000-0000E1570000}"/>
    <cellStyle name="Normal 20 8 2 8" xfId="19202" xr:uid="{00000000-0005-0000-0000-0000E2570000}"/>
    <cellStyle name="Normal 20 8 2 9" xfId="28447" xr:uid="{00000000-0005-0000-0000-0000E3570000}"/>
    <cellStyle name="Normal 20 8 3" xfId="1058" xr:uid="{00000000-0005-0000-0000-0000E4570000}"/>
    <cellStyle name="Normal 20 8 3 2" xfId="3900" xr:uid="{00000000-0005-0000-0000-0000E5570000}"/>
    <cellStyle name="Normal 20 8 3 2 2" xfId="8882" xr:uid="{00000000-0005-0000-0000-0000E6570000}"/>
    <cellStyle name="Normal 20 8 3 2 2 2" xfId="18127" xr:uid="{00000000-0005-0000-0000-0000E7570000}"/>
    <cellStyle name="Normal 20 8 3 2 2 3" xfId="27377" xr:uid="{00000000-0005-0000-0000-0000E8570000}"/>
    <cellStyle name="Normal 20 8 3 2 2 4" xfId="36622" xr:uid="{00000000-0005-0000-0000-0000E9570000}"/>
    <cellStyle name="Normal 20 8 3 2 2 5" xfId="45867" xr:uid="{00000000-0005-0000-0000-0000EA570000}"/>
    <cellStyle name="Normal 20 8 3 2 3" xfId="13145" xr:uid="{00000000-0005-0000-0000-0000EB570000}"/>
    <cellStyle name="Normal 20 8 3 2 4" xfId="22395" xr:uid="{00000000-0005-0000-0000-0000EC570000}"/>
    <cellStyle name="Normal 20 8 3 2 5" xfId="31640" xr:uid="{00000000-0005-0000-0000-0000ED570000}"/>
    <cellStyle name="Normal 20 8 3 2 6" xfId="40885" xr:uid="{00000000-0005-0000-0000-0000EE570000}"/>
    <cellStyle name="Normal 20 8 3 3" xfId="2462" xr:uid="{00000000-0005-0000-0000-0000EF570000}"/>
    <cellStyle name="Normal 20 8 3 3 2" xfId="7444" xr:uid="{00000000-0005-0000-0000-0000F0570000}"/>
    <cellStyle name="Normal 20 8 3 3 2 2" xfId="16689" xr:uid="{00000000-0005-0000-0000-0000F1570000}"/>
    <cellStyle name="Normal 20 8 3 3 2 3" xfId="25939" xr:uid="{00000000-0005-0000-0000-0000F2570000}"/>
    <cellStyle name="Normal 20 8 3 3 2 4" xfId="35184" xr:uid="{00000000-0005-0000-0000-0000F3570000}"/>
    <cellStyle name="Normal 20 8 3 3 2 5" xfId="44429" xr:uid="{00000000-0005-0000-0000-0000F4570000}"/>
    <cellStyle name="Normal 20 8 3 3 3" xfId="11707" xr:uid="{00000000-0005-0000-0000-0000F5570000}"/>
    <cellStyle name="Normal 20 8 3 3 4" xfId="20957" xr:uid="{00000000-0005-0000-0000-0000F6570000}"/>
    <cellStyle name="Normal 20 8 3 3 5" xfId="30202" xr:uid="{00000000-0005-0000-0000-0000F7570000}"/>
    <cellStyle name="Normal 20 8 3 3 6" xfId="39447" xr:uid="{00000000-0005-0000-0000-0000F8570000}"/>
    <cellStyle name="Normal 20 8 3 4" xfId="6040" xr:uid="{00000000-0005-0000-0000-0000F9570000}"/>
    <cellStyle name="Normal 20 8 3 4 2" xfId="15285" xr:uid="{00000000-0005-0000-0000-0000FA570000}"/>
    <cellStyle name="Normal 20 8 3 4 3" xfId="24535" xr:uid="{00000000-0005-0000-0000-0000FB570000}"/>
    <cellStyle name="Normal 20 8 3 4 4" xfId="33780" xr:uid="{00000000-0005-0000-0000-0000FC570000}"/>
    <cellStyle name="Normal 20 8 3 4 5" xfId="43025" xr:uid="{00000000-0005-0000-0000-0000FD570000}"/>
    <cellStyle name="Normal 20 8 3 5" xfId="10303" xr:uid="{00000000-0005-0000-0000-0000FE570000}"/>
    <cellStyle name="Normal 20 8 3 6" xfId="19553" xr:uid="{00000000-0005-0000-0000-0000FF570000}"/>
    <cellStyle name="Normal 20 8 3 7" xfId="28798" xr:uid="{00000000-0005-0000-0000-000000580000}"/>
    <cellStyle name="Normal 20 8 3 8" xfId="38043" xr:uid="{00000000-0005-0000-0000-000001580000}"/>
    <cellStyle name="Normal 20 8 4" xfId="3181" xr:uid="{00000000-0005-0000-0000-000002580000}"/>
    <cellStyle name="Normal 20 8 4 2" xfId="8163" xr:uid="{00000000-0005-0000-0000-000003580000}"/>
    <cellStyle name="Normal 20 8 4 2 2" xfId="17408" xr:uid="{00000000-0005-0000-0000-000004580000}"/>
    <cellStyle name="Normal 20 8 4 2 3" xfId="26658" xr:uid="{00000000-0005-0000-0000-000005580000}"/>
    <cellStyle name="Normal 20 8 4 2 4" xfId="35903" xr:uid="{00000000-0005-0000-0000-000006580000}"/>
    <cellStyle name="Normal 20 8 4 2 5" xfId="45148" xr:uid="{00000000-0005-0000-0000-000007580000}"/>
    <cellStyle name="Normal 20 8 4 3" xfId="12426" xr:uid="{00000000-0005-0000-0000-000008580000}"/>
    <cellStyle name="Normal 20 8 4 4" xfId="21676" xr:uid="{00000000-0005-0000-0000-000009580000}"/>
    <cellStyle name="Normal 20 8 4 5" xfId="30921" xr:uid="{00000000-0005-0000-0000-00000A580000}"/>
    <cellStyle name="Normal 20 8 4 6" xfId="40166" xr:uid="{00000000-0005-0000-0000-00000B580000}"/>
    <cellStyle name="Normal 20 8 5" xfId="1643" xr:uid="{00000000-0005-0000-0000-00000C580000}"/>
    <cellStyle name="Normal 20 8 5 2" xfId="6625" xr:uid="{00000000-0005-0000-0000-00000D580000}"/>
    <cellStyle name="Normal 20 8 5 2 2" xfId="15870" xr:uid="{00000000-0005-0000-0000-00000E580000}"/>
    <cellStyle name="Normal 20 8 5 2 3" xfId="25120" xr:uid="{00000000-0005-0000-0000-00000F580000}"/>
    <cellStyle name="Normal 20 8 5 2 4" xfId="34365" xr:uid="{00000000-0005-0000-0000-000010580000}"/>
    <cellStyle name="Normal 20 8 5 2 5" xfId="43610" xr:uid="{00000000-0005-0000-0000-000011580000}"/>
    <cellStyle name="Normal 20 8 5 3" xfId="10888" xr:uid="{00000000-0005-0000-0000-000012580000}"/>
    <cellStyle name="Normal 20 8 5 4" xfId="20138" xr:uid="{00000000-0005-0000-0000-000013580000}"/>
    <cellStyle name="Normal 20 8 5 5" xfId="29383" xr:uid="{00000000-0005-0000-0000-000014580000}"/>
    <cellStyle name="Normal 20 8 5 6" xfId="38628" xr:uid="{00000000-0005-0000-0000-000015580000}"/>
    <cellStyle name="Normal 20 8 6" xfId="5321" xr:uid="{00000000-0005-0000-0000-000016580000}"/>
    <cellStyle name="Normal 20 8 6 2" xfId="14566" xr:uid="{00000000-0005-0000-0000-000017580000}"/>
    <cellStyle name="Normal 20 8 6 3" xfId="23816" xr:uid="{00000000-0005-0000-0000-000018580000}"/>
    <cellStyle name="Normal 20 8 6 4" xfId="33061" xr:uid="{00000000-0005-0000-0000-000019580000}"/>
    <cellStyle name="Normal 20 8 6 5" xfId="42306" xr:uid="{00000000-0005-0000-0000-00001A580000}"/>
    <cellStyle name="Normal 20 8 7" xfId="4619" xr:uid="{00000000-0005-0000-0000-00001B580000}"/>
    <cellStyle name="Normal 20 8 7 2" xfId="13864" xr:uid="{00000000-0005-0000-0000-00001C580000}"/>
    <cellStyle name="Normal 20 8 7 3" xfId="23114" xr:uid="{00000000-0005-0000-0000-00001D580000}"/>
    <cellStyle name="Normal 20 8 7 4" xfId="32359" xr:uid="{00000000-0005-0000-0000-00001E580000}"/>
    <cellStyle name="Normal 20 8 7 5" xfId="41604" xr:uid="{00000000-0005-0000-0000-00001F580000}"/>
    <cellStyle name="Normal 20 8 8" xfId="9584" xr:uid="{00000000-0005-0000-0000-000020580000}"/>
    <cellStyle name="Normal 20 8 9" xfId="18834" xr:uid="{00000000-0005-0000-0000-000021580000}"/>
    <cellStyle name="Normal 20 9" xfId="472" xr:uid="{00000000-0005-0000-0000-000022580000}"/>
    <cellStyle name="Normal 20 9 10" xfId="37458" xr:uid="{00000000-0005-0000-0000-000023580000}"/>
    <cellStyle name="Normal 20 9 2" xfId="1175" xr:uid="{00000000-0005-0000-0000-000024580000}"/>
    <cellStyle name="Normal 20 9 2 2" xfId="4017" xr:uid="{00000000-0005-0000-0000-000025580000}"/>
    <cellStyle name="Normal 20 9 2 2 2" xfId="8999" xr:uid="{00000000-0005-0000-0000-000026580000}"/>
    <cellStyle name="Normal 20 9 2 2 2 2" xfId="18244" xr:uid="{00000000-0005-0000-0000-000027580000}"/>
    <cellStyle name="Normal 20 9 2 2 2 3" xfId="27494" xr:uid="{00000000-0005-0000-0000-000028580000}"/>
    <cellStyle name="Normal 20 9 2 2 2 4" xfId="36739" xr:uid="{00000000-0005-0000-0000-000029580000}"/>
    <cellStyle name="Normal 20 9 2 2 2 5" xfId="45984" xr:uid="{00000000-0005-0000-0000-00002A580000}"/>
    <cellStyle name="Normal 20 9 2 2 3" xfId="13262" xr:uid="{00000000-0005-0000-0000-00002B580000}"/>
    <cellStyle name="Normal 20 9 2 2 4" xfId="22512" xr:uid="{00000000-0005-0000-0000-00002C580000}"/>
    <cellStyle name="Normal 20 9 2 2 5" xfId="31757" xr:uid="{00000000-0005-0000-0000-00002D580000}"/>
    <cellStyle name="Normal 20 9 2 2 6" xfId="41002" xr:uid="{00000000-0005-0000-0000-00002E580000}"/>
    <cellStyle name="Normal 20 9 2 3" xfId="2596" xr:uid="{00000000-0005-0000-0000-00002F580000}"/>
    <cellStyle name="Normal 20 9 2 3 2" xfId="7578" xr:uid="{00000000-0005-0000-0000-000030580000}"/>
    <cellStyle name="Normal 20 9 2 3 2 2" xfId="16823" xr:uid="{00000000-0005-0000-0000-000031580000}"/>
    <cellStyle name="Normal 20 9 2 3 2 3" xfId="26073" xr:uid="{00000000-0005-0000-0000-000032580000}"/>
    <cellStyle name="Normal 20 9 2 3 2 4" xfId="35318" xr:uid="{00000000-0005-0000-0000-000033580000}"/>
    <cellStyle name="Normal 20 9 2 3 2 5" xfId="44563" xr:uid="{00000000-0005-0000-0000-000034580000}"/>
    <cellStyle name="Normal 20 9 2 3 3" xfId="11841" xr:uid="{00000000-0005-0000-0000-000035580000}"/>
    <cellStyle name="Normal 20 9 2 3 4" xfId="21091" xr:uid="{00000000-0005-0000-0000-000036580000}"/>
    <cellStyle name="Normal 20 9 2 3 5" xfId="30336" xr:uid="{00000000-0005-0000-0000-000037580000}"/>
    <cellStyle name="Normal 20 9 2 3 6" xfId="39581" xr:uid="{00000000-0005-0000-0000-000038580000}"/>
    <cellStyle name="Normal 20 9 2 4" xfId="6157" xr:uid="{00000000-0005-0000-0000-000039580000}"/>
    <cellStyle name="Normal 20 9 2 4 2" xfId="15402" xr:uid="{00000000-0005-0000-0000-00003A580000}"/>
    <cellStyle name="Normal 20 9 2 4 3" xfId="24652" xr:uid="{00000000-0005-0000-0000-00003B580000}"/>
    <cellStyle name="Normal 20 9 2 4 4" xfId="33897" xr:uid="{00000000-0005-0000-0000-00003C580000}"/>
    <cellStyle name="Normal 20 9 2 4 5" xfId="43142" xr:uid="{00000000-0005-0000-0000-00003D580000}"/>
    <cellStyle name="Normal 20 9 2 5" xfId="10420" xr:uid="{00000000-0005-0000-0000-00003E580000}"/>
    <cellStyle name="Normal 20 9 2 6" xfId="19670" xr:uid="{00000000-0005-0000-0000-00003F580000}"/>
    <cellStyle name="Normal 20 9 2 7" xfId="28915" xr:uid="{00000000-0005-0000-0000-000040580000}"/>
    <cellStyle name="Normal 20 9 2 8" xfId="38160" xr:uid="{00000000-0005-0000-0000-000041580000}"/>
    <cellStyle name="Normal 20 9 3" xfId="3315" xr:uid="{00000000-0005-0000-0000-000042580000}"/>
    <cellStyle name="Normal 20 9 3 2" xfId="8297" xr:uid="{00000000-0005-0000-0000-000043580000}"/>
    <cellStyle name="Normal 20 9 3 2 2" xfId="17542" xr:uid="{00000000-0005-0000-0000-000044580000}"/>
    <cellStyle name="Normal 20 9 3 2 3" xfId="26792" xr:uid="{00000000-0005-0000-0000-000045580000}"/>
    <cellStyle name="Normal 20 9 3 2 4" xfId="36037" xr:uid="{00000000-0005-0000-0000-000046580000}"/>
    <cellStyle name="Normal 20 9 3 2 5" xfId="45282" xr:uid="{00000000-0005-0000-0000-000047580000}"/>
    <cellStyle name="Normal 20 9 3 3" xfId="12560" xr:uid="{00000000-0005-0000-0000-000048580000}"/>
    <cellStyle name="Normal 20 9 3 4" xfId="21810" xr:uid="{00000000-0005-0000-0000-000049580000}"/>
    <cellStyle name="Normal 20 9 3 5" xfId="31055" xr:uid="{00000000-0005-0000-0000-00004A580000}"/>
    <cellStyle name="Normal 20 9 3 6" xfId="40300" xr:uid="{00000000-0005-0000-0000-00004B580000}"/>
    <cellStyle name="Normal 20 9 4" xfId="1877" xr:uid="{00000000-0005-0000-0000-00004C580000}"/>
    <cellStyle name="Normal 20 9 4 2" xfId="6859" xr:uid="{00000000-0005-0000-0000-00004D580000}"/>
    <cellStyle name="Normal 20 9 4 2 2" xfId="16104" xr:uid="{00000000-0005-0000-0000-00004E580000}"/>
    <cellStyle name="Normal 20 9 4 2 3" xfId="25354" xr:uid="{00000000-0005-0000-0000-00004F580000}"/>
    <cellStyle name="Normal 20 9 4 2 4" xfId="34599" xr:uid="{00000000-0005-0000-0000-000050580000}"/>
    <cellStyle name="Normal 20 9 4 2 5" xfId="43844" xr:uid="{00000000-0005-0000-0000-000051580000}"/>
    <cellStyle name="Normal 20 9 4 3" xfId="11122" xr:uid="{00000000-0005-0000-0000-000052580000}"/>
    <cellStyle name="Normal 20 9 4 4" xfId="20372" xr:uid="{00000000-0005-0000-0000-000053580000}"/>
    <cellStyle name="Normal 20 9 4 5" xfId="29617" xr:uid="{00000000-0005-0000-0000-000054580000}"/>
    <cellStyle name="Normal 20 9 4 6" xfId="38862" xr:uid="{00000000-0005-0000-0000-000055580000}"/>
    <cellStyle name="Normal 20 9 5" xfId="5455" xr:uid="{00000000-0005-0000-0000-000056580000}"/>
    <cellStyle name="Normal 20 9 5 2" xfId="14700" xr:uid="{00000000-0005-0000-0000-000057580000}"/>
    <cellStyle name="Normal 20 9 5 3" xfId="23950" xr:uid="{00000000-0005-0000-0000-000058580000}"/>
    <cellStyle name="Normal 20 9 5 4" xfId="33195" xr:uid="{00000000-0005-0000-0000-000059580000}"/>
    <cellStyle name="Normal 20 9 5 5" xfId="42440" xr:uid="{00000000-0005-0000-0000-00005A580000}"/>
    <cellStyle name="Normal 20 9 6" xfId="4385" xr:uid="{00000000-0005-0000-0000-00005B580000}"/>
    <cellStyle name="Normal 20 9 6 2" xfId="13630" xr:uid="{00000000-0005-0000-0000-00005C580000}"/>
    <cellStyle name="Normal 20 9 6 3" xfId="22880" xr:uid="{00000000-0005-0000-0000-00005D580000}"/>
    <cellStyle name="Normal 20 9 6 4" xfId="32125" xr:uid="{00000000-0005-0000-0000-00005E580000}"/>
    <cellStyle name="Normal 20 9 6 5" xfId="41370" xr:uid="{00000000-0005-0000-0000-00005F580000}"/>
    <cellStyle name="Normal 20 9 7" xfId="9718" xr:uid="{00000000-0005-0000-0000-000060580000}"/>
    <cellStyle name="Normal 20 9 8" xfId="18968" xr:uid="{00000000-0005-0000-0000-000061580000}"/>
    <cellStyle name="Normal 20 9 9" xfId="28213" xr:uid="{00000000-0005-0000-0000-000062580000}"/>
    <cellStyle name="Normal 21" xfId="115" xr:uid="{00000000-0005-0000-0000-000063580000}"/>
    <cellStyle name="Normal 21 10" xfId="2963" xr:uid="{00000000-0005-0000-0000-000064580000}"/>
    <cellStyle name="Normal 21 10 2" xfId="7945" xr:uid="{00000000-0005-0000-0000-000065580000}"/>
    <cellStyle name="Normal 21 10 2 2" xfId="17190" xr:uid="{00000000-0005-0000-0000-000066580000}"/>
    <cellStyle name="Normal 21 10 2 3" xfId="26440" xr:uid="{00000000-0005-0000-0000-000067580000}"/>
    <cellStyle name="Normal 21 10 2 4" xfId="35685" xr:uid="{00000000-0005-0000-0000-000068580000}"/>
    <cellStyle name="Normal 21 10 2 5" xfId="44930" xr:uid="{00000000-0005-0000-0000-000069580000}"/>
    <cellStyle name="Normal 21 10 3" xfId="12208" xr:uid="{00000000-0005-0000-0000-00006A580000}"/>
    <cellStyle name="Normal 21 10 4" xfId="21458" xr:uid="{00000000-0005-0000-0000-00006B580000}"/>
    <cellStyle name="Normal 21 10 5" xfId="30703" xr:uid="{00000000-0005-0000-0000-00006C580000}"/>
    <cellStyle name="Normal 21 10 6" xfId="39948" xr:uid="{00000000-0005-0000-0000-00006D580000}"/>
    <cellStyle name="Normal 21 11" xfId="1542" xr:uid="{00000000-0005-0000-0000-00006E580000}"/>
    <cellStyle name="Normal 21 11 2" xfId="6524" xr:uid="{00000000-0005-0000-0000-00006F580000}"/>
    <cellStyle name="Normal 21 11 2 2" xfId="15769" xr:uid="{00000000-0005-0000-0000-000070580000}"/>
    <cellStyle name="Normal 21 11 2 3" xfId="25019" xr:uid="{00000000-0005-0000-0000-000071580000}"/>
    <cellStyle name="Normal 21 11 2 4" xfId="34264" xr:uid="{00000000-0005-0000-0000-000072580000}"/>
    <cellStyle name="Normal 21 11 2 5" xfId="43509" xr:uid="{00000000-0005-0000-0000-000073580000}"/>
    <cellStyle name="Normal 21 11 3" xfId="10787" xr:uid="{00000000-0005-0000-0000-000074580000}"/>
    <cellStyle name="Normal 21 11 4" xfId="20037" xr:uid="{00000000-0005-0000-0000-000075580000}"/>
    <cellStyle name="Normal 21 11 5" xfId="29282" xr:uid="{00000000-0005-0000-0000-000076580000}"/>
    <cellStyle name="Normal 21 11 6" xfId="38527" xr:uid="{00000000-0005-0000-0000-000077580000}"/>
    <cellStyle name="Normal 21 12" xfId="5103" xr:uid="{00000000-0005-0000-0000-000078580000}"/>
    <cellStyle name="Normal 21 12 2" xfId="14348" xr:uid="{00000000-0005-0000-0000-000079580000}"/>
    <cellStyle name="Normal 21 12 3" xfId="23598" xr:uid="{00000000-0005-0000-0000-00007A580000}"/>
    <cellStyle name="Normal 21 12 4" xfId="32843" xr:uid="{00000000-0005-0000-0000-00007B580000}"/>
    <cellStyle name="Normal 21 12 5" xfId="42088" xr:uid="{00000000-0005-0000-0000-00007C580000}"/>
    <cellStyle name="Normal 21 13" xfId="4366" xr:uid="{00000000-0005-0000-0000-00007D580000}"/>
    <cellStyle name="Normal 21 13 2" xfId="13611" xr:uid="{00000000-0005-0000-0000-00007E580000}"/>
    <cellStyle name="Normal 21 13 3" xfId="22861" xr:uid="{00000000-0005-0000-0000-00007F580000}"/>
    <cellStyle name="Normal 21 13 4" xfId="32106" xr:uid="{00000000-0005-0000-0000-000080580000}"/>
    <cellStyle name="Normal 21 13 5" xfId="41351" xr:uid="{00000000-0005-0000-0000-000081580000}"/>
    <cellStyle name="Normal 21 14" xfId="9366" xr:uid="{00000000-0005-0000-0000-000082580000}"/>
    <cellStyle name="Normal 21 15" xfId="18616" xr:uid="{00000000-0005-0000-0000-000083580000}"/>
    <cellStyle name="Normal 21 16" xfId="27861" xr:uid="{00000000-0005-0000-0000-000084580000}"/>
    <cellStyle name="Normal 21 17" xfId="37106" xr:uid="{00000000-0005-0000-0000-000085580000}"/>
    <cellStyle name="Normal 21 2" xfId="130" xr:uid="{00000000-0005-0000-0000-000086580000}"/>
    <cellStyle name="Normal 21 2 10" xfId="5116" xr:uid="{00000000-0005-0000-0000-000087580000}"/>
    <cellStyle name="Normal 21 2 10 2" xfId="14361" xr:uid="{00000000-0005-0000-0000-000088580000}"/>
    <cellStyle name="Normal 21 2 10 3" xfId="23611" xr:uid="{00000000-0005-0000-0000-000089580000}"/>
    <cellStyle name="Normal 21 2 10 4" xfId="32856" xr:uid="{00000000-0005-0000-0000-00008A580000}"/>
    <cellStyle name="Normal 21 2 10 5" xfId="42101" xr:uid="{00000000-0005-0000-0000-00008B580000}"/>
    <cellStyle name="Normal 21 2 11" xfId="4414" xr:uid="{00000000-0005-0000-0000-00008C580000}"/>
    <cellStyle name="Normal 21 2 11 2" xfId="13659" xr:uid="{00000000-0005-0000-0000-00008D580000}"/>
    <cellStyle name="Normal 21 2 11 3" xfId="22909" xr:uid="{00000000-0005-0000-0000-00008E580000}"/>
    <cellStyle name="Normal 21 2 11 4" xfId="32154" xr:uid="{00000000-0005-0000-0000-00008F580000}"/>
    <cellStyle name="Normal 21 2 11 5" xfId="41399" xr:uid="{00000000-0005-0000-0000-000090580000}"/>
    <cellStyle name="Normal 21 2 12" xfId="9379" xr:uid="{00000000-0005-0000-0000-000091580000}"/>
    <cellStyle name="Normal 21 2 13" xfId="18629" xr:uid="{00000000-0005-0000-0000-000092580000}"/>
    <cellStyle name="Normal 21 2 14" xfId="27874" xr:uid="{00000000-0005-0000-0000-000093580000}"/>
    <cellStyle name="Normal 21 2 15" xfId="37119" xr:uid="{00000000-0005-0000-0000-000094580000}"/>
    <cellStyle name="Normal 21 2 2" xfId="210" xr:uid="{00000000-0005-0000-0000-000095580000}"/>
    <cellStyle name="Normal 21 2 2 10" xfId="9457" xr:uid="{00000000-0005-0000-0000-000096580000}"/>
    <cellStyle name="Normal 21 2 2 11" xfId="18707" xr:uid="{00000000-0005-0000-0000-000097580000}"/>
    <cellStyle name="Normal 21 2 2 12" xfId="27952" xr:uid="{00000000-0005-0000-0000-000098580000}"/>
    <cellStyle name="Normal 21 2 2 13" xfId="37197" xr:uid="{00000000-0005-0000-0000-000099580000}"/>
    <cellStyle name="Normal 21 2 2 2" xfId="289" xr:uid="{00000000-0005-0000-0000-00009A580000}"/>
    <cellStyle name="Normal 21 2 2 2 10" xfId="28030" xr:uid="{00000000-0005-0000-0000-00009B580000}"/>
    <cellStyle name="Normal 21 2 2 2 11" xfId="37275" xr:uid="{00000000-0005-0000-0000-00009C580000}"/>
    <cellStyle name="Normal 21 2 2 2 2" xfId="658" xr:uid="{00000000-0005-0000-0000-00009D580000}"/>
    <cellStyle name="Normal 21 2 2 2 2 10" xfId="37643" xr:uid="{00000000-0005-0000-0000-00009E580000}"/>
    <cellStyle name="Normal 21 2 2 2 2 2" xfId="1360" xr:uid="{00000000-0005-0000-0000-00009F580000}"/>
    <cellStyle name="Normal 21 2 2 2 2 2 2" xfId="4202" xr:uid="{00000000-0005-0000-0000-0000A0580000}"/>
    <cellStyle name="Normal 21 2 2 2 2 2 2 2" xfId="9184" xr:uid="{00000000-0005-0000-0000-0000A1580000}"/>
    <cellStyle name="Normal 21 2 2 2 2 2 2 2 2" xfId="18429" xr:uid="{00000000-0005-0000-0000-0000A2580000}"/>
    <cellStyle name="Normal 21 2 2 2 2 2 2 2 3" xfId="27679" xr:uid="{00000000-0005-0000-0000-0000A3580000}"/>
    <cellStyle name="Normal 21 2 2 2 2 2 2 2 4" xfId="36924" xr:uid="{00000000-0005-0000-0000-0000A4580000}"/>
    <cellStyle name="Normal 21 2 2 2 2 2 2 2 5" xfId="46169" xr:uid="{00000000-0005-0000-0000-0000A5580000}"/>
    <cellStyle name="Normal 21 2 2 2 2 2 2 3" xfId="13447" xr:uid="{00000000-0005-0000-0000-0000A6580000}"/>
    <cellStyle name="Normal 21 2 2 2 2 2 2 4" xfId="22697" xr:uid="{00000000-0005-0000-0000-0000A7580000}"/>
    <cellStyle name="Normal 21 2 2 2 2 2 2 5" xfId="31942" xr:uid="{00000000-0005-0000-0000-0000A8580000}"/>
    <cellStyle name="Normal 21 2 2 2 2 2 2 6" xfId="41187" xr:uid="{00000000-0005-0000-0000-0000A9580000}"/>
    <cellStyle name="Normal 21 2 2 2 2 2 3" xfId="2781" xr:uid="{00000000-0005-0000-0000-0000AA580000}"/>
    <cellStyle name="Normal 21 2 2 2 2 2 3 2" xfId="7763" xr:uid="{00000000-0005-0000-0000-0000AB580000}"/>
    <cellStyle name="Normal 21 2 2 2 2 2 3 2 2" xfId="17008" xr:uid="{00000000-0005-0000-0000-0000AC580000}"/>
    <cellStyle name="Normal 21 2 2 2 2 2 3 2 3" xfId="26258" xr:uid="{00000000-0005-0000-0000-0000AD580000}"/>
    <cellStyle name="Normal 21 2 2 2 2 2 3 2 4" xfId="35503" xr:uid="{00000000-0005-0000-0000-0000AE580000}"/>
    <cellStyle name="Normal 21 2 2 2 2 2 3 2 5" xfId="44748" xr:uid="{00000000-0005-0000-0000-0000AF580000}"/>
    <cellStyle name="Normal 21 2 2 2 2 2 3 3" xfId="12026" xr:uid="{00000000-0005-0000-0000-0000B0580000}"/>
    <cellStyle name="Normal 21 2 2 2 2 2 3 4" xfId="21276" xr:uid="{00000000-0005-0000-0000-0000B1580000}"/>
    <cellStyle name="Normal 21 2 2 2 2 2 3 5" xfId="30521" xr:uid="{00000000-0005-0000-0000-0000B2580000}"/>
    <cellStyle name="Normal 21 2 2 2 2 2 3 6" xfId="39766" xr:uid="{00000000-0005-0000-0000-0000B3580000}"/>
    <cellStyle name="Normal 21 2 2 2 2 2 4" xfId="6342" xr:uid="{00000000-0005-0000-0000-0000B4580000}"/>
    <cellStyle name="Normal 21 2 2 2 2 2 4 2" xfId="15587" xr:uid="{00000000-0005-0000-0000-0000B5580000}"/>
    <cellStyle name="Normal 21 2 2 2 2 2 4 3" xfId="24837" xr:uid="{00000000-0005-0000-0000-0000B6580000}"/>
    <cellStyle name="Normal 21 2 2 2 2 2 4 4" xfId="34082" xr:uid="{00000000-0005-0000-0000-0000B7580000}"/>
    <cellStyle name="Normal 21 2 2 2 2 2 4 5" xfId="43327" xr:uid="{00000000-0005-0000-0000-0000B8580000}"/>
    <cellStyle name="Normal 21 2 2 2 2 2 5" xfId="10605" xr:uid="{00000000-0005-0000-0000-0000B9580000}"/>
    <cellStyle name="Normal 21 2 2 2 2 2 6" xfId="19855" xr:uid="{00000000-0005-0000-0000-0000BA580000}"/>
    <cellStyle name="Normal 21 2 2 2 2 2 7" xfId="29100" xr:uid="{00000000-0005-0000-0000-0000BB580000}"/>
    <cellStyle name="Normal 21 2 2 2 2 2 8" xfId="38345" xr:uid="{00000000-0005-0000-0000-0000BC580000}"/>
    <cellStyle name="Normal 21 2 2 2 2 3" xfId="3500" xr:uid="{00000000-0005-0000-0000-0000BD580000}"/>
    <cellStyle name="Normal 21 2 2 2 2 3 2" xfId="8482" xr:uid="{00000000-0005-0000-0000-0000BE580000}"/>
    <cellStyle name="Normal 21 2 2 2 2 3 2 2" xfId="17727" xr:uid="{00000000-0005-0000-0000-0000BF580000}"/>
    <cellStyle name="Normal 21 2 2 2 2 3 2 3" xfId="26977" xr:uid="{00000000-0005-0000-0000-0000C0580000}"/>
    <cellStyle name="Normal 21 2 2 2 2 3 2 4" xfId="36222" xr:uid="{00000000-0005-0000-0000-0000C1580000}"/>
    <cellStyle name="Normal 21 2 2 2 2 3 2 5" xfId="45467" xr:uid="{00000000-0005-0000-0000-0000C2580000}"/>
    <cellStyle name="Normal 21 2 2 2 2 3 3" xfId="12745" xr:uid="{00000000-0005-0000-0000-0000C3580000}"/>
    <cellStyle name="Normal 21 2 2 2 2 3 4" xfId="21995" xr:uid="{00000000-0005-0000-0000-0000C4580000}"/>
    <cellStyle name="Normal 21 2 2 2 2 3 5" xfId="31240" xr:uid="{00000000-0005-0000-0000-0000C5580000}"/>
    <cellStyle name="Normal 21 2 2 2 2 3 6" xfId="40485" xr:uid="{00000000-0005-0000-0000-0000C6580000}"/>
    <cellStyle name="Normal 21 2 2 2 2 4" xfId="2062" xr:uid="{00000000-0005-0000-0000-0000C7580000}"/>
    <cellStyle name="Normal 21 2 2 2 2 4 2" xfId="7044" xr:uid="{00000000-0005-0000-0000-0000C8580000}"/>
    <cellStyle name="Normal 21 2 2 2 2 4 2 2" xfId="16289" xr:uid="{00000000-0005-0000-0000-0000C9580000}"/>
    <cellStyle name="Normal 21 2 2 2 2 4 2 3" xfId="25539" xr:uid="{00000000-0005-0000-0000-0000CA580000}"/>
    <cellStyle name="Normal 21 2 2 2 2 4 2 4" xfId="34784" xr:uid="{00000000-0005-0000-0000-0000CB580000}"/>
    <cellStyle name="Normal 21 2 2 2 2 4 2 5" xfId="44029" xr:uid="{00000000-0005-0000-0000-0000CC580000}"/>
    <cellStyle name="Normal 21 2 2 2 2 4 3" xfId="11307" xr:uid="{00000000-0005-0000-0000-0000CD580000}"/>
    <cellStyle name="Normal 21 2 2 2 2 4 4" xfId="20557" xr:uid="{00000000-0005-0000-0000-0000CE580000}"/>
    <cellStyle name="Normal 21 2 2 2 2 4 5" xfId="29802" xr:uid="{00000000-0005-0000-0000-0000CF580000}"/>
    <cellStyle name="Normal 21 2 2 2 2 4 6" xfId="39047" xr:uid="{00000000-0005-0000-0000-0000D0580000}"/>
    <cellStyle name="Normal 21 2 2 2 2 5" xfId="5640" xr:uid="{00000000-0005-0000-0000-0000D1580000}"/>
    <cellStyle name="Normal 21 2 2 2 2 5 2" xfId="14885" xr:uid="{00000000-0005-0000-0000-0000D2580000}"/>
    <cellStyle name="Normal 21 2 2 2 2 5 3" xfId="24135" xr:uid="{00000000-0005-0000-0000-0000D3580000}"/>
    <cellStyle name="Normal 21 2 2 2 2 5 4" xfId="33380" xr:uid="{00000000-0005-0000-0000-0000D4580000}"/>
    <cellStyle name="Normal 21 2 2 2 2 5 5" xfId="42625" xr:uid="{00000000-0005-0000-0000-0000D5580000}"/>
    <cellStyle name="Normal 21 2 2 2 2 6" xfId="4921" xr:uid="{00000000-0005-0000-0000-0000D6580000}"/>
    <cellStyle name="Normal 21 2 2 2 2 6 2" xfId="14166" xr:uid="{00000000-0005-0000-0000-0000D7580000}"/>
    <cellStyle name="Normal 21 2 2 2 2 6 3" xfId="23416" xr:uid="{00000000-0005-0000-0000-0000D8580000}"/>
    <cellStyle name="Normal 21 2 2 2 2 6 4" xfId="32661" xr:uid="{00000000-0005-0000-0000-0000D9580000}"/>
    <cellStyle name="Normal 21 2 2 2 2 6 5" xfId="41906" xr:uid="{00000000-0005-0000-0000-0000DA580000}"/>
    <cellStyle name="Normal 21 2 2 2 2 7" xfId="9903" xr:uid="{00000000-0005-0000-0000-0000DB580000}"/>
    <cellStyle name="Normal 21 2 2 2 2 8" xfId="19153" xr:uid="{00000000-0005-0000-0000-0000DC580000}"/>
    <cellStyle name="Normal 21 2 2 2 2 9" xfId="28398" xr:uid="{00000000-0005-0000-0000-0000DD580000}"/>
    <cellStyle name="Normal 21 2 2 2 3" xfId="1009" xr:uid="{00000000-0005-0000-0000-0000DE580000}"/>
    <cellStyle name="Normal 21 2 2 2 3 2" xfId="3851" xr:uid="{00000000-0005-0000-0000-0000DF580000}"/>
    <cellStyle name="Normal 21 2 2 2 3 2 2" xfId="8833" xr:uid="{00000000-0005-0000-0000-0000E0580000}"/>
    <cellStyle name="Normal 21 2 2 2 3 2 2 2" xfId="18078" xr:uid="{00000000-0005-0000-0000-0000E1580000}"/>
    <cellStyle name="Normal 21 2 2 2 3 2 2 3" xfId="27328" xr:uid="{00000000-0005-0000-0000-0000E2580000}"/>
    <cellStyle name="Normal 21 2 2 2 3 2 2 4" xfId="36573" xr:uid="{00000000-0005-0000-0000-0000E3580000}"/>
    <cellStyle name="Normal 21 2 2 2 3 2 2 5" xfId="45818" xr:uid="{00000000-0005-0000-0000-0000E4580000}"/>
    <cellStyle name="Normal 21 2 2 2 3 2 3" xfId="13096" xr:uid="{00000000-0005-0000-0000-0000E5580000}"/>
    <cellStyle name="Normal 21 2 2 2 3 2 4" xfId="22346" xr:uid="{00000000-0005-0000-0000-0000E6580000}"/>
    <cellStyle name="Normal 21 2 2 2 3 2 5" xfId="31591" xr:uid="{00000000-0005-0000-0000-0000E7580000}"/>
    <cellStyle name="Normal 21 2 2 2 3 2 6" xfId="40836" xr:uid="{00000000-0005-0000-0000-0000E8580000}"/>
    <cellStyle name="Normal 21 2 2 2 3 3" xfId="2413" xr:uid="{00000000-0005-0000-0000-0000E9580000}"/>
    <cellStyle name="Normal 21 2 2 2 3 3 2" xfId="7395" xr:uid="{00000000-0005-0000-0000-0000EA580000}"/>
    <cellStyle name="Normal 21 2 2 2 3 3 2 2" xfId="16640" xr:uid="{00000000-0005-0000-0000-0000EB580000}"/>
    <cellStyle name="Normal 21 2 2 2 3 3 2 3" xfId="25890" xr:uid="{00000000-0005-0000-0000-0000EC580000}"/>
    <cellStyle name="Normal 21 2 2 2 3 3 2 4" xfId="35135" xr:uid="{00000000-0005-0000-0000-0000ED580000}"/>
    <cellStyle name="Normal 21 2 2 2 3 3 2 5" xfId="44380" xr:uid="{00000000-0005-0000-0000-0000EE580000}"/>
    <cellStyle name="Normal 21 2 2 2 3 3 3" xfId="11658" xr:uid="{00000000-0005-0000-0000-0000EF580000}"/>
    <cellStyle name="Normal 21 2 2 2 3 3 4" xfId="20908" xr:uid="{00000000-0005-0000-0000-0000F0580000}"/>
    <cellStyle name="Normal 21 2 2 2 3 3 5" xfId="30153" xr:uid="{00000000-0005-0000-0000-0000F1580000}"/>
    <cellStyle name="Normal 21 2 2 2 3 3 6" xfId="39398" xr:uid="{00000000-0005-0000-0000-0000F2580000}"/>
    <cellStyle name="Normal 21 2 2 2 3 4" xfId="5991" xr:uid="{00000000-0005-0000-0000-0000F3580000}"/>
    <cellStyle name="Normal 21 2 2 2 3 4 2" xfId="15236" xr:uid="{00000000-0005-0000-0000-0000F4580000}"/>
    <cellStyle name="Normal 21 2 2 2 3 4 3" xfId="24486" xr:uid="{00000000-0005-0000-0000-0000F5580000}"/>
    <cellStyle name="Normal 21 2 2 2 3 4 4" xfId="33731" xr:uid="{00000000-0005-0000-0000-0000F6580000}"/>
    <cellStyle name="Normal 21 2 2 2 3 4 5" xfId="42976" xr:uid="{00000000-0005-0000-0000-0000F7580000}"/>
    <cellStyle name="Normal 21 2 2 2 3 5" xfId="10254" xr:uid="{00000000-0005-0000-0000-0000F8580000}"/>
    <cellStyle name="Normal 21 2 2 2 3 6" xfId="19504" xr:uid="{00000000-0005-0000-0000-0000F9580000}"/>
    <cellStyle name="Normal 21 2 2 2 3 7" xfId="28749" xr:uid="{00000000-0005-0000-0000-0000FA580000}"/>
    <cellStyle name="Normal 21 2 2 2 3 8" xfId="37994" xr:uid="{00000000-0005-0000-0000-0000FB580000}"/>
    <cellStyle name="Normal 21 2 2 2 4" xfId="3132" xr:uid="{00000000-0005-0000-0000-0000FC580000}"/>
    <cellStyle name="Normal 21 2 2 2 4 2" xfId="8114" xr:uid="{00000000-0005-0000-0000-0000FD580000}"/>
    <cellStyle name="Normal 21 2 2 2 4 2 2" xfId="17359" xr:uid="{00000000-0005-0000-0000-0000FE580000}"/>
    <cellStyle name="Normal 21 2 2 2 4 2 3" xfId="26609" xr:uid="{00000000-0005-0000-0000-0000FF580000}"/>
    <cellStyle name="Normal 21 2 2 2 4 2 4" xfId="35854" xr:uid="{00000000-0005-0000-0000-000000590000}"/>
    <cellStyle name="Normal 21 2 2 2 4 2 5" xfId="45099" xr:uid="{00000000-0005-0000-0000-000001590000}"/>
    <cellStyle name="Normal 21 2 2 2 4 3" xfId="12377" xr:uid="{00000000-0005-0000-0000-000002590000}"/>
    <cellStyle name="Normal 21 2 2 2 4 4" xfId="21627" xr:uid="{00000000-0005-0000-0000-000003590000}"/>
    <cellStyle name="Normal 21 2 2 2 4 5" xfId="30872" xr:uid="{00000000-0005-0000-0000-000004590000}"/>
    <cellStyle name="Normal 21 2 2 2 4 6" xfId="40117" xr:uid="{00000000-0005-0000-0000-000005590000}"/>
    <cellStyle name="Normal 21 2 2 2 5" xfId="1828" xr:uid="{00000000-0005-0000-0000-000006590000}"/>
    <cellStyle name="Normal 21 2 2 2 5 2" xfId="6810" xr:uid="{00000000-0005-0000-0000-000007590000}"/>
    <cellStyle name="Normal 21 2 2 2 5 2 2" xfId="16055" xr:uid="{00000000-0005-0000-0000-000008590000}"/>
    <cellStyle name="Normal 21 2 2 2 5 2 3" xfId="25305" xr:uid="{00000000-0005-0000-0000-000009590000}"/>
    <cellStyle name="Normal 21 2 2 2 5 2 4" xfId="34550" xr:uid="{00000000-0005-0000-0000-00000A590000}"/>
    <cellStyle name="Normal 21 2 2 2 5 2 5" xfId="43795" xr:uid="{00000000-0005-0000-0000-00000B590000}"/>
    <cellStyle name="Normal 21 2 2 2 5 3" xfId="11073" xr:uid="{00000000-0005-0000-0000-00000C590000}"/>
    <cellStyle name="Normal 21 2 2 2 5 4" xfId="20323" xr:uid="{00000000-0005-0000-0000-00000D590000}"/>
    <cellStyle name="Normal 21 2 2 2 5 5" xfId="29568" xr:uid="{00000000-0005-0000-0000-00000E590000}"/>
    <cellStyle name="Normal 21 2 2 2 5 6" xfId="38813" xr:uid="{00000000-0005-0000-0000-00000F590000}"/>
    <cellStyle name="Normal 21 2 2 2 6" xfId="5272" xr:uid="{00000000-0005-0000-0000-000010590000}"/>
    <cellStyle name="Normal 21 2 2 2 6 2" xfId="14517" xr:uid="{00000000-0005-0000-0000-000011590000}"/>
    <cellStyle name="Normal 21 2 2 2 6 3" xfId="23767" xr:uid="{00000000-0005-0000-0000-000012590000}"/>
    <cellStyle name="Normal 21 2 2 2 6 4" xfId="33012" xr:uid="{00000000-0005-0000-0000-000013590000}"/>
    <cellStyle name="Normal 21 2 2 2 6 5" xfId="42257" xr:uid="{00000000-0005-0000-0000-000014590000}"/>
    <cellStyle name="Normal 21 2 2 2 7" xfId="4570" xr:uid="{00000000-0005-0000-0000-000015590000}"/>
    <cellStyle name="Normal 21 2 2 2 7 2" xfId="13815" xr:uid="{00000000-0005-0000-0000-000016590000}"/>
    <cellStyle name="Normal 21 2 2 2 7 3" xfId="23065" xr:uid="{00000000-0005-0000-0000-000017590000}"/>
    <cellStyle name="Normal 21 2 2 2 7 4" xfId="32310" xr:uid="{00000000-0005-0000-0000-000018590000}"/>
    <cellStyle name="Normal 21 2 2 2 7 5" xfId="41555" xr:uid="{00000000-0005-0000-0000-000019590000}"/>
    <cellStyle name="Normal 21 2 2 2 8" xfId="9535" xr:uid="{00000000-0005-0000-0000-00001A590000}"/>
    <cellStyle name="Normal 21 2 2 2 9" xfId="18785" xr:uid="{00000000-0005-0000-0000-00001B590000}"/>
    <cellStyle name="Normal 21 2 2 3" xfId="445" xr:uid="{00000000-0005-0000-0000-00001C590000}"/>
    <cellStyle name="Normal 21 2 2 3 10" xfId="28186" xr:uid="{00000000-0005-0000-0000-00001D590000}"/>
    <cellStyle name="Normal 21 2 2 3 11" xfId="37431" xr:uid="{00000000-0005-0000-0000-00001E590000}"/>
    <cellStyle name="Normal 21 2 2 3 2" xfId="814" xr:uid="{00000000-0005-0000-0000-00001F590000}"/>
    <cellStyle name="Normal 21 2 2 3 2 10" xfId="37799" xr:uid="{00000000-0005-0000-0000-000020590000}"/>
    <cellStyle name="Normal 21 2 2 3 2 2" xfId="1516" xr:uid="{00000000-0005-0000-0000-000021590000}"/>
    <cellStyle name="Normal 21 2 2 3 2 2 2" xfId="4358" xr:uid="{00000000-0005-0000-0000-000022590000}"/>
    <cellStyle name="Normal 21 2 2 3 2 2 2 2" xfId="9340" xr:uid="{00000000-0005-0000-0000-000023590000}"/>
    <cellStyle name="Normal 21 2 2 3 2 2 2 2 2" xfId="18585" xr:uid="{00000000-0005-0000-0000-000024590000}"/>
    <cellStyle name="Normal 21 2 2 3 2 2 2 2 3" xfId="27835" xr:uid="{00000000-0005-0000-0000-000025590000}"/>
    <cellStyle name="Normal 21 2 2 3 2 2 2 2 4" xfId="37080" xr:uid="{00000000-0005-0000-0000-000026590000}"/>
    <cellStyle name="Normal 21 2 2 3 2 2 2 2 5" xfId="46325" xr:uid="{00000000-0005-0000-0000-000027590000}"/>
    <cellStyle name="Normal 21 2 2 3 2 2 2 3" xfId="13603" xr:uid="{00000000-0005-0000-0000-000028590000}"/>
    <cellStyle name="Normal 21 2 2 3 2 2 2 4" xfId="22853" xr:uid="{00000000-0005-0000-0000-000029590000}"/>
    <cellStyle name="Normal 21 2 2 3 2 2 2 5" xfId="32098" xr:uid="{00000000-0005-0000-0000-00002A590000}"/>
    <cellStyle name="Normal 21 2 2 3 2 2 2 6" xfId="41343" xr:uid="{00000000-0005-0000-0000-00002B590000}"/>
    <cellStyle name="Normal 21 2 2 3 2 2 3" xfId="2937" xr:uid="{00000000-0005-0000-0000-00002C590000}"/>
    <cellStyle name="Normal 21 2 2 3 2 2 3 2" xfId="7919" xr:uid="{00000000-0005-0000-0000-00002D590000}"/>
    <cellStyle name="Normal 21 2 2 3 2 2 3 2 2" xfId="17164" xr:uid="{00000000-0005-0000-0000-00002E590000}"/>
    <cellStyle name="Normal 21 2 2 3 2 2 3 2 3" xfId="26414" xr:uid="{00000000-0005-0000-0000-00002F590000}"/>
    <cellStyle name="Normal 21 2 2 3 2 2 3 2 4" xfId="35659" xr:uid="{00000000-0005-0000-0000-000030590000}"/>
    <cellStyle name="Normal 21 2 2 3 2 2 3 2 5" xfId="44904" xr:uid="{00000000-0005-0000-0000-000031590000}"/>
    <cellStyle name="Normal 21 2 2 3 2 2 3 3" xfId="12182" xr:uid="{00000000-0005-0000-0000-000032590000}"/>
    <cellStyle name="Normal 21 2 2 3 2 2 3 4" xfId="21432" xr:uid="{00000000-0005-0000-0000-000033590000}"/>
    <cellStyle name="Normal 21 2 2 3 2 2 3 5" xfId="30677" xr:uid="{00000000-0005-0000-0000-000034590000}"/>
    <cellStyle name="Normal 21 2 2 3 2 2 3 6" xfId="39922" xr:uid="{00000000-0005-0000-0000-000035590000}"/>
    <cellStyle name="Normal 21 2 2 3 2 2 4" xfId="6498" xr:uid="{00000000-0005-0000-0000-000036590000}"/>
    <cellStyle name="Normal 21 2 2 3 2 2 4 2" xfId="15743" xr:uid="{00000000-0005-0000-0000-000037590000}"/>
    <cellStyle name="Normal 21 2 2 3 2 2 4 3" xfId="24993" xr:uid="{00000000-0005-0000-0000-000038590000}"/>
    <cellStyle name="Normal 21 2 2 3 2 2 4 4" xfId="34238" xr:uid="{00000000-0005-0000-0000-000039590000}"/>
    <cellStyle name="Normal 21 2 2 3 2 2 4 5" xfId="43483" xr:uid="{00000000-0005-0000-0000-00003A590000}"/>
    <cellStyle name="Normal 21 2 2 3 2 2 5" xfId="10761" xr:uid="{00000000-0005-0000-0000-00003B590000}"/>
    <cellStyle name="Normal 21 2 2 3 2 2 6" xfId="20011" xr:uid="{00000000-0005-0000-0000-00003C590000}"/>
    <cellStyle name="Normal 21 2 2 3 2 2 7" xfId="29256" xr:uid="{00000000-0005-0000-0000-00003D590000}"/>
    <cellStyle name="Normal 21 2 2 3 2 2 8" xfId="38501" xr:uid="{00000000-0005-0000-0000-00003E590000}"/>
    <cellStyle name="Normal 21 2 2 3 2 3" xfId="3656" xr:uid="{00000000-0005-0000-0000-00003F590000}"/>
    <cellStyle name="Normal 21 2 2 3 2 3 2" xfId="8638" xr:uid="{00000000-0005-0000-0000-000040590000}"/>
    <cellStyle name="Normal 21 2 2 3 2 3 2 2" xfId="17883" xr:uid="{00000000-0005-0000-0000-000041590000}"/>
    <cellStyle name="Normal 21 2 2 3 2 3 2 3" xfId="27133" xr:uid="{00000000-0005-0000-0000-000042590000}"/>
    <cellStyle name="Normal 21 2 2 3 2 3 2 4" xfId="36378" xr:uid="{00000000-0005-0000-0000-000043590000}"/>
    <cellStyle name="Normal 21 2 2 3 2 3 2 5" xfId="45623" xr:uid="{00000000-0005-0000-0000-000044590000}"/>
    <cellStyle name="Normal 21 2 2 3 2 3 3" xfId="12901" xr:uid="{00000000-0005-0000-0000-000045590000}"/>
    <cellStyle name="Normal 21 2 2 3 2 3 4" xfId="22151" xr:uid="{00000000-0005-0000-0000-000046590000}"/>
    <cellStyle name="Normal 21 2 2 3 2 3 5" xfId="31396" xr:uid="{00000000-0005-0000-0000-000047590000}"/>
    <cellStyle name="Normal 21 2 2 3 2 3 6" xfId="40641" xr:uid="{00000000-0005-0000-0000-000048590000}"/>
    <cellStyle name="Normal 21 2 2 3 2 4" xfId="2218" xr:uid="{00000000-0005-0000-0000-000049590000}"/>
    <cellStyle name="Normal 21 2 2 3 2 4 2" xfId="7200" xr:uid="{00000000-0005-0000-0000-00004A590000}"/>
    <cellStyle name="Normal 21 2 2 3 2 4 2 2" xfId="16445" xr:uid="{00000000-0005-0000-0000-00004B590000}"/>
    <cellStyle name="Normal 21 2 2 3 2 4 2 3" xfId="25695" xr:uid="{00000000-0005-0000-0000-00004C590000}"/>
    <cellStyle name="Normal 21 2 2 3 2 4 2 4" xfId="34940" xr:uid="{00000000-0005-0000-0000-00004D590000}"/>
    <cellStyle name="Normal 21 2 2 3 2 4 2 5" xfId="44185" xr:uid="{00000000-0005-0000-0000-00004E590000}"/>
    <cellStyle name="Normal 21 2 2 3 2 4 3" xfId="11463" xr:uid="{00000000-0005-0000-0000-00004F590000}"/>
    <cellStyle name="Normal 21 2 2 3 2 4 4" xfId="20713" xr:uid="{00000000-0005-0000-0000-000050590000}"/>
    <cellStyle name="Normal 21 2 2 3 2 4 5" xfId="29958" xr:uid="{00000000-0005-0000-0000-000051590000}"/>
    <cellStyle name="Normal 21 2 2 3 2 4 6" xfId="39203" xr:uid="{00000000-0005-0000-0000-000052590000}"/>
    <cellStyle name="Normal 21 2 2 3 2 5" xfId="5796" xr:uid="{00000000-0005-0000-0000-000053590000}"/>
    <cellStyle name="Normal 21 2 2 3 2 5 2" xfId="15041" xr:uid="{00000000-0005-0000-0000-000054590000}"/>
    <cellStyle name="Normal 21 2 2 3 2 5 3" xfId="24291" xr:uid="{00000000-0005-0000-0000-000055590000}"/>
    <cellStyle name="Normal 21 2 2 3 2 5 4" xfId="33536" xr:uid="{00000000-0005-0000-0000-000056590000}"/>
    <cellStyle name="Normal 21 2 2 3 2 5 5" xfId="42781" xr:uid="{00000000-0005-0000-0000-000057590000}"/>
    <cellStyle name="Normal 21 2 2 3 2 6" xfId="5077" xr:uid="{00000000-0005-0000-0000-000058590000}"/>
    <cellStyle name="Normal 21 2 2 3 2 6 2" xfId="14322" xr:uid="{00000000-0005-0000-0000-000059590000}"/>
    <cellStyle name="Normal 21 2 2 3 2 6 3" xfId="23572" xr:uid="{00000000-0005-0000-0000-00005A590000}"/>
    <cellStyle name="Normal 21 2 2 3 2 6 4" xfId="32817" xr:uid="{00000000-0005-0000-0000-00005B590000}"/>
    <cellStyle name="Normal 21 2 2 3 2 6 5" xfId="42062" xr:uid="{00000000-0005-0000-0000-00005C590000}"/>
    <cellStyle name="Normal 21 2 2 3 2 7" xfId="10059" xr:uid="{00000000-0005-0000-0000-00005D590000}"/>
    <cellStyle name="Normal 21 2 2 3 2 8" xfId="19309" xr:uid="{00000000-0005-0000-0000-00005E590000}"/>
    <cellStyle name="Normal 21 2 2 3 2 9" xfId="28554" xr:uid="{00000000-0005-0000-0000-00005F590000}"/>
    <cellStyle name="Normal 21 2 2 3 3" xfId="1165" xr:uid="{00000000-0005-0000-0000-000060590000}"/>
    <cellStyle name="Normal 21 2 2 3 3 2" xfId="4007" xr:uid="{00000000-0005-0000-0000-000061590000}"/>
    <cellStyle name="Normal 21 2 2 3 3 2 2" xfId="8989" xr:uid="{00000000-0005-0000-0000-000062590000}"/>
    <cellStyle name="Normal 21 2 2 3 3 2 2 2" xfId="18234" xr:uid="{00000000-0005-0000-0000-000063590000}"/>
    <cellStyle name="Normal 21 2 2 3 3 2 2 3" xfId="27484" xr:uid="{00000000-0005-0000-0000-000064590000}"/>
    <cellStyle name="Normal 21 2 2 3 3 2 2 4" xfId="36729" xr:uid="{00000000-0005-0000-0000-000065590000}"/>
    <cellStyle name="Normal 21 2 2 3 3 2 2 5" xfId="45974" xr:uid="{00000000-0005-0000-0000-000066590000}"/>
    <cellStyle name="Normal 21 2 2 3 3 2 3" xfId="13252" xr:uid="{00000000-0005-0000-0000-000067590000}"/>
    <cellStyle name="Normal 21 2 2 3 3 2 4" xfId="22502" xr:uid="{00000000-0005-0000-0000-000068590000}"/>
    <cellStyle name="Normal 21 2 2 3 3 2 5" xfId="31747" xr:uid="{00000000-0005-0000-0000-000069590000}"/>
    <cellStyle name="Normal 21 2 2 3 3 2 6" xfId="40992" xr:uid="{00000000-0005-0000-0000-00006A590000}"/>
    <cellStyle name="Normal 21 2 2 3 3 3" xfId="2569" xr:uid="{00000000-0005-0000-0000-00006B590000}"/>
    <cellStyle name="Normal 21 2 2 3 3 3 2" xfId="7551" xr:uid="{00000000-0005-0000-0000-00006C590000}"/>
    <cellStyle name="Normal 21 2 2 3 3 3 2 2" xfId="16796" xr:uid="{00000000-0005-0000-0000-00006D590000}"/>
    <cellStyle name="Normal 21 2 2 3 3 3 2 3" xfId="26046" xr:uid="{00000000-0005-0000-0000-00006E590000}"/>
    <cellStyle name="Normal 21 2 2 3 3 3 2 4" xfId="35291" xr:uid="{00000000-0005-0000-0000-00006F590000}"/>
    <cellStyle name="Normal 21 2 2 3 3 3 2 5" xfId="44536" xr:uid="{00000000-0005-0000-0000-000070590000}"/>
    <cellStyle name="Normal 21 2 2 3 3 3 3" xfId="11814" xr:uid="{00000000-0005-0000-0000-000071590000}"/>
    <cellStyle name="Normal 21 2 2 3 3 3 4" xfId="21064" xr:uid="{00000000-0005-0000-0000-000072590000}"/>
    <cellStyle name="Normal 21 2 2 3 3 3 5" xfId="30309" xr:uid="{00000000-0005-0000-0000-000073590000}"/>
    <cellStyle name="Normal 21 2 2 3 3 3 6" xfId="39554" xr:uid="{00000000-0005-0000-0000-000074590000}"/>
    <cellStyle name="Normal 21 2 2 3 3 4" xfId="6147" xr:uid="{00000000-0005-0000-0000-000075590000}"/>
    <cellStyle name="Normal 21 2 2 3 3 4 2" xfId="15392" xr:uid="{00000000-0005-0000-0000-000076590000}"/>
    <cellStyle name="Normal 21 2 2 3 3 4 3" xfId="24642" xr:uid="{00000000-0005-0000-0000-000077590000}"/>
    <cellStyle name="Normal 21 2 2 3 3 4 4" xfId="33887" xr:uid="{00000000-0005-0000-0000-000078590000}"/>
    <cellStyle name="Normal 21 2 2 3 3 4 5" xfId="43132" xr:uid="{00000000-0005-0000-0000-000079590000}"/>
    <cellStyle name="Normal 21 2 2 3 3 5" xfId="10410" xr:uid="{00000000-0005-0000-0000-00007A590000}"/>
    <cellStyle name="Normal 21 2 2 3 3 6" xfId="19660" xr:uid="{00000000-0005-0000-0000-00007B590000}"/>
    <cellStyle name="Normal 21 2 2 3 3 7" xfId="28905" xr:uid="{00000000-0005-0000-0000-00007C590000}"/>
    <cellStyle name="Normal 21 2 2 3 3 8" xfId="38150" xr:uid="{00000000-0005-0000-0000-00007D590000}"/>
    <cellStyle name="Normal 21 2 2 3 4" xfId="3288" xr:uid="{00000000-0005-0000-0000-00007E590000}"/>
    <cellStyle name="Normal 21 2 2 3 4 2" xfId="8270" xr:uid="{00000000-0005-0000-0000-00007F590000}"/>
    <cellStyle name="Normal 21 2 2 3 4 2 2" xfId="17515" xr:uid="{00000000-0005-0000-0000-000080590000}"/>
    <cellStyle name="Normal 21 2 2 3 4 2 3" xfId="26765" xr:uid="{00000000-0005-0000-0000-000081590000}"/>
    <cellStyle name="Normal 21 2 2 3 4 2 4" xfId="36010" xr:uid="{00000000-0005-0000-0000-000082590000}"/>
    <cellStyle name="Normal 21 2 2 3 4 2 5" xfId="45255" xr:uid="{00000000-0005-0000-0000-000083590000}"/>
    <cellStyle name="Normal 21 2 2 3 4 3" xfId="12533" xr:uid="{00000000-0005-0000-0000-000084590000}"/>
    <cellStyle name="Normal 21 2 2 3 4 4" xfId="21783" xr:uid="{00000000-0005-0000-0000-000085590000}"/>
    <cellStyle name="Normal 21 2 2 3 4 5" xfId="31028" xr:uid="{00000000-0005-0000-0000-000086590000}"/>
    <cellStyle name="Normal 21 2 2 3 4 6" xfId="40273" xr:uid="{00000000-0005-0000-0000-000087590000}"/>
    <cellStyle name="Normal 21 2 2 3 5" xfId="1750" xr:uid="{00000000-0005-0000-0000-000088590000}"/>
    <cellStyle name="Normal 21 2 2 3 5 2" xfId="6732" xr:uid="{00000000-0005-0000-0000-000089590000}"/>
    <cellStyle name="Normal 21 2 2 3 5 2 2" xfId="15977" xr:uid="{00000000-0005-0000-0000-00008A590000}"/>
    <cellStyle name="Normal 21 2 2 3 5 2 3" xfId="25227" xr:uid="{00000000-0005-0000-0000-00008B590000}"/>
    <cellStyle name="Normal 21 2 2 3 5 2 4" xfId="34472" xr:uid="{00000000-0005-0000-0000-00008C590000}"/>
    <cellStyle name="Normal 21 2 2 3 5 2 5" xfId="43717" xr:uid="{00000000-0005-0000-0000-00008D590000}"/>
    <cellStyle name="Normal 21 2 2 3 5 3" xfId="10995" xr:uid="{00000000-0005-0000-0000-00008E590000}"/>
    <cellStyle name="Normal 21 2 2 3 5 4" xfId="20245" xr:uid="{00000000-0005-0000-0000-00008F590000}"/>
    <cellStyle name="Normal 21 2 2 3 5 5" xfId="29490" xr:uid="{00000000-0005-0000-0000-000090590000}"/>
    <cellStyle name="Normal 21 2 2 3 5 6" xfId="38735" xr:uid="{00000000-0005-0000-0000-000091590000}"/>
    <cellStyle name="Normal 21 2 2 3 6" xfId="5428" xr:uid="{00000000-0005-0000-0000-000092590000}"/>
    <cellStyle name="Normal 21 2 2 3 6 2" xfId="14673" xr:uid="{00000000-0005-0000-0000-000093590000}"/>
    <cellStyle name="Normal 21 2 2 3 6 3" xfId="23923" xr:uid="{00000000-0005-0000-0000-000094590000}"/>
    <cellStyle name="Normal 21 2 2 3 6 4" xfId="33168" xr:uid="{00000000-0005-0000-0000-000095590000}"/>
    <cellStyle name="Normal 21 2 2 3 6 5" xfId="42413" xr:uid="{00000000-0005-0000-0000-000096590000}"/>
    <cellStyle name="Normal 21 2 2 3 7" xfId="4726" xr:uid="{00000000-0005-0000-0000-000097590000}"/>
    <cellStyle name="Normal 21 2 2 3 7 2" xfId="13971" xr:uid="{00000000-0005-0000-0000-000098590000}"/>
    <cellStyle name="Normal 21 2 2 3 7 3" xfId="23221" xr:uid="{00000000-0005-0000-0000-000099590000}"/>
    <cellStyle name="Normal 21 2 2 3 7 4" xfId="32466" xr:uid="{00000000-0005-0000-0000-00009A590000}"/>
    <cellStyle name="Normal 21 2 2 3 7 5" xfId="41711" xr:uid="{00000000-0005-0000-0000-00009B590000}"/>
    <cellStyle name="Normal 21 2 2 3 8" xfId="9691" xr:uid="{00000000-0005-0000-0000-00009C590000}"/>
    <cellStyle name="Normal 21 2 2 3 9" xfId="18941" xr:uid="{00000000-0005-0000-0000-00009D590000}"/>
    <cellStyle name="Normal 21 2 2 4" xfId="580" xr:uid="{00000000-0005-0000-0000-00009E590000}"/>
    <cellStyle name="Normal 21 2 2 4 10" xfId="37565" xr:uid="{00000000-0005-0000-0000-00009F590000}"/>
    <cellStyle name="Normal 21 2 2 4 2" xfId="1282" xr:uid="{00000000-0005-0000-0000-0000A0590000}"/>
    <cellStyle name="Normal 21 2 2 4 2 2" xfId="4124" xr:uid="{00000000-0005-0000-0000-0000A1590000}"/>
    <cellStyle name="Normal 21 2 2 4 2 2 2" xfId="9106" xr:uid="{00000000-0005-0000-0000-0000A2590000}"/>
    <cellStyle name="Normal 21 2 2 4 2 2 2 2" xfId="18351" xr:uid="{00000000-0005-0000-0000-0000A3590000}"/>
    <cellStyle name="Normal 21 2 2 4 2 2 2 3" xfId="27601" xr:uid="{00000000-0005-0000-0000-0000A4590000}"/>
    <cellStyle name="Normal 21 2 2 4 2 2 2 4" xfId="36846" xr:uid="{00000000-0005-0000-0000-0000A5590000}"/>
    <cellStyle name="Normal 21 2 2 4 2 2 2 5" xfId="46091" xr:uid="{00000000-0005-0000-0000-0000A6590000}"/>
    <cellStyle name="Normal 21 2 2 4 2 2 3" xfId="13369" xr:uid="{00000000-0005-0000-0000-0000A7590000}"/>
    <cellStyle name="Normal 21 2 2 4 2 2 4" xfId="22619" xr:uid="{00000000-0005-0000-0000-0000A8590000}"/>
    <cellStyle name="Normal 21 2 2 4 2 2 5" xfId="31864" xr:uid="{00000000-0005-0000-0000-0000A9590000}"/>
    <cellStyle name="Normal 21 2 2 4 2 2 6" xfId="41109" xr:uid="{00000000-0005-0000-0000-0000AA590000}"/>
    <cellStyle name="Normal 21 2 2 4 2 3" xfId="2703" xr:uid="{00000000-0005-0000-0000-0000AB590000}"/>
    <cellStyle name="Normal 21 2 2 4 2 3 2" xfId="7685" xr:uid="{00000000-0005-0000-0000-0000AC590000}"/>
    <cellStyle name="Normal 21 2 2 4 2 3 2 2" xfId="16930" xr:uid="{00000000-0005-0000-0000-0000AD590000}"/>
    <cellStyle name="Normal 21 2 2 4 2 3 2 3" xfId="26180" xr:uid="{00000000-0005-0000-0000-0000AE590000}"/>
    <cellStyle name="Normal 21 2 2 4 2 3 2 4" xfId="35425" xr:uid="{00000000-0005-0000-0000-0000AF590000}"/>
    <cellStyle name="Normal 21 2 2 4 2 3 2 5" xfId="44670" xr:uid="{00000000-0005-0000-0000-0000B0590000}"/>
    <cellStyle name="Normal 21 2 2 4 2 3 3" xfId="11948" xr:uid="{00000000-0005-0000-0000-0000B1590000}"/>
    <cellStyle name="Normal 21 2 2 4 2 3 4" xfId="21198" xr:uid="{00000000-0005-0000-0000-0000B2590000}"/>
    <cellStyle name="Normal 21 2 2 4 2 3 5" xfId="30443" xr:uid="{00000000-0005-0000-0000-0000B3590000}"/>
    <cellStyle name="Normal 21 2 2 4 2 3 6" xfId="39688" xr:uid="{00000000-0005-0000-0000-0000B4590000}"/>
    <cellStyle name="Normal 21 2 2 4 2 4" xfId="6264" xr:uid="{00000000-0005-0000-0000-0000B5590000}"/>
    <cellStyle name="Normal 21 2 2 4 2 4 2" xfId="15509" xr:uid="{00000000-0005-0000-0000-0000B6590000}"/>
    <cellStyle name="Normal 21 2 2 4 2 4 3" xfId="24759" xr:uid="{00000000-0005-0000-0000-0000B7590000}"/>
    <cellStyle name="Normal 21 2 2 4 2 4 4" xfId="34004" xr:uid="{00000000-0005-0000-0000-0000B8590000}"/>
    <cellStyle name="Normal 21 2 2 4 2 4 5" xfId="43249" xr:uid="{00000000-0005-0000-0000-0000B9590000}"/>
    <cellStyle name="Normal 21 2 2 4 2 5" xfId="10527" xr:uid="{00000000-0005-0000-0000-0000BA590000}"/>
    <cellStyle name="Normal 21 2 2 4 2 6" xfId="19777" xr:uid="{00000000-0005-0000-0000-0000BB590000}"/>
    <cellStyle name="Normal 21 2 2 4 2 7" xfId="29022" xr:uid="{00000000-0005-0000-0000-0000BC590000}"/>
    <cellStyle name="Normal 21 2 2 4 2 8" xfId="38267" xr:uid="{00000000-0005-0000-0000-0000BD590000}"/>
    <cellStyle name="Normal 21 2 2 4 3" xfId="3422" xr:uid="{00000000-0005-0000-0000-0000BE590000}"/>
    <cellStyle name="Normal 21 2 2 4 3 2" xfId="8404" xr:uid="{00000000-0005-0000-0000-0000BF590000}"/>
    <cellStyle name="Normal 21 2 2 4 3 2 2" xfId="17649" xr:uid="{00000000-0005-0000-0000-0000C0590000}"/>
    <cellStyle name="Normal 21 2 2 4 3 2 3" xfId="26899" xr:uid="{00000000-0005-0000-0000-0000C1590000}"/>
    <cellStyle name="Normal 21 2 2 4 3 2 4" xfId="36144" xr:uid="{00000000-0005-0000-0000-0000C2590000}"/>
    <cellStyle name="Normal 21 2 2 4 3 2 5" xfId="45389" xr:uid="{00000000-0005-0000-0000-0000C3590000}"/>
    <cellStyle name="Normal 21 2 2 4 3 3" xfId="12667" xr:uid="{00000000-0005-0000-0000-0000C4590000}"/>
    <cellStyle name="Normal 21 2 2 4 3 4" xfId="21917" xr:uid="{00000000-0005-0000-0000-0000C5590000}"/>
    <cellStyle name="Normal 21 2 2 4 3 5" xfId="31162" xr:uid="{00000000-0005-0000-0000-0000C6590000}"/>
    <cellStyle name="Normal 21 2 2 4 3 6" xfId="40407" xr:uid="{00000000-0005-0000-0000-0000C7590000}"/>
    <cellStyle name="Normal 21 2 2 4 4" xfId="1984" xr:uid="{00000000-0005-0000-0000-0000C8590000}"/>
    <cellStyle name="Normal 21 2 2 4 4 2" xfId="6966" xr:uid="{00000000-0005-0000-0000-0000C9590000}"/>
    <cellStyle name="Normal 21 2 2 4 4 2 2" xfId="16211" xr:uid="{00000000-0005-0000-0000-0000CA590000}"/>
    <cellStyle name="Normal 21 2 2 4 4 2 3" xfId="25461" xr:uid="{00000000-0005-0000-0000-0000CB590000}"/>
    <cellStyle name="Normal 21 2 2 4 4 2 4" xfId="34706" xr:uid="{00000000-0005-0000-0000-0000CC590000}"/>
    <cellStyle name="Normal 21 2 2 4 4 2 5" xfId="43951" xr:uid="{00000000-0005-0000-0000-0000CD590000}"/>
    <cellStyle name="Normal 21 2 2 4 4 3" xfId="11229" xr:uid="{00000000-0005-0000-0000-0000CE590000}"/>
    <cellStyle name="Normal 21 2 2 4 4 4" xfId="20479" xr:uid="{00000000-0005-0000-0000-0000CF590000}"/>
    <cellStyle name="Normal 21 2 2 4 4 5" xfId="29724" xr:uid="{00000000-0005-0000-0000-0000D0590000}"/>
    <cellStyle name="Normal 21 2 2 4 4 6" xfId="38969" xr:uid="{00000000-0005-0000-0000-0000D1590000}"/>
    <cellStyle name="Normal 21 2 2 4 5" xfId="5562" xr:uid="{00000000-0005-0000-0000-0000D2590000}"/>
    <cellStyle name="Normal 21 2 2 4 5 2" xfId="14807" xr:uid="{00000000-0005-0000-0000-0000D3590000}"/>
    <cellStyle name="Normal 21 2 2 4 5 3" xfId="24057" xr:uid="{00000000-0005-0000-0000-0000D4590000}"/>
    <cellStyle name="Normal 21 2 2 4 5 4" xfId="33302" xr:uid="{00000000-0005-0000-0000-0000D5590000}"/>
    <cellStyle name="Normal 21 2 2 4 5 5" xfId="42547" xr:uid="{00000000-0005-0000-0000-0000D6590000}"/>
    <cellStyle name="Normal 21 2 2 4 6" xfId="4843" xr:uid="{00000000-0005-0000-0000-0000D7590000}"/>
    <cellStyle name="Normal 21 2 2 4 6 2" xfId="14088" xr:uid="{00000000-0005-0000-0000-0000D8590000}"/>
    <cellStyle name="Normal 21 2 2 4 6 3" xfId="23338" xr:uid="{00000000-0005-0000-0000-0000D9590000}"/>
    <cellStyle name="Normal 21 2 2 4 6 4" xfId="32583" xr:uid="{00000000-0005-0000-0000-0000DA590000}"/>
    <cellStyle name="Normal 21 2 2 4 6 5" xfId="41828" xr:uid="{00000000-0005-0000-0000-0000DB590000}"/>
    <cellStyle name="Normal 21 2 2 4 7" xfId="9825" xr:uid="{00000000-0005-0000-0000-0000DC590000}"/>
    <cellStyle name="Normal 21 2 2 4 8" xfId="19075" xr:uid="{00000000-0005-0000-0000-0000DD590000}"/>
    <cellStyle name="Normal 21 2 2 4 9" xfId="28320" xr:uid="{00000000-0005-0000-0000-0000DE590000}"/>
    <cellStyle name="Normal 21 2 2 5" xfId="931" xr:uid="{00000000-0005-0000-0000-0000DF590000}"/>
    <cellStyle name="Normal 21 2 2 5 2" xfId="3773" xr:uid="{00000000-0005-0000-0000-0000E0590000}"/>
    <cellStyle name="Normal 21 2 2 5 2 2" xfId="8755" xr:uid="{00000000-0005-0000-0000-0000E1590000}"/>
    <cellStyle name="Normal 21 2 2 5 2 2 2" xfId="18000" xr:uid="{00000000-0005-0000-0000-0000E2590000}"/>
    <cellStyle name="Normal 21 2 2 5 2 2 3" xfId="27250" xr:uid="{00000000-0005-0000-0000-0000E3590000}"/>
    <cellStyle name="Normal 21 2 2 5 2 2 4" xfId="36495" xr:uid="{00000000-0005-0000-0000-0000E4590000}"/>
    <cellStyle name="Normal 21 2 2 5 2 2 5" xfId="45740" xr:uid="{00000000-0005-0000-0000-0000E5590000}"/>
    <cellStyle name="Normal 21 2 2 5 2 3" xfId="13018" xr:uid="{00000000-0005-0000-0000-0000E6590000}"/>
    <cellStyle name="Normal 21 2 2 5 2 4" xfId="22268" xr:uid="{00000000-0005-0000-0000-0000E7590000}"/>
    <cellStyle name="Normal 21 2 2 5 2 5" xfId="31513" xr:uid="{00000000-0005-0000-0000-0000E8590000}"/>
    <cellStyle name="Normal 21 2 2 5 2 6" xfId="40758" xr:uid="{00000000-0005-0000-0000-0000E9590000}"/>
    <cellStyle name="Normal 21 2 2 5 3" xfId="2335" xr:uid="{00000000-0005-0000-0000-0000EA590000}"/>
    <cellStyle name="Normal 21 2 2 5 3 2" xfId="7317" xr:uid="{00000000-0005-0000-0000-0000EB590000}"/>
    <cellStyle name="Normal 21 2 2 5 3 2 2" xfId="16562" xr:uid="{00000000-0005-0000-0000-0000EC590000}"/>
    <cellStyle name="Normal 21 2 2 5 3 2 3" xfId="25812" xr:uid="{00000000-0005-0000-0000-0000ED590000}"/>
    <cellStyle name="Normal 21 2 2 5 3 2 4" xfId="35057" xr:uid="{00000000-0005-0000-0000-0000EE590000}"/>
    <cellStyle name="Normal 21 2 2 5 3 2 5" xfId="44302" xr:uid="{00000000-0005-0000-0000-0000EF590000}"/>
    <cellStyle name="Normal 21 2 2 5 3 3" xfId="11580" xr:uid="{00000000-0005-0000-0000-0000F0590000}"/>
    <cellStyle name="Normal 21 2 2 5 3 4" xfId="20830" xr:uid="{00000000-0005-0000-0000-0000F1590000}"/>
    <cellStyle name="Normal 21 2 2 5 3 5" xfId="30075" xr:uid="{00000000-0005-0000-0000-0000F2590000}"/>
    <cellStyle name="Normal 21 2 2 5 3 6" xfId="39320" xr:uid="{00000000-0005-0000-0000-0000F3590000}"/>
    <cellStyle name="Normal 21 2 2 5 4" xfId="5913" xr:uid="{00000000-0005-0000-0000-0000F4590000}"/>
    <cellStyle name="Normal 21 2 2 5 4 2" xfId="15158" xr:uid="{00000000-0005-0000-0000-0000F5590000}"/>
    <cellStyle name="Normal 21 2 2 5 4 3" xfId="24408" xr:uid="{00000000-0005-0000-0000-0000F6590000}"/>
    <cellStyle name="Normal 21 2 2 5 4 4" xfId="33653" xr:uid="{00000000-0005-0000-0000-0000F7590000}"/>
    <cellStyle name="Normal 21 2 2 5 4 5" xfId="42898" xr:uid="{00000000-0005-0000-0000-0000F8590000}"/>
    <cellStyle name="Normal 21 2 2 5 5" xfId="10176" xr:uid="{00000000-0005-0000-0000-0000F9590000}"/>
    <cellStyle name="Normal 21 2 2 5 6" xfId="19426" xr:uid="{00000000-0005-0000-0000-0000FA590000}"/>
    <cellStyle name="Normal 21 2 2 5 7" xfId="28671" xr:uid="{00000000-0005-0000-0000-0000FB590000}"/>
    <cellStyle name="Normal 21 2 2 5 8" xfId="37916" xr:uid="{00000000-0005-0000-0000-0000FC590000}"/>
    <cellStyle name="Normal 21 2 2 6" xfId="3054" xr:uid="{00000000-0005-0000-0000-0000FD590000}"/>
    <cellStyle name="Normal 21 2 2 6 2" xfId="8036" xr:uid="{00000000-0005-0000-0000-0000FE590000}"/>
    <cellStyle name="Normal 21 2 2 6 2 2" xfId="17281" xr:uid="{00000000-0005-0000-0000-0000FF590000}"/>
    <cellStyle name="Normal 21 2 2 6 2 3" xfId="26531" xr:uid="{00000000-0005-0000-0000-0000005A0000}"/>
    <cellStyle name="Normal 21 2 2 6 2 4" xfId="35776" xr:uid="{00000000-0005-0000-0000-0000015A0000}"/>
    <cellStyle name="Normal 21 2 2 6 2 5" xfId="45021" xr:uid="{00000000-0005-0000-0000-0000025A0000}"/>
    <cellStyle name="Normal 21 2 2 6 3" xfId="12299" xr:uid="{00000000-0005-0000-0000-0000035A0000}"/>
    <cellStyle name="Normal 21 2 2 6 4" xfId="21549" xr:uid="{00000000-0005-0000-0000-0000045A0000}"/>
    <cellStyle name="Normal 21 2 2 6 5" xfId="30794" xr:uid="{00000000-0005-0000-0000-0000055A0000}"/>
    <cellStyle name="Normal 21 2 2 6 6" xfId="40039" xr:uid="{00000000-0005-0000-0000-0000065A0000}"/>
    <cellStyle name="Normal 21 2 2 7" xfId="1594" xr:uid="{00000000-0005-0000-0000-0000075A0000}"/>
    <cellStyle name="Normal 21 2 2 7 2" xfId="6576" xr:uid="{00000000-0005-0000-0000-0000085A0000}"/>
    <cellStyle name="Normal 21 2 2 7 2 2" xfId="15821" xr:uid="{00000000-0005-0000-0000-0000095A0000}"/>
    <cellStyle name="Normal 21 2 2 7 2 3" xfId="25071" xr:uid="{00000000-0005-0000-0000-00000A5A0000}"/>
    <cellStyle name="Normal 21 2 2 7 2 4" xfId="34316" xr:uid="{00000000-0005-0000-0000-00000B5A0000}"/>
    <cellStyle name="Normal 21 2 2 7 2 5" xfId="43561" xr:uid="{00000000-0005-0000-0000-00000C5A0000}"/>
    <cellStyle name="Normal 21 2 2 7 3" xfId="10839" xr:uid="{00000000-0005-0000-0000-00000D5A0000}"/>
    <cellStyle name="Normal 21 2 2 7 4" xfId="20089" xr:uid="{00000000-0005-0000-0000-00000E5A0000}"/>
    <cellStyle name="Normal 21 2 2 7 5" xfId="29334" xr:uid="{00000000-0005-0000-0000-00000F5A0000}"/>
    <cellStyle name="Normal 21 2 2 7 6" xfId="38579" xr:uid="{00000000-0005-0000-0000-0000105A0000}"/>
    <cellStyle name="Normal 21 2 2 8" xfId="5194" xr:uid="{00000000-0005-0000-0000-0000115A0000}"/>
    <cellStyle name="Normal 21 2 2 8 2" xfId="14439" xr:uid="{00000000-0005-0000-0000-0000125A0000}"/>
    <cellStyle name="Normal 21 2 2 8 3" xfId="23689" xr:uid="{00000000-0005-0000-0000-0000135A0000}"/>
    <cellStyle name="Normal 21 2 2 8 4" xfId="32934" xr:uid="{00000000-0005-0000-0000-0000145A0000}"/>
    <cellStyle name="Normal 21 2 2 8 5" xfId="42179" xr:uid="{00000000-0005-0000-0000-0000155A0000}"/>
    <cellStyle name="Normal 21 2 2 9" xfId="4492" xr:uid="{00000000-0005-0000-0000-0000165A0000}"/>
    <cellStyle name="Normal 21 2 2 9 2" xfId="13737" xr:uid="{00000000-0005-0000-0000-0000175A0000}"/>
    <cellStyle name="Normal 21 2 2 9 3" xfId="22987" xr:uid="{00000000-0005-0000-0000-0000185A0000}"/>
    <cellStyle name="Normal 21 2 2 9 4" xfId="32232" xr:uid="{00000000-0005-0000-0000-0000195A0000}"/>
    <cellStyle name="Normal 21 2 2 9 5" xfId="41477" xr:uid="{00000000-0005-0000-0000-00001A5A0000}"/>
    <cellStyle name="Normal 21 2 3" xfId="171" xr:uid="{00000000-0005-0000-0000-00001B5A0000}"/>
    <cellStyle name="Normal 21 2 3 10" xfId="9418" xr:uid="{00000000-0005-0000-0000-00001C5A0000}"/>
    <cellStyle name="Normal 21 2 3 11" xfId="18668" xr:uid="{00000000-0005-0000-0000-00001D5A0000}"/>
    <cellStyle name="Normal 21 2 3 12" xfId="27913" xr:uid="{00000000-0005-0000-0000-00001E5A0000}"/>
    <cellStyle name="Normal 21 2 3 13" xfId="37158" xr:uid="{00000000-0005-0000-0000-00001F5A0000}"/>
    <cellStyle name="Normal 21 2 3 2" xfId="328" xr:uid="{00000000-0005-0000-0000-0000205A0000}"/>
    <cellStyle name="Normal 21 2 3 2 10" xfId="28069" xr:uid="{00000000-0005-0000-0000-0000215A0000}"/>
    <cellStyle name="Normal 21 2 3 2 11" xfId="37314" xr:uid="{00000000-0005-0000-0000-0000225A0000}"/>
    <cellStyle name="Normal 21 2 3 2 2" xfId="697" xr:uid="{00000000-0005-0000-0000-0000235A0000}"/>
    <cellStyle name="Normal 21 2 3 2 2 10" xfId="37682" xr:uid="{00000000-0005-0000-0000-0000245A0000}"/>
    <cellStyle name="Normal 21 2 3 2 2 2" xfId="1399" xr:uid="{00000000-0005-0000-0000-0000255A0000}"/>
    <cellStyle name="Normal 21 2 3 2 2 2 2" xfId="4241" xr:uid="{00000000-0005-0000-0000-0000265A0000}"/>
    <cellStyle name="Normal 21 2 3 2 2 2 2 2" xfId="9223" xr:uid="{00000000-0005-0000-0000-0000275A0000}"/>
    <cellStyle name="Normal 21 2 3 2 2 2 2 2 2" xfId="18468" xr:uid="{00000000-0005-0000-0000-0000285A0000}"/>
    <cellStyle name="Normal 21 2 3 2 2 2 2 2 3" xfId="27718" xr:uid="{00000000-0005-0000-0000-0000295A0000}"/>
    <cellStyle name="Normal 21 2 3 2 2 2 2 2 4" xfId="36963" xr:uid="{00000000-0005-0000-0000-00002A5A0000}"/>
    <cellStyle name="Normal 21 2 3 2 2 2 2 2 5" xfId="46208" xr:uid="{00000000-0005-0000-0000-00002B5A0000}"/>
    <cellStyle name="Normal 21 2 3 2 2 2 2 3" xfId="13486" xr:uid="{00000000-0005-0000-0000-00002C5A0000}"/>
    <cellStyle name="Normal 21 2 3 2 2 2 2 4" xfId="22736" xr:uid="{00000000-0005-0000-0000-00002D5A0000}"/>
    <cellStyle name="Normal 21 2 3 2 2 2 2 5" xfId="31981" xr:uid="{00000000-0005-0000-0000-00002E5A0000}"/>
    <cellStyle name="Normal 21 2 3 2 2 2 2 6" xfId="41226" xr:uid="{00000000-0005-0000-0000-00002F5A0000}"/>
    <cellStyle name="Normal 21 2 3 2 2 2 3" xfId="2820" xr:uid="{00000000-0005-0000-0000-0000305A0000}"/>
    <cellStyle name="Normal 21 2 3 2 2 2 3 2" xfId="7802" xr:uid="{00000000-0005-0000-0000-0000315A0000}"/>
    <cellStyle name="Normal 21 2 3 2 2 2 3 2 2" xfId="17047" xr:uid="{00000000-0005-0000-0000-0000325A0000}"/>
    <cellStyle name="Normal 21 2 3 2 2 2 3 2 3" xfId="26297" xr:uid="{00000000-0005-0000-0000-0000335A0000}"/>
    <cellStyle name="Normal 21 2 3 2 2 2 3 2 4" xfId="35542" xr:uid="{00000000-0005-0000-0000-0000345A0000}"/>
    <cellStyle name="Normal 21 2 3 2 2 2 3 2 5" xfId="44787" xr:uid="{00000000-0005-0000-0000-0000355A0000}"/>
    <cellStyle name="Normal 21 2 3 2 2 2 3 3" xfId="12065" xr:uid="{00000000-0005-0000-0000-0000365A0000}"/>
    <cellStyle name="Normal 21 2 3 2 2 2 3 4" xfId="21315" xr:uid="{00000000-0005-0000-0000-0000375A0000}"/>
    <cellStyle name="Normal 21 2 3 2 2 2 3 5" xfId="30560" xr:uid="{00000000-0005-0000-0000-0000385A0000}"/>
    <cellStyle name="Normal 21 2 3 2 2 2 3 6" xfId="39805" xr:uid="{00000000-0005-0000-0000-0000395A0000}"/>
    <cellStyle name="Normal 21 2 3 2 2 2 4" xfId="6381" xr:uid="{00000000-0005-0000-0000-00003A5A0000}"/>
    <cellStyle name="Normal 21 2 3 2 2 2 4 2" xfId="15626" xr:uid="{00000000-0005-0000-0000-00003B5A0000}"/>
    <cellStyle name="Normal 21 2 3 2 2 2 4 3" xfId="24876" xr:uid="{00000000-0005-0000-0000-00003C5A0000}"/>
    <cellStyle name="Normal 21 2 3 2 2 2 4 4" xfId="34121" xr:uid="{00000000-0005-0000-0000-00003D5A0000}"/>
    <cellStyle name="Normal 21 2 3 2 2 2 4 5" xfId="43366" xr:uid="{00000000-0005-0000-0000-00003E5A0000}"/>
    <cellStyle name="Normal 21 2 3 2 2 2 5" xfId="10644" xr:uid="{00000000-0005-0000-0000-00003F5A0000}"/>
    <cellStyle name="Normal 21 2 3 2 2 2 6" xfId="19894" xr:uid="{00000000-0005-0000-0000-0000405A0000}"/>
    <cellStyle name="Normal 21 2 3 2 2 2 7" xfId="29139" xr:uid="{00000000-0005-0000-0000-0000415A0000}"/>
    <cellStyle name="Normal 21 2 3 2 2 2 8" xfId="38384" xr:uid="{00000000-0005-0000-0000-0000425A0000}"/>
    <cellStyle name="Normal 21 2 3 2 2 3" xfId="3539" xr:uid="{00000000-0005-0000-0000-0000435A0000}"/>
    <cellStyle name="Normal 21 2 3 2 2 3 2" xfId="8521" xr:uid="{00000000-0005-0000-0000-0000445A0000}"/>
    <cellStyle name="Normal 21 2 3 2 2 3 2 2" xfId="17766" xr:uid="{00000000-0005-0000-0000-0000455A0000}"/>
    <cellStyle name="Normal 21 2 3 2 2 3 2 3" xfId="27016" xr:uid="{00000000-0005-0000-0000-0000465A0000}"/>
    <cellStyle name="Normal 21 2 3 2 2 3 2 4" xfId="36261" xr:uid="{00000000-0005-0000-0000-0000475A0000}"/>
    <cellStyle name="Normal 21 2 3 2 2 3 2 5" xfId="45506" xr:uid="{00000000-0005-0000-0000-0000485A0000}"/>
    <cellStyle name="Normal 21 2 3 2 2 3 3" xfId="12784" xr:uid="{00000000-0005-0000-0000-0000495A0000}"/>
    <cellStyle name="Normal 21 2 3 2 2 3 4" xfId="22034" xr:uid="{00000000-0005-0000-0000-00004A5A0000}"/>
    <cellStyle name="Normal 21 2 3 2 2 3 5" xfId="31279" xr:uid="{00000000-0005-0000-0000-00004B5A0000}"/>
    <cellStyle name="Normal 21 2 3 2 2 3 6" xfId="40524" xr:uid="{00000000-0005-0000-0000-00004C5A0000}"/>
    <cellStyle name="Normal 21 2 3 2 2 4" xfId="2101" xr:uid="{00000000-0005-0000-0000-00004D5A0000}"/>
    <cellStyle name="Normal 21 2 3 2 2 4 2" xfId="7083" xr:uid="{00000000-0005-0000-0000-00004E5A0000}"/>
    <cellStyle name="Normal 21 2 3 2 2 4 2 2" xfId="16328" xr:uid="{00000000-0005-0000-0000-00004F5A0000}"/>
    <cellStyle name="Normal 21 2 3 2 2 4 2 3" xfId="25578" xr:uid="{00000000-0005-0000-0000-0000505A0000}"/>
    <cellStyle name="Normal 21 2 3 2 2 4 2 4" xfId="34823" xr:uid="{00000000-0005-0000-0000-0000515A0000}"/>
    <cellStyle name="Normal 21 2 3 2 2 4 2 5" xfId="44068" xr:uid="{00000000-0005-0000-0000-0000525A0000}"/>
    <cellStyle name="Normal 21 2 3 2 2 4 3" xfId="11346" xr:uid="{00000000-0005-0000-0000-0000535A0000}"/>
    <cellStyle name="Normal 21 2 3 2 2 4 4" xfId="20596" xr:uid="{00000000-0005-0000-0000-0000545A0000}"/>
    <cellStyle name="Normal 21 2 3 2 2 4 5" xfId="29841" xr:uid="{00000000-0005-0000-0000-0000555A0000}"/>
    <cellStyle name="Normal 21 2 3 2 2 4 6" xfId="39086" xr:uid="{00000000-0005-0000-0000-0000565A0000}"/>
    <cellStyle name="Normal 21 2 3 2 2 5" xfId="5679" xr:uid="{00000000-0005-0000-0000-0000575A0000}"/>
    <cellStyle name="Normal 21 2 3 2 2 5 2" xfId="14924" xr:uid="{00000000-0005-0000-0000-0000585A0000}"/>
    <cellStyle name="Normal 21 2 3 2 2 5 3" xfId="24174" xr:uid="{00000000-0005-0000-0000-0000595A0000}"/>
    <cellStyle name="Normal 21 2 3 2 2 5 4" xfId="33419" xr:uid="{00000000-0005-0000-0000-00005A5A0000}"/>
    <cellStyle name="Normal 21 2 3 2 2 5 5" xfId="42664" xr:uid="{00000000-0005-0000-0000-00005B5A0000}"/>
    <cellStyle name="Normal 21 2 3 2 2 6" xfId="4960" xr:uid="{00000000-0005-0000-0000-00005C5A0000}"/>
    <cellStyle name="Normal 21 2 3 2 2 6 2" xfId="14205" xr:uid="{00000000-0005-0000-0000-00005D5A0000}"/>
    <cellStyle name="Normal 21 2 3 2 2 6 3" xfId="23455" xr:uid="{00000000-0005-0000-0000-00005E5A0000}"/>
    <cellStyle name="Normal 21 2 3 2 2 6 4" xfId="32700" xr:uid="{00000000-0005-0000-0000-00005F5A0000}"/>
    <cellStyle name="Normal 21 2 3 2 2 6 5" xfId="41945" xr:uid="{00000000-0005-0000-0000-0000605A0000}"/>
    <cellStyle name="Normal 21 2 3 2 2 7" xfId="9942" xr:uid="{00000000-0005-0000-0000-0000615A0000}"/>
    <cellStyle name="Normal 21 2 3 2 2 8" xfId="19192" xr:uid="{00000000-0005-0000-0000-0000625A0000}"/>
    <cellStyle name="Normal 21 2 3 2 2 9" xfId="28437" xr:uid="{00000000-0005-0000-0000-0000635A0000}"/>
    <cellStyle name="Normal 21 2 3 2 3" xfId="1048" xr:uid="{00000000-0005-0000-0000-0000645A0000}"/>
    <cellStyle name="Normal 21 2 3 2 3 2" xfId="3890" xr:uid="{00000000-0005-0000-0000-0000655A0000}"/>
    <cellStyle name="Normal 21 2 3 2 3 2 2" xfId="8872" xr:uid="{00000000-0005-0000-0000-0000665A0000}"/>
    <cellStyle name="Normal 21 2 3 2 3 2 2 2" xfId="18117" xr:uid="{00000000-0005-0000-0000-0000675A0000}"/>
    <cellStyle name="Normal 21 2 3 2 3 2 2 3" xfId="27367" xr:uid="{00000000-0005-0000-0000-0000685A0000}"/>
    <cellStyle name="Normal 21 2 3 2 3 2 2 4" xfId="36612" xr:uid="{00000000-0005-0000-0000-0000695A0000}"/>
    <cellStyle name="Normal 21 2 3 2 3 2 2 5" xfId="45857" xr:uid="{00000000-0005-0000-0000-00006A5A0000}"/>
    <cellStyle name="Normal 21 2 3 2 3 2 3" xfId="13135" xr:uid="{00000000-0005-0000-0000-00006B5A0000}"/>
    <cellStyle name="Normal 21 2 3 2 3 2 4" xfId="22385" xr:uid="{00000000-0005-0000-0000-00006C5A0000}"/>
    <cellStyle name="Normal 21 2 3 2 3 2 5" xfId="31630" xr:uid="{00000000-0005-0000-0000-00006D5A0000}"/>
    <cellStyle name="Normal 21 2 3 2 3 2 6" xfId="40875" xr:uid="{00000000-0005-0000-0000-00006E5A0000}"/>
    <cellStyle name="Normal 21 2 3 2 3 3" xfId="2452" xr:uid="{00000000-0005-0000-0000-00006F5A0000}"/>
    <cellStyle name="Normal 21 2 3 2 3 3 2" xfId="7434" xr:uid="{00000000-0005-0000-0000-0000705A0000}"/>
    <cellStyle name="Normal 21 2 3 2 3 3 2 2" xfId="16679" xr:uid="{00000000-0005-0000-0000-0000715A0000}"/>
    <cellStyle name="Normal 21 2 3 2 3 3 2 3" xfId="25929" xr:uid="{00000000-0005-0000-0000-0000725A0000}"/>
    <cellStyle name="Normal 21 2 3 2 3 3 2 4" xfId="35174" xr:uid="{00000000-0005-0000-0000-0000735A0000}"/>
    <cellStyle name="Normal 21 2 3 2 3 3 2 5" xfId="44419" xr:uid="{00000000-0005-0000-0000-0000745A0000}"/>
    <cellStyle name="Normal 21 2 3 2 3 3 3" xfId="11697" xr:uid="{00000000-0005-0000-0000-0000755A0000}"/>
    <cellStyle name="Normal 21 2 3 2 3 3 4" xfId="20947" xr:uid="{00000000-0005-0000-0000-0000765A0000}"/>
    <cellStyle name="Normal 21 2 3 2 3 3 5" xfId="30192" xr:uid="{00000000-0005-0000-0000-0000775A0000}"/>
    <cellStyle name="Normal 21 2 3 2 3 3 6" xfId="39437" xr:uid="{00000000-0005-0000-0000-0000785A0000}"/>
    <cellStyle name="Normal 21 2 3 2 3 4" xfId="6030" xr:uid="{00000000-0005-0000-0000-0000795A0000}"/>
    <cellStyle name="Normal 21 2 3 2 3 4 2" xfId="15275" xr:uid="{00000000-0005-0000-0000-00007A5A0000}"/>
    <cellStyle name="Normal 21 2 3 2 3 4 3" xfId="24525" xr:uid="{00000000-0005-0000-0000-00007B5A0000}"/>
    <cellStyle name="Normal 21 2 3 2 3 4 4" xfId="33770" xr:uid="{00000000-0005-0000-0000-00007C5A0000}"/>
    <cellStyle name="Normal 21 2 3 2 3 4 5" xfId="43015" xr:uid="{00000000-0005-0000-0000-00007D5A0000}"/>
    <cellStyle name="Normal 21 2 3 2 3 5" xfId="10293" xr:uid="{00000000-0005-0000-0000-00007E5A0000}"/>
    <cellStyle name="Normal 21 2 3 2 3 6" xfId="19543" xr:uid="{00000000-0005-0000-0000-00007F5A0000}"/>
    <cellStyle name="Normal 21 2 3 2 3 7" xfId="28788" xr:uid="{00000000-0005-0000-0000-0000805A0000}"/>
    <cellStyle name="Normal 21 2 3 2 3 8" xfId="38033" xr:uid="{00000000-0005-0000-0000-0000815A0000}"/>
    <cellStyle name="Normal 21 2 3 2 4" xfId="3171" xr:uid="{00000000-0005-0000-0000-0000825A0000}"/>
    <cellStyle name="Normal 21 2 3 2 4 2" xfId="8153" xr:uid="{00000000-0005-0000-0000-0000835A0000}"/>
    <cellStyle name="Normal 21 2 3 2 4 2 2" xfId="17398" xr:uid="{00000000-0005-0000-0000-0000845A0000}"/>
    <cellStyle name="Normal 21 2 3 2 4 2 3" xfId="26648" xr:uid="{00000000-0005-0000-0000-0000855A0000}"/>
    <cellStyle name="Normal 21 2 3 2 4 2 4" xfId="35893" xr:uid="{00000000-0005-0000-0000-0000865A0000}"/>
    <cellStyle name="Normal 21 2 3 2 4 2 5" xfId="45138" xr:uid="{00000000-0005-0000-0000-0000875A0000}"/>
    <cellStyle name="Normal 21 2 3 2 4 3" xfId="12416" xr:uid="{00000000-0005-0000-0000-0000885A0000}"/>
    <cellStyle name="Normal 21 2 3 2 4 4" xfId="21666" xr:uid="{00000000-0005-0000-0000-0000895A0000}"/>
    <cellStyle name="Normal 21 2 3 2 4 5" xfId="30911" xr:uid="{00000000-0005-0000-0000-00008A5A0000}"/>
    <cellStyle name="Normal 21 2 3 2 4 6" xfId="40156" xr:uid="{00000000-0005-0000-0000-00008B5A0000}"/>
    <cellStyle name="Normal 21 2 3 2 5" xfId="1867" xr:uid="{00000000-0005-0000-0000-00008C5A0000}"/>
    <cellStyle name="Normal 21 2 3 2 5 2" xfId="6849" xr:uid="{00000000-0005-0000-0000-00008D5A0000}"/>
    <cellStyle name="Normal 21 2 3 2 5 2 2" xfId="16094" xr:uid="{00000000-0005-0000-0000-00008E5A0000}"/>
    <cellStyle name="Normal 21 2 3 2 5 2 3" xfId="25344" xr:uid="{00000000-0005-0000-0000-00008F5A0000}"/>
    <cellStyle name="Normal 21 2 3 2 5 2 4" xfId="34589" xr:uid="{00000000-0005-0000-0000-0000905A0000}"/>
    <cellStyle name="Normal 21 2 3 2 5 2 5" xfId="43834" xr:uid="{00000000-0005-0000-0000-0000915A0000}"/>
    <cellStyle name="Normal 21 2 3 2 5 3" xfId="11112" xr:uid="{00000000-0005-0000-0000-0000925A0000}"/>
    <cellStyle name="Normal 21 2 3 2 5 4" xfId="20362" xr:uid="{00000000-0005-0000-0000-0000935A0000}"/>
    <cellStyle name="Normal 21 2 3 2 5 5" xfId="29607" xr:uid="{00000000-0005-0000-0000-0000945A0000}"/>
    <cellStyle name="Normal 21 2 3 2 5 6" xfId="38852" xr:uid="{00000000-0005-0000-0000-0000955A0000}"/>
    <cellStyle name="Normal 21 2 3 2 6" xfId="5311" xr:uid="{00000000-0005-0000-0000-0000965A0000}"/>
    <cellStyle name="Normal 21 2 3 2 6 2" xfId="14556" xr:uid="{00000000-0005-0000-0000-0000975A0000}"/>
    <cellStyle name="Normal 21 2 3 2 6 3" xfId="23806" xr:uid="{00000000-0005-0000-0000-0000985A0000}"/>
    <cellStyle name="Normal 21 2 3 2 6 4" xfId="33051" xr:uid="{00000000-0005-0000-0000-0000995A0000}"/>
    <cellStyle name="Normal 21 2 3 2 6 5" xfId="42296" xr:uid="{00000000-0005-0000-0000-00009A5A0000}"/>
    <cellStyle name="Normal 21 2 3 2 7" xfId="4609" xr:uid="{00000000-0005-0000-0000-00009B5A0000}"/>
    <cellStyle name="Normal 21 2 3 2 7 2" xfId="13854" xr:uid="{00000000-0005-0000-0000-00009C5A0000}"/>
    <cellStyle name="Normal 21 2 3 2 7 3" xfId="23104" xr:uid="{00000000-0005-0000-0000-00009D5A0000}"/>
    <cellStyle name="Normal 21 2 3 2 7 4" xfId="32349" xr:uid="{00000000-0005-0000-0000-00009E5A0000}"/>
    <cellStyle name="Normal 21 2 3 2 7 5" xfId="41594" xr:uid="{00000000-0005-0000-0000-00009F5A0000}"/>
    <cellStyle name="Normal 21 2 3 2 8" xfId="9574" xr:uid="{00000000-0005-0000-0000-0000A05A0000}"/>
    <cellStyle name="Normal 21 2 3 2 9" xfId="18824" xr:uid="{00000000-0005-0000-0000-0000A15A0000}"/>
    <cellStyle name="Normal 21 2 3 3" xfId="406" xr:uid="{00000000-0005-0000-0000-0000A25A0000}"/>
    <cellStyle name="Normal 21 2 3 3 10" xfId="28147" xr:uid="{00000000-0005-0000-0000-0000A35A0000}"/>
    <cellStyle name="Normal 21 2 3 3 11" xfId="37392" xr:uid="{00000000-0005-0000-0000-0000A45A0000}"/>
    <cellStyle name="Normal 21 2 3 3 2" xfId="775" xr:uid="{00000000-0005-0000-0000-0000A55A0000}"/>
    <cellStyle name="Normal 21 2 3 3 2 10" xfId="37760" xr:uid="{00000000-0005-0000-0000-0000A65A0000}"/>
    <cellStyle name="Normal 21 2 3 3 2 2" xfId="1477" xr:uid="{00000000-0005-0000-0000-0000A75A0000}"/>
    <cellStyle name="Normal 21 2 3 3 2 2 2" xfId="4319" xr:uid="{00000000-0005-0000-0000-0000A85A0000}"/>
    <cellStyle name="Normal 21 2 3 3 2 2 2 2" xfId="9301" xr:uid="{00000000-0005-0000-0000-0000A95A0000}"/>
    <cellStyle name="Normal 21 2 3 3 2 2 2 2 2" xfId="18546" xr:uid="{00000000-0005-0000-0000-0000AA5A0000}"/>
    <cellStyle name="Normal 21 2 3 3 2 2 2 2 3" xfId="27796" xr:uid="{00000000-0005-0000-0000-0000AB5A0000}"/>
    <cellStyle name="Normal 21 2 3 3 2 2 2 2 4" xfId="37041" xr:uid="{00000000-0005-0000-0000-0000AC5A0000}"/>
    <cellStyle name="Normal 21 2 3 3 2 2 2 2 5" xfId="46286" xr:uid="{00000000-0005-0000-0000-0000AD5A0000}"/>
    <cellStyle name="Normal 21 2 3 3 2 2 2 3" xfId="13564" xr:uid="{00000000-0005-0000-0000-0000AE5A0000}"/>
    <cellStyle name="Normal 21 2 3 3 2 2 2 4" xfId="22814" xr:uid="{00000000-0005-0000-0000-0000AF5A0000}"/>
    <cellStyle name="Normal 21 2 3 3 2 2 2 5" xfId="32059" xr:uid="{00000000-0005-0000-0000-0000B05A0000}"/>
    <cellStyle name="Normal 21 2 3 3 2 2 2 6" xfId="41304" xr:uid="{00000000-0005-0000-0000-0000B15A0000}"/>
    <cellStyle name="Normal 21 2 3 3 2 2 3" xfId="2898" xr:uid="{00000000-0005-0000-0000-0000B25A0000}"/>
    <cellStyle name="Normal 21 2 3 3 2 2 3 2" xfId="7880" xr:uid="{00000000-0005-0000-0000-0000B35A0000}"/>
    <cellStyle name="Normal 21 2 3 3 2 2 3 2 2" xfId="17125" xr:uid="{00000000-0005-0000-0000-0000B45A0000}"/>
    <cellStyle name="Normal 21 2 3 3 2 2 3 2 3" xfId="26375" xr:uid="{00000000-0005-0000-0000-0000B55A0000}"/>
    <cellStyle name="Normal 21 2 3 3 2 2 3 2 4" xfId="35620" xr:uid="{00000000-0005-0000-0000-0000B65A0000}"/>
    <cellStyle name="Normal 21 2 3 3 2 2 3 2 5" xfId="44865" xr:uid="{00000000-0005-0000-0000-0000B75A0000}"/>
    <cellStyle name="Normal 21 2 3 3 2 2 3 3" xfId="12143" xr:uid="{00000000-0005-0000-0000-0000B85A0000}"/>
    <cellStyle name="Normal 21 2 3 3 2 2 3 4" xfId="21393" xr:uid="{00000000-0005-0000-0000-0000B95A0000}"/>
    <cellStyle name="Normal 21 2 3 3 2 2 3 5" xfId="30638" xr:uid="{00000000-0005-0000-0000-0000BA5A0000}"/>
    <cellStyle name="Normal 21 2 3 3 2 2 3 6" xfId="39883" xr:uid="{00000000-0005-0000-0000-0000BB5A0000}"/>
    <cellStyle name="Normal 21 2 3 3 2 2 4" xfId="6459" xr:uid="{00000000-0005-0000-0000-0000BC5A0000}"/>
    <cellStyle name="Normal 21 2 3 3 2 2 4 2" xfId="15704" xr:uid="{00000000-0005-0000-0000-0000BD5A0000}"/>
    <cellStyle name="Normal 21 2 3 3 2 2 4 3" xfId="24954" xr:uid="{00000000-0005-0000-0000-0000BE5A0000}"/>
    <cellStyle name="Normal 21 2 3 3 2 2 4 4" xfId="34199" xr:uid="{00000000-0005-0000-0000-0000BF5A0000}"/>
    <cellStyle name="Normal 21 2 3 3 2 2 4 5" xfId="43444" xr:uid="{00000000-0005-0000-0000-0000C05A0000}"/>
    <cellStyle name="Normal 21 2 3 3 2 2 5" xfId="10722" xr:uid="{00000000-0005-0000-0000-0000C15A0000}"/>
    <cellStyle name="Normal 21 2 3 3 2 2 6" xfId="19972" xr:uid="{00000000-0005-0000-0000-0000C25A0000}"/>
    <cellStyle name="Normal 21 2 3 3 2 2 7" xfId="29217" xr:uid="{00000000-0005-0000-0000-0000C35A0000}"/>
    <cellStyle name="Normal 21 2 3 3 2 2 8" xfId="38462" xr:uid="{00000000-0005-0000-0000-0000C45A0000}"/>
    <cellStyle name="Normal 21 2 3 3 2 3" xfId="3617" xr:uid="{00000000-0005-0000-0000-0000C55A0000}"/>
    <cellStyle name="Normal 21 2 3 3 2 3 2" xfId="8599" xr:uid="{00000000-0005-0000-0000-0000C65A0000}"/>
    <cellStyle name="Normal 21 2 3 3 2 3 2 2" xfId="17844" xr:uid="{00000000-0005-0000-0000-0000C75A0000}"/>
    <cellStyle name="Normal 21 2 3 3 2 3 2 3" xfId="27094" xr:uid="{00000000-0005-0000-0000-0000C85A0000}"/>
    <cellStyle name="Normal 21 2 3 3 2 3 2 4" xfId="36339" xr:uid="{00000000-0005-0000-0000-0000C95A0000}"/>
    <cellStyle name="Normal 21 2 3 3 2 3 2 5" xfId="45584" xr:uid="{00000000-0005-0000-0000-0000CA5A0000}"/>
    <cellStyle name="Normal 21 2 3 3 2 3 3" xfId="12862" xr:uid="{00000000-0005-0000-0000-0000CB5A0000}"/>
    <cellStyle name="Normal 21 2 3 3 2 3 4" xfId="22112" xr:uid="{00000000-0005-0000-0000-0000CC5A0000}"/>
    <cellStyle name="Normal 21 2 3 3 2 3 5" xfId="31357" xr:uid="{00000000-0005-0000-0000-0000CD5A0000}"/>
    <cellStyle name="Normal 21 2 3 3 2 3 6" xfId="40602" xr:uid="{00000000-0005-0000-0000-0000CE5A0000}"/>
    <cellStyle name="Normal 21 2 3 3 2 4" xfId="2179" xr:uid="{00000000-0005-0000-0000-0000CF5A0000}"/>
    <cellStyle name="Normal 21 2 3 3 2 4 2" xfId="7161" xr:uid="{00000000-0005-0000-0000-0000D05A0000}"/>
    <cellStyle name="Normal 21 2 3 3 2 4 2 2" xfId="16406" xr:uid="{00000000-0005-0000-0000-0000D15A0000}"/>
    <cellStyle name="Normal 21 2 3 3 2 4 2 3" xfId="25656" xr:uid="{00000000-0005-0000-0000-0000D25A0000}"/>
    <cellStyle name="Normal 21 2 3 3 2 4 2 4" xfId="34901" xr:uid="{00000000-0005-0000-0000-0000D35A0000}"/>
    <cellStyle name="Normal 21 2 3 3 2 4 2 5" xfId="44146" xr:uid="{00000000-0005-0000-0000-0000D45A0000}"/>
    <cellStyle name="Normal 21 2 3 3 2 4 3" xfId="11424" xr:uid="{00000000-0005-0000-0000-0000D55A0000}"/>
    <cellStyle name="Normal 21 2 3 3 2 4 4" xfId="20674" xr:uid="{00000000-0005-0000-0000-0000D65A0000}"/>
    <cellStyle name="Normal 21 2 3 3 2 4 5" xfId="29919" xr:uid="{00000000-0005-0000-0000-0000D75A0000}"/>
    <cellStyle name="Normal 21 2 3 3 2 4 6" xfId="39164" xr:uid="{00000000-0005-0000-0000-0000D85A0000}"/>
    <cellStyle name="Normal 21 2 3 3 2 5" xfId="5757" xr:uid="{00000000-0005-0000-0000-0000D95A0000}"/>
    <cellStyle name="Normal 21 2 3 3 2 5 2" xfId="15002" xr:uid="{00000000-0005-0000-0000-0000DA5A0000}"/>
    <cellStyle name="Normal 21 2 3 3 2 5 3" xfId="24252" xr:uid="{00000000-0005-0000-0000-0000DB5A0000}"/>
    <cellStyle name="Normal 21 2 3 3 2 5 4" xfId="33497" xr:uid="{00000000-0005-0000-0000-0000DC5A0000}"/>
    <cellStyle name="Normal 21 2 3 3 2 5 5" xfId="42742" xr:uid="{00000000-0005-0000-0000-0000DD5A0000}"/>
    <cellStyle name="Normal 21 2 3 3 2 6" xfId="5038" xr:uid="{00000000-0005-0000-0000-0000DE5A0000}"/>
    <cellStyle name="Normal 21 2 3 3 2 6 2" xfId="14283" xr:uid="{00000000-0005-0000-0000-0000DF5A0000}"/>
    <cellStyle name="Normal 21 2 3 3 2 6 3" xfId="23533" xr:uid="{00000000-0005-0000-0000-0000E05A0000}"/>
    <cellStyle name="Normal 21 2 3 3 2 6 4" xfId="32778" xr:uid="{00000000-0005-0000-0000-0000E15A0000}"/>
    <cellStyle name="Normal 21 2 3 3 2 6 5" xfId="42023" xr:uid="{00000000-0005-0000-0000-0000E25A0000}"/>
    <cellStyle name="Normal 21 2 3 3 2 7" xfId="10020" xr:uid="{00000000-0005-0000-0000-0000E35A0000}"/>
    <cellStyle name="Normal 21 2 3 3 2 8" xfId="19270" xr:uid="{00000000-0005-0000-0000-0000E45A0000}"/>
    <cellStyle name="Normal 21 2 3 3 2 9" xfId="28515" xr:uid="{00000000-0005-0000-0000-0000E55A0000}"/>
    <cellStyle name="Normal 21 2 3 3 3" xfId="1126" xr:uid="{00000000-0005-0000-0000-0000E65A0000}"/>
    <cellStyle name="Normal 21 2 3 3 3 2" xfId="3968" xr:uid="{00000000-0005-0000-0000-0000E75A0000}"/>
    <cellStyle name="Normal 21 2 3 3 3 2 2" xfId="8950" xr:uid="{00000000-0005-0000-0000-0000E85A0000}"/>
    <cellStyle name="Normal 21 2 3 3 3 2 2 2" xfId="18195" xr:uid="{00000000-0005-0000-0000-0000E95A0000}"/>
    <cellStyle name="Normal 21 2 3 3 3 2 2 3" xfId="27445" xr:uid="{00000000-0005-0000-0000-0000EA5A0000}"/>
    <cellStyle name="Normal 21 2 3 3 3 2 2 4" xfId="36690" xr:uid="{00000000-0005-0000-0000-0000EB5A0000}"/>
    <cellStyle name="Normal 21 2 3 3 3 2 2 5" xfId="45935" xr:uid="{00000000-0005-0000-0000-0000EC5A0000}"/>
    <cellStyle name="Normal 21 2 3 3 3 2 3" xfId="13213" xr:uid="{00000000-0005-0000-0000-0000ED5A0000}"/>
    <cellStyle name="Normal 21 2 3 3 3 2 4" xfId="22463" xr:uid="{00000000-0005-0000-0000-0000EE5A0000}"/>
    <cellStyle name="Normal 21 2 3 3 3 2 5" xfId="31708" xr:uid="{00000000-0005-0000-0000-0000EF5A0000}"/>
    <cellStyle name="Normal 21 2 3 3 3 2 6" xfId="40953" xr:uid="{00000000-0005-0000-0000-0000F05A0000}"/>
    <cellStyle name="Normal 21 2 3 3 3 3" xfId="2530" xr:uid="{00000000-0005-0000-0000-0000F15A0000}"/>
    <cellStyle name="Normal 21 2 3 3 3 3 2" xfId="7512" xr:uid="{00000000-0005-0000-0000-0000F25A0000}"/>
    <cellStyle name="Normal 21 2 3 3 3 3 2 2" xfId="16757" xr:uid="{00000000-0005-0000-0000-0000F35A0000}"/>
    <cellStyle name="Normal 21 2 3 3 3 3 2 3" xfId="26007" xr:uid="{00000000-0005-0000-0000-0000F45A0000}"/>
    <cellStyle name="Normal 21 2 3 3 3 3 2 4" xfId="35252" xr:uid="{00000000-0005-0000-0000-0000F55A0000}"/>
    <cellStyle name="Normal 21 2 3 3 3 3 2 5" xfId="44497" xr:uid="{00000000-0005-0000-0000-0000F65A0000}"/>
    <cellStyle name="Normal 21 2 3 3 3 3 3" xfId="11775" xr:uid="{00000000-0005-0000-0000-0000F75A0000}"/>
    <cellStyle name="Normal 21 2 3 3 3 3 4" xfId="21025" xr:uid="{00000000-0005-0000-0000-0000F85A0000}"/>
    <cellStyle name="Normal 21 2 3 3 3 3 5" xfId="30270" xr:uid="{00000000-0005-0000-0000-0000F95A0000}"/>
    <cellStyle name="Normal 21 2 3 3 3 3 6" xfId="39515" xr:uid="{00000000-0005-0000-0000-0000FA5A0000}"/>
    <cellStyle name="Normal 21 2 3 3 3 4" xfId="6108" xr:uid="{00000000-0005-0000-0000-0000FB5A0000}"/>
    <cellStyle name="Normal 21 2 3 3 3 4 2" xfId="15353" xr:uid="{00000000-0005-0000-0000-0000FC5A0000}"/>
    <cellStyle name="Normal 21 2 3 3 3 4 3" xfId="24603" xr:uid="{00000000-0005-0000-0000-0000FD5A0000}"/>
    <cellStyle name="Normal 21 2 3 3 3 4 4" xfId="33848" xr:uid="{00000000-0005-0000-0000-0000FE5A0000}"/>
    <cellStyle name="Normal 21 2 3 3 3 4 5" xfId="43093" xr:uid="{00000000-0005-0000-0000-0000FF5A0000}"/>
    <cellStyle name="Normal 21 2 3 3 3 5" xfId="10371" xr:uid="{00000000-0005-0000-0000-0000005B0000}"/>
    <cellStyle name="Normal 21 2 3 3 3 6" xfId="19621" xr:uid="{00000000-0005-0000-0000-0000015B0000}"/>
    <cellStyle name="Normal 21 2 3 3 3 7" xfId="28866" xr:uid="{00000000-0005-0000-0000-0000025B0000}"/>
    <cellStyle name="Normal 21 2 3 3 3 8" xfId="38111" xr:uid="{00000000-0005-0000-0000-0000035B0000}"/>
    <cellStyle name="Normal 21 2 3 3 4" xfId="3249" xr:uid="{00000000-0005-0000-0000-0000045B0000}"/>
    <cellStyle name="Normal 21 2 3 3 4 2" xfId="8231" xr:uid="{00000000-0005-0000-0000-0000055B0000}"/>
    <cellStyle name="Normal 21 2 3 3 4 2 2" xfId="17476" xr:uid="{00000000-0005-0000-0000-0000065B0000}"/>
    <cellStyle name="Normal 21 2 3 3 4 2 3" xfId="26726" xr:uid="{00000000-0005-0000-0000-0000075B0000}"/>
    <cellStyle name="Normal 21 2 3 3 4 2 4" xfId="35971" xr:uid="{00000000-0005-0000-0000-0000085B0000}"/>
    <cellStyle name="Normal 21 2 3 3 4 2 5" xfId="45216" xr:uid="{00000000-0005-0000-0000-0000095B0000}"/>
    <cellStyle name="Normal 21 2 3 3 4 3" xfId="12494" xr:uid="{00000000-0005-0000-0000-00000A5B0000}"/>
    <cellStyle name="Normal 21 2 3 3 4 4" xfId="21744" xr:uid="{00000000-0005-0000-0000-00000B5B0000}"/>
    <cellStyle name="Normal 21 2 3 3 4 5" xfId="30989" xr:uid="{00000000-0005-0000-0000-00000C5B0000}"/>
    <cellStyle name="Normal 21 2 3 3 4 6" xfId="40234" xr:uid="{00000000-0005-0000-0000-00000D5B0000}"/>
    <cellStyle name="Normal 21 2 3 3 5" xfId="1711" xr:uid="{00000000-0005-0000-0000-00000E5B0000}"/>
    <cellStyle name="Normal 21 2 3 3 5 2" xfId="6693" xr:uid="{00000000-0005-0000-0000-00000F5B0000}"/>
    <cellStyle name="Normal 21 2 3 3 5 2 2" xfId="15938" xr:uid="{00000000-0005-0000-0000-0000105B0000}"/>
    <cellStyle name="Normal 21 2 3 3 5 2 3" xfId="25188" xr:uid="{00000000-0005-0000-0000-0000115B0000}"/>
    <cellStyle name="Normal 21 2 3 3 5 2 4" xfId="34433" xr:uid="{00000000-0005-0000-0000-0000125B0000}"/>
    <cellStyle name="Normal 21 2 3 3 5 2 5" xfId="43678" xr:uid="{00000000-0005-0000-0000-0000135B0000}"/>
    <cellStyle name="Normal 21 2 3 3 5 3" xfId="10956" xr:uid="{00000000-0005-0000-0000-0000145B0000}"/>
    <cellStyle name="Normal 21 2 3 3 5 4" xfId="20206" xr:uid="{00000000-0005-0000-0000-0000155B0000}"/>
    <cellStyle name="Normal 21 2 3 3 5 5" xfId="29451" xr:uid="{00000000-0005-0000-0000-0000165B0000}"/>
    <cellStyle name="Normal 21 2 3 3 5 6" xfId="38696" xr:uid="{00000000-0005-0000-0000-0000175B0000}"/>
    <cellStyle name="Normal 21 2 3 3 6" xfId="5389" xr:uid="{00000000-0005-0000-0000-0000185B0000}"/>
    <cellStyle name="Normal 21 2 3 3 6 2" xfId="14634" xr:uid="{00000000-0005-0000-0000-0000195B0000}"/>
    <cellStyle name="Normal 21 2 3 3 6 3" xfId="23884" xr:uid="{00000000-0005-0000-0000-00001A5B0000}"/>
    <cellStyle name="Normal 21 2 3 3 6 4" xfId="33129" xr:uid="{00000000-0005-0000-0000-00001B5B0000}"/>
    <cellStyle name="Normal 21 2 3 3 6 5" xfId="42374" xr:uid="{00000000-0005-0000-0000-00001C5B0000}"/>
    <cellStyle name="Normal 21 2 3 3 7" xfId="4687" xr:uid="{00000000-0005-0000-0000-00001D5B0000}"/>
    <cellStyle name="Normal 21 2 3 3 7 2" xfId="13932" xr:uid="{00000000-0005-0000-0000-00001E5B0000}"/>
    <cellStyle name="Normal 21 2 3 3 7 3" xfId="23182" xr:uid="{00000000-0005-0000-0000-00001F5B0000}"/>
    <cellStyle name="Normal 21 2 3 3 7 4" xfId="32427" xr:uid="{00000000-0005-0000-0000-0000205B0000}"/>
    <cellStyle name="Normal 21 2 3 3 7 5" xfId="41672" xr:uid="{00000000-0005-0000-0000-0000215B0000}"/>
    <cellStyle name="Normal 21 2 3 3 8" xfId="9652" xr:uid="{00000000-0005-0000-0000-0000225B0000}"/>
    <cellStyle name="Normal 21 2 3 3 9" xfId="18902" xr:uid="{00000000-0005-0000-0000-0000235B0000}"/>
    <cellStyle name="Normal 21 2 3 4" xfId="541" xr:uid="{00000000-0005-0000-0000-0000245B0000}"/>
    <cellStyle name="Normal 21 2 3 4 10" xfId="37526" xr:uid="{00000000-0005-0000-0000-0000255B0000}"/>
    <cellStyle name="Normal 21 2 3 4 2" xfId="1243" xr:uid="{00000000-0005-0000-0000-0000265B0000}"/>
    <cellStyle name="Normal 21 2 3 4 2 2" xfId="4085" xr:uid="{00000000-0005-0000-0000-0000275B0000}"/>
    <cellStyle name="Normal 21 2 3 4 2 2 2" xfId="9067" xr:uid="{00000000-0005-0000-0000-0000285B0000}"/>
    <cellStyle name="Normal 21 2 3 4 2 2 2 2" xfId="18312" xr:uid="{00000000-0005-0000-0000-0000295B0000}"/>
    <cellStyle name="Normal 21 2 3 4 2 2 2 3" xfId="27562" xr:uid="{00000000-0005-0000-0000-00002A5B0000}"/>
    <cellStyle name="Normal 21 2 3 4 2 2 2 4" xfId="36807" xr:uid="{00000000-0005-0000-0000-00002B5B0000}"/>
    <cellStyle name="Normal 21 2 3 4 2 2 2 5" xfId="46052" xr:uid="{00000000-0005-0000-0000-00002C5B0000}"/>
    <cellStyle name="Normal 21 2 3 4 2 2 3" xfId="13330" xr:uid="{00000000-0005-0000-0000-00002D5B0000}"/>
    <cellStyle name="Normal 21 2 3 4 2 2 4" xfId="22580" xr:uid="{00000000-0005-0000-0000-00002E5B0000}"/>
    <cellStyle name="Normal 21 2 3 4 2 2 5" xfId="31825" xr:uid="{00000000-0005-0000-0000-00002F5B0000}"/>
    <cellStyle name="Normal 21 2 3 4 2 2 6" xfId="41070" xr:uid="{00000000-0005-0000-0000-0000305B0000}"/>
    <cellStyle name="Normal 21 2 3 4 2 3" xfId="2664" xr:uid="{00000000-0005-0000-0000-0000315B0000}"/>
    <cellStyle name="Normal 21 2 3 4 2 3 2" xfId="7646" xr:uid="{00000000-0005-0000-0000-0000325B0000}"/>
    <cellStyle name="Normal 21 2 3 4 2 3 2 2" xfId="16891" xr:uid="{00000000-0005-0000-0000-0000335B0000}"/>
    <cellStyle name="Normal 21 2 3 4 2 3 2 3" xfId="26141" xr:uid="{00000000-0005-0000-0000-0000345B0000}"/>
    <cellStyle name="Normal 21 2 3 4 2 3 2 4" xfId="35386" xr:uid="{00000000-0005-0000-0000-0000355B0000}"/>
    <cellStyle name="Normal 21 2 3 4 2 3 2 5" xfId="44631" xr:uid="{00000000-0005-0000-0000-0000365B0000}"/>
    <cellStyle name="Normal 21 2 3 4 2 3 3" xfId="11909" xr:uid="{00000000-0005-0000-0000-0000375B0000}"/>
    <cellStyle name="Normal 21 2 3 4 2 3 4" xfId="21159" xr:uid="{00000000-0005-0000-0000-0000385B0000}"/>
    <cellStyle name="Normal 21 2 3 4 2 3 5" xfId="30404" xr:uid="{00000000-0005-0000-0000-0000395B0000}"/>
    <cellStyle name="Normal 21 2 3 4 2 3 6" xfId="39649" xr:uid="{00000000-0005-0000-0000-00003A5B0000}"/>
    <cellStyle name="Normal 21 2 3 4 2 4" xfId="6225" xr:uid="{00000000-0005-0000-0000-00003B5B0000}"/>
    <cellStyle name="Normal 21 2 3 4 2 4 2" xfId="15470" xr:uid="{00000000-0005-0000-0000-00003C5B0000}"/>
    <cellStyle name="Normal 21 2 3 4 2 4 3" xfId="24720" xr:uid="{00000000-0005-0000-0000-00003D5B0000}"/>
    <cellStyle name="Normal 21 2 3 4 2 4 4" xfId="33965" xr:uid="{00000000-0005-0000-0000-00003E5B0000}"/>
    <cellStyle name="Normal 21 2 3 4 2 4 5" xfId="43210" xr:uid="{00000000-0005-0000-0000-00003F5B0000}"/>
    <cellStyle name="Normal 21 2 3 4 2 5" xfId="10488" xr:uid="{00000000-0005-0000-0000-0000405B0000}"/>
    <cellStyle name="Normal 21 2 3 4 2 6" xfId="19738" xr:uid="{00000000-0005-0000-0000-0000415B0000}"/>
    <cellStyle name="Normal 21 2 3 4 2 7" xfId="28983" xr:uid="{00000000-0005-0000-0000-0000425B0000}"/>
    <cellStyle name="Normal 21 2 3 4 2 8" xfId="38228" xr:uid="{00000000-0005-0000-0000-0000435B0000}"/>
    <cellStyle name="Normal 21 2 3 4 3" xfId="3383" xr:uid="{00000000-0005-0000-0000-0000445B0000}"/>
    <cellStyle name="Normal 21 2 3 4 3 2" xfId="8365" xr:uid="{00000000-0005-0000-0000-0000455B0000}"/>
    <cellStyle name="Normal 21 2 3 4 3 2 2" xfId="17610" xr:uid="{00000000-0005-0000-0000-0000465B0000}"/>
    <cellStyle name="Normal 21 2 3 4 3 2 3" xfId="26860" xr:uid="{00000000-0005-0000-0000-0000475B0000}"/>
    <cellStyle name="Normal 21 2 3 4 3 2 4" xfId="36105" xr:uid="{00000000-0005-0000-0000-0000485B0000}"/>
    <cellStyle name="Normal 21 2 3 4 3 2 5" xfId="45350" xr:uid="{00000000-0005-0000-0000-0000495B0000}"/>
    <cellStyle name="Normal 21 2 3 4 3 3" xfId="12628" xr:uid="{00000000-0005-0000-0000-00004A5B0000}"/>
    <cellStyle name="Normal 21 2 3 4 3 4" xfId="21878" xr:uid="{00000000-0005-0000-0000-00004B5B0000}"/>
    <cellStyle name="Normal 21 2 3 4 3 5" xfId="31123" xr:uid="{00000000-0005-0000-0000-00004C5B0000}"/>
    <cellStyle name="Normal 21 2 3 4 3 6" xfId="40368" xr:uid="{00000000-0005-0000-0000-00004D5B0000}"/>
    <cellStyle name="Normal 21 2 3 4 4" xfId="1945" xr:uid="{00000000-0005-0000-0000-00004E5B0000}"/>
    <cellStyle name="Normal 21 2 3 4 4 2" xfId="6927" xr:uid="{00000000-0005-0000-0000-00004F5B0000}"/>
    <cellStyle name="Normal 21 2 3 4 4 2 2" xfId="16172" xr:uid="{00000000-0005-0000-0000-0000505B0000}"/>
    <cellStyle name="Normal 21 2 3 4 4 2 3" xfId="25422" xr:uid="{00000000-0005-0000-0000-0000515B0000}"/>
    <cellStyle name="Normal 21 2 3 4 4 2 4" xfId="34667" xr:uid="{00000000-0005-0000-0000-0000525B0000}"/>
    <cellStyle name="Normal 21 2 3 4 4 2 5" xfId="43912" xr:uid="{00000000-0005-0000-0000-0000535B0000}"/>
    <cellStyle name="Normal 21 2 3 4 4 3" xfId="11190" xr:uid="{00000000-0005-0000-0000-0000545B0000}"/>
    <cellStyle name="Normal 21 2 3 4 4 4" xfId="20440" xr:uid="{00000000-0005-0000-0000-0000555B0000}"/>
    <cellStyle name="Normal 21 2 3 4 4 5" xfId="29685" xr:uid="{00000000-0005-0000-0000-0000565B0000}"/>
    <cellStyle name="Normal 21 2 3 4 4 6" xfId="38930" xr:uid="{00000000-0005-0000-0000-0000575B0000}"/>
    <cellStyle name="Normal 21 2 3 4 5" xfId="5523" xr:uid="{00000000-0005-0000-0000-0000585B0000}"/>
    <cellStyle name="Normal 21 2 3 4 5 2" xfId="14768" xr:uid="{00000000-0005-0000-0000-0000595B0000}"/>
    <cellStyle name="Normal 21 2 3 4 5 3" xfId="24018" xr:uid="{00000000-0005-0000-0000-00005A5B0000}"/>
    <cellStyle name="Normal 21 2 3 4 5 4" xfId="33263" xr:uid="{00000000-0005-0000-0000-00005B5B0000}"/>
    <cellStyle name="Normal 21 2 3 4 5 5" xfId="42508" xr:uid="{00000000-0005-0000-0000-00005C5B0000}"/>
    <cellStyle name="Normal 21 2 3 4 6" xfId="4804" xr:uid="{00000000-0005-0000-0000-00005D5B0000}"/>
    <cellStyle name="Normal 21 2 3 4 6 2" xfId="14049" xr:uid="{00000000-0005-0000-0000-00005E5B0000}"/>
    <cellStyle name="Normal 21 2 3 4 6 3" xfId="23299" xr:uid="{00000000-0005-0000-0000-00005F5B0000}"/>
    <cellStyle name="Normal 21 2 3 4 6 4" xfId="32544" xr:uid="{00000000-0005-0000-0000-0000605B0000}"/>
    <cellStyle name="Normal 21 2 3 4 6 5" xfId="41789" xr:uid="{00000000-0005-0000-0000-0000615B0000}"/>
    <cellStyle name="Normal 21 2 3 4 7" xfId="9786" xr:uid="{00000000-0005-0000-0000-0000625B0000}"/>
    <cellStyle name="Normal 21 2 3 4 8" xfId="19036" xr:uid="{00000000-0005-0000-0000-0000635B0000}"/>
    <cellStyle name="Normal 21 2 3 4 9" xfId="28281" xr:uid="{00000000-0005-0000-0000-0000645B0000}"/>
    <cellStyle name="Normal 21 2 3 5" xfId="892" xr:uid="{00000000-0005-0000-0000-0000655B0000}"/>
    <cellStyle name="Normal 21 2 3 5 2" xfId="3734" xr:uid="{00000000-0005-0000-0000-0000665B0000}"/>
    <cellStyle name="Normal 21 2 3 5 2 2" xfId="8716" xr:uid="{00000000-0005-0000-0000-0000675B0000}"/>
    <cellStyle name="Normal 21 2 3 5 2 2 2" xfId="17961" xr:uid="{00000000-0005-0000-0000-0000685B0000}"/>
    <cellStyle name="Normal 21 2 3 5 2 2 3" xfId="27211" xr:uid="{00000000-0005-0000-0000-0000695B0000}"/>
    <cellStyle name="Normal 21 2 3 5 2 2 4" xfId="36456" xr:uid="{00000000-0005-0000-0000-00006A5B0000}"/>
    <cellStyle name="Normal 21 2 3 5 2 2 5" xfId="45701" xr:uid="{00000000-0005-0000-0000-00006B5B0000}"/>
    <cellStyle name="Normal 21 2 3 5 2 3" xfId="12979" xr:uid="{00000000-0005-0000-0000-00006C5B0000}"/>
    <cellStyle name="Normal 21 2 3 5 2 4" xfId="22229" xr:uid="{00000000-0005-0000-0000-00006D5B0000}"/>
    <cellStyle name="Normal 21 2 3 5 2 5" xfId="31474" xr:uid="{00000000-0005-0000-0000-00006E5B0000}"/>
    <cellStyle name="Normal 21 2 3 5 2 6" xfId="40719" xr:uid="{00000000-0005-0000-0000-00006F5B0000}"/>
    <cellStyle name="Normal 21 2 3 5 3" xfId="2296" xr:uid="{00000000-0005-0000-0000-0000705B0000}"/>
    <cellStyle name="Normal 21 2 3 5 3 2" xfId="7278" xr:uid="{00000000-0005-0000-0000-0000715B0000}"/>
    <cellStyle name="Normal 21 2 3 5 3 2 2" xfId="16523" xr:uid="{00000000-0005-0000-0000-0000725B0000}"/>
    <cellStyle name="Normal 21 2 3 5 3 2 3" xfId="25773" xr:uid="{00000000-0005-0000-0000-0000735B0000}"/>
    <cellStyle name="Normal 21 2 3 5 3 2 4" xfId="35018" xr:uid="{00000000-0005-0000-0000-0000745B0000}"/>
    <cellStyle name="Normal 21 2 3 5 3 2 5" xfId="44263" xr:uid="{00000000-0005-0000-0000-0000755B0000}"/>
    <cellStyle name="Normal 21 2 3 5 3 3" xfId="11541" xr:uid="{00000000-0005-0000-0000-0000765B0000}"/>
    <cellStyle name="Normal 21 2 3 5 3 4" xfId="20791" xr:uid="{00000000-0005-0000-0000-0000775B0000}"/>
    <cellStyle name="Normal 21 2 3 5 3 5" xfId="30036" xr:uid="{00000000-0005-0000-0000-0000785B0000}"/>
    <cellStyle name="Normal 21 2 3 5 3 6" xfId="39281" xr:uid="{00000000-0005-0000-0000-0000795B0000}"/>
    <cellStyle name="Normal 21 2 3 5 4" xfId="5874" xr:uid="{00000000-0005-0000-0000-00007A5B0000}"/>
    <cellStyle name="Normal 21 2 3 5 4 2" xfId="15119" xr:uid="{00000000-0005-0000-0000-00007B5B0000}"/>
    <cellStyle name="Normal 21 2 3 5 4 3" xfId="24369" xr:uid="{00000000-0005-0000-0000-00007C5B0000}"/>
    <cellStyle name="Normal 21 2 3 5 4 4" xfId="33614" xr:uid="{00000000-0005-0000-0000-00007D5B0000}"/>
    <cellStyle name="Normal 21 2 3 5 4 5" xfId="42859" xr:uid="{00000000-0005-0000-0000-00007E5B0000}"/>
    <cellStyle name="Normal 21 2 3 5 5" xfId="10137" xr:uid="{00000000-0005-0000-0000-00007F5B0000}"/>
    <cellStyle name="Normal 21 2 3 5 6" xfId="19387" xr:uid="{00000000-0005-0000-0000-0000805B0000}"/>
    <cellStyle name="Normal 21 2 3 5 7" xfId="28632" xr:uid="{00000000-0005-0000-0000-0000815B0000}"/>
    <cellStyle name="Normal 21 2 3 5 8" xfId="37877" xr:uid="{00000000-0005-0000-0000-0000825B0000}"/>
    <cellStyle name="Normal 21 2 3 6" xfId="3015" xr:uid="{00000000-0005-0000-0000-0000835B0000}"/>
    <cellStyle name="Normal 21 2 3 6 2" xfId="7997" xr:uid="{00000000-0005-0000-0000-0000845B0000}"/>
    <cellStyle name="Normal 21 2 3 6 2 2" xfId="17242" xr:uid="{00000000-0005-0000-0000-0000855B0000}"/>
    <cellStyle name="Normal 21 2 3 6 2 3" xfId="26492" xr:uid="{00000000-0005-0000-0000-0000865B0000}"/>
    <cellStyle name="Normal 21 2 3 6 2 4" xfId="35737" xr:uid="{00000000-0005-0000-0000-0000875B0000}"/>
    <cellStyle name="Normal 21 2 3 6 2 5" xfId="44982" xr:uid="{00000000-0005-0000-0000-0000885B0000}"/>
    <cellStyle name="Normal 21 2 3 6 3" xfId="12260" xr:uid="{00000000-0005-0000-0000-0000895B0000}"/>
    <cellStyle name="Normal 21 2 3 6 4" xfId="21510" xr:uid="{00000000-0005-0000-0000-00008A5B0000}"/>
    <cellStyle name="Normal 21 2 3 6 5" xfId="30755" xr:uid="{00000000-0005-0000-0000-00008B5B0000}"/>
    <cellStyle name="Normal 21 2 3 6 6" xfId="40000" xr:uid="{00000000-0005-0000-0000-00008C5B0000}"/>
    <cellStyle name="Normal 21 2 3 7" xfId="1633" xr:uid="{00000000-0005-0000-0000-00008D5B0000}"/>
    <cellStyle name="Normal 21 2 3 7 2" xfId="6615" xr:uid="{00000000-0005-0000-0000-00008E5B0000}"/>
    <cellStyle name="Normal 21 2 3 7 2 2" xfId="15860" xr:uid="{00000000-0005-0000-0000-00008F5B0000}"/>
    <cellStyle name="Normal 21 2 3 7 2 3" xfId="25110" xr:uid="{00000000-0005-0000-0000-0000905B0000}"/>
    <cellStyle name="Normal 21 2 3 7 2 4" xfId="34355" xr:uid="{00000000-0005-0000-0000-0000915B0000}"/>
    <cellStyle name="Normal 21 2 3 7 2 5" xfId="43600" xr:uid="{00000000-0005-0000-0000-0000925B0000}"/>
    <cellStyle name="Normal 21 2 3 7 3" xfId="10878" xr:uid="{00000000-0005-0000-0000-0000935B0000}"/>
    <cellStyle name="Normal 21 2 3 7 4" xfId="20128" xr:uid="{00000000-0005-0000-0000-0000945B0000}"/>
    <cellStyle name="Normal 21 2 3 7 5" xfId="29373" xr:uid="{00000000-0005-0000-0000-0000955B0000}"/>
    <cellStyle name="Normal 21 2 3 7 6" xfId="38618" xr:uid="{00000000-0005-0000-0000-0000965B0000}"/>
    <cellStyle name="Normal 21 2 3 8" xfId="5155" xr:uid="{00000000-0005-0000-0000-0000975B0000}"/>
    <cellStyle name="Normal 21 2 3 8 2" xfId="14400" xr:uid="{00000000-0005-0000-0000-0000985B0000}"/>
    <cellStyle name="Normal 21 2 3 8 3" xfId="23650" xr:uid="{00000000-0005-0000-0000-0000995B0000}"/>
    <cellStyle name="Normal 21 2 3 8 4" xfId="32895" xr:uid="{00000000-0005-0000-0000-00009A5B0000}"/>
    <cellStyle name="Normal 21 2 3 8 5" xfId="42140" xr:uid="{00000000-0005-0000-0000-00009B5B0000}"/>
    <cellStyle name="Normal 21 2 3 9" xfId="4453" xr:uid="{00000000-0005-0000-0000-00009C5B0000}"/>
    <cellStyle name="Normal 21 2 3 9 2" xfId="13698" xr:uid="{00000000-0005-0000-0000-00009D5B0000}"/>
    <cellStyle name="Normal 21 2 3 9 3" xfId="22948" xr:uid="{00000000-0005-0000-0000-00009E5B0000}"/>
    <cellStyle name="Normal 21 2 3 9 4" xfId="32193" xr:uid="{00000000-0005-0000-0000-00009F5B0000}"/>
    <cellStyle name="Normal 21 2 3 9 5" xfId="41438" xr:uid="{00000000-0005-0000-0000-0000A05B0000}"/>
    <cellStyle name="Normal 21 2 4" xfId="250" xr:uid="{00000000-0005-0000-0000-0000A15B0000}"/>
    <cellStyle name="Normal 21 2 4 10" xfId="27991" xr:uid="{00000000-0005-0000-0000-0000A25B0000}"/>
    <cellStyle name="Normal 21 2 4 11" xfId="37236" xr:uid="{00000000-0005-0000-0000-0000A35B0000}"/>
    <cellStyle name="Normal 21 2 4 2" xfId="619" xr:uid="{00000000-0005-0000-0000-0000A45B0000}"/>
    <cellStyle name="Normal 21 2 4 2 10" xfId="37604" xr:uid="{00000000-0005-0000-0000-0000A55B0000}"/>
    <cellStyle name="Normal 21 2 4 2 2" xfId="1321" xr:uid="{00000000-0005-0000-0000-0000A65B0000}"/>
    <cellStyle name="Normal 21 2 4 2 2 2" xfId="4163" xr:uid="{00000000-0005-0000-0000-0000A75B0000}"/>
    <cellStyle name="Normal 21 2 4 2 2 2 2" xfId="9145" xr:uid="{00000000-0005-0000-0000-0000A85B0000}"/>
    <cellStyle name="Normal 21 2 4 2 2 2 2 2" xfId="18390" xr:uid="{00000000-0005-0000-0000-0000A95B0000}"/>
    <cellStyle name="Normal 21 2 4 2 2 2 2 3" xfId="27640" xr:uid="{00000000-0005-0000-0000-0000AA5B0000}"/>
    <cellStyle name="Normal 21 2 4 2 2 2 2 4" xfId="36885" xr:uid="{00000000-0005-0000-0000-0000AB5B0000}"/>
    <cellStyle name="Normal 21 2 4 2 2 2 2 5" xfId="46130" xr:uid="{00000000-0005-0000-0000-0000AC5B0000}"/>
    <cellStyle name="Normal 21 2 4 2 2 2 3" xfId="13408" xr:uid="{00000000-0005-0000-0000-0000AD5B0000}"/>
    <cellStyle name="Normal 21 2 4 2 2 2 4" xfId="22658" xr:uid="{00000000-0005-0000-0000-0000AE5B0000}"/>
    <cellStyle name="Normal 21 2 4 2 2 2 5" xfId="31903" xr:uid="{00000000-0005-0000-0000-0000AF5B0000}"/>
    <cellStyle name="Normal 21 2 4 2 2 2 6" xfId="41148" xr:uid="{00000000-0005-0000-0000-0000B05B0000}"/>
    <cellStyle name="Normal 21 2 4 2 2 3" xfId="2742" xr:uid="{00000000-0005-0000-0000-0000B15B0000}"/>
    <cellStyle name="Normal 21 2 4 2 2 3 2" xfId="7724" xr:uid="{00000000-0005-0000-0000-0000B25B0000}"/>
    <cellStyle name="Normal 21 2 4 2 2 3 2 2" xfId="16969" xr:uid="{00000000-0005-0000-0000-0000B35B0000}"/>
    <cellStyle name="Normal 21 2 4 2 2 3 2 3" xfId="26219" xr:uid="{00000000-0005-0000-0000-0000B45B0000}"/>
    <cellStyle name="Normal 21 2 4 2 2 3 2 4" xfId="35464" xr:uid="{00000000-0005-0000-0000-0000B55B0000}"/>
    <cellStyle name="Normal 21 2 4 2 2 3 2 5" xfId="44709" xr:uid="{00000000-0005-0000-0000-0000B65B0000}"/>
    <cellStyle name="Normal 21 2 4 2 2 3 3" xfId="11987" xr:uid="{00000000-0005-0000-0000-0000B75B0000}"/>
    <cellStyle name="Normal 21 2 4 2 2 3 4" xfId="21237" xr:uid="{00000000-0005-0000-0000-0000B85B0000}"/>
    <cellStyle name="Normal 21 2 4 2 2 3 5" xfId="30482" xr:uid="{00000000-0005-0000-0000-0000B95B0000}"/>
    <cellStyle name="Normal 21 2 4 2 2 3 6" xfId="39727" xr:uid="{00000000-0005-0000-0000-0000BA5B0000}"/>
    <cellStyle name="Normal 21 2 4 2 2 4" xfId="6303" xr:uid="{00000000-0005-0000-0000-0000BB5B0000}"/>
    <cellStyle name="Normal 21 2 4 2 2 4 2" xfId="15548" xr:uid="{00000000-0005-0000-0000-0000BC5B0000}"/>
    <cellStyle name="Normal 21 2 4 2 2 4 3" xfId="24798" xr:uid="{00000000-0005-0000-0000-0000BD5B0000}"/>
    <cellStyle name="Normal 21 2 4 2 2 4 4" xfId="34043" xr:uid="{00000000-0005-0000-0000-0000BE5B0000}"/>
    <cellStyle name="Normal 21 2 4 2 2 4 5" xfId="43288" xr:uid="{00000000-0005-0000-0000-0000BF5B0000}"/>
    <cellStyle name="Normal 21 2 4 2 2 5" xfId="10566" xr:uid="{00000000-0005-0000-0000-0000C05B0000}"/>
    <cellStyle name="Normal 21 2 4 2 2 6" xfId="19816" xr:uid="{00000000-0005-0000-0000-0000C15B0000}"/>
    <cellStyle name="Normal 21 2 4 2 2 7" xfId="29061" xr:uid="{00000000-0005-0000-0000-0000C25B0000}"/>
    <cellStyle name="Normal 21 2 4 2 2 8" xfId="38306" xr:uid="{00000000-0005-0000-0000-0000C35B0000}"/>
    <cellStyle name="Normal 21 2 4 2 3" xfId="3461" xr:uid="{00000000-0005-0000-0000-0000C45B0000}"/>
    <cellStyle name="Normal 21 2 4 2 3 2" xfId="8443" xr:uid="{00000000-0005-0000-0000-0000C55B0000}"/>
    <cellStyle name="Normal 21 2 4 2 3 2 2" xfId="17688" xr:uid="{00000000-0005-0000-0000-0000C65B0000}"/>
    <cellStyle name="Normal 21 2 4 2 3 2 3" xfId="26938" xr:uid="{00000000-0005-0000-0000-0000C75B0000}"/>
    <cellStyle name="Normal 21 2 4 2 3 2 4" xfId="36183" xr:uid="{00000000-0005-0000-0000-0000C85B0000}"/>
    <cellStyle name="Normal 21 2 4 2 3 2 5" xfId="45428" xr:uid="{00000000-0005-0000-0000-0000C95B0000}"/>
    <cellStyle name="Normal 21 2 4 2 3 3" xfId="12706" xr:uid="{00000000-0005-0000-0000-0000CA5B0000}"/>
    <cellStyle name="Normal 21 2 4 2 3 4" xfId="21956" xr:uid="{00000000-0005-0000-0000-0000CB5B0000}"/>
    <cellStyle name="Normal 21 2 4 2 3 5" xfId="31201" xr:uid="{00000000-0005-0000-0000-0000CC5B0000}"/>
    <cellStyle name="Normal 21 2 4 2 3 6" xfId="40446" xr:uid="{00000000-0005-0000-0000-0000CD5B0000}"/>
    <cellStyle name="Normal 21 2 4 2 4" xfId="2023" xr:uid="{00000000-0005-0000-0000-0000CE5B0000}"/>
    <cellStyle name="Normal 21 2 4 2 4 2" xfId="7005" xr:uid="{00000000-0005-0000-0000-0000CF5B0000}"/>
    <cellStyle name="Normal 21 2 4 2 4 2 2" xfId="16250" xr:uid="{00000000-0005-0000-0000-0000D05B0000}"/>
    <cellStyle name="Normal 21 2 4 2 4 2 3" xfId="25500" xr:uid="{00000000-0005-0000-0000-0000D15B0000}"/>
    <cellStyle name="Normal 21 2 4 2 4 2 4" xfId="34745" xr:uid="{00000000-0005-0000-0000-0000D25B0000}"/>
    <cellStyle name="Normal 21 2 4 2 4 2 5" xfId="43990" xr:uid="{00000000-0005-0000-0000-0000D35B0000}"/>
    <cellStyle name="Normal 21 2 4 2 4 3" xfId="11268" xr:uid="{00000000-0005-0000-0000-0000D45B0000}"/>
    <cellStyle name="Normal 21 2 4 2 4 4" xfId="20518" xr:uid="{00000000-0005-0000-0000-0000D55B0000}"/>
    <cellStyle name="Normal 21 2 4 2 4 5" xfId="29763" xr:uid="{00000000-0005-0000-0000-0000D65B0000}"/>
    <cellStyle name="Normal 21 2 4 2 4 6" xfId="39008" xr:uid="{00000000-0005-0000-0000-0000D75B0000}"/>
    <cellStyle name="Normal 21 2 4 2 5" xfId="5601" xr:uid="{00000000-0005-0000-0000-0000D85B0000}"/>
    <cellStyle name="Normal 21 2 4 2 5 2" xfId="14846" xr:uid="{00000000-0005-0000-0000-0000D95B0000}"/>
    <cellStyle name="Normal 21 2 4 2 5 3" xfId="24096" xr:uid="{00000000-0005-0000-0000-0000DA5B0000}"/>
    <cellStyle name="Normal 21 2 4 2 5 4" xfId="33341" xr:uid="{00000000-0005-0000-0000-0000DB5B0000}"/>
    <cellStyle name="Normal 21 2 4 2 5 5" xfId="42586" xr:uid="{00000000-0005-0000-0000-0000DC5B0000}"/>
    <cellStyle name="Normal 21 2 4 2 6" xfId="4882" xr:uid="{00000000-0005-0000-0000-0000DD5B0000}"/>
    <cellStyle name="Normal 21 2 4 2 6 2" xfId="14127" xr:uid="{00000000-0005-0000-0000-0000DE5B0000}"/>
    <cellStyle name="Normal 21 2 4 2 6 3" xfId="23377" xr:uid="{00000000-0005-0000-0000-0000DF5B0000}"/>
    <cellStyle name="Normal 21 2 4 2 6 4" xfId="32622" xr:uid="{00000000-0005-0000-0000-0000E05B0000}"/>
    <cellStyle name="Normal 21 2 4 2 6 5" xfId="41867" xr:uid="{00000000-0005-0000-0000-0000E15B0000}"/>
    <cellStyle name="Normal 21 2 4 2 7" xfId="9864" xr:uid="{00000000-0005-0000-0000-0000E25B0000}"/>
    <cellStyle name="Normal 21 2 4 2 8" xfId="19114" xr:uid="{00000000-0005-0000-0000-0000E35B0000}"/>
    <cellStyle name="Normal 21 2 4 2 9" xfId="28359" xr:uid="{00000000-0005-0000-0000-0000E45B0000}"/>
    <cellStyle name="Normal 21 2 4 3" xfId="970" xr:uid="{00000000-0005-0000-0000-0000E55B0000}"/>
    <cellStyle name="Normal 21 2 4 3 2" xfId="3812" xr:uid="{00000000-0005-0000-0000-0000E65B0000}"/>
    <cellStyle name="Normal 21 2 4 3 2 2" xfId="8794" xr:uid="{00000000-0005-0000-0000-0000E75B0000}"/>
    <cellStyle name="Normal 21 2 4 3 2 2 2" xfId="18039" xr:uid="{00000000-0005-0000-0000-0000E85B0000}"/>
    <cellStyle name="Normal 21 2 4 3 2 2 3" xfId="27289" xr:uid="{00000000-0005-0000-0000-0000E95B0000}"/>
    <cellStyle name="Normal 21 2 4 3 2 2 4" xfId="36534" xr:uid="{00000000-0005-0000-0000-0000EA5B0000}"/>
    <cellStyle name="Normal 21 2 4 3 2 2 5" xfId="45779" xr:uid="{00000000-0005-0000-0000-0000EB5B0000}"/>
    <cellStyle name="Normal 21 2 4 3 2 3" xfId="13057" xr:uid="{00000000-0005-0000-0000-0000EC5B0000}"/>
    <cellStyle name="Normal 21 2 4 3 2 4" xfId="22307" xr:uid="{00000000-0005-0000-0000-0000ED5B0000}"/>
    <cellStyle name="Normal 21 2 4 3 2 5" xfId="31552" xr:uid="{00000000-0005-0000-0000-0000EE5B0000}"/>
    <cellStyle name="Normal 21 2 4 3 2 6" xfId="40797" xr:uid="{00000000-0005-0000-0000-0000EF5B0000}"/>
    <cellStyle name="Normal 21 2 4 3 3" xfId="2374" xr:uid="{00000000-0005-0000-0000-0000F05B0000}"/>
    <cellStyle name="Normal 21 2 4 3 3 2" xfId="7356" xr:uid="{00000000-0005-0000-0000-0000F15B0000}"/>
    <cellStyle name="Normal 21 2 4 3 3 2 2" xfId="16601" xr:uid="{00000000-0005-0000-0000-0000F25B0000}"/>
    <cellStyle name="Normal 21 2 4 3 3 2 3" xfId="25851" xr:uid="{00000000-0005-0000-0000-0000F35B0000}"/>
    <cellStyle name="Normal 21 2 4 3 3 2 4" xfId="35096" xr:uid="{00000000-0005-0000-0000-0000F45B0000}"/>
    <cellStyle name="Normal 21 2 4 3 3 2 5" xfId="44341" xr:uid="{00000000-0005-0000-0000-0000F55B0000}"/>
    <cellStyle name="Normal 21 2 4 3 3 3" xfId="11619" xr:uid="{00000000-0005-0000-0000-0000F65B0000}"/>
    <cellStyle name="Normal 21 2 4 3 3 4" xfId="20869" xr:uid="{00000000-0005-0000-0000-0000F75B0000}"/>
    <cellStyle name="Normal 21 2 4 3 3 5" xfId="30114" xr:uid="{00000000-0005-0000-0000-0000F85B0000}"/>
    <cellStyle name="Normal 21 2 4 3 3 6" xfId="39359" xr:uid="{00000000-0005-0000-0000-0000F95B0000}"/>
    <cellStyle name="Normal 21 2 4 3 4" xfId="5952" xr:uid="{00000000-0005-0000-0000-0000FA5B0000}"/>
    <cellStyle name="Normal 21 2 4 3 4 2" xfId="15197" xr:uid="{00000000-0005-0000-0000-0000FB5B0000}"/>
    <cellStyle name="Normal 21 2 4 3 4 3" xfId="24447" xr:uid="{00000000-0005-0000-0000-0000FC5B0000}"/>
    <cellStyle name="Normal 21 2 4 3 4 4" xfId="33692" xr:uid="{00000000-0005-0000-0000-0000FD5B0000}"/>
    <cellStyle name="Normal 21 2 4 3 4 5" xfId="42937" xr:uid="{00000000-0005-0000-0000-0000FE5B0000}"/>
    <cellStyle name="Normal 21 2 4 3 5" xfId="10215" xr:uid="{00000000-0005-0000-0000-0000FF5B0000}"/>
    <cellStyle name="Normal 21 2 4 3 6" xfId="19465" xr:uid="{00000000-0005-0000-0000-0000005C0000}"/>
    <cellStyle name="Normal 21 2 4 3 7" xfId="28710" xr:uid="{00000000-0005-0000-0000-0000015C0000}"/>
    <cellStyle name="Normal 21 2 4 3 8" xfId="37955" xr:uid="{00000000-0005-0000-0000-0000025C0000}"/>
    <cellStyle name="Normal 21 2 4 4" xfId="3093" xr:uid="{00000000-0005-0000-0000-0000035C0000}"/>
    <cellStyle name="Normal 21 2 4 4 2" xfId="8075" xr:uid="{00000000-0005-0000-0000-0000045C0000}"/>
    <cellStyle name="Normal 21 2 4 4 2 2" xfId="17320" xr:uid="{00000000-0005-0000-0000-0000055C0000}"/>
    <cellStyle name="Normal 21 2 4 4 2 3" xfId="26570" xr:uid="{00000000-0005-0000-0000-0000065C0000}"/>
    <cellStyle name="Normal 21 2 4 4 2 4" xfId="35815" xr:uid="{00000000-0005-0000-0000-0000075C0000}"/>
    <cellStyle name="Normal 21 2 4 4 2 5" xfId="45060" xr:uid="{00000000-0005-0000-0000-0000085C0000}"/>
    <cellStyle name="Normal 21 2 4 4 3" xfId="12338" xr:uid="{00000000-0005-0000-0000-0000095C0000}"/>
    <cellStyle name="Normal 21 2 4 4 4" xfId="21588" xr:uid="{00000000-0005-0000-0000-00000A5C0000}"/>
    <cellStyle name="Normal 21 2 4 4 5" xfId="30833" xr:uid="{00000000-0005-0000-0000-00000B5C0000}"/>
    <cellStyle name="Normal 21 2 4 4 6" xfId="40078" xr:uid="{00000000-0005-0000-0000-00000C5C0000}"/>
    <cellStyle name="Normal 21 2 4 5" xfId="1789" xr:uid="{00000000-0005-0000-0000-00000D5C0000}"/>
    <cellStyle name="Normal 21 2 4 5 2" xfId="6771" xr:uid="{00000000-0005-0000-0000-00000E5C0000}"/>
    <cellStyle name="Normal 21 2 4 5 2 2" xfId="16016" xr:uid="{00000000-0005-0000-0000-00000F5C0000}"/>
    <cellStyle name="Normal 21 2 4 5 2 3" xfId="25266" xr:uid="{00000000-0005-0000-0000-0000105C0000}"/>
    <cellStyle name="Normal 21 2 4 5 2 4" xfId="34511" xr:uid="{00000000-0005-0000-0000-0000115C0000}"/>
    <cellStyle name="Normal 21 2 4 5 2 5" xfId="43756" xr:uid="{00000000-0005-0000-0000-0000125C0000}"/>
    <cellStyle name="Normal 21 2 4 5 3" xfId="11034" xr:uid="{00000000-0005-0000-0000-0000135C0000}"/>
    <cellStyle name="Normal 21 2 4 5 4" xfId="20284" xr:uid="{00000000-0005-0000-0000-0000145C0000}"/>
    <cellStyle name="Normal 21 2 4 5 5" xfId="29529" xr:uid="{00000000-0005-0000-0000-0000155C0000}"/>
    <cellStyle name="Normal 21 2 4 5 6" xfId="38774" xr:uid="{00000000-0005-0000-0000-0000165C0000}"/>
    <cellStyle name="Normal 21 2 4 6" xfId="5233" xr:uid="{00000000-0005-0000-0000-0000175C0000}"/>
    <cellStyle name="Normal 21 2 4 6 2" xfId="14478" xr:uid="{00000000-0005-0000-0000-0000185C0000}"/>
    <cellStyle name="Normal 21 2 4 6 3" xfId="23728" xr:uid="{00000000-0005-0000-0000-0000195C0000}"/>
    <cellStyle name="Normal 21 2 4 6 4" xfId="32973" xr:uid="{00000000-0005-0000-0000-00001A5C0000}"/>
    <cellStyle name="Normal 21 2 4 6 5" xfId="42218" xr:uid="{00000000-0005-0000-0000-00001B5C0000}"/>
    <cellStyle name="Normal 21 2 4 7" xfId="4531" xr:uid="{00000000-0005-0000-0000-00001C5C0000}"/>
    <cellStyle name="Normal 21 2 4 7 2" xfId="13776" xr:uid="{00000000-0005-0000-0000-00001D5C0000}"/>
    <cellStyle name="Normal 21 2 4 7 3" xfId="23026" xr:uid="{00000000-0005-0000-0000-00001E5C0000}"/>
    <cellStyle name="Normal 21 2 4 7 4" xfId="32271" xr:uid="{00000000-0005-0000-0000-00001F5C0000}"/>
    <cellStyle name="Normal 21 2 4 7 5" xfId="41516" xr:uid="{00000000-0005-0000-0000-0000205C0000}"/>
    <cellStyle name="Normal 21 2 4 8" xfId="9496" xr:uid="{00000000-0005-0000-0000-0000215C0000}"/>
    <cellStyle name="Normal 21 2 4 9" xfId="18746" xr:uid="{00000000-0005-0000-0000-0000225C0000}"/>
    <cellStyle name="Normal 21 2 5" xfId="367" xr:uid="{00000000-0005-0000-0000-0000235C0000}"/>
    <cellStyle name="Normal 21 2 5 10" xfId="28108" xr:uid="{00000000-0005-0000-0000-0000245C0000}"/>
    <cellStyle name="Normal 21 2 5 11" xfId="37353" xr:uid="{00000000-0005-0000-0000-0000255C0000}"/>
    <cellStyle name="Normal 21 2 5 2" xfId="736" xr:uid="{00000000-0005-0000-0000-0000265C0000}"/>
    <cellStyle name="Normal 21 2 5 2 10" xfId="37721" xr:uid="{00000000-0005-0000-0000-0000275C0000}"/>
    <cellStyle name="Normal 21 2 5 2 2" xfId="1438" xr:uid="{00000000-0005-0000-0000-0000285C0000}"/>
    <cellStyle name="Normal 21 2 5 2 2 2" xfId="4280" xr:uid="{00000000-0005-0000-0000-0000295C0000}"/>
    <cellStyle name="Normal 21 2 5 2 2 2 2" xfId="9262" xr:uid="{00000000-0005-0000-0000-00002A5C0000}"/>
    <cellStyle name="Normal 21 2 5 2 2 2 2 2" xfId="18507" xr:uid="{00000000-0005-0000-0000-00002B5C0000}"/>
    <cellStyle name="Normal 21 2 5 2 2 2 2 3" xfId="27757" xr:uid="{00000000-0005-0000-0000-00002C5C0000}"/>
    <cellStyle name="Normal 21 2 5 2 2 2 2 4" xfId="37002" xr:uid="{00000000-0005-0000-0000-00002D5C0000}"/>
    <cellStyle name="Normal 21 2 5 2 2 2 2 5" xfId="46247" xr:uid="{00000000-0005-0000-0000-00002E5C0000}"/>
    <cellStyle name="Normal 21 2 5 2 2 2 3" xfId="13525" xr:uid="{00000000-0005-0000-0000-00002F5C0000}"/>
    <cellStyle name="Normal 21 2 5 2 2 2 4" xfId="22775" xr:uid="{00000000-0005-0000-0000-0000305C0000}"/>
    <cellStyle name="Normal 21 2 5 2 2 2 5" xfId="32020" xr:uid="{00000000-0005-0000-0000-0000315C0000}"/>
    <cellStyle name="Normal 21 2 5 2 2 2 6" xfId="41265" xr:uid="{00000000-0005-0000-0000-0000325C0000}"/>
    <cellStyle name="Normal 21 2 5 2 2 3" xfId="2859" xr:uid="{00000000-0005-0000-0000-0000335C0000}"/>
    <cellStyle name="Normal 21 2 5 2 2 3 2" xfId="7841" xr:uid="{00000000-0005-0000-0000-0000345C0000}"/>
    <cellStyle name="Normal 21 2 5 2 2 3 2 2" xfId="17086" xr:uid="{00000000-0005-0000-0000-0000355C0000}"/>
    <cellStyle name="Normal 21 2 5 2 2 3 2 3" xfId="26336" xr:uid="{00000000-0005-0000-0000-0000365C0000}"/>
    <cellStyle name="Normal 21 2 5 2 2 3 2 4" xfId="35581" xr:uid="{00000000-0005-0000-0000-0000375C0000}"/>
    <cellStyle name="Normal 21 2 5 2 2 3 2 5" xfId="44826" xr:uid="{00000000-0005-0000-0000-0000385C0000}"/>
    <cellStyle name="Normal 21 2 5 2 2 3 3" xfId="12104" xr:uid="{00000000-0005-0000-0000-0000395C0000}"/>
    <cellStyle name="Normal 21 2 5 2 2 3 4" xfId="21354" xr:uid="{00000000-0005-0000-0000-00003A5C0000}"/>
    <cellStyle name="Normal 21 2 5 2 2 3 5" xfId="30599" xr:uid="{00000000-0005-0000-0000-00003B5C0000}"/>
    <cellStyle name="Normal 21 2 5 2 2 3 6" xfId="39844" xr:uid="{00000000-0005-0000-0000-00003C5C0000}"/>
    <cellStyle name="Normal 21 2 5 2 2 4" xfId="6420" xr:uid="{00000000-0005-0000-0000-00003D5C0000}"/>
    <cellStyle name="Normal 21 2 5 2 2 4 2" xfId="15665" xr:uid="{00000000-0005-0000-0000-00003E5C0000}"/>
    <cellStyle name="Normal 21 2 5 2 2 4 3" xfId="24915" xr:uid="{00000000-0005-0000-0000-00003F5C0000}"/>
    <cellStyle name="Normal 21 2 5 2 2 4 4" xfId="34160" xr:uid="{00000000-0005-0000-0000-0000405C0000}"/>
    <cellStyle name="Normal 21 2 5 2 2 4 5" xfId="43405" xr:uid="{00000000-0005-0000-0000-0000415C0000}"/>
    <cellStyle name="Normal 21 2 5 2 2 5" xfId="10683" xr:uid="{00000000-0005-0000-0000-0000425C0000}"/>
    <cellStyle name="Normal 21 2 5 2 2 6" xfId="19933" xr:uid="{00000000-0005-0000-0000-0000435C0000}"/>
    <cellStyle name="Normal 21 2 5 2 2 7" xfId="29178" xr:uid="{00000000-0005-0000-0000-0000445C0000}"/>
    <cellStyle name="Normal 21 2 5 2 2 8" xfId="38423" xr:uid="{00000000-0005-0000-0000-0000455C0000}"/>
    <cellStyle name="Normal 21 2 5 2 3" xfId="3578" xr:uid="{00000000-0005-0000-0000-0000465C0000}"/>
    <cellStyle name="Normal 21 2 5 2 3 2" xfId="8560" xr:uid="{00000000-0005-0000-0000-0000475C0000}"/>
    <cellStyle name="Normal 21 2 5 2 3 2 2" xfId="17805" xr:uid="{00000000-0005-0000-0000-0000485C0000}"/>
    <cellStyle name="Normal 21 2 5 2 3 2 3" xfId="27055" xr:uid="{00000000-0005-0000-0000-0000495C0000}"/>
    <cellStyle name="Normal 21 2 5 2 3 2 4" xfId="36300" xr:uid="{00000000-0005-0000-0000-00004A5C0000}"/>
    <cellStyle name="Normal 21 2 5 2 3 2 5" xfId="45545" xr:uid="{00000000-0005-0000-0000-00004B5C0000}"/>
    <cellStyle name="Normal 21 2 5 2 3 3" xfId="12823" xr:uid="{00000000-0005-0000-0000-00004C5C0000}"/>
    <cellStyle name="Normal 21 2 5 2 3 4" xfId="22073" xr:uid="{00000000-0005-0000-0000-00004D5C0000}"/>
    <cellStyle name="Normal 21 2 5 2 3 5" xfId="31318" xr:uid="{00000000-0005-0000-0000-00004E5C0000}"/>
    <cellStyle name="Normal 21 2 5 2 3 6" xfId="40563" xr:uid="{00000000-0005-0000-0000-00004F5C0000}"/>
    <cellStyle name="Normal 21 2 5 2 4" xfId="2140" xr:uid="{00000000-0005-0000-0000-0000505C0000}"/>
    <cellStyle name="Normal 21 2 5 2 4 2" xfId="7122" xr:uid="{00000000-0005-0000-0000-0000515C0000}"/>
    <cellStyle name="Normal 21 2 5 2 4 2 2" xfId="16367" xr:uid="{00000000-0005-0000-0000-0000525C0000}"/>
    <cellStyle name="Normal 21 2 5 2 4 2 3" xfId="25617" xr:uid="{00000000-0005-0000-0000-0000535C0000}"/>
    <cellStyle name="Normal 21 2 5 2 4 2 4" xfId="34862" xr:uid="{00000000-0005-0000-0000-0000545C0000}"/>
    <cellStyle name="Normal 21 2 5 2 4 2 5" xfId="44107" xr:uid="{00000000-0005-0000-0000-0000555C0000}"/>
    <cellStyle name="Normal 21 2 5 2 4 3" xfId="11385" xr:uid="{00000000-0005-0000-0000-0000565C0000}"/>
    <cellStyle name="Normal 21 2 5 2 4 4" xfId="20635" xr:uid="{00000000-0005-0000-0000-0000575C0000}"/>
    <cellStyle name="Normal 21 2 5 2 4 5" xfId="29880" xr:uid="{00000000-0005-0000-0000-0000585C0000}"/>
    <cellStyle name="Normal 21 2 5 2 4 6" xfId="39125" xr:uid="{00000000-0005-0000-0000-0000595C0000}"/>
    <cellStyle name="Normal 21 2 5 2 5" xfId="5718" xr:uid="{00000000-0005-0000-0000-00005A5C0000}"/>
    <cellStyle name="Normal 21 2 5 2 5 2" xfId="14963" xr:uid="{00000000-0005-0000-0000-00005B5C0000}"/>
    <cellStyle name="Normal 21 2 5 2 5 3" xfId="24213" xr:uid="{00000000-0005-0000-0000-00005C5C0000}"/>
    <cellStyle name="Normal 21 2 5 2 5 4" xfId="33458" xr:uid="{00000000-0005-0000-0000-00005D5C0000}"/>
    <cellStyle name="Normal 21 2 5 2 5 5" xfId="42703" xr:uid="{00000000-0005-0000-0000-00005E5C0000}"/>
    <cellStyle name="Normal 21 2 5 2 6" xfId="4999" xr:uid="{00000000-0005-0000-0000-00005F5C0000}"/>
    <cellStyle name="Normal 21 2 5 2 6 2" xfId="14244" xr:uid="{00000000-0005-0000-0000-0000605C0000}"/>
    <cellStyle name="Normal 21 2 5 2 6 3" xfId="23494" xr:uid="{00000000-0005-0000-0000-0000615C0000}"/>
    <cellStyle name="Normal 21 2 5 2 6 4" xfId="32739" xr:uid="{00000000-0005-0000-0000-0000625C0000}"/>
    <cellStyle name="Normal 21 2 5 2 6 5" xfId="41984" xr:uid="{00000000-0005-0000-0000-0000635C0000}"/>
    <cellStyle name="Normal 21 2 5 2 7" xfId="9981" xr:uid="{00000000-0005-0000-0000-0000645C0000}"/>
    <cellStyle name="Normal 21 2 5 2 8" xfId="19231" xr:uid="{00000000-0005-0000-0000-0000655C0000}"/>
    <cellStyle name="Normal 21 2 5 2 9" xfId="28476" xr:uid="{00000000-0005-0000-0000-0000665C0000}"/>
    <cellStyle name="Normal 21 2 5 3" xfId="1087" xr:uid="{00000000-0005-0000-0000-0000675C0000}"/>
    <cellStyle name="Normal 21 2 5 3 2" xfId="3929" xr:uid="{00000000-0005-0000-0000-0000685C0000}"/>
    <cellStyle name="Normal 21 2 5 3 2 2" xfId="8911" xr:uid="{00000000-0005-0000-0000-0000695C0000}"/>
    <cellStyle name="Normal 21 2 5 3 2 2 2" xfId="18156" xr:uid="{00000000-0005-0000-0000-00006A5C0000}"/>
    <cellStyle name="Normal 21 2 5 3 2 2 3" xfId="27406" xr:uid="{00000000-0005-0000-0000-00006B5C0000}"/>
    <cellStyle name="Normal 21 2 5 3 2 2 4" xfId="36651" xr:uid="{00000000-0005-0000-0000-00006C5C0000}"/>
    <cellStyle name="Normal 21 2 5 3 2 2 5" xfId="45896" xr:uid="{00000000-0005-0000-0000-00006D5C0000}"/>
    <cellStyle name="Normal 21 2 5 3 2 3" xfId="13174" xr:uid="{00000000-0005-0000-0000-00006E5C0000}"/>
    <cellStyle name="Normal 21 2 5 3 2 4" xfId="22424" xr:uid="{00000000-0005-0000-0000-00006F5C0000}"/>
    <cellStyle name="Normal 21 2 5 3 2 5" xfId="31669" xr:uid="{00000000-0005-0000-0000-0000705C0000}"/>
    <cellStyle name="Normal 21 2 5 3 2 6" xfId="40914" xr:uid="{00000000-0005-0000-0000-0000715C0000}"/>
    <cellStyle name="Normal 21 2 5 3 3" xfId="2491" xr:uid="{00000000-0005-0000-0000-0000725C0000}"/>
    <cellStyle name="Normal 21 2 5 3 3 2" xfId="7473" xr:uid="{00000000-0005-0000-0000-0000735C0000}"/>
    <cellStyle name="Normal 21 2 5 3 3 2 2" xfId="16718" xr:uid="{00000000-0005-0000-0000-0000745C0000}"/>
    <cellStyle name="Normal 21 2 5 3 3 2 3" xfId="25968" xr:uid="{00000000-0005-0000-0000-0000755C0000}"/>
    <cellStyle name="Normal 21 2 5 3 3 2 4" xfId="35213" xr:uid="{00000000-0005-0000-0000-0000765C0000}"/>
    <cellStyle name="Normal 21 2 5 3 3 2 5" xfId="44458" xr:uid="{00000000-0005-0000-0000-0000775C0000}"/>
    <cellStyle name="Normal 21 2 5 3 3 3" xfId="11736" xr:uid="{00000000-0005-0000-0000-0000785C0000}"/>
    <cellStyle name="Normal 21 2 5 3 3 4" xfId="20986" xr:uid="{00000000-0005-0000-0000-0000795C0000}"/>
    <cellStyle name="Normal 21 2 5 3 3 5" xfId="30231" xr:uid="{00000000-0005-0000-0000-00007A5C0000}"/>
    <cellStyle name="Normal 21 2 5 3 3 6" xfId="39476" xr:uid="{00000000-0005-0000-0000-00007B5C0000}"/>
    <cellStyle name="Normal 21 2 5 3 4" xfId="6069" xr:uid="{00000000-0005-0000-0000-00007C5C0000}"/>
    <cellStyle name="Normal 21 2 5 3 4 2" xfId="15314" xr:uid="{00000000-0005-0000-0000-00007D5C0000}"/>
    <cellStyle name="Normal 21 2 5 3 4 3" xfId="24564" xr:uid="{00000000-0005-0000-0000-00007E5C0000}"/>
    <cellStyle name="Normal 21 2 5 3 4 4" xfId="33809" xr:uid="{00000000-0005-0000-0000-00007F5C0000}"/>
    <cellStyle name="Normal 21 2 5 3 4 5" xfId="43054" xr:uid="{00000000-0005-0000-0000-0000805C0000}"/>
    <cellStyle name="Normal 21 2 5 3 5" xfId="10332" xr:uid="{00000000-0005-0000-0000-0000815C0000}"/>
    <cellStyle name="Normal 21 2 5 3 6" xfId="19582" xr:uid="{00000000-0005-0000-0000-0000825C0000}"/>
    <cellStyle name="Normal 21 2 5 3 7" xfId="28827" xr:uid="{00000000-0005-0000-0000-0000835C0000}"/>
    <cellStyle name="Normal 21 2 5 3 8" xfId="38072" xr:uid="{00000000-0005-0000-0000-0000845C0000}"/>
    <cellStyle name="Normal 21 2 5 4" xfId="3210" xr:uid="{00000000-0005-0000-0000-0000855C0000}"/>
    <cellStyle name="Normal 21 2 5 4 2" xfId="8192" xr:uid="{00000000-0005-0000-0000-0000865C0000}"/>
    <cellStyle name="Normal 21 2 5 4 2 2" xfId="17437" xr:uid="{00000000-0005-0000-0000-0000875C0000}"/>
    <cellStyle name="Normal 21 2 5 4 2 3" xfId="26687" xr:uid="{00000000-0005-0000-0000-0000885C0000}"/>
    <cellStyle name="Normal 21 2 5 4 2 4" xfId="35932" xr:uid="{00000000-0005-0000-0000-0000895C0000}"/>
    <cellStyle name="Normal 21 2 5 4 2 5" xfId="45177" xr:uid="{00000000-0005-0000-0000-00008A5C0000}"/>
    <cellStyle name="Normal 21 2 5 4 3" xfId="12455" xr:uid="{00000000-0005-0000-0000-00008B5C0000}"/>
    <cellStyle name="Normal 21 2 5 4 4" xfId="21705" xr:uid="{00000000-0005-0000-0000-00008C5C0000}"/>
    <cellStyle name="Normal 21 2 5 4 5" xfId="30950" xr:uid="{00000000-0005-0000-0000-00008D5C0000}"/>
    <cellStyle name="Normal 21 2 5 4 6" xfId="40195" xr:uid="{00000000-0005-0000-0000-00008E5C0000}"/>
    <cellStyle name="Normal 21 2 5 5" xfId="1672" xr:uid="{00000000-0005-0000-0000-00008F5C0000}"/>
    <cellStyle name="Normal 21 2 5 5 2" xfId="6654" xr:uid="{00000000-0005-0000-0000-0000905C0000}"/>
    <cellStyle name="Normal 21 2 5 5 2 2" xfId="15899" xr:uid="{00000000-0005-0000-0000-0000915C0000}"/>
    <cellStyle name="Normal 21 2 5 5 2 3" xfId="25149" xr:uid="{00000000-0005-0000-0000-0000925C0000}"/>
    <cellStyle name="Normal 21 2 5 5 2 4" xfId="34394" xr:uid="{00000000-0005-0000-0000-0000935C0000}"/>
    <cellStyle name="Normal 21 2 5 5 2 5" xfId="43639" xr:uid="{00000000-0005-0000-0000-0000945C0000}"/>
    <cellStyle name="Normal 21 2 5 5 3" xfId="10917" xr:uid="{00000000-0005-0000-0000-0000955C0000}"/>
    <cellStyle name="Normal 21 2 5 5 4" xfId="20167" xr:uid="{00000000-0005-0000-0000-0000965C0000}"/>
    <cellStyle name="Normal 21 2 5 5 5" xfId="29412" xr:uid="{00000000-0005-0000-0000-0000975C0000}"/>
    <cellStyle name="Normal 21 2 5 5 6" xfId="38657" xr:uid="{00000000-0005-0000-0000-0000985C0000}"/>
    <cellStyle name="Normal 21 2 5 6" xfId="5350" xr:uid="{00000000-0005-0000-0000-0000995C0000}"/>
    <cellStyle name="Normal 21 2 5 6 2" xfId="14595" xr:uid="{00000000-0005-0000-0000-00009A5C0000}"/>
    <cellStyle name="Normal 21 2 5 6 3" xfId="23845" xr:uid="{00000000-0005-0000-0000-00009B5C0000}"/>
    <cellStyle name="Normal 21 2 5 6 4" xfId="33090" xr:uid="{00000000-0005-0000-0000-00009C5C0000}"/>
    <cellStyle name="Normal 21 2 5 6 5" xfId="42335" xr:uid="{00000000-0005-0000-0000-00009D5C0000}"/>
    <cellStyle name="Normal 21 2 5 7" xfId="4648" xr:uid="{00000000-0005-0000-0000-00009E5C0000}"/>
    <cellStyle name="Normal 21 2 5 7 2" xfId="13893" xr:uid="{00000000-0005-0000-0000-00009F5C0000}"/>
    <cellStyle name="Normal 21 2 5 7 3" xfId="23143" xr:uid="{00000000-0005-0000-0000-0000A05C0000}"/>
    <cellStyle name="Normal 21 2 5 7 4" xfId="32388" xr:uid="{00000000-0005-0000-0000-0000A15C0000}"/>
    <cellStyle name="Normal 21 2 5 7 5" xfId="41633" xr:uid="{00000000-0005-0000-0000-0000A25C0000}"/>
    <cellStyle name="Normal 21 2 5 8" xfId="9613" xr:uid="{00000000-0005-0000-0000-0000A35C0000}"/>
    <cellStyle name="Normal 21 2 5 9" xfId="18863" xr:uid="{00000000-0005-0000-0000-0000A45C0000}"/>
    <cellStyle name="Normal 21 2 6" xfId="502" xr:uid="{00000000-0005-0000-0000-0000A55C0000}"/>
    <cellStyle name="Normal 21 2 6 10" xfId="37487" xr:uid="{00000000-0005-0000-0000-0000A65C0000}"/>
    <cellStyle name="Normal 21 2 6 2" xfId="1204" xr:uid="{00000000-0005-0000-0000-0000A75C0000}"/>
    <cellStyle name="Normal 21 2 6 2 2" xfId="4046" xr:uid="{00000000-0005-0000-0000-0000A85C0000}"/>
    <cellStyle name="Normal 21 2 6 2 2 2" xfId="9028" xr:uid="{00000000-0005-0000-0000-0000A95C0000}"/>
    <cellStyle name="Normal 21 2 6 2 2 2 2" xfId="18273" xr:uid="{00000000-0005-0000-0000-0000AA5C0000}"/>
    <cellStyle name="Normal 21 2 6 2 2 2 3" xfId="27523" xr:uid="{00000000-0005-0000-0000-0000AB5C0000}"/>
    <cellStyle name="Normal 21 2 6 2 2 2 4" xfId="36768" xr:uid="{00000000-0005-0000-0000-0000AC5C0000}"/>
    <cellStyle name="Normal 21 2 6 2 2 2 5" xfId="46013" xr:uid="{00000000-0005-0000-0000-0000AD5C0000}"/>
    <cellStyle name="Normal 21 2 6 2 2 3" xfId="13291" xr:uid="{00000000-0005-0000-0000-0000AE5C0000}"/>
    <cellStyle name="Normal 21 2 6 2 2 4" xfId="22541" xr:uid="{00000000-0005-0000-0000-0000AF5C0000}"/>
    <cellStyle name="Normal 21 2 6 2 2 5" xfId="31786" xr:uid="{00000000-0005-0000-0000-0000B05C0000}"/>
    <cellStyle name="Normal 21 2 6 2 2 6" xfId="41031" xr:uid="{00000000-0005-0000-0000-0000B15C0000}"/>
    <cellStyle name="Normal 21 2 6 2 3" xfId="2625" xr:uid="{00000000-0005-0000-0000-0000B25C0000}"/>
    <cellStyle name="Normal 21 2 6 2 3 2" xfId="7607" xr:uid="{00000000-0005-0000-0000-0000B35C0000}"/>
    <cellStyle name="Normal 21 2 6 2 3 2 2" xfId="16852" xr:uid="{00000000-0005-0000-0000-0000B45C0000}"/>
    <cellStyle name="Normal 21 2 6 2 3 2 3" xfId="26102" xr:uid="{00000000-0005-0000-0000-0000B55C0000}"/>
    <cellStyle name="Normal 21 2 6 2 3 2 4" xfId="35347" xr:uid="{00000000-0005-0000-0000-0000B65C0000}"/>
    <cellStyle name="Normal 21 2 6 2 3 2 5" xfId="44592" xr:uid="{00000000-0005-0000-0000-0000B75C0000}"/>
    <cellStyle name="Normal 21 2 6 2 3 3" xfId="11870" xr:uid="{00000000-0005-0000-0000-0000B85C0000}"/>
    <cellStyle name="Normal 21 2 6 2 3 4" xfId="21120" xr:uid="{00000000-0005-0000-0000-0000B95C0000}"/>
    <cellStyle name="Normal 21 2 6 2 3 5" xfId="30365" xr:uid="{00000000-0005-0000-0000-0000BA5C0000}"/>
    <cellStyle name="Normal 21 2 6 2 3 6" xfId="39610" xr:uid="{00000000-0005-0000-0000-0000BB5C0000}"/>
    <cellStyle name="Normal 21 2 6 2 4" xfId="6186" xr:uid="{00000000-0005-0000-0000-0000BC5C0000}"/>
    <cellStyle name="Normal 21 2 6 2 4 2" xfId="15431" xr:uid="{00000000-0005-0000-0000-0000BD5C0000}"/>
    <cellStyle name="Normal 21 2 6 2 4 3" xfId="24681" xr:uid="{00000000-0005-0000-0000-0000BE5C0000}"/>
    <cellStyle name="Normal 21 2 6 2 4 4" xfId="33926" xr:uid="{00000000-0005-0000-0000-0000BF5C0000}"/>
    <cellStyle name="Normal 21 2 6 2 4 5" xfId="43171" xr:uid="{00000000-0005-0000-0000-0000C05C0000}"/>
    <cellStyle name="Normal 21 2 6 2 5" xfId="10449" xr:uid="{00000000-0005-0000-0000-0000C15C0000}"/>
    <cellStyle name="Normal 21 2 6 2 6" xfId="19699" xr:uid="{00000000-0005-0000-0000-0000C25C0000}"/>
    <cellStyle name="Normal 21 2 6 2 7" xfId="28944" xr:uid="{00000000-0005-0000-0000-0000C35C0000}"/>
    <cellStyle name="Normal 21 2 6 2 8" xfId="38189" xr:uid="{00000000-0005-0000-0000-0000C45C0000}"/>
    <cellStyle name="Normal 21 2 6 3" xfId="3344" xr:uid="{00000000-0005-0000-0000-0000C55C0000}"/>
    <cellStyle name="Normal 21 2 6 3 2" xfId="8326" xr:uid="{00000000-0005-0000-0000-0000C65C0000}"/>
    <cellStyle name="Normal 21 2 6 3 2 2" xfId="17571" xr:uid="{00000000-0005-0000-0000-0000C75C0000}"/>
    <cellStyle name="Normal 21 2 6 3 2 3" xfId="26821" xr:uid="{00000000-0005-0000-0000-0000C85C0000}"/>
    <cellStyle name="Normal 21 2 6 3 2 4" xfId="36066" xr:uid="{00000000-0005-0000-0000-0000C95C0000}"/>
    <cellStyle name="Normal 21 2 6 3 2 5" xfId="45311" xr:uid="{00000000-0005-0000-0000-0000CA5C0000}"/>
    <cellStyle name="Normal 21 2 6 3 3" xfId="12589" xr:uid="{00000000-0005-0000-0000-0000CB5C0000}"/>
    <cellStyle name="Normal 21 2 6 3 4" xfId="21839" xr:uid="{00000000-0005-0000-0000-0000CC5C0000}"/>
    <cellStyle name="Normal 21 2 6 3 5" xfId="31084" xr:uid="{00000000-0005-0000-0000-0000CD5C0000}"/>
    <cellStyle name="Normal 21 2 6 3 6" xfId="40329" xr:uid="{00000000-0005-0000-0000-0000CE5C0000}"/>
    <cellStyle name="Normal 21 2 6 4" xfId="1906" xr:uid="{00000000-0005-0000-0000-0000CF5C0000}"/>
    <cellStyle name="Normal 21 2 6 4 2" xfId="6888" xr:uid="{00000000-0005-0000-0000-0000D05C0000}"/>
    <cellStyle name="Normal 21 2 6 4 2 2" xfId="16133" xr:uid="{00000000-0005-0000-0000-0000D15C0000}"/>
    <cellStyle name="Normal 21 2 6 4 2 3" xfId="25383" xr:uid="{00000000-0005-0000-0000-0000D25C0000}"/>
    <cellStyle name="Normal 21 2 6 4 2 4" xfId="34628" xr:uid="{00000000-0005-0000-0000-0000D35C0000}"/>
    <cellStyle name="Normal 21 2 6 4 2 5" xfId="43873" xr:uid="{00000000-0005-0000-0000-0000D45C0000}"/>
    <cellStyle name="Normal 21 2 6 4 3" xfId="11151" xr:uid="{00000000-0005-0000-0000-0000D55C0000}"/>
    <cellStyle name="Normal 21 2 6 4 4" xfId="20401" xr:uid="{00000000-0005-0000-0000-0000D65C0000}"/>
    <cellStyle name="Normal 21 2 6 4 5" xfId="29646" xr:uid="{00000000-0005-0000-0000-0000D75C0000}"/>
    <cellStyle name="Normal 21 2 6 4 6" xfId="38891" xr:uid="{00000000-0005-0000-0000-0000D85C0000}"/>
    <cellStyle name="Normal 21 2 6 5" xfId="5484" xr:uid="{00000000-0005-0000-0000-0000D95C0000}"/>
    <cellStyle name="Normal 21 2 6 5 2" xfId="14729" xr:uid="{00000000-0005-0000-0000-0000DA5C0000}"/>
    <cellStyle name="Normal 21 2 6 5 3" xfId="23979" xr:uid="{00000000-0005-0000-0000-0000DB5C0000}"/>
    <cellStyle name="Normal 21 2 6 5 4" xfId="33224" xr:uid="{00000000-0005-0000-0000-0000DC5C0000}"/>
    <cellStyle name="Normal 21 2 6 5 5" xfId="42469" xr:uid="{00000000-0005-0000-0000-0000DD5C0000}"/>
    <cellStyle name="Normal 21 2 6 6" xfId="4765" xr:uid="{00000000-0005-0000-0000-0000DE5C0000}"/>
    <cellStyle name="Normal 21 2 6 6 2" xfId="14010" xr:uid="{00000000-0005-0000-0000-0000DF5C0000}"/>
    <cellStyle name="Normal 21 2 6 6 3" xfId="23260" xr:uid="{00000000-0005-0000-0000-0000E05C0000}"/>
    <cellStyle name="Normal 21 2 6 6 4" xfId="32505" xr:uid="{00000000-0005-0000-0000-0000E15C0000}"/>
    <cellStyle name="Normal 21 2 6 6 5" xfId="41750" xr:uid="{00000000-0005-0000-0000-0000E25C0000}"/>
    <cellStyle name="Normal 21 2 6 7" xfId="9747" xr:uid="{00000000-0005-0000-0000-0000E35C0000}"/>
    <cellStyle name="Normal 21 2 6 8" xfId="18997" xr:uid="{00000000-0005-0000-0000-0000E45C0000}"/>
    <cellStyle name="Normal 21 2 6 9" xfId="28242" xr:uid="{00000000-0005-0000-0000-0000E55C0000}"/>
    <cellStyle name="Normal 21 2 7" xfId="853" xr:uid="{00000000-0005-0000-0000-0000E65C0000}"/>
    <cellStyle name="Normal 21 2 7 2" xfId="3695" xr:uid="{00000000-0005-0000-0000-0000E75C0000}"/>
    <cellStyle name="Normal 21 2 7 2 2" xfId="8677" xr:uid="{00000000-0005-0000-0000-0000E85C0000}"/>
    <cellStyle name="Normal 21 2 7 2 2 2" xfId="17922" xr:uid="{00000000-0005-0000-0000-0000E95C0000}"/>
    <cellStyle name="Normal 21 2 7 2 2 3" xfId="27172" xr:uid="{00000000-0005-0000-0000-0000EA5C0000}"/>
    <cellStyle name="Normal 21 2 7 2 2 4" xfId="36417" xr:uid="{00000000-0005-0000-0000-0000EB5C0000}"/>
    <cellStyle name="Normal 21 2 7 2 2 5" xfId="45662" xr:uid="{00000000-0005-0000-0000-0000EC5C0000}"/>
    <cellStyle name="Normal 21 2 7 2 3" xfId="12940" xr:uid="{00000000-0005-0000-0000-0000ED5C0000}"/>
    <cellStyle name="Normal 21 2 7 2 4" xfId="22190" xr:uid="{00000000-0005-0000-0000-0000EE5C0000}"/>
    <cellStyle name="Normal 21 2 7 2 5" xfId="31435" xr:uid="{00000000-0005-0000-0000-0000EF5C0000}"/>
    <cellStyle name="Normal 21 2 7 2 6" xfId="40680" xr:uid="{00000000-0005-0000-0000-0000F05C0000}"/>
    <cellStyle name="Normal 21 2 7 3" xfId="2257" xr:uid="{00000000-0005-0000-0000-0000F15C0000}"/>
    <cellStyle name="Normal 21 2 7 3 2" xfId="7239" xr:uid="{00000000-0005-0000-0000-0000F25C0000}"/>
    <cellStyle name="Normal 21 2 7 3 2 2" xfId="16484" xr:uid="{00000000-0005-0000-0000-0000F35C0000}"/>
    <cellStyle name="Normal 21 2 7 3 2 3" xfId="25734" xr:uid="{00000000-0005-0000-0000-0000F45C0000}"/>
    <cellStyle name="Normal 21 2 7 3 2 4" xfId="34979" xr:uid="{00000000-0005-0000-0000-0000F55C0000}"/>
    <cellStyle name="Normal 21 2 7 3 2 5" xfId="44224" xr:uid="{00000000-0005-0000-0000-0000F65C0000}"/>
    <cellStyle name="Normal 21 2 7 3 3" xfId="11502" xr:uid="{00000000-0005-0000-0000-0000F75C0000}"/>
    <cellStyle name="Normal 21 2 7 3 4" xfId="20752" xr:uid="{00000000-0005-0000-0000-0000F85C0000}"/>
    <cellStyle name="Normal 21 2 7 3 5" xfId="29997" xr:uid="{00000000-0005-0000-0000-0000F95C0000}"/>
    <cellStyle name="Normal 21 2 7 3 6" xfId="39242" xr:uid="{00000000-0005-0000-0000-0000FA5C0000}"/>
    <cellStyle name="Normal 21 2 7 4" xfId="5835" xr:uid="{00000000-0005-0000-0000-0000FB5C0000}"/>
    <cellStyle name="Normal 21 2 7 4 2" xfId="15080" xr:uid="{00000000-0005-0000-0000-0000FC5C0000}"/>
    <cellStyle name="Normal 21 2 7 4 3" xfId="24330" xr:uid="{00000000-0005-0000-0000-0000FD5C0000}"/>
    <cellStyle name="Normal 21 2 7 4 4" xfId="33575" xr:uid="{00000000-0005-0000-0000-0000FE5C0000}"/>
    <cellStyle name="Normal 21 2 7 4 5" xfId="42820" xr:uid="{00000000-0005-0000-0000-0000FF5C0000}"/>
    <cellStyle name="Normal 21 2 7 5" xfId="10098" xr:uid="{00000000-0005-0000-0000-0000005D0000}"/>
    <cellStyle name="Normal 21 2 7 6" xfId="19348" xr:uid="{00000000-0005-0000-0000-0000015D0000}"/>
    <cellStyle name="Normal 21 2 7 7" xfId="28593" xr:uid="{00000000-0005-0000-0000-0000025D0000}"/>
    <cellStyle name="Normal 21 2 7 8" xfId="37838" xr:uid="{00000000-0005-0000-0000-0000035D0000}"/>
    <cellStyle name="Normal 21 2 8" xfId="2976" xr:uid="{00000000-0005-0000-0000-0000045D0000}"/>
    <cellStyle name="Normal 21 2 8 2" xfId="7958" xr:uid="{00000000-0005-0000-0000-0000055D0000}"/>
    <cellStyle name="Normal 21 2 8 2 2" xfId="17203" xr:uid="{00000000-0005-0000-0000-0000065D0000}"/>
    <cellStyle name="Normal 21 2 8 2 3" xfId="26453" xr:uid="{00000000-0005-0000-0000-0000075D0000}"/>
    <cellStyle name="Normal 21 2 8 2 4" xfId="35698" xr:uid="{00000000-0005-0000-0000-0000085D0000}"/>
    <cellStyle name="Normal 21 2 8 2 5" xfId="44943" xr:uid="{00000000-0005-0000-0000-0000095D0000}"/>
    <cellStyle name="Normal 21 2 8 3" xfId="12221" xr:uid="{00000000-0005-0000-0000-00000A5D0000}"/>
    <cellStyle name="Normal 21 2 8 4" xfId="21471" xr:uid="{00000000-0005-0000-0000-00000B5D0000}"/>
    <cellStyle name="Normal 21 2 8 5" xfId="30716" xr:uid="{00000000-0005-0000-0000-00000C5D0000}"/>
    <cellStyle name="Normal 21 2 8 6" xfId="39961" xr:uid="{00000000-0005-0000-0000-00000D5D0000}"/>
    <cellStyle name="Normal 21 2 9" xfId="1555" xr:uid="{00000000-0005-0000-0000-00000E5D0000}"/>
    <cellStyle name="Normal 21 2 9 2" xfId="6537" xr:uid="{00000000-0005-0000-0000-00000F5D0000}"/>
    <cellStyle name="Normal 21 2 9 2 2" xfId="15782" xr:uid="{00000000-0005-0000-0000-0000105D0000}"/>
    <cellStyle name="Normal 21 2 9 2 3" xfId="25032" xr:uid="{00000000-0005-0000-0000-0000115D0000}"/>
    <cellStyle name="Normal 21 2 9 2 4" xfId="34277" xr:uid="{00000000-0005-0000-0000-0000125D0000}"/>
    <cellStyle name="Normal 21 2 9 2 5" xfId="43522" xr:uid="{00000000-0005-0000-0000-0000135D0000}"/>
    <cellStyle name="Normal 21 2 9 3" xfId="10800" xr:uid="{00000000-0005-0000-0000-0000145D0000}"/>
    <cellStyle name="Normal 21 2 9 4" xfId="20050" xr:uid="{00000000-0005-0000-0000-0000155D0000}"/>
    <cellStyle name="Normal 21 2 9 5" xfId="29295" xr:uid="{00000000-0005-0000-0000-0000165D0000}"/>
    <cellStyle name="Normal 21 2 9 6" xfId="38540" xr:uid="{00000000-0005-0000-0000-0000175D0000}"/>
    <cellStyle name="Normal 21 3" xfId="197" xr:uid="{00000000-0005-0000-0000-0000185D0000}"/>
    <cellStyle name="Normal 21 3 10" xfId="9444" xr:uid="{00000000-0005-0000-0000-0000195D0000}"/>
    <cellStyle name="Normal 21 3 11" xfId="18694" xr:uid="{00000000-0005-0000-0000-00001A5D0000}"/>
    <cellStyle name="Normal 21 3 12" xfId="27939" xr:uid="{00000000-0005-0000-0000-00001B5D0000}"/>
    <cellStyle name="Normal 21 3 13" xfId="37184" xr:uid="{00000000-0005-0000-0000-00001C5D0000}"/>
    <cellStyle name="Normal 21 3 2" xfId="276" xr:uid="{00000000-0005-0000-0000-00001D5D0000}"/>
    <cellStyle name="Normal 21 3 2 10" xfId="28017" xr:uid="{00000000-0005-0000-0000-00001E5D0000}"/>
    <cellStyle name="Normal 21 3 2 11" xfId="37262" xr:uid="{00000000-0005-0000-0000-00001F5D0000}"/>
    <cellStyle name="Normal 21 3 2 2" xfId="645" xr:uid="{00000000-0005-0000-0000-0000205D0000}"/>
    <cellStyle name="Normal 21 3 2 2 10" xfId="37630" xr:uid="{00000000-0005-0000-0000-0000215D0000}"/>
    <cellStyle name="Normal 21 3 2 2 2" xfId="1347" xr:uid="{00000000-0005-0000-0000-0000225D0000}"/>
    <cellStyle name="Normal 21 3 2 2 2 2" xfId="4189" xr:uid="{00000000-0005-0000-0000-0000235D0000}"/>
    <cellStyle name="Normal 21 3 2 2 2 2 2" xfId="9171" xr:uid="{00000000-0005-0000-0000-0000245D0000}"/>
    <cellStyle name="Normal 21 3 2 2 2 2 2 2" xfId="18416" xr:uid="{00000000-0005-0000-0000-0000255D0000}"/>
    <cellStyle name="Normal 21 3 2 2 2 2 2 3" xfId="27666" xr:uid="{00000000-0005-0000-0000-0000265D0000}"/>
    <cellStyle name="Normal 21 3 2 2 2 2 2 4" xfId="36911" xr:uid="{00000000-0005-0000-0000-0000275D0000}"/>
    <cellStyle name="Normal 21 3 2 2 2 2 2 5" xfId="46156" xr:uid="{00000000-0005-0000-0000-0000285D0000}"/>
    <cellStyle name="Normal 21 3 2 2 2 2 3" xfId="13434" xr:uid="{00000000-0005-0000-0000-0000295D0000}"/>
    <cellStyle name="Normal 21 3 2 2 2 2 4" xfId="22684" xr:uid="{00000000-0005-0000-0000-00002A5D0000}"/>
    <cellStyle name="Normal 21 3 2 2 2 2 5" xfId="31929" xr:uid="{00000000-0005-0000-0000-00002B5D0000}"/>
    <cellStyle name="Normal 21 3 2 2 2 2 6" xfId="41174" xr:uid="{00000000-0005-0000-0000-00002C5D0000}"/>
    <cellStyle name="Normal 21 3 2 2 2 3" xfId="2768" xr:uid="{00000000-0005-0000-0000-00002D5D0000}"/>
    <cellStyle name="Normal 21 3 2 2 2 3 2" xfId="7750" xr:uid="{00000000-0005-0000-0000-00002E5D0000}"/>
    <cellStyle name="Normal 21 3 2 2 2 3 2 2" xfId="16995" xr:uid="{00000000-0005-0000-0000-00002F5D0000}"/>
    <cellStyle name="Normal 21 3 2 2 2 3 2 3" xfId="26245" xr:uid="{00000000-0005-0000-0000-0000305D0000}"/>
    <cellStyle name="Normal 21 3 2 2 2 3 2 4" xfId="35490" xr:uid="{00000000-0005-0000-0000-0000315D0000}"/>
    <cellStyle name="Normal 21 3 2 2 2 3 2 5" xfId="44735" xr:uid="{00000000-0005-0000-0000-0000325D0000}"/>
    <cellStyle name="Normal 21 3 2 2 2 3 3" xfId="12013" xr:uid="{00000000-0005-0000-0000-0000335D0000}"/>
    <cellStyle name="Normal 21 3 2 2 2 3 4" xfId="21263" xr:uid="{00000000-0005-0000-0000-0000345D0000}"/>
    <cellStyle name="Normal 21 3 2 2 2 3 5" xfId="30508" xr:uid="{00000000-0005-0000-0000-0000355D0000}"/>
    <cellStyle name="Normal 21 3 2 2 2 3 6" xfId="39753" xr:uid="{00000000-0005-0000-0000-0000365D0000}"/>
    <cellStyle name="Normal 21 3 2 2 2 4" xfId="6329" xr:uid="{00000000-0005-0000-0000-0000375D0000}"/>
    <cellStyle name="Normal 21 3 2 2 2 4 2" xfId="15574" xr:uid="{00000000-0005-0000-0000-0000385D0000}"/>
    <cellStyle name="Normal 21 3 2 2 2 4 3" xfId="24824" xr:uid="{00000000-0005-0000-0000-0000395D0000}"/>
    <cellStyle name="Normal 21 3 2 2 2 4 4" xfId="34069" xr:uid="{00000000-0005-0000-0000-00003A5D0000}"/>
    <cellStyle name="Normal 21 3 2 2 2 4 5" xfId="43314" xr:uid="{00000000-0005-0000-0000-00003B5D0000}"/>
    <cellStyle name="Normal 21 3 2 2 2 5" xfId="10592" xr:uid="{00000000-0005-0000-0000-00003C5D0000}"/>
    <cellStyle name="Normal 21 3 2 2 2 6" xfId="19842" xr:uid="{00000000-0005-0000-0000-00003D5D0000}"/>
    <cellStyle name="Normal 21 3 2 2 2 7" xfId="29087" xr:uid="{00000000-0005-0000-0000-00003E5D0000}"/>
    <cellStyle name="Normal 21 3 2 2 2 8" xfId="38332" xr:uid="{00000000-0005-0000-0000-00003F5D0000}"/>
    <cellStyle name="Normal 21 3 2 2 3" xfId="3487" xr:uid="{00000000-0005-0000-0000-0000405D0000}"/>
    <cellStyle name="Normal 21 3 2 2 3 2" xfId="8469" xr:uid="{00000000-0005-0000-0000-0000415D0000}"/>
    <cellStyle name="Normal 21 3 2 2 3 2 2" xfId="17714" xr:uid="{00000000-0005-0000-0000-0000425D0000}"/>
    <cellStyle name="Normal 21 3 2 2 3 2 3" xfId="26964" xr:uid="{00000000-0005-0000-0000-0000435D0000}"/>
    <cellStyle name="Normal 21 3 2 2 3 2 4" xfId="36209" xr:uid="{00000000-0005-0000-0000-0000445D0000}"/>
    <cellStyle name="Normal 21 3 2 2 3 2 5" xfId="45454" xr:uid="{00000000-0005-0000-0000-0000455D0000}"/>
    <cellStyle name="Normal 21 3 2 2 3 3" xfId="12732" xr:uid="{00000000-0005-0000-0000-0000465D0000}"/>
    <cellStyle name="Normal 21 3 2 2 3 4" xfId="21982" xr:uid="{00000000-0005-0000-0000-0000475D0000}"/>
    <cellStyle name="Normal 21 3 2 2 3 5" xfId="31227" xr:uid="{00000000-0005-0000-0000-0000485D0000}"/>
    <cellStyle name="Normal 21 3 2 2 3 6" xfId="40472" xr:uid="{00000000-0005-0000-0000-0000495D0000}"/>
    <cellStyle name="Normal 21 3 2 2 4" xfId="2049" xr:uid="{00000000-0005-0000-0000-00004A5D0000}"/>
    <cellStyle name="Normal 21 3 2 2 4 2" xfId="7031" xr:uid="{00000000-0005-0000-0000-00004B5D0000}"/>
    <cellStyle name="Normal 21 3 2 2 4 2 2" xfId="16276" xr:uid="{00000000-0005-0000-0000-00004C5D0000}"/>
    <cellStyle name="Normal 21 3 2 2 4 2 3" xfId="25526" xr:uid="{00000000-0005-0000-0000-00004D5D0000}"/>
    <cellStyle name="Normal 21 3 2 2 4 2 4" xfId="34771" xr:uid="{00000000-0005-0000-0000-00004E5D0000}"/>
    <cellStyle name="Normal 21 3 2 2 4 2 5" xfId="44016" xr:uid="{00000000-0005-0000-0000-00004F5D0000}"/>
    <cellStyle name="Normal 21 3 2 2 4 3" xfId="11294" xr:uid="{00000000-0005-0000-0000-0000505D0000}"/>
    <cellStyle name="Normal 21 3 2 2 4 4" xfId="20544" xr:uid="{00000000-0005-0000-0000-0000515D0000}"/>
    <cellStyle name="Normal 21 3 2 2 4 5" xfId="29789" xr:uid="{00000000-0005-0000-0000-0000525D0000}"/>
    <cellStyle name="Normal 21 3 2 2 4 6" xfId="39034" xr:uid="{00000000-0005-0000-0000-0000535D0000}"/>
    <cellStyle name="Normal 21 3 2 2 5" xfId="5627" xr:uid="{00000000-0005-0000-0000-0000545D0000}"/>
    <cellStyle name="Normal 21 3 2 2 5 2" xfId="14872" xr:uid="{00000000-0005-0000-0000-0000555D0000}"/>
    <cellStyle name="Normal 21 3 2 2 5 3" xfId="24122" xr:uid="{00000000-0005-0000-0000-0000565D0000}"/>
    <cellStyle name="Normal 21 3 2 2 5 4" xfId="33367" xr:uid="{00000000-0005-0000-0000-0000575D0000}"/>
    <cellStyle name="Normal 21 3 2 2 5 5" xfId="42612" xr:uid="{00000000-0005-0000-0000-0000585D0000}"/>
    <cellStyle name="Normal 21 3 2 2 6" xfId="4908" xr:uid="{00000000-0005-0000-0000-0000595D0000}"/>
    <cellStyle name="Normal 21 3 2 2 6 2" xfId="14153" xr:uid="{00000000-0005-0000-0000-00005A5D0000}"/>
    <cellStyle name="Normal 21 3 2 2 6 3" xfId="23403" xr:uid="{00000000-0005-0000-0000-00005B5D0000}"/>
    <cellStyle name="Normal 21 3 2 2 6 4" xfId="32648" xr:uid="{00000000-0005-0000-0000-00005C5D0000}"/>
    <cellStyle name="Normal 21 3 2 2 6 5" xfId="41893" xr:uid="{00000000-0005-0000-0000-00005D5D0000}"/>
    <cellStyle name="Normal 21 3 2 2 7" xfId="9890" xr:uid="{00000000-0005-0000-0000-00005E5D0000}"/>
    <cellStyle name="Normal 21 3 2 2 8" xfId="19140" xr:uid="{00000000-0005-0000-0000-00005F5D0000}"/>
    <cellStyle name="Normal 21 3 2 2 9" xfId="28385" xr:uid="{00000000-0005-0000-0000-0000605D0000}"/>
    <cellStyle name="Normal 21 3 2 3" xfId="996" xr:uid="{00000000-0005-0000-0000-0000615D0000}"/>
    <cellStyle name="Normal 21 3 2 3 2" xfId="3838" xr:uid="{00000000-0005-0000-0000-0000625D0000}"/>
    <cellStyle name="Normal 21 3 2 3 2 2" xfId="8820" xr:uid="{00000000-0005-0000-0000-0000635D0000}"/>
    <cellStyle name="Normal 21 3 2 3 2 2 2" xfId="18065" xr:uid="{00000000-0005-0000-0000-0000645D0000}"/>
    <cellStyle name="Normal 21 3 2 3 2 2 3" xfId="27315" xr:uid="{00000000-0005-0000-0000-0000655D0000}"/>
    <cellStyle name="Normal 21 3 2 3 2 2 4" xfId="36560" xr:uid="{00000000-0005-0000-0000-0000665D0000}"/>
    <cellStyle name="Normal 21 3 2 3 2 2 5" xfId="45805" xr:uid="{00000000-0005-0000-0000-0000675D0000}"/>
    <cellStyle name="Normal 21 3 2 3 2 3" xfId="13083" xr:uid="{00000000-0005-0000-0000-0000685D0000}"/>
    <cellStyle name="Normal 21 3 2 3 2 4" xfId="22333" xr:uid="{00000000-0005-0000-0000-0000695D0000}"/>
    <cellStyle name="Normal 21 3 2 3 2 5" xfId="31578" xr:uid="{00000000-0005-0000-0000-00006A5D0000}"/>
    <cellStyle name="Normal 21 3 2 3 2 6" xfId="40823" xr:uid="{00000000-0005-0000-0000-00006B5D0000}"/>
    <cellStyle name="Normal 21 3 2 3 3" xfId="2400" xr:uid="{00000000-0005-0000-0000-00006C5D0000}"/>
    <cellStyle name="Normal 21 3 2 3 3 2" xfId="7382" xr:uid="{00000000-0005-0000-0000-00006D5D0000}"/>
    <cellStyle name="Normal 21 3 2 3 3 2 2" xfId="16627" xr:uid="{00000000-0005-0000-0000-00006E5D0000}"/>
    <cellStyle name="Normal 21 3 2 3 3 2 3" xfId="25877" xr:uid="{00000000-0005-0000-0000-00006F5D0000}"/>
    <cellStyle name="Normal 21 3 2 3 3 2 4" xfId="35122" xr:uid="{00000000-0005-0000-0000-0000705D0000}"/>
    <cellStyle name="Normal 21 3 2 3 3 2 5" xfId="44367" xr:uid="{00000000-0005-0000-0000-0000715D0000}"/>
    <cellStyle name="Normal 21 3 2 3 3 3" xfId="11645" xr:uid="{00000000-0005-0000-0000-0000725D0000}"/>
    <cellStyle name="Normal 21 3 2 3 3 4" xfId="20895" xr:uid="{00000000-0005-0000-0000-0000735D0000}"/>
    <cellStyle name="Normal 21 3 2 3 3 5" xfId="30140" xr:uid="{00000000-0005-0000-0000-0000745D0000}"/>
    <cellStyle name="Normal 21 3 2 3 3 6" xfId="39385" xr:uid="{00000000-0005-0000-0000-0000755D0000}"/>
    <cellStyle name="Normal 21 3 2 3 4" xfId="5978" xr:uid="{00000000-0005-0000-0000-0000765D0000}"/>
    <cellStyle name="Normal 21 3 2 3 4 2" xfId="15223" xr:uid="{00000000-0005-0000-0000-0000775D0000}"/>
    <cellStyle name="Normal 21 3 2 3 4 3" xfId="24473" xr:uid="{00000000-0005-0000-0000-0000785D0000}"/>
    <cellStyle name="Normal 21 3 2 3 4 4" xfId="33718" xr:uid="{00000000-0005-0000-0000-0000795D0000}"/>
    <cellStyle name="Normal 21 3 2 3 4 5" xfId="42963" xr:uid="{00000000-0005-0000-0000-00007A5D0000}"/>
    <cellStyle name="Normal 21 3 2 3 5" xfId="10241" xr:uid="{00000000-0005-0000-0000-00007B5D0000}"/>
    <cellStyle name="Normal 21 3 2 3 6" xfId="19491" xr:uid="{00000000-0005-0000-0000-00007C5D0000}"/>
    <cellStyle name="Normal 21 3 2 3 7" xfId="28736" xr:uid="{00000000-0005-0000-0000-00007D5D0000}"/>
    <cellStyle name="Normal 21 3 2 3 8" xfId="37981" xr:uid="{00000000-0005-0000-0000-00007E5D0000}"/>
    <cellStyle name="Normal 21 3 2 4" xfId="3119" xr:uid="{00000000-0005-0000-0000-00007F5D0000}"/>
    <cellStyle name="Normal 21 3 2 4 2" xfId="8101" xr:uid="{00000000-0005-0000-0000-0000805D0000}"/>
    <cellStyle name="Normal 21 3 2 4 2 2" xfId="17346" xr:uid="{00000000-0005-0000-0000-0000815D0000}"/>
    <cellStyle name="Normal 21 3 2 4 2 3" xfId="26596" xr:uid="{00000000-0005-0000-0000-0000825D0000}"/>
    <cellStyle name="Normal 21 3 2 4 2 4" xfId="35841" xr:uid="{00000000-0005-0000-0000-0000835D0000}"/>
    <cellStyle name="Normal 21 3 2 4 2 5" xfId="45086" xr:uid="{00000000-0005-0000-0000-0000845D0000}"/>
    <cellStyle name="Normal 21 3 2 4 3" xfId="12364" xr:uid="{00000000-0005-0000-0000-0000855D0000}"/>
    <cellStyle name="Normal 21 3 2 4 4" xfId="21614" xr:uid="{00000000-0005-0000-0000-0000865D0000}"/>
    <cellStyle name="Normal 21 3 2 4 5" xfId="30859" xr:uid="{00000000-0005-0000-0000-0000875D0000}"/>
    <cellStyle name="Normal 21 3 2 4 6" xfId="40104" xr:uid="{00000000-0005-0000-0000-0000885D0000}"/>
    <cellStyle name="Normal 21 3 2 5" xfId="1815" xr:uid="{00000000-0005-0000-0000-0000895D0000}"/>
    <cellStyle name="Normal 21 3 2 5 2" xfId="6797" xr:uid="{00000000-0005-0000-0000-00008A5D0000}"/>
    <cellStyle name="Normal 21 3 2 5 2 2" xfId="16042" xr:uid="{00000000-0005-0000-0000-00008B5D0000}"/>
    <cellStyle name="Normal 21 3 2 5 2 3" xfId="25292" xr:uid="{00000000-0005-0000-0000-00008C5D0000}"/>
    <cellStyle name="Normal 21 3 2 5 2 4" xfId="34537" xr:uid="{00000000-0005-0000-0000-00008D5D0000}"/>
    <cellStyle name="Normal 21 3 2 5 2 5" xfId="43782" xr:uid="{00000000-0005-0000-0000-00008E5D0000}"/>
    <cellStyle name="Normal 21 3 2 5 3" xfId="11060" xr:uid="{00000000-0005-0000-0000-00008F5D0000}"/>
    <cellStyle name="Normal 21 3 2 5 4" xfId="20310" xr:uid="{00000000-0005-0000-0000-0000905D0000}"/>
    <cellStyle name="Normal 21 3 2 5 5" xfId="29555" xr:uid="{00000000-0005-0000-0000-0000915D0000}"/>
    <cellStyle name="Normal 21 3 2 5 6" xfId="38800" xr:uid="{00000000-0005-0000-0000-0000925D0000}"/>
    <cellStyle name="Normal 21 3 2 6" xfId="5259" xr:uid="{00000000-0005-0000-0000-0000935D0000}"/>
    <cellStyle name="Normal 21 3 2 6 2" xfId="14504" xr:uid="{00000000-0005-0000-0000-0000945D0000}"/>
    <cellStyle name="Normal 21 3 2 6 3" xfId="23754" xr:uid="{00000000-0005-0000-0000-0000955D0000}"/>
    <cellStyle name="Normal 21 3 2 6 4" xfId="32999" xr:uid="{00000000-0005-0000-0000-0000965D0000}"/>
    <cellStyle name="Normal 21 3 2 6 5" xfId="42244" xr:uid="{00000000-0005-0000-0000-0000975D0000}"/>
    <cellStyle name="Normal 21 3 2 7" xfId="4557" xr:uid="{00000000-0005-0000-0000-0000985D0000}"/>
    <cellStyle name="Normal 21 3 2 7 2" xfId="13802" xr:uid="{00000000-0005-0000-0000-0000995D0000}"/>
    <cellStyle name="Normal 21 3 2 7 3" xfId="23052" xr:uid="{00000000-0005-0000-0000-00009A5D0000}"/>
    <cellStyle name="Normal 21 3 2 7 4" xfId="32297" xr:uid="{00000000-0005-0000-0000-00009B5D0000}"/>
    <cellStyle name="Normal 21 3 2 7 5" xfId="41542" xr:uid="{00000000-0005-0000-0000-00009C5D0000}"/>
    <cellStyle name="Normal 21 3 2 8" xfId="9522" xr:uid="{00000000-0005-0000-0000-00009D5D0000}"/>
    <cellStyle name="Normal 21 3 2 9" xfId="18772" xr:uid="{00000000-0005-0000-0000-00009E5D0000}"/>
    <cellStyle name="Normal 21 3 3" xfId="432" xr:uid="{00000000-0005-0000-0000-00009F5D0000}"/>
    <cellStyle name="Normal 21 3 3 10" xfId="28173" xr:uid="{00000000-0005-0000-0000-0000A05D0000}"/>
    <cellStyle name="Normal 21 3 3 11" xfId="37418" xr:uid="{00000000-0005-0000-0000-0000A15D0000}"/>
    <cellStyle name="Normal 21 3 3 2" xfId="801" xr:uid="{00000000-0005-0000-0000-0000A25D0000}"/>
    <cellStyle name="Normal 21 3 3 2 10" xfId="37786" xr:uid="{00000000-0005-0000-0000-0000A35D0000}"/>
    <cellStyle name="Normal 21 3 3 2 2" xfId="1503" xr:uid="{00000000-0005-0000-0000-0000A45D0000}"/>
    <cellStyle name="Normal 21 3 3 2 2 2" xfId="4345" xr:uid="{00000000-0005-0000-0000-0000A55D0000}"/>
    <cellStyle name="Normal 21 3 3 2 2 2 2" xfId="9327" xr:uid="{00000000-0005-0000-0000-0000A65D0000}"/>
    <cellStyle name="Normal 21 3 3 2 2 2 2 2" xfId="18572" xr:uid="{00000000-0005-0000-0000-0000A75D0000}"/>
    <cellStyle name="Normal 21 3 3 2 2 2 2 3" xfId="27822" xr:uid="{00000000-0005-0000-0000-0000A85D0000}"/>
    <cellStyle name="Normal 21 3 3 2 2 2 2 4" xfId="37067" xr:uid="{00000000-0005-0000-0000-0000A95D0000}"/>
    <cellStyle name="Normal 21 3 3 2 2 2 2 5" xfId="46312" xr:uid="{00000000-0005-0000-0000-0000AA5D0000}"/>
    <cellStyle name="Normal 21 3 3 2 2 2 3" xfId="13590" xr:uid="{00000000-0005-0000-0000-0000AB5D0000}"/>
    <cellStyle name="Normal 21 3 3 2 2 2 4" xfId="22840" xr:uid="{00000000-0005-0000-0000-0000AC5D0000}"/>
    <cellStyle name="Normal 21 3 3 2 2 2 5" xfId="32085" xr:uid="{00000000-0005-0000-0000-0000AD5D0000}"/>
    <cellStyle name="Normal 21 3 3 2 2 2 6" xfId="41330" xr:uid="{00000000-0005-0000-0000-0000AE5D0000}"/>
    <cellStyle name="Normal 21 3 3 2 2 3" xfId="2924" xr:uid="{00000000-0005-0000-0000-0000AF5D0000}"/>
    <cellStyle name="Normal 21 3 3 2 2 3 2" xfId="7906" xr:uid="{00000000-0005-0000-0000-0000B05D0000}"/>
    <cellStyle name="Normal 21 3 3 2 2 3 2 2" xfId="17151" xr:uid="{00000000-0005-0000-0000-0000B15D0000}"/>
    <cellStyle name="Normal 21 3 3 2 2 3 2 3" xfId="26401" xr:uid="{00000000-0005-0000-0000-0000B25D0000}"/>
    <cellStyle name="Normal 21 3 3 2 2 3 2 4" xfId="35646" xr:uid="{00000000-0005-0000-0000-0000B35D0000}"/>
    <cellStyle name="Normal 21 3 3 2 2 3 2 5" xfId="44891" xr:uid="{00000000-0005-0000-0000-0000B45D0000}"/>
    <cellStyle name="Normal 21 3 3 2 2 3 3" xfId="12169" xr:uid="{00000000-0005-0000-0000-0000B55D0000}"/>
    <cellStyle name="Normal 21 3 3 2 2 3 4" xfId="21419" xr:uid="{00000000-0005-0000-0000-0000B65D0000}"/>
    <cellStyle name="Normal 21 3 3 2 2 3 5" xfId="30664" xr:uid="{00000000-0005-0000-0000-0000B75D0000}"/>
    <cellStyle name="Normal 21 3 3 2 2 3 6" xfId="39909" xr:uid="{00000000-0005-0000-0000-0000B85D0000}"/>
    <cellStyle name="Normal 21 3 3 2 2 4" xfId="6485" xr:uid="{00000000-0005-0000-0000-0000B95D0000}"/>
    <cellStyle name="Normal 21 3 3 2 2 4 2" xfId="15730" xr:uid="{00000000-0005-0000-0000-0000BA5D0000}"/>
    <cellStyle name="Normal 21 3 3 2 2 4 3" xfId="24980" xr:uid="{00000000-0005-0000-0000-0000BB5D0000}"/>
    <cellStyle name="Normal 21 3 3 2 2 4 4" xfId="34225" xr:uid="{00000000-0005-0000-0000-0000BC5D0000}"/>
    <cellStyle name="Normal 21 3 3 2 2 4 5" xfId="43470" xr:uid="{00000000-0005-0000-0000-0000BD5D0000}"/>
    <cellStyle name="Normal 21 3 3 2 2 5" xfId="10748" xr:uid="{00000000-0005-0000-0000-0000BE5D0000}"/>
    <cellStyle name="Normal 21 3 3 2 2 6" xfId="19998" xr:uid="{00000000-0005-0000-0000-0000BF5D0000}"/>
    <cellStyle name="Normal 21 3 3 2 2 7" xfId="29243" xr:uid="{00000000-0005-0000-0000-0000C05D0000}"/>
    <cellStyle name="Normal 21 3 3 2 2 8" xfId="38488" xr:uid="{00000000-0005-0000-0000-0000C15D0000}"/>
    <cellStyle name="Normal 21 3 3 2 3" xfId="3643" xr:uid="{00000000-0005-0000-0000-0000C25D0000}"/>
    <cellStyle name="Normal 21 3 3 2 3 2" xfId="8625" xr:uid="{00000000-0005-0000-0000-0000C35D0000}"/>
    <cellStyle name="Normal 21 3 3 2 3 2 2" xfId="17870" xr:uid="{00000000-0005-0000-0000-0000C45D0000}"/>
    <cellStyle name="Normal 21 3 3 2 3 2 3" xfId="27120" xr:uid="{00000000-0005-0000-0000-0000C55D0000}"/>
    <cellStyle name="Normal 21 3 3 2 3 2 4" xfId="36365" xr:uid="{00000000-0005-0000-0000-0000C65D0000}"/>
    <cellStyle name="Normal 21 3 3 2 3 2 5" xfId="45610" xr:uid="{00000000-0005-0000-0000-0000C75D0000}"/>
    <cellStyle name="Normal 21 3 3 2 3 3" xfId="12888" xr:uid="{00000000-0005-0000-0000-0000C85D0000}"/>
    <cellStyle name="Normal 21 3 3 2 3 4" xfId="22138" xr:uid="{00000000-0005-0000-0000-0000C95D0000}"/>
    <cellStyle name="Normal 21 3 3 2 3 5" xfId="31383" xr:uid="{00000000-0005-0000-0000-0000CA5D0000}"/>
    <cellStyle name="Normal 21 3 3 2 3 6" xfId="40628" xr:uid="{00000000-0005-0000-0000-0000CB5D0000}"/>
    <cellStyle name="Normal 21 3 3 2 4" xfId="2205" xr:uid="{00000000-0005-0000-0000-0000CC5D0000}"/>
    <cellStyle name="Normal 21 3 3 2 4 2" xfId="7187" xr:uid="{00000000-0005-0000-0000-0000CD5D0000}"/>
    <cellStyle name="Normal 21 3 3 2 4 2 2" xfId="16432" xr:uid="{00000000-0005-0000-0000-0000CE5D0000}"/>
    <cellStyle name="Normal 21 3 3 2 4 2 3" xfId="25682" xr:uid="{00000000-0005-0000-0000-0000CF5D0000}"/>
    <cellStyle name="Normal 21 3 3 2 4 2 4" xfId="34927" xr:uid="{00000000-0005-0000-0000-0000D05D0000}"/>
    <cellStyle name="Normal 21 3 3 2 4 2 5" xfId="44172" xr:uid="{00000000-0005-0000-0000-0000D15D0000}"/>
    <cellStyle name="Normal 21 3 3 2 4 3" xfId="11450" xr:uid="{00000000-0005-0000-0000-0000D25D0000}"/>
    <cellStyle name="Normal 21 3 3 2 4 4" xfId="20700" xr:uid="{00000000-0005-0000-0000-0000D35D0000}"/>
    <cellStyle name="Normal 21 3 3 2 4 5" xfId="29945" xr:uid="{00000000-0005-0000-0000-0000D45D0000}"/>
    <cellStyle name="Normal 21 3 3 2 4 6" xfId="39190" xr:uid="{00000000-0005-0000-0000-0000D55D0000}"/>
    <cellStyle name="Normal 21 3 3 2 5" xfId="5783" xr:uid="{00000000-0005-0000-0000-0000D65D0000}"/>
    <cellStyle name="Normal 21 3 3 2 5 2" xfId="15028" xr:uid="{00000000-0005-0000-0000-0000D75D0000}"/>
    <cellStyle name="Normal 21 3 3 2 5 3" xfId="24278" xr:uid="{00000000-0005-0000-0000-0000D85D0000}"/>
    <cellStyle name="Normal 21 3 3 2 5 4" xfId="33523" xr:uid="{00000000-0005-0000-0000-0000D95D0000}"/>
    <cellStyle name="Normal 21 3 3 2 5 5" xfId="42768" xr:uid="{00000000-0005-0000-0000-0000DA5D0000}"/>
    <cellStyle name="Normal 21 3 3 2 6" xfId="5064" xr:uid="{00000000-0005-0000-0000-0000DB5D0000}"/>
    <cellStyle name="Normal 21 3 3 2 6 2" xfId="14309" xr:uid="{00000000-0005-0000-0000-0000DC5D0000}"/>
    <cellStyle name="Normal 21 3 3 2 6 3" xfId="23559" xr:uid="{00000000-0005-0000-0000-0000DD5D0000}"/>
    <cellStyle name="Normal 21 3 3 2 6 4" xfId="32804" xr:uid="{00000000-0005-0000-0000-0000DE5D0000}"/>
    <cellStyle name="Normal 21 3 3 2 6 5" xfId="42049" xr:uid="{00000000-0005-0000-0000-0000DF5D0000}"/>
    <cellStyle name="Normal 21 3 3 2 7" xfId="10046" xr:uid="{00000000-0005-0000-0000-0000E05D0000}"/>
    <cellStyle name="Normal 21 3 3 2 8" xfId="19296" xr:uid="{00000000-0005-0000-0000-0000E15D0000}"/>
    <cellStyle name="Normal 21 3 3 2 9" xfId="28541" xr:uid="{00000000-0005-0000-0000-0000E25D0000}"/>
    <cellStyle name="Normal 21 3 3 3" xfId="1152" xr:uid="{00000000-0005-0000-0000-0000E35D0000}"/>
    <cellStyle name="Normal 21 3 3 3 2" xfId="3994" xr:uid="{00000000-0005-0000-0000-0000E45D0000}"/>
    <cellStyle name="Normal 21 3 3 3 2 2" xfId="8976" xr:uid="{00000000-0005-0000-0000-0000E55D0000}"/>
    <cellStyle name="Normal 21 3 3 3 2 2 2" xfId="18221" xr:uid="{00000000-0005-0000-0000-0000E65D0000}"/>
    <cellStyle name="Normal 21 3 3 3 2 2 3" xfId="27471" xr:uid="{00000000-0005-0000-0000-0000E75D0000}"/>
    <cellStyle name="Normal 21 3 3 3 2 2 4" xfId="36716" xr:uid="{00000000-0005-0000-0000-0000E85D0000}"/>
    <cellStyle name="Normal 21 3 3 3 2 2 5" xfId="45961" xr:uid="{00000000-0005-0000-0000-0000E95D0000}"/>
    <cellStyle name="Normal 21 3 3 3 2 3" xfId="13239" xr:uid="{00000000-0005-0000-0000-0000EA5D0000}"/>
    <cellStyle name="Normal 21 3 3 3 2 4" xfId="22489" xr:uid="{00000000-0005-0000-0000-0000EB5D0000}"/>
    <cellStyle name="Normal 21 3 3 3 2 5" xfId="31734" xr:uid="{00000000-0005-0000-0000-0000EC5D0000}"/>
    <cellStyle name="Normal 21 3 3 3 2 6" xfId="40979" xr:uid="{00000000-0005-0000-0000-0000ED5D0000}"/>
    <cellStyle name="Normal 21 3 3 3 3" xfId="2556" xr:uid="{00000000-0005-0000-0000-0000EE5D0000}"/>
    <cellStyle name="Normal 21 3 3 3 3 2" xfId="7538" xr:uid="{00000000-0005-0000-0000-0000EF5D0000}"/>
    <cellStyle name="Normal 21 3 3 3 3 2 2" xfId="16783" xr:uid="{00000000-0005-0000-0000-0000F05D0000}"/>
    <cellStyle name="Normal 21 3 3 3 3 2 3" xfId="26033" xr:uid="{00000000-0005-0000-0000-0000F15D0000}"/>
    <cellStyle name="Normal 21 3 3 3 3 2 4" xfId="35278" xr:uid="{00000000-0005-0000-0000-0000F25D0000}"/>
    <cellStyle name="Normal 21 3 3 3 3 2 5" xfId="44523" xr:uid="{00000000-0005-0000-0000-0000F35D0000}"/>
    <cellStyle name="Normal 21 3 3 3 3 3" xfId="11801" xr:uid="{00000000-0005-0000-0000-0000F45D0000}"/>
    <cellStyle name="Normal 21 3 3 3 3 4" xfId="21051" xr:uid="{00000000-0005-0000-0000-0000F55D0000}"/>
    <cellStyle name="Normal 21 3 3 3 3 5" xfId="30296" xr:uid="{00000000-0005-0000-0000-0000F65D0000}"/>
    <cellStyle name="Normal 21 3 3 3 3 6" xfId="39541" xr:uid="{00000000-0005-0000-0000-0000F75D0000}"/>
    <cellStyle name="Normal 21 3 3 3 4" xfId="6134" xr:uid="{00000000-0005-0000-0000-0000F85D0000}"/>
    <cellStyle name="Normal 21 3 3 3 4 2" xfId="15379" xr:uid="{00000000-0005-0000-0000-0000F95D0000}"/>
    <cellStyle name="Normal 21 3 3 3 4 3" xfId="24629" xr:uid="{00000000-0005-0000-0000-0000FA5D0000}"/>
    <cellStyle name="Normal 21 3 3 3 4 4" xfId="33874" xr:uid="{00000000-0005-0000-0000-0000FB5D0000}"/>
    <cellStyle name="Normal 21 3 3 3 4 5" xfId="43119" xr:uid="{00000000-0005-0000-0000-0000FC5D0000}"/>
    <cellStyle name="Normal 21 3 3 3 5" xfId="10397" xr:uid="{00000000-0005-0000-0000-0000FD5D0000}"/>
    <cellStyle name="Normal 21 3 3 3 6" xfId="19647" xr:uid="{00000000-0005-0000-0000-0000FE5D0000}"/>
    <cellStyle name="Normal 21 3 3 3 7" xfId="28892" xr:uid="{00000000-0005-0000-0000-0000FF5D0000}"/>
    <cellStyle name="Normal 21 3 3 3 8" xfId="38137" xr:uid="{00000000-0005-0000-0000-0000005E0000}"/>
    <cellStyle name="Normal 21 3 3 4" xfId="3275" xr:uid="{00000000-0005-0000-0000-0000015E0000}"/>
    <cellStyle name="Normal 21 3 3 4 2" xfId="8257" xr:uid="{00000000-0005-0000-0000-0000025E0000}"/>
    <cellStyle name="Normal 21 3 3 4 2 2" xfId="17502" xr:uid="{00000000-0005-0000-0000-0000035E0000}"/>
    <cellStyle name="Normal 21 3 3 4 2 3" xfId="26752" xr:uid="{00000000-0005-0000-0000-0000045E0000}"/>
    <cellStyle name="Normal 21 3 3 4 2 4" xfId="35997" xr:uid="{00000000-0005-0000-0000-0000055E0000}"/>
    <cellStyle name="Normal 21 3 3 4 2 5" xfId="45242" xr:uid="{00000000-0005-0000-0000-0000065E0000}"/>
    <cellStyle name="Normal 21 3 3 4 3" xfId="12520" xr:uid="{00000000-0005-0000-0000-0000075E0000}"/>
    <cellStyle name="Normal 21 3 3 4 4" xfId="21770" xr:uid="{00000000-0005-0000-0000-0000085E0000}"/>
    <cellStyle name="Normal 21 3 3 4 5" xfId="31015" xr:uid="{00000000-0005-0000-0000-0000095E0000}"/>
    <cellStyle name="Normal 21 3 3 4 6" xfId="40260" xr:uid="{00000000-0005-0000-0000-00000A5E0000}"/>
    <cellStyle name="Normal 21 3 3 5" xfId="1737" xr:uid="{00000000-0005-0000-0000-00000B5E0000}"/>
    <cellStyle name="Normal 21 3 3 5 2" xfId="6719" xr:uid="{00000000-0005-0000-0000-00000C5E0000}"/>
    <cellStyle name="Normal 21 3 3 5 2 2" xfId="15964" xr:uid="{00000000-0005-0000-0000-00000D5E0000}"/>
    <cellStyle name="Normal 21 3 3 5 2 3" xfId="25214" xr:uid="{00000000-0005-0000-0000-00000E5E0000}"/>
    <cellStyle name="Normal 21 3 3 5 2 4" xfId="34459" xr:uid="{00000000-0005-0000-0000-00000F5E0000}"/>
    <cellStyle name="Normal 21 3 3 5 2 5" xfId="43704" xr:uid="{00000000-0005-0000-0000-0000105E0000}"/>
    <cellStyle name="Normal 21 3 3 5 3" xfId="10982" xr:uid="{00000000-0005-0000-0000-0000115E0000}"/>
    <cellStyle name="Normal 21 3 3 5 4" xfId="20232" xr:uid="{00000000-0005-0000-0000-0000125E0000}"/>
    <cellStyle name="Normal 21 3 3 5 5" xfId="29477" xr:uid="{00000000-0005-0000-0000-0000135E0000}"/>
    <cellStyle name="Normal 21 3 3 5 6" xfId="38722" xr:uid="{00000000-0005-0000-0000-0000145E0000}"/>
    <cellStyle name="Normal 21 3 3 6" xfId="5415" xr:uid="{00000000-0005-0000-0000-0000155E0000}"/>
    <cellStyle name="Normal 21 3 3 6 2" xfId="14660" xr:uid="{00000000-0005-0000-0000-0000165E0000}"/>
    <cellStyle name="Normal 21 3 3 6 3" xfId="23910" xr:uid="{00000000-0005-0000-0000-0000175E0000}"/>
    <cellStyle name="Normal 21 3 3 6 4" xfId="33155" xr:uid="{00000000-0005-0000-0000-0000185E0000}"/>
    <cellStyle name="Normal 21 3 3 6 5" xfId="42400" xr:uid="{00000000-0005-0000-0000-0000195E0000}"/>
    <cellStyle name="Normal 21 3 3 7" xfId="4713" xr:uid="{00000000-0005-0000-0000-00001A5E0000}"/>
    <cellStyle name="Normal 21 3 3 7 2" xfId="13958" xr:uid="{00000000-0005-0000-0000-00001B5E0000}"/>
    <cellStyle name="Normal 21 3 3 7 3" xfId="23208" xr:uid="{00000000-0005-0000-0000-00001C5E0000}"/>
    <cellStyle name="Normal 21 3 3 7 4" xfId="32453" xr:uid="{00000000-0005-0000-0000-00001D5E0000}"/>
    <cellStyle name="Normal 21 3 3 7 5" xfId="41698" xr:uid="{00000000-0005-0000-0000-00001E5E0000}"/>
    <cellStyle name="Normal 21 3 3 8" xfId="9678" xr:uid="{00000000-0005-0000-0000-00001F5E0000}"/>
    <cellStyle name="Normal 21 3 3 9" xfId="18928" xr:uid="{00000000-0005-0000-0000-0000205E0000}"/>
    <cellStyle name="Normal 21 3 4" xfId="567" xr:uid="{00000000-0005-0000-0000-0000215E0000}"/>
    <cellStyle name="Normal 21 3 4 10" xfId="37552" xr:uid="{00000000-0005-0000-0000-0000225E0000}"/>
    <cellStyle name="Normal 21 3 4 2" xfId="1269" xr:uid="{00000000-0005-0000-0000-0000235E0000}"/>
    <cellStyle name="Normal 21 3 4 2 2" xfId="4111" xr:uid="{00000000-0005-0000-0000-0000245E0000}"/>
    <cellStyle name="Normal 21 3 4 2 2 2" xfId="9093" xr:uid="{00000000-0005-0000-0000-0000255E0000}"/>
    <cellStyle name="Normal 21 3 4 2 2 2 2" xfId="18338" xr:uid="{00000000-0005-0000-0000-0000265E0000}"/>
    <cellStyle name="Normal 21 3 4 2 2 2 3" xfId="27588" xr:uid="{00000000-0005-0000-0000-0000275E0000}"/>
    <cellStyle name="Normal 21 3 4 2 2 2 4" xfId="36833" xr:uid="{00000000-0005-0000-0000-0000285E0000}"/>
    <cellStyle name="Normal 21 3 4 2 2 2 5" xfId="46078" xr:uid="{00000000-0005-0000-0000-0000295E0000}"/>
    <cellStyle name="Normal 21 3 4 2 2 3" xfId="13356" xr:uid="{00000000-0005-0000-0000-00002A5E0000}"/>
    <cellStyle name="Normal 21 3 4 2 2 4" xfId="22606" xr:uid="{00000000-0005-0000-0000-00002B5E0000}"/>
    <cellStyle name="Normal 21 3 4 2 2 5" xfId="31851" xr:uid="{00000000-0005-0000-0000-00002C5E0000}"/>
    <cellStyle name="Normal 21 3 4 2 2 6" xfId="41096" xr:uid="{00000000-0005-0000-0000-00002D5E0000}"/>
    <cellStyle name="Normal 21 3 4 2 3" xfId="2690" xr:uid="{00000000-0005-0000-0000-00002E5E0000}"/>
    <cellStyle name="Normal 21 3 4 2 3 2" xfId="7672" xr:uid="{00000000-0005-0000-0000-00002F5E0000}"/>
    <cellStyle name="Normal 21 3 4 2 3 2 2" xfId="16917" xr:uid="{00000000-0005-0000-0000-0000305E0000}"/>
    <cellStyle name="Normal 21 3 4 2 3 2 3" xfId="26167" xr:uid="{00000000-0005-0000-0000-0000315E0000}"/>
    <cellStyle name="Normal 21 3 4 2 3 2 4" xfId="35412" xr:uid="{00000000-0005-0000-0000-0000325E0000}"/>
    <cellStyle name="Normal 21 3 4 2 3 2 5" xfId="44657" xr:uid="{00000000-0005-0000-0000-0000335E0000}"/>
    <cellStyle name="Normal 21 3 4 2 3 3" xfId="11935" xr:uid="{00000000-0005-0000-0000-0000345E0000}"/>
    <cellStyle name="Normal 21 3 4 2 3 4" xfId="21185" xr:uid="{00000000-0005-0000-0000-0000355E0000}"/>
    <cellStyle name="Normal 21 3 4 2 3 5" xfId="30430" xr:uid="{00000000-0005-0000-0000-0000365E0000}"/>
    <cellStyle name="Normal 21 3 4 2 3 6" xfId="39675" xr:uid="{00000000-0005-0000-0000-0000375E0000}"/>
    <cellStyle name="Normal 21 3 4 2 4" xfId="6251" xr:uid="{00000000-0005-0000-0000-0000385E0000}"/>
    <cellStyle name="Normal 21 3 4 2 4 2" xfId="15496" xr:uid="{00000000-0005-0000-0000-0000395E0000}"/>
    <cellStyle name="Normal 21 3 4 2 4 3" xfId="24746" xr:uid="{00000000-0005-0000-0000-00003A5E0000}"/>
    <cellStyle name="Normal 21 3 4 2 4 4" xfId="33991" xr:uid="{00000000-0005-0000-0000-00003B5E0000}"/>
    <cellStyle name="Normal 21 3 4 2 4 5" xfId="43236" xr:uid="{00000000-0005-0000-0000-00003C5E0000}"/>
    <cellStyle name="Normal 21 3 4 2 5" xfId="10514" xr:uid="{00000000-0005-0000-0000-00003D5E0000}"/>
    <cellStyle name="Normal 21 3 4 2 6" xfId="19764" xr:uid="{00000000-0005-0000-0000-00003E5E0000}"/>
    <cellStyle name="Normal 21 3 4 2 7" xfId="29009" xr:uid="{00000000-0005-0000-0000-00003F5E0000}"/>
    <cellStyle name="Normal 21 3 4 2 8" xfId="38254" xr:uid="{00000000-0005-0000-0000-0000405E0000}"/>
    <cellStyle name="Normal 21 3 4 3" xfId="3409" xr:uid="{00000000-0005-0000-0000-0000415E0000}"/>
    <cellStyle name="Normal 21 3 4 3 2" xfId="8391" xr:uid="{00000000-0005-0000-0000-0000425E0000}"/>
    <cellStyle name="Normal 21 3 4 3 2 2" xfId="17636" xr:uid="{00000000-0005-0000-0000-0000435E0000}"/>
    <cellStyle name="Normal 21 3 4 3 2 3" xfId="26886" xr:uid="{00000000-0005-0000-0000-0000445E0000}"/>
    <cellStyle name="Normal 21 3 4 3 2 4" xfId="36131" xr:uid="{00000000-0005-0000-0000-0000455E0000}"/>
    <cellStyle name="Normal 21 3 4 3 2 5" xfId="45376" xr:uid="{00000000-0005-0000-0000-0000465E0000}"/>
    <cellStyle name="Normal 21 3 4 3 3" xfId="12654" xr:uid="{00000000-0005-0000-0000-0000475E0000}"/>
    <cellStyle name="Normal 21 3 4 3 4" xfId="21904" xr:uid="{00000000-0005-0000-0000-0000485E0000}"/>
    <cellStyle name="Normal 21 3 4 3 5" xfId="31149" xr:uid="{00000000-0005-0000-0000-0000495E0000}"/>
    <cellStyle name="Normal 21 3 4 3 6" xfId="40394" xr:uid="{00000000-0005-0000-0000-00004A5E0000}"/>
    <cellStyle name="Normal 21 3 4 4" xfId="1971" xr:uid="{00000000-0005-0000-0000-00004B5E0000}"/>
    <cellStyle name="Normal 21 3 4 4 2" xfId="6953" xr:uid="{00000000-0005-0000-0000-00004C5E0000}"/>
    <cellStyle name="Normal 21 3 4 4 2 2" xfId="16198" xr:uid="{00000000-0005-0000-0000-00004D5E0000}"/>
    <cellStyle name="Normal 21 3 4 4 2 3" xfId="25448" xr:uid="{00000000-0005-0000-0000-00004E5E0000}"/>
    <cellStyle name="Normal 21 3 4 4 2 4" xfId="34693" xr:uid="{00000000-0005-0000-0000-00004F5E0000}"/>
    <cellStyle name="Normal 21 3 4 4 2 5" xfId="43938" xr:uid="{00000000-0005-0000-0000-0000505E0000}"/>
    <cellStyle name="Normal 21 3 4 4 3" xfId="11216" xr:uid="{00000000-0005-0000-0000-0000515E0000}"/>
    <cellStyle name="Normal 21 3 4 4 4" xfId="20466" xr:uid="{00000000-0005-0000-0000-0000525E0000}"/>
    <cellStyle name="Normal 21 3 4 4 5" xfId="29711" xr:uid="{00000000-0005-0000-0000-0000535E0000}"/>
    <cellStyle name="Normal 21 3 4 4 6" xfId="38956" xr:uid="{00000000-0005-0000-0000-0000545E0000}"/>
    <cellStyle name="Normal 21 3 4 5" xfId="5549" xr:uid="{00000000-0005-0000-0000-0000555E0000}"/>
    <cellStyle name="Normal 21 3 4 5 2" xfId="14794" xr:uid="{00000000-0005-0000-0000-0000565E0000}"/>
    <cellStyle name="Normal 21 3 4 5 3" xfId="24044" xr:uid="{00000000-0005-0000-0000-0000575E0000}"/>
    <cellStyle name="Normal 21 3 4 5 4" xfId="33289" xr:uid="{00000000-0005-0000-0000-0000585E0000}"/>
    <cellStyle name="Normal 21 3 4 5 5" xfId="42534" xr:uid="{00000000-0005-0000-0000-0000595E0000}"/>
    <cellStyle name="Normal 21 3 4 6" xfId="4830" xr:uid="{00000000-0005-0000-0000-00005A5E0000}"/>
    <cellStyle name="Normal 21 3 4 6 2" xfId="14075" xr:uid="{00000000-0005-0000-0000-00005B5E0000}"/>
    <cellStyle name="Normal 21 3 4 6 3" xfId="23325" xr:uid="{00000000-0005-0000-0000-00005C5E0000}"/>
    <cellStyle name="Normal 21 3 4 6 4" xfId="32570" xr:uid="{00000000-0005-0000-0000-00005D5E0000}"/>
    <cellStyle name="Normal 21 3 4 6 5" xfId="41815" xr:uid="{00000000-0005-0000-0000-00005E5E0000}"/>
    <cellStyle name="Normal 21 3 4 7" xfId="9812" xr:uid="{00000000-0005-0000-0000-00005F5E0000}"/>
    <cellStyle name="Normal 21 3 4 8" xfId="19062" xr:uid="{00000000-0005-0000-0000-0000605E0000}"/>
    <cellStyle name="Normal 21 3 4 9" xfId="28307" xr:uid="{00000000-0005-0000-0000-0000615E0000}"/>
    <cellStyle name="Normal 21 3 5" xfId="918" xr:uid="{00000000-0005-0000-0000-0000625E0000}"/>
    <cellStyle name="Normal 21 3 5 2" xfId="3760" xr:uid="{00000000-0005-0000-0000-0000635E0000}"/>
    <cellStyle name="Normal 21 3 5 2 2" xfId="8742" xr:uid="{00000000-0005-0000-0000-0000645E0000}"/>
    <cellStyle name="Normal 21 3 5 2 2 2" xfId="17987" xr:uid="{00000000-0005-0000-0000-0000655E0000}"/>
    <cellStyle name="Normal 21 3 5 2 2 3" xfId="27237" xr:uid="{00000000-0005-0000-0000-0000665E0000}"/>
    <cellStyle name="Normal 21 3 5 2 2 4" xfId="36482" xr:uid="{00000000-0005-0000-0000-0000675E0000}"/>
    <cellStyle name="Normal 21 3 5 2 2 5" xfId="45727" xr:uid="{00000000-0005-0000-0000-0000685E0000}"/>
    <cellStyle name="Normal 21 3 5 2 3" xfId="13005" xr:uid="{00000000-0005-0000-0000-0000695E0000}"/>
    <cellStyle name="Normal 21 3 5 2 4" xfId="22255" xr:uid="{00000000-0005-0000-0000-00006A5E0000}"/>
    <cellStyle name="Normal 21 3 5 2 5" xfId="31500" xr:uid="{00000000-0005-0000-0000-00006B5E0000}"/>
    <cellStyle name="Normal 21 3 5 2 6" xfId="40745" xr:uid="{00000000-0005-0000-0000-00006C5E0000}"/>
    <cellStyle name="Normal 21 3 5 3" xfId="2322" xr:uid="{00000000-0005-0000-0000-00006D5E0000}"/>
    <cellStyle name="Normal 21 3 5 3 2" xfId="7304" xr:uid="{00000000-0005-0000-0000-00006E5E0000}"/>
    <cellStyle name="Normal 21 3 5 3 2 2" xfId="16549" xr:uid="{00000000-0005-0000-0000-00006F5E0000}"/>
    <cellStyle name="Normal 21 3 5 3 2 3" xfId="25799" xr:uid="{00000000-0005-0000-0000-0000705E0000}"/>
    <cellStyle name="Normal 21 3 5 3 2 4" xfId="35044" xr:uid="{00000000-0005-0000-0000-0000715E0000}"/>
    <cellStyle name="Normal 21 3 5 3 2 5" xfId="44289" xr:uid="{00000000-0005-0000-0000-0000725E0000}"/>
    <cellStyle name="Normal 21 3 5 3 3" xfId="11567" xr:uid="{00000000-0005-0000-0000-0000735E0000}"/>
    <cellStyle name="Normal 21 3 5 3 4" xfId="20817" xr:uid="{00000000-0005-0000-0000-0000745E0000}"/>
    <cellStyle name="Normal 21 3 5 3 5" xfId="30062" xr:uid="{00000000-0005-0000-0000-0000755E0000}"/>
    <cellStyle name="Normal 21 3 5 3 6" xfId="39307" xr:uid="{00000000-0005-0000-0000-0000765E0000}"/>
    <cellStyle name="Normal 21 3 5 4" xfId="5900" xr:uid="{00000000-0005-0000-0000-0000775E0000}"/>
    <cellStyle name="Normal 21 3 5 4 2" xfId="15145" xr:uid="{00000000-0005-0000-0000-0000785E0000}"/>
    <cellStyle name="Normal 21 3 5 4 3" xfId="24395" xr:uid="{00000000-0005-0000-0000-0000795E0000}"/>
    <cellStyle name="Normal 21 3 5 4 4" xfId="33640" xr:uid="{00000000-0005-0000-0000-00007A5E0000}"/>
    <cellStyle name="Normal 21 3 5 4 5" xfId="42885" xr:uid="{00000000-0005-0000-0000-00007B5E0000}"/>
    <cellStyle name="Normal 21 3 5 5" xfId="10163" xr:uid="{00000000-0005-0000-0000-00007C5E0000}"/>
    <cellStyle name="Normal 21 3 5 6" xfId="19413" xr:uid="{00000000-0005-0000-0000-00007D5E0000}"/>
    <cellStyle name="Normal 21 3 5 7" xfId="28658" xr:uid="{00000000-0005-0000-0000-00007E5E0000}"/>
    <cellStyle name="Normal 21 3 5 8" xfId="37903" xr:uid="{00000000-0005-0000-0000-00007F5E0000}"/>
    <cellStyle name="Normal 21 3 6" xfId="3041" xr:uid="{00000000-0005-0000-0000-0000805E0000}"/>
    <cellStyle name="Normal 21 3 6 2" xfId="8023" xr:uid="{00000000-0005-0000-0000-0000815E0000}"/>
    <cellStyle name="Normal 21 3 6 2 2" xfId="17268" xr:uid="{00000000-0005-0000-0000-0000825E0000}"/>
    <cellStyle name="Normal 21 3 6 2 3" xfId="26518" xr:uid="{00000000-0005-0000-0000-0000835E0000}"/>
    <cellStyle name="Normal 21 3 6 2 4" xfId="35763" xr:uid="{00000000-0005-0000-0000-0000845E0000}"/>
    <cellStyle name="Normal 21 3 6 2 5" xfId="45008" xr:uid="{00000000-0005-0000-0000-0000855E0000}"/>
    <cellStyle name="Normal 21 3 6 3" xfId="12286" xr:uid="{00000000-0005-0000-0000-0000865E0000}"/>
    <cellStyle name="Normal 21 3 6 4" xfId="21536" xr:uid="{00000000-0005-0000-0000-0000875E0000}"/>
    <cellStyle name="Normal 21 3 6 5" xfId="30781" xr:uid="{00000000-0005-0000-0000-0000885E0000}"/>
    <cellStyle name="Normal 21 3 6 6" xfId="40026" xr:uid="{00000000-0005-0000-0000-0000895E0000}"/>
    <cellStyle name="Normal 21 3 7" xfId="1581" xr:uid="{00000000-0005-0000-0000-00008A5E0000}"/>
    <cellStyle name="Normal 21 3 7 2" xfId="6563" xr:uid="{00000000-0005-0000-0000-00008B5E0000}"/>
    <cellStyle name="Normal 21 3 7 2 2" xfId="15808" xr:uid="{00000000-0005-0000-0000-00008C5E0000}"/>
    <cellStyle name="Normal 21 3 7 2 3" xfId="25058" xr:uid="{00000000-0005-0000-0000-00008D5E0000}"/>
    <cellStyle name="Normal 21 3 7 2 4" xfId="34303" xr:uid="{00000000-0005-0000-0000-00008E5E0000}"/>
    <cellStyle name="Normal 21 3 7 2 5" xfId="43548" xr:uid="{00000000-0005-0000-0000-00008F5E0000}"/>
    <cellStyle name="Normal 21 3 7 3" xfId="10826" xr:uid="{00000000-0005-0000-0000-0000905E0000}"/>
    <cellStyle name="Normal 21 3 7 4" xfId="20076" xr:uid="{00000000-0005-0000-0000-0000915E0000}"/>
    <cellStyle name="Normal 21 3 7 5" xfId="29321" xr:uid="{00000000-0005-0000-0000-0000925E0000}"/>
    <cellStyle name="Normal 21 3 7 6" xfId="38566" xr:uid="{00000000-0005-0000-0000-0000935E0000}"/>
    <cellStyle name="Normal 21 3 8" xfId="5181" xr:uid="{00000000-0005-0000-0000-0000945E0000}"/>
    <cellStyle name="Normal 21 3 8 2" xfId="14426" xr:uid="{00000000-0005-0000-0000-0000955E0000}"/>
    <cellStyle name="Normal 21 3 8 3" xfId="23676" xr:uid="{00000000-0005-0000-0000-0000965E0000}"/>
    <cellStyle name="Normal 21 3 8 4" xfId="32921" xr:uid="{00000000-0005-0000-0000-0000975E0000}"/>
    <cellStyle name="Normal 21 3 8 5" xfId="42166" xr:uid="{00000000-0005-0000-0000-0000985E0000}"/>
    <cellStyle name="Normal 21 3 9" xfId="4479" xr:uid="{00000000-0005-0000-0000-0000995E0000}"/>
    <cellStyle name="Normal 21 3 9 2" xfId="13724" xr:uid="{00000000-0005-0000-0000-00009A5E0000}"/>
    <cellStyle name="Normal 21 3 9 3" xfId="22974" xr:uid="{00000000-0005-0000-0000-00009B5E0000}"/>
    <cellStyle name="Normal 21 3 9 4" xfId="32219" xr:uid="{00000000-0005-0000-0000-00009C5E0000}"/>
    <cellStyle name="Normal 21 3 9 5" xfId="41464" xr:uid="{00000000-0005-0000-0000-00009D5E0000}"/>
    <cellStyle name="Normal 21 4" xfId="158" xr:uid="{00000000-0005-0000-0000-00009E5E0000}"/>
    <cellStyle name="Normal 21 4 10" xfId="9405" xr:uid="{00000000-0005-0000-0000-00009F5E0000}"/>
    <cellStyle name="Normal 21 4 11" xfId="18655" xr:uid="{00000000-0005-0000-0000-0000A05E0000}"/>
    <cellStyle name="Normal 21 4 12" xfId="27900" xr:uid="{00000000-0005-0000-0000-0000A15E0000}"/>
    <cellStyle name="Normal 21 4 13" xfId="37145" xr:uid="{00000000-0005-0000-0000-0000A25E0000}"/>
    <cellStyle name="Normal 21 4 2" xfId="315" xr:uid="{00000000-0005-0000-0000-0000A35E0000}"/>
    <cellStyle name="Normal 21 4 2 10" xfId="28056" xr:uid="{00000000-0005-0000-0000-0000A45E0000}"/>
    <cellStyle name="Normal 21 4 2 11" xfId="37301" xr:uid="{00000000-0005-0000-0000-0000A55E0000}"/>
    <cellStyle name="Normal 21 4 2 2" xfId="684" xr:uid="{00000000-0005-0000-0000-0000A65E0000}"/>
    <cellStyle name="Normal 21 4 2 2 10" xfId="37669" xr:uid="{00000000-0005-0000-0000-0000A75E0000}"/>
    <cellStyle name="Normal 21 4 2 2 2" xfId="1386" xr:uid="{00000000-0005-0000-0000-0000A85E0000}"/>
    <cellStyle name="Normal 21 4 2 2 2 2" xfId="4228" xr:uid="{00000000-0005-0000-0000-0000A95E0000}"/>
    <cellStyle name="Normal 21 4 2 2 2 2 2" xfId="9210" xr:uid="{00000000-0005-0000-0000-0000AA5E0000}"/>
    <cellStyle name="Normal 21 4 2 2 2 2 2 2" xfId="18455" xr:uid="{00000000-0005-0000-0000-0000AB5E0000}"/>
    <cellStyle name="Normal 21 4 2 2 2 2 2 3" xfId="27705" xr:uid="{00000000-0005-0000-0000-0000AC5E0000}"/>
    <cellStyle name="Normal 21 4 2 2 2 2 2 4" xfId="36950" xr:uid="{00000000-0005-0000-0000-0000AD5E0000}"/>
    <cellStyle name="Normal 21 4 2 2 2 2 2 5" xfId="46195" xr:uid="{00000000-0005-0000-0000-0000AE5E0000}"/>
    <cellStyle name="Normal 21 4 2 2 2 2 3" xfId="13473" xr:uid="{00000000-0005-0000-0000-0000AF5E0000}"/>
    <cellStyle name="Normal 21 4 2 2 2 2 4" xfId="22723" xr:uid="{00000000-0005-0000-0000-0000B05E0000}"/>
    <cellStyle name="Normal 21 4 2 2 2 2 5" xfId="31968" xr:uid="{00000000-0005-0000-0000-0000B15E0000}"/>
    <cellStyle name="Normal 21 4 2 2 2 2 6" xfId="41213" xr:uid="{00000000-0005-0000-0000-0000B25E0000}"/>
    <cellStyle name="Normal 21 4 2 2 2 3" xfId="2807" xr:uid="{00000000-0005-0000-0000-0000B35E0000}"/>
    <cellStyle name="Normal 21 4 2 2 2 3 2" xfId="7789" xr:uid="{00000000-0005-0000-0000-0000B45E0000}"/>
    <cellStyle name="Normal 21 4 2 2 2 3 2 2" xfId="17034" xr:uid="{00000000-0005-0000-0000-0000B55E0000}"/>
    <cellStyle name="Normal 21 4 2 2 2 3 2 3" xfId="26284" xr:uid="{00000000-0005-0000-0000-0000B65E0000}"/>
    <cellStyle name="Normal 21 4 2 2 2 3 2 4" xfId="35529" xr:uid="{00000000-0005-0000-0000-0000B75E0000}"/>
    <cellStyle name="Normal 21 4 2 2 2 3 2 5" xfId="44774" xr:uid="{00000000-0005-0000-0000-0000B85E0000}"/>
    <cellStyle name="Normal 21 4 2 2 2 3 3" xfId="12052" xr:uid="{00000000-0005-0000-0000-0000B95E0000}"/>
    <cellStyle name="Normal 21 4 2 2 2 3 4" xfId="21302" xr:uid="{00000000-0005-0000-0000-0000BA5E0000}"/>
    <cellStyle name="Normal 21 4 2 2 2 3 5" xfId="30547" xr:uid="{00000000-0005-0000-0000-0000BB5E0000}"/>
    <cellStyle name="Normal 21 4 2 2 2 3 6" xfId="39792" xr:uid="{00000000-0005-0000-0000-0000BC5E0000}"/>
    <cellStyle name="Normal 21 4 2 2 2 4" xfId="6368" xr:uid="{00000000-0005-0000-0000-0000BD5E0000}"/>
    <cellStyle name="Normal 21 4 2 2 2 4 2" xfId="15613" xr:uid="{00000000-0005-0000-0000-0000BE5E0000}"/>
    <cellStyle name="Normal 21 4 2 2 2 4 3" xfId="24863" xr:uid="{00000000-0005-0000-0000-0000BF5E0000}"/>
    <cellStyle name="Normal 21 4 2 2 2 4 4" xfId="34108" xr:uid="{00000000-0005-0000-0000-0000C05E0000}"/>
    <cellStyle name="Normal 21 4 2 2 2 4 5" xfId="43353" xr:uid="{00000000-0005-0000-0000-0000C15E0000}"/>
    <cellStyle name="Normal 21 4 2 2 2 5" xfId="10631" xr:uid="{00000000-0005-0000-0000-0000C25E0000}"/>
    <cellStyle name="Normal 21 4 2 2 2 6" xfId="19881" xr:uid="{00000000-0005-0000-0000-0000C35E0000}"/>
    <cellStyle name="Normal 21 4 2 2 2 7" xfId="29126" xr:uid="{00000000-0005-0000-0000-0000C45E0000}"/>
    <cellStyle name="Normal 21 4 2 2 2 8" xfId="38371" xr:uid="{00000000-0005-0000-0000-0000C55E0000}"/>
    <cellStyle name="Normal 21 4 2 2 3" xfId="3526" xr:uid="{00000000-0005-0000-0000-0000C65E0000}"/>
    <cellStyle name="Normal 21 4 2 2 3 2" xfId="8508" xr:uid="{00000000-0005-0000-0000-0000C75E0000}"/>
    <cellStyle name="Normal 21 4 2 2 3 2 2" xfId="17753" xr:uid="{00000000-0005-0000-0000-0000C85E0000}"/>
    <cellStyle name="Normal 21 4 2 2 3 2 3" xfId="27003" xr:uid="{00000000-0005-0000-0000-0000C95E0000}"/>
    <cellStyle name="Normal 21 4 2 2 3 2 4" xfId="36248" xr:uid="{00000000-0005-0000-0000-0000CA5E0000}"/>
    <cellStyle name="Normal 21 4 2 2 3 2 5" xfId="45493" xr:uid="{00000000-0005-0000-0000-0000CB5E0000}"/>
    <cellStyle name="Normal 21 4 2 2 3 3" xfId="12771" xr:uid="{00000000-0005-0000-0000-0000CC5E0000}"/>
    <cellStyle name="Normal 21 4 2 2 3 4" xfId="22021" xr:uid="{00000000-0005-0000-0000-0000CD5E0000}"/>
    <cellStyle name="Normal 21 4 2 2 3 5" xfId="31266" xr:uid="{00000000-0005-0000-0000-0000CE5E0000}"/>
    <cellStyle name="Normal 21 4 2 2 3 6" xfId="40511" xr:uid="{00000000-0005-0000-0000-0000CF5E0000}"/>
    <cellStyle name="Normal 21 4 2 2 4" xfId="2088" xr:uid="{00000000-0005-0000-0000-0000D05E0000}"/>
    <cellStyle name="Normal 21 4 2 2 4 2" xfId="7070" xr:uid="{00000000-0005-0000-0000-0000D15E0000}"/>
    <cellStyle name="Normal 21 4 2 2 4 2 2" xfId="16315" xr:uid="{00000000-0005-0000-0000-0000D25E0000}"/>
    <cellStyle name="Normal 21 4 2 2 4 2 3" xfId="25565" xr:uid="{00000000-0005-0000-0000-0000D35E0000}"/>
    <cellStyle name="Normal 21 4 2 2 4 2 4" xfId="34810" xr:uid="{00000000-0005-0000-0000-0000D45E0000}"/>
    <cellStyle name="Normal 21 4 2 2 4 2 5" xfId="44055" xr:uid="{00000000-0005-0000-0000-0000D55E0000}"/>
    <cellStyle name="Normal 21 4 2 2 4 3" xfId="11333" xr:uid="{00000000-0005-0000-0000-0000D65E0000}"/>
    <cellStyle name="Normal 21 4 2 2 4 4" xfId="20583" xr:uid="{00000000-0005-0000-0000-0000D75E0000}"/>
    <cellStyle name="Normal 21 4 2 2 4 5" xfId="29828" xr:uid="{00000000-0005-0000-0000-0000D85E0000}"/>
    <cellStyle name="Normal 21 4 2 2 4 6" xfId="39073" xr:uid="{00000000-0005-0000-0000-0000D95E0000}"/>
    <cellStyle name="Normal 21 4 2 2 5" xfId="5666" xr:uid="{00000000-0005-0000-0000-0000DA5E0000}"/>
    <cellStyle name="Normal 21 4 2 2 5 2" xfId="14911" xr:uid="{00000000-0005-0000-0000-0000DB5E0000}"/>
    <cellStyle name="Normal 21 4 2 2 5 3" xfId="24161" xr:uid="{00000000-0005-0000-0000-0000DC5E0000}"/>
    <cellStyle name="Normal 21 4 2 2 5 4" xfId="33406" xr:uid="{00000000-0005-0000-0000-0000DD5E0000}"/>
    <cellStyle name="Normal 21 4 2 2 5 5" xfId="42651" xr:uid="{00000000-0005-0000-0000-0000DE5E0000}"/>
    <cellStyle name="Normal 21 4 2 2 6" xfId="4947" xr:uid="{00000000-0005-0000-0000-0000DF5E0000}"/>
    <cellStyle name="Normal 21 4 2 2 6 2" xfId="14192" xr:uid="{00000000-0005-0000-0000-0000E05E0000}"/>
    <cellStyle name="Normal 21 4 2 2 6 3" xfId="23442" xr:uid="{00000000-0005-0000-0000-0000E15E0000}"/>
    <cellStyle name="Normal 21 4 2 2 6 4" xfId="32687" xr:uid="{00000000-0005-0000-0000-0000E25E0000}"/>
    <cellStyle name="Normal 21 4 2 2 6 5" xfId="41932" xr:uid="{00000000-0005-0000-0000-0000E35E0000}"/>
    <cellStyle name="Normal 21 4 2 2 7" xfId="9929" xr:uid="{00000000-0005-0000-0000-0000E45E0000}"/>
    <cellStyle name="Normal 21 4 2 2 8" xfId="19179" xr:uid="{00000000-0005-0000-0000-0000E55E0000}"/>
    <cellStyle name="Normal 21 4 2 2 9" xfId="28424" xr:uid="{00000000-0005-0000-0000-0000E65E0000}"/>
    <cellStyle name="Normal 21 4 2 3" xfId="1035" xr:uid="{00000000-0005-0000-0000-0000E75E0000}"/>
    <cellStyle name="Normal 21 4 2 3 2" xfId="3877" xr:uid="{00000000-0005-0000-0000-0000E85E0000}"/>
    <cellStyle name="Normal 21 4 2 3 2 2" xfId="8859" xr:uid="{00000000-0005-0000-0000-0000E95E0000}"/>
    <cellStyle name="Normal 21 4 2 3 2 2 2" xfId="18104" xr:uid="{00000000-0005-0000-0000-0000EA5E0000}"/>
    <cellStyle name="Normal 21 4 2 3 2 2 3" xfId="27354" xr:uid="{00000000-0005-0000-0000-0000EB5E0000}"/>
    <cellStyle name="Normal 21 4 2 3 2 2 4" xfId="36599" xr:uid="{00000000-0005-0000-0000-0000EC5E0000}"/>
    <cellStyle name="Normal 21 4 2 3 2 2 5" xfId="45844" xr:uid="{00000000-0005-0000-0000-0000ED5E0000}"/>
    <cellStyle name="Normal 21 4 2 3 2 3" xfId="13122" xr:uid="{00000000-0005-0000-0000-0000EE5E0000}"/>
    <cellStyle name="Normal 21 4 2 3 2 4" xfId="22372" xr:uid="{00000000-0005-0000-0000-0000EF5E0000}"/>
    <cellStyle name="Normal 21 4 2 3 2 5" xfId="31617" xr:uid="{00000000-0005-0000-0000-0000F05E0000}"/>
    <cellStyle name="Normal 21 4 2 3 2 6" xfId="40862" xr:uid="{00000000-0005-0000-0000-0000F15E0000}"/>
    <cellStyle name="Normal 21 4 2 3 3" xfId="2439" xr:uid="{00000000-0005-0000-0000-0000F25E0000}"/>
    <cellStyle name="Normal 21 4 2 3 3 2" xfId="7421" xr:uid="{00000000-0005-0000-0000-0000F35E0000}"/>
    <cellStyle name="Normal 21 4 2 3 3 2 2" xfId="16666" xr:uid="{00000000-0005-0000-0000-0000F45E0000}"/>
    <cellStyle name="Normal 21 4 2 3 3 2 3" xfId="25916" xr:uid="{00000000-0005-0000-0000-0000F55E0000}"/>
    <cellStyle name="Normal 21 4 2 3 3 2 4" xfId="35161" xr:uid="{00000000-0005-0000-0000-0000F65E0000}"/>
    <cellStyle name="Normal 21 4 2 3 3 2 5" xfId="44406" xr:uid="{00000000-0005-0000-0000-0000F75E0000}"/>
    <cellStyle name="Normal 21 4 2 3 3 3" xfId="11684" xr:uid="{00000000-0005-0000-0000-0000F85E0000}"/>
    <cellStyle name="Normal 21 4 2 3 3 4" xfId="20934" xr:uid="{00000000-0005-0000-0000-0000F95E0000}"/>
    <cellStyle name="Normal 21 4 2 3 3 5" xfId="30179" xr:uid="{00000000-0005-0000-0000-0000FA5E0000}"/>
    <cellStyle name="Normal 21 4 2 3 3 6" xfId="39424" xr:uid="{00000000-0005-0000-0000-0000FB5E0000}"/>
    <cellStyle name="Normal 21 4 2 3 4" xfId="6017" xr:uid="{00000000-0005-0000-0000-0000FC5E0000}"/>
    <cellStyle name="Normal 21 4 2 3 4 2" xfId="15262" xr:uid="{00000000-0005-0000-0000-0000FD5E0000}"/>
    <cellStyle name="Normal 21 4 2 3 4 3" xfId="24512" xr:uid="{00000000-0005-0000-0000-0000FE5E0000}"/>
    <cellStyle name="Normal 21 4 2 3 4 4" xfId="33757" xr:uid="{00000000-0005-0000-0000-0000FF5E0000}"/>
    <cellStyle name="Normal 21 4 2 3 4 5" xfId="43002" xr:uid="{00000000-0005-0000-0000-0000005F0000}"/>
    <cellStyle name="Normal 21 4 2 3 5" xfId="10280" xr:uid="{00000000-0005-0000-0000-0000015F0000}"/>
    <cellStyle name="Normal 21 4 2 3 6" xfId="19530" xr:uid="{00000000-0005-0000-0000-0000025F0000}"/>
    <cellStyle name="Normal 21 4 2 3 7" xfId="28775" xr:uid="{00000000-0005-0000-0000-0000035F0000}"/>
    <cellStyle name="Normal 21 4 2 3 8" xfId="38020" xr:uid="{00000000-0005-0000-0000-0000045F0000}"/>
    <cellStyle name="Normal 21 4 2 4" xfId="3158" xr:uid="{00000000-0005-0000-0000-0000055F0000}"/>
    <cellStyle name="Normal 21 4 2 4 2" xfId="8140" xr:uid="{00000000-0005-0000-0000-0000065F0000}"/>
    <cellStyle name="Normal 21 4 2 4 2 2" xfId="17385" xr:uid="{00000000-0005-0000-0000-0000075F0000}"/>
    <cellStyle name="Normal 21 4 2 4 2 3" xfId="26635" xr:uid="{00000000-0005-0000-0000-0000085F0000}"/>
    <cellStyle name="Normal 21 4 2 4 2 4" xfId="35880" xr:uid="{00000000-0005-0000-0000-0000095F0000}"/>
    <cellStyle name="Normal 21 4 2 4 2 5" xfId="45125" xr:uid="{00000000-0005-0000-0000-00000A5F0000}"/>
    <cellStyle name="Normal 21 4 2 4 3" xfId="12403" xr:uid="{00000000-0005-0000-0000-00000B5F0000}"/>
    <cellStyle name="Normal 21 4 2 4 4" xfId="21653" xr:uid="{00000000-0005-0000-0000-00000C5F0000}"/>
    <cellStyle name="Normal 21 4 2 4 5" xfId="30898" xr:uid="{00000000-0005-0000-0000-00000D5F0000}"/>
    <cellStyle name="Normal 21 4 2 4 6" xfId="40143" xr:uid="{00000000-0005-0000-0000-00000E5F0000}"/>
    <cellStyle name="Normal 21 4 2 5" xfId="1854" xr:uid="{00000000-0005-0000-0000-00000F5F0000}"/>
    <cellStyle name="Normal 21 4 2 5 2" xfId="6836" xr:uid="{00000000-0005-0000-0000-0000105F0000}"/>
    <cellStyle name="Normal 21 4 2 5 2 2" xfId="16081" xr:uid="{00000000-0005-0000-0000-0000115F0000}"/>
    <cellStyle name="Normal 21 4 2 5 2 3" xfId="25331" xr:uid="{00000000-0005-0000-0000-0000125F0000}"/>
    <cellStyle name="Normal 21 4 2 5 2 4" xfId="34576" xr:uid="{00000000-0005-0000-0000-0000135F0000}"/>
    <cellStyle name="Normal 21 4 2 5 2 5" xfId="43821" xr:uid="{00000000-0005-0000-0000-0000145F0000}"/>
    <cellStyle name="Normal 21 4 2 5 3" xfId="11099" xr:uid="{00000000-0005-0000-0000-0000155F0000}"/>
    <cellStyle name="Normal 21 4 2 5 4" xfId="20349" xr:uid="{00000000-0005-0000-0000-0000165F0000}"/>
    <cellStyle name="Normal 21 4 2 5 5" xfId="29594" xr:uid="{00000000-0005-0000-0000-0000175F0000}"/>
    <cellStyle name="Normal 21 4 2 5 6" xfId="38839" xr:uid="{00000000-0005-0000-0000-0000185F0000}"/>
    <cellStyle name="Normal 21 4 2 6" xfId="5298" xr:uid="{00000000-0005-0000-0000-0000195F0000}"/>
    <cellStyle name="Normal 21 4 2 6 2" xfId="14543" xr:uid="{00000000-0005-0000-0000-00001A5F0000}"/>
    <cellStyle name="Normal 21 4 2 6 3" xfId="23793" xr:uid="{00000000-0005-0000-0000-00001B5F0000}"/>
    <cellStyle name="Normal 21 4 2 6 4" xfId="33038" xr:uid="{00000000-0005-0000-0000-00001C5F0000}"/>
    <cellStyle name="Normal 21 4 2 6 5" xfId="42283" xr:uid="{00000000-0005-0000-0000-00001D5F0000}"/>
    <cellStyle name="Normal 21 4 2 7" xfId="4596" xr:uid="{00000000-0005-0000-0000-00001E5F0000}"/>
    <cellStyle name="Normal 21 4 2 7 2" xfId="13841" xr:uid="{00000000-0005-0000-0000-00001F5F0000}"/>
    <cellStyle name="Normal 21 4 2 7 3" xfId="23091" xr:uid="{00000000-0005-0000-0000-0000205F0000}"/>
    <cellStyle name="Normal 21 4 2 7 4" xfId="32336" xr:uid="{00000000-0005-0000-0000-0000215F0000}"/>
    <cellStyle name="Normal 21 4 2 7 5" xfId="41581" xr:uid="{00000000-0005-0000-0000-0000225F0000}"/>
    <cellStyle name="Normal 21 4 2 8" xfId="9561" xr:uid="{00000000-0005-0000-0000-0000235F0000}"/>
    <cellStyle name="Normal 21 4 2 9" xfId="18811" xr:uid="{00000000-0005-0000-0000-0000245F0000}"/>
    <cellStyle name="Normal 21 4 3" xfId="393" xr:uid="{00000000-0005-0000-0000-0000255F0000}"/>
    <cellStyle name="Normal 21 4 3 10" xfId="28134" xr:uid="{00000000-0005-0000-0000-0000265F0000}"/>
    <cellStyle name="Normal 21 4 3 11" xfId="37379" xr:uid="{00000000-0005-0000-0000-0000275F0000}"/>
    <cellStyle name="Normal 21 4 3 2" xfId="762" xr:uid="{00000000-0005-0000-0000-0000285F0000}"/>
    <cellStyle name="Normal 21 4 3 2 10" xfId="37747" xr:uid="{00000000-0005-0000-0000-0000295F0000}"/>
    <cellStyle name="Normal 21 4 3 2 2" xfId="1464" xr:uid="{00000000-0005-0000-0000-00002A5F0000}"/>
    <cellStyle name="Normal 21 4 3 2 2 2" xfId="4306" xr:uid="{00000000-0005-0000-0000-00002B5F0000}"/>
    <cellStyle name="Normal 21 4 3 2 2 2 2" xfId="9288" xr:uid="{00000000-0005-0000-0000-00002C5F0000}"/>
    <cellStyle name="Normal 21 4 3 2 2 2 2 2" xfId="18533" xr:uid="{00000000-0005-0000-0000-00002D5F0000}"/>
    <cellStyle name="Normal 21 4 3 2 2 2 2 3" xfId="27783" xr:uid="{00000000-0005-0000-0000-00002E5F0000}"/>
    <cellStyle name="Normal 21 4 3 2 2 2 2 4" xfId="37028" xr:uid="{00000000-0005-0000-0000-00002F5F0000}"/>
    <cellStyle name="Normal 21 4 3 2 2 2 2 5" xfId="46273" xr:uid="{00000000-0005-0000-0000-0000305F0000}"/>
    <cellStyle name="Normal 21 4 3 2 2 2 3" xfId="13551" xr:uid="{00000000-0005-0000-0000-0000315F0000}"/>
    <cellStyle name="Normal 21 4 3 2 2 2 4" xfId="22801" xr:uid="{00000000-0005-0000-0000-0000325F0000}"/>
    <cellStyle name="Normal 21 4 3 2 2 2 5" xfId="32046" xr:uid="{00000000-0005-0000-0000-0000335F0000}"/>
    <cellStyle name="Normal 21 4 3 2 2 2 6" xfId="41291" xr:uid="{00000000-0005-0000-0000-0000345F0000}"/>
    <cellStyle name="Normal 21 4 3 2 2 3" xfId="2885" xr:uid="{00000000-0005-0000-0000-0000355F0000}"/>
    <cellStyle name="Normal 21 4 3 2 2 3 2" xfId="7867" xr:uid="{00000000-0005-0000-0000-0000365F0000}"/>
    <cellStyle name="Normal 21 4 3 2 2 3 2 2" xfId="17112" xr:uid="{00000000-0005-0000-0000-0000375F0000}"/>
    <cellStyle name="Normal 21 4 3 2 2 3 2 3" xfId="26362" xr:uid="{00000000-0005-0000-0000-0000385F0000}"/>
    <cellStyle name="Normal 21 4 3 2 2 3 2 4" xfId="35607" xr:uid="{00000000-0005-0000-0000-0000395F0000}"/>
    <cellStyle name="Normal 21 4 3 2 2 3 2 5" xfId="44852" xr:uid="{00000000-0005-0000-0000-00003A5F0000}"/>
    <cellStyle name="Normal 21 4 3 2 2 3 3" xfId="12130" xr:uid="{00000000-0005-0000-0000-00003B5F0000}"/>
    <cellStyle name="Normal 21 4 3 2 2 3 4" xfId="21380" xr:uid="{00000000-0005-0000-0000-00003C5F0000}"/>
    <cellStyle name="Normal 21 4 3 2 2 3 5" xfId="30625" xr:uid="{00000000-0005-0000-0000-00003D5F0000}"/>
    <cellStyle name="Normal 21 4 3 2 2 3 6" xfId="39870" xr:uid="{00000000-0005-0000-0000-00003E5F0000}"/>
    <cellStyle name="Normal 21 4 3 2 2 4" xfId="6446" xr:uid="{00000000-0005-0000-0000-00003F5F0000}"/>
    <cellStyle name="Normal 21 4 3 2 2 4 2" xfId="15691" xr:uid="{00000000-0005-0000-0000-0000405F0000}"/>
    <cellStyle name="Normal 21 4 3 2 2 4 3" xfId="24941" xr:uid="{00000000-0005-0000-0000-0000415F0000}"/>
    <cellStyle name="Normal 21 4 3 2 2 4 4" xfId="34186" xr:uid="{00000000-0005-0000-0000-0000425F0000}"/>
    <cellStyle name="Normal 21 4 3 2 2 4 5" xfId="43431" xr:uid="{00000000-0005-0000-0000-0000435F0000}"/>
    <cellStyle name="Normal 21 4 3 2 2 5" xfId="10709" xr:uid="{00000000-0005-0000-0000-0000445F0000}"/>
    <cellStyle name="Normal 21 4 3 2 2 6" xfId="19959" xr:uid="{00000000-0005-0000-0000-0000455F0000}"/>
    <cellStyle name="Normal 21 4 3 2 2 7" xfId="29204" xr:uid="{00000000-0005-0000-0000-0000465F0000}"/>
    <cellStyle name="Normal 21 4 3 2 2 8" xfId="38449" xr:uid="{00000000-0005-0000-0000-0000475F0000}"/>
    <cellStyle name="Normal 21 4 3 2 3" xfId="3604" xr:uid="{00000000-0005-0000-0000-0000485F0000}"/>
    <cellStyle name="Normal 21 4 3 2 3 2" xfId="8586" xr:uid="{00000000-0005-0000-0000-0000495F0000}"/>
    <cellStyle name="Normal 21 4 3 2 3 2 2" xfId="17831" xr:uid="{00000000-0005-0000-0000-00004A5F0000}"/>
    <cellStyle name="Normal 21 4 3 2 3 2 3" xfId="27081" xr:uid="{00000000-0005-0000-0000-00004B5F0000}"/>
    <cellStyle name="Normal 21 4 3 2 3 2 4" xfId="36326" xr:uid="{00000000-0005-0000-0000-00004C5F0000}"/>
    <cellStyle name="Normal 21 4 3 2 3 2 5" xfId="45571" xr:uid="{00000000-0005-0000-0000-00004D5F0000}"/>
    <cellStyle name="Normal 21 4 3 2 3 3" xfId="12849" xr:uid="{00000000-0005-0000-0000-00004E5F0000}"/>
    <cellStyle name="Normal 21 4 3 2 3 4" xfId="22099" xr:uid="{00000000-0005-0000-0000-00004F5F0000}"/>
    <cellStyle name="Normal 21 4 3 2 3 5" xfId="31344" xr:uid="{00000000-0005-0000-0000-0000505F0000}"/>
    <cellStyle name="Normal 21 4 3 2 3 6" xfId="40589" xr:uid="{00000000-0005-0000-0000-0000515F0000}"/>
    <cellStyle name="Normal 21 4 3 2 4" xfId="2166" xr:uid="{00000000-0005-0000-0000-0000525F0000}"/>
    <cellStyle name="Normal 21 4 3 2 4 2" xfId="7148" xr:uid="{00000000-0005-0000-0000-0000535F0000}"/>
    <cellStyle name="Normal 21 4 3 2 4 2 2" xfId="16393" xr:uid="{00000000-0005-0000-0000-0000545F0000}"/>
    <cellStyle name="Normal 21 4 3 2 4 2 3" xfId="25643" xr:uid="{00000000-0005-0000-0000-0000555F0000}"/>
    <cellStyle name="Normal 21 4 3 2 4 2 4" xfId="34888" xr:uid="{00000000-0005-0000-0000-0000565F0000}"/>
    <cellStyle name="Normal 21 4 3 2 4 2 5" xfId="44133" xr:uid="{00000000-0005-0000-0000-0000575F0000}"/>
    <cellStyle name="Normal 21 4 3 2 4 3" xfId="11411" xr:uid="{00000000-0005-0000-0000-0000585F0000}"/>
    <cellStyle name="Normal 21 4 3 2 4 4" xfId="20661" xr:uid="{00000000-0005-0000-0000-0000595F0000}"/>
    <cellStyle name="Normal 21 4 3 2 4 5" xfId="29906" xr:uid="{00000000-0005-0000-0000-00005A5F0000}"/>
    <cellStyle name="Normal 21 4 3 2 4 6" xfId="39151" xr:uid="{00000000-0005-0000-0000-00005B5F0000}"/>
    <cellStyle name="Normal 21 4 3 2 5" xfId="5744" xr:uid="{00000000-0005-0000-0000-00005C5F0000}"/>
    <cellStyle name="Normal 21 4 3 2 5 2" xfId="14989" xr:uid="{00000000-0005-0000-0000-00005D5F0000}"/>
    <cellStyle name="Normal 21 4 3 2 5 3" xfId="24239" xr:uid="{00000000-0005-0000-0000-00005E5F0000}"/>
    <cellStyle name="Normal 21 4 3 2 5 4" xfId="33484" xr:uid="{00000000-0005-0000-0000-00005F5F0000}"/>
    <cellStyle name="Normal 21 4 3 2 5 5" xfId="42729" xr:uid="{00000000-0005-0000-0000-0000605F0000}"/>
    <cellStyle name="Normal 21 4 3 2 6" xfId="5025" xr:uid="{00000000-0005-0000-0000-0000615F0000}"/>
    <cellStyle name="Normal 21 4 3 2 6 2" xfId="14270" xr:uid="{00000000-0005-0000-0000-0000625F0000}"/>
    <cellStyle name="Normal 21 4 3 2 6 3" xfId="23520" xr:uid="{00000000-0005-0000-0000-0000635F0000}"/>
    <cellStyle name="Normal 21 4 3 2 6 4" xfId="32765" xr:uid="{00000000-0005-0000-0000-0000645F0000}"/>
    <cellStyle name="Normal 21 4 3 2 6 5" xfId="42010" xr:uid="{00000000-0005-0000-0000-0000655F0000}"/>
    <cellStyle name="Normal 21 4 3 2 7" xfId="10007" xr:uid="{00000000-0005-0000-0000-0000665F0000}"/>
    <cellStyle name="Normal 21 4 3 2 8" xfId="19257" xr:uid="{00000000-0005-0000-0000-0000675F0000}"/>
    <cellStyle name="Normal 21 4 3 2 9" xfId="28502" xr:uid="{00000000-0005-0000-0000-0000685F0000}"/>
    <cellStyle name="Normal 21 4 3 3" xfId="1113" xr:uid="{00000000-0005-0000-0000-0000695F0000}"/>
    <cellStyle name="Normal 21 4 3 3 2" xfId="3955" xr:uid="{00000000-0005-0000-0000-00006A5F0000}"/>
    <cellStyle name="Normal 21 4 3 3 2 2" xfId="8937" xr:uid="{00000000-0005-0000-0000-00006B5F0000}"/>
    <cellStyle name="Normal 21 4 3 3 2 2 2" xfId="18182" xr:uid="{00000000-0005-0000-0000-00006C5F0000}"/>
    <cellStyle name="Normal 21 4 3 3 2 2 3" xfId="27432" xr:uid="{00000000-0005-0000-0000-00006D5F0000}"/>
    <cellStyle name="Normal 21 4 3 3 2 2 4" xfId="36677" xr:uid="{00000000-0005-0000-0000-00006E5F0000}"/>
    <cellStyle name="Normal 21 4 3 3 2 2 5" xfId="45922" xr:uid="{00000000-0005-0000-0000-00006F5F0000}"/>
    <cellStyle name="Normal 21 4 3 3 2 3" xfId="13200" xr:uid="{00000000-0005-0000-0000-0000705F0000}"/>
    <cellStyle name="Normal 21 4 3 3 2 4" xfId="22450" xr:uid="{00000000-0005-0000-0000-0000715F0000}"/>
    <cellStyle name="Normal 21 4 3 3 2 5" xfId="31695" xr:uid="{00000000-0005-0000-0000-0000725F0000}"/>
    <cellStyle name="Normal 21 4 3 3 2 6" xfId="40940" xr:uid="{00000000-0005-0000-0000-0000735F0000}"/>
    <cellStyle name="Normal 21 4 3 3 3" xfId="2517" xr:uid="{00000000-0005-0000-0000-0000745F0000}"/>
    <cellStyle name="Normal 21 4 3 3 3 2" xfId="7499" xr:uid="{00000000-0005-0000-0000-0000755F0000}"/>
    <cellStyle name="Normal 21 4 3 3 3 2 2" xfId="16744" xr:uid="{00000000-0005-0000-0000-0000765F0000}"/>
    <cellStyle name="Normal 21 4 3 3 3 2 3" xfId="25994" xr:uid="{00000000-0005-0000-0000-0000775F0000}"/>
    <cellStyle name="Normal 21 4 3 3 3 2 4" xfId="35239" xr:uid="{00000000-0005-0000-0000-0000785F0000}"/>
    <cellStyle name="Normal 21 4 3 3 3 2 5" xfId="44484" xr:uid="{00000000-0005-0000-0000-0000795F0000}"/>
    <cellStyle name="Normal 21 4 3 3 3 3" xfId="11762" xr:uid="{00000000-0005-0000-0000-00007A5F0000}"/>
    <cellStyle name="Normal 21 4 3 3 3 4" xfId="21012" xr:uid="{00000000-0005-0000-0000-00007B5F0000}"/>
    <cellStyle name="Normal 21 4 3 3 3 5" xfId="30257" xr:uid="{00000000-0005-0000-0000-00007C5F0000}"/>
    <cellStyle name="Normal 21 4 3 3 3 6" xfId="39502" xr:uid="{00000000-0005-0000-0000-00007D5F0000}"/>
    <cellStyle name="Normal 21 4 3 3 4" xfId="6095" xr:uid="{00000000-0005-0000-0000-00007E5F0000}"/>
    <cellStyle name="Normal 21 4 3 3 4 2" xfId="15340" xr:uid="{00000000-0005-0000-0000-00007F5F0000}"/>
    <cellStyle name="Normal 21 4 3 3 4 3" xfId="24590" xr:uid="{00000000-0005-0000-0000-0000805F0000}"/>
    <cellStyle name="Normal 21 4 3 3 4 4" xfId="33835" xr:uid="{00000000-0005-0000-0000-0000815F0000}"/>
    <cellStyle name="Normal 21 4 3 3 4 5" xfId="43080" xr:uid="{00000000-0005-0000-0000-0000825F0000}"/>
    <cellStyle name="Normal 21 4 3 3 5" xfId="10358" xr:uid="{00000000-0005-0000-0000-0000835F0000}"/>
    <cellStyle name="Normal 21 4 3 3 6" xfId="19608" xr:uid="{00000000-0005-0000-0000-0000845F0000}"/>
    <cellStyle name="Normal 21 4 3 3 7" xfId="28853" xr:uid="{00000000-0005-0000-0000-0000855F0000}"/>
    <cellStyle name="Normal 21 4 3 3 8" xfId="38098" xr:uid="{00000000-0005-0000-0000-0000865F0000}"/>
    <cellStyle name="Normal 21 4 3 4" xfId="3236" xr:uid="{00000000-0005-0000-0000-0000875F0000}"/>
    <cellStyle name="Normal 21 4 3 4 2" xfId="8218" xr:uid="{00000000-0005-0000-0000-0000885F0000}"/>
    <cellStyle name="Normal 21 4 3 4 2 2" xfId="17463" xr:uid="{00000000-0005-0000-0000-0000895F0000}"/>
    <cellStyle name="Normal 21 4 3 4 2 3" xfId="26713" xr:uid="{00000000-0005-0000-0000-00008A5F0000}"/>
    <cellStyle name="Normal 21 4 3 4 2 4" xfId="35958" xr:uid="{00000000-0005-0000-0000-00008B5F0000}"/>
    <cellStyle name="Normal 21 4 3 4 2 5" xfId="45203" xr:uid="{00000000-0005-0000-0000-00008C5F0000}"/>
    <cellStyle name="Normal 21 4 3 4 3" xfId="12481" xr:uid="{00000000-0005-0000-0000-00008D5F0000}"/>
    <cellStyle name="Normal 21 4 3 4 4" xfId="21731" xr:uid="{00000000-0005-0000-0000-00008E5F0000}"/>
    <cellStyle name="Normal 21 4 3 4 5" xfId="30976" xr:uid="{00000000-0005-0000-0000-00008F5F0000}"/>
    <cellStyle name="Normal 21 4 3 4 6" xfId="40221" xr:uid="{00000000-0005-0000-0000-0000905F0000}"/>
    <cellStyle name="Normal 21 4 3 5" xfId="1698" xr:uid="{00000000-0005-0000-0000-0000915F0000}"/>
    <cellStyle name="Normal 21 4 3 5 2" xfId="6680" xr:uid="{00000000-0005-0000-0000-0000925F0000}"/>
    <cellStyle name="Normal 21 4 3 5 2 2" xfId="15925" xr:uid="{00000000-0005-0000-0000-0000935F0000}"/>
    <cellStyle name="Normal 21 4 3 5 2 3" xfId="25175" xr:uid="{00000000-0005-0000-0000-0000945F0000}"/>
    <cellStyle name="Normal 21 4 3 5 2 4" xfId="34420" xr:uid="{00000000-0005-0000-0000-0000955F0000}"/>
    <cellStyle name="Normal 21 4 3 5 2 5" xfId="43665" xr:uid="{00000000-0005-0000-0000-0000965F0000}"/>
    <cellStyle name="Normal 21 4 3 5 3" xfId="10943" xr:uid="{00000000-0005-0000-0000-0000975F0000}"/>
    <cellStyle name="Normal 21 4 3 5 4" xfId="20193" xr:uid="{00000000-0005-0000-0000-0000985F0000}"/>
    <cellStyle name="Normal 21 4 3 5 5" xfId="29438" xr:uid="{00000000-0005-0000-0000-0000995F0000}"/>
    <cellStyle name="Normal 21 4 3 5 6" xfId="38683" xr:uid="{00000000-0005-0000-0000-00009A5F0000}"/>
    <cellStyle name="Normal 21 4 3 6" xfId="5376" xr:uid="{00000000-0005-0000-0000-00009B5F0000}"/>
    <cellStyle name="Normal 21 4 3 6 2" xfId="14621" xr:uid="{00000000-0005-0000-0000-00009C5F0000}"/>
    <cellStyle name="Normal 21 4 3 6 3" xfId="23871" xr:uid="{00000000-0005-0000-0000-00009D5F0000}"/>
    <cellStyle name="Normal 21 4 3 6 4" xfId="33116" xr:uid="{00000000-0005-0000-0000-00009E5F0000}"/>
    <cellStyle name="Normal 21 4 3 6 5" xfId="42361" xr:uid="{00000000-0005-0000-0000-00009F5F0000}"/>
    <cellStyle name="Normal 21 4 3 7" xfId="4674" xr:uid="{00000000-0005-0000-0000-0000A05F0000}"/>
    <cellStyle name="Normal 21 4 3 7 2" xfId="13919" xr:uid="{00000000-0005-0000-0000-0000A15F0000}"/>
    <cellStyle name="Normal 21 4 3 7 3" xfId="23169" xr:uid="{00000000-0005-0000-0000-0000A25F0000}"/>
    <cellStyle name="Normal 21 4 3 7 4" xfId="32414" xr:uid="{00000000-0005-0000-0000-0000A35F0000}"/>
    <cellStyle name="Normal 21 4 3 7 5" xfId="41659" xr:uid="{00000000-0005-0000-0000-0000A45F0000}"/>
    <cellStyle name="Normal 21 4 3 8" xfId="9639" xr:uid="{00000000-0005-0000-0000-0000A55F0000}"/>
    <cellStyle name="Normal 21 4 3 9" xfId="18889" xr:uid="{00000000-0005-0000-0000-0000A65F0000}"/>
    <cellStyle name="Normal 21 4 4" xfId="528" xr:uid="{00000000-0005-0000-0000-0000A75F0000}"/>
    <cellStyle name="Normal 21 4 4 10" xfId="37513" xr:uid="{00000000-0005-0000-0000-0000A85F0000}"/>
    <cellStyle name="Normal 21 4 4 2" xfId="1230" xr:uid="{00000000-0005-0000-0000-0000A95F0000}"/>
    <cellStyle name="Normal 21 4 4 2 2" xfId="4072" xr:uid="{00000000-0005-0000-0000-0000AA5F0000}"/>
    <cellStyle name="Normal 21 4 4 2 2 2" xfId="9054" xr:uid="{00000000-0005-0000-0000-0000AB5F0000}"/>
    <cellStyle name="Normal 21 4 4 2 2 2 2" xfId="18299" xr:uid="{00000000-0005-0000-0000-0000AC5F0000}"/>
    <cellStyle name="Normal 21 4 4 2 2 2 3" xfId="27549" xr:uid="{00000000-0005-0000-0000-0000AD5F0000}"/>
    <cellStyle name="Normal 21 4 4 2 2 2 4" xfId="36794" xr:uid="{00000000-0005-0000-0000-0000AE5F0000}"/>
    <cellStyle name="Normal 21 4 4 2 2 2 5" xfId="46039" xr:uid="{00000000-0005-0000-0000-0000AF5F0000}"/>
    <cellStyle name="Normal 21 4 4 2 2 3" xfId="13317" xr:uid="{00000000-0005-0000-0000-0000B05F0000}"/>
    <cellStyle name="Normal 21 4 4 2 2 4" xfId="22567" xr:uid="{00000000-0005-0000-0000-0000B15F0000}"/>
    <cellStyle name="Normal 21 4 4 2 2 5" xfId="31812" xr:uid="{00000000-0005-0000-0000-0000B25F0000}"/>
    <cellStyle name="Normal 21 4 4 2 2 6" xfId="41057" xr:uid="{00000000-0005-0000-0000-0000B35F0000}"/>
    <cellStyle name="Normal 21 4 4 2 3" xfId="2651" xr:uid="{00000000-0005-0000-0000-0000B45F0000}"/>
    <cellStyle name="Normal 21 4 4 2 3 2" xfId="7633" xr:uid="{00000000-0005-0000-0000-0000B55F0000}"/>
    <cellStyle name="Normal 21 4 4 2 3 2 2" xfId="16878" xr:uid="{00000000-0005-0000-0000-0000B65F0000}"/>
    <cellStyle name="Normal 21 4 4 2 3 2 3" xfId="26128" xr:uid="{00000000-0005-0000-0000-0000B75F0000}"/>
    <cellStyle name="Normal 21 4 4 2 3 2 4" xfId="35373" xr:uid="{00000000-0005-0000-0000-0000B85F0000}"/>
    <cellStyle name="Normal 21 4 4 2 3 2 5" xfId="44618" xr:uid="{00000000-0005-0000-0000-0000B95F0000}"/>
    <cellStyle name="Normal 21 4 4 2 3 3" xfId="11896" xr:uid="{00000000-0005-0000-0000-0000BA5F0000}"/>
    <cellStyle name="Normal 21 4 4 2 3 4" xfId="21146" xr:uid="{00000000-0005-0000-0000-0000BB5F0000}"/>
    <cellStyle name="Normal 21 4 4 2 3 5" xfId="30391" xr:uid="{00000000-0005-0000-0000-0000BC5F0000}"/>
    <cellStyle name="Normal 21 4 4 2 3 6" xfId="39636" xr:uid="{00000000-0005-0000-0000-0000BD5F0000}"/>
    <cellStyle name="Normal 21 4 4 2 4" xfId="6212" xr:uid="{00000000-0005-0000-0000-0000BE5F0000}"/>
    <cellStyle name="Normal 21 4 4 2 4 2" xfId="15457" xr:uid="{00000000-0005-0000-0000-0000BF5F0000}"/>
    <cellStyle name="Normal 21 4 4 2 4 3" xfId="24707" xr:uid="{00000000-0005-0000-0000-0000C05F0000}"/>
    <cellStyle name="Normal 21 4 4 2 4 4" xfId="33952" xr:uid="{00000000-0005-0000-0000-0000C15F0000}"/>
    <cellStyle name="Normal 21 4 4 2 4 5" xfId="43197" xr:uid="{00000000-0005-0000-0000-0000C25F0000}"/>
    <cellStyle name="Normal 21 4 4 2 5" xfId="10475" xr:uid="{00000000-0005-0000-0000-0000C35F0000}"/>
    <cellStyle name="Normal 21 4 4 2 6" xfId="19725" xr:uid="{00000000-0005-0000-0000-0000C45F0000}"/>
    <cellStyle name="Normal 21 4 4 2 7" xfId="28970" xr:uid="{00000000-0005-0000-0000-0000C55F0000}"/>
    <cellStyle name="Normal 21 4 4 2 8" xfId="38215" xr:uid="{00000000-0005-0000-0000-0000C65F0000}"/>
    <cellStyle name="Normal 21 4 4 3" xfId="3370" xr:uid="{00000000-0005-0000-0000-0000C75F0000}"/>
    <cellStyle name="Normal 21 4 4 3 2" xfId="8352" xr:uid="{00000000-0005-0000-0000-0000C85F0000}"/>
    <cellStyle name="Normal 21 4 4 3 2 2" xfId="17597" xr:uid="{00000000-0005-0000-0000-0000C95F0000}"/>
    <cellStyle name="Normal 21 4 4 3 2 3" xfId="26847" xr:uid="{00000000-0005-0000-0000-0000CA5F0000}"/>
    <cellStyle name="Normal 21 4 4 3 2 4" xfId="36092" xr:uid="{00000000-0005-0000-0000-0000CB5F0000}"/>
    <cellStyle name="Normal 21 4 4 3 2 5" xfId="45337" xr:uid="{00000000-0005-0000-0000-0000CC5F0000}"/>
    <cellStyle name="Normal 21 4 4 3 3" xfId="12615" xr:uid="{00000000-0005-0000-0000-0000CD5F0000}"/>
    <cellStyle name="Normal 21 4 4 3 4" xfId="21865" xr:uid="{00000000-0005-0000-0000-0000CE5F0000}"/>
    <cellStyle name="Normal 21 4 4 3 5" xfId="31110" xr:uid="{00000000-0005-0000-0000-0000CF5F0000}"/>
    <cellStyle name="Normal 21 4 4 3 6" xfId="40355" xr:uid="{00000000-0005-0000-0000-0000D05F0000}"/>
    <cellStyle name="Normal 21 4 4 4" xfId="1932" xr:uid="{00000000-0005-0000-0000-0000D15F0000}"/>
    <cellStyle name="Normal 21 4 4 4 2" xfId="6914" xr:uid="{00000000-0005-0000-0000-0000D25F0000}"/>
    <cellStyle name="Normal 21 4 4 4 2 2" xfId="16159" xr:uid="{00000000-0005-0000-0000-0000D35F0000}"/>
    <cellStyle name="Normal 21 4 4 4 2 3" xfId="25409" xr:uid="{00000000-0005-0000-0000-0000D45F0000}"/>
    <cellStyle name="Normal 21 4 4 4 2 4" xfId="34654" xr:uid="{00000000-0005-0000-0000-0000D55F0000}"/>
    <cellStyle name="Normal 21 4 4 4 2 5" xfId="43899" xr:uid="{00000000-0005-0000-0000-0000D65F0000}"/>
    <cellStyle name="Normal 21 4 4 4 3" xfId="11177" xr:uid="{00000000-0005-0000-0000-0000D75F0000}"/>
    <cellStyle name="Normal 21 4 4 4 4" xfId="20427" xr:uid="{00000000-0005-0000-0000-0000D85F0000}"/>
    <cellStyle name="Normal 21 4 4 4 5" xfId="29672" xr:uid="{00000000-0005-0000-0000-0000D95F0000}"/>
    <cellStyle name="Normal 21 4 4 4 6" xfId="38917" xr:uid="{00000000-0005-0000-0000-0000DA5F0000}"/>
    <cellStyle name="Normal 21 4 4 5" xfId="5510" xr:uid="{00000000-0005-0000-0000-0000DB5F0000}"/>
    <cellStyle name="Normal 21 4 4 5 2" xfId="14755" xr:uid="{00000000-0005-0000-0000-0000DC5F0000}"/>
    <cellStyle name="Normal 21 4 4 5 3" xfId="24005" xr:uid="{00000000-0005-0000-0000-0000DD5F0000}"/>
    <cellStyle name="Normal 21 4 4 5 4" xfId="33250" xr:uid="{00000000-0005-0000-0000-0000DE5F0000}"/>
    <cellStyle name="Normal 21 4 4 5 5" xfId="42495" xr:uid="{00000000-0005-0000-0000-0000DF5F0000}"/>
    <cellStyle name="Normal 21 4 4 6" xfId="4791" xr:uid="{00000000-0005-0000-0000-0000E05F0000}"/>
    <cellStyle name="Normal 21 4 4 6 2" xfId="14036" xr:uid="{00000000-0005-0000-0000-0000E15F0000}"/>
    <cellStyle name="Normal 21 4 4 6 3" xfId="23286" xr:uid="{00000000-0005-0000-0000-0000E25F0000}"/>
    <cellStyle name="Normal 21 4 4 6 4" xfId="32531" xr:uid="{00000000-0005-0000-0000-0000E35F0000}"/>
    <cellStyle name="Normal 21 4 4 6 5" xfId="41776" xr:uid="{00000000-0005-0000-0000-0000E45F0000}"/>
    <cellStyle name="Normal 21 4 4 7" xfId="9773" xr:uid="{00000000-0005-0000-0000-0000E55F0000}"/>
    <cellStyle name="Normal 21 4 4 8" xfId="19023" xr:uid="{00000000-0005-0000-0000-0000E65F0000}"/>
    <cellStyle name="Normal 21 4 4 9" xfId="28268" xr:uid="{00000000-0005-0000-0000-0000E75F0000}"/>
    <cellStyle name="Normal 21 4 5" xfId="879" xr:uid="{00000000-0005-0000-0000-0000E85F0000}"/>
    <cellStyle name="Normal 21 4 5 2" xfId="3721" xr:uid="{00000000-0005-0000-0000-0000E95F0000}"/>
    <cellStyle name="Normal 21 4 5 2 2" xfId="8703" xr:uid="{00000000-0005-0000-0000-0000EA5F0000}"/>
    <cellStyle name="Normal 21 4 5 2 2 2" xfId="17948" xr:uid="{00000000-0005-0000-0000-0000EB5F0000}"/>
    <cellStyle name="Normal 21 4 5 2 2 3" xfId="27198" xr:uid="{00000000-0005-0000-0000-0000EC5F0000}"/>
    <cellStyle name="Normal 21 4 5 2 2 4" xfId="36443" xr:uid="{00000000-0005-0000-0000-0000ED5F0000}"/>
    <cellStyle name="Normal 21 4 5 2 2 5" xfId="45688" xr:uid="{00000000-0005-0000-0000-0000EE5F0000}"/>
    <cellStyle name="Normal 21 4 5 2 3" xfId="12966" xr:uid="{00000000-0005-0000-0000-0000EF5F0000}"/>
    <cellStyle name="Normal 21 4 5 2 4" xfId="22216" xr:uid="{00000000-0005-0000-0000-0000F05F0000}"/>
    <cellStyle name="Normal 21 4 5 2 5" xfId="31461" xr:uid="{00000000-0005-0000-0000-0000F15F0000}"/>
    <cellStyle name="Normal 21 4 5 2 6" xfId="40706" xr:uid="{00000000-0005-0000-0000-0000F25F0000}"/>
    <cellStyle name="Normal 21 4 5 3" xfId="2283" xr:uid="{00000000-0005-0000-0000-0000F35F0000}"/>
    <cellStyle name="Normal 21 4 5 3 2" xfId="7265" xr:uid="{00000000-0005-0000-0000-0000F45F0000}"/>
    <cellStyle name="Normal 21 4 5 3 2 2" xfId="16510" xr:uid="{00000000-0005-0000-0000-0000F55F0000}"/>
    <cellStyle name="Normal 21 4 5 3 2 3" xfId="25760" xr:uid="{00000000-0005-0000-0000-0000F65F0000}"/>
    <cellStyle name="Normal 21 4 5 3 2 4" xfId="35005" xr:uid="{00000000-0005-0000-0000-0000F75F0000}"/>
    <cellStyle name="Normal 21 4 5 3 2 5" xfId="44250" xr:uid="{00000000-0005-0000-0000-0000F85F0000}"/>
    <cellStyle name="Normal 21 4 5 3 3" xfId="11528" xr:uid="{00000000-0005-0000-0000-0000F95F0000}"/>
    <cellStyle name="Normal 21 4 5 3 4" xfId="20778" xr:uid="{00000000-0005-0000-0000-0000FA5F0000}"/>
    <cellStyle name="Normal 21 4 5 3 5" xfId="30023" xr:uid="{00000000-0005-0000-0000-0000FB5F0000}"/>
    <cellStyle name="Normal 21 4 5 3 6" xfId="39268" xr:uid="{00000000-0005-0000-0000-0000FC5F0000}"/>
    <cellStyle name="Normal 21 4 5 4" xfId="5861" xr:uid="{00000000-0005-0000-0000-0000FD5F0000}"/>
    <cellStyle name="Normal 21 4 5 4 2" xfId="15106" xr:uid="{00000000-0005-0000-0000-0000FE5F0000}"/>
    <cellStyle name="Normal 21 4 5 4 3" xfId="24356" xr:uid="{00000000-0005-0000-0000-0000FF5F0000}"/>
    <cellStyle name="Normal 21 4 5 4 4" xfId="33601" xr:uid="{00000000-0005-0000-0000-000000600000}"/>
    <cellStyle name="Normal 21 4 5 4 5" xfId="42846" xr:uid="{00000000-0005-0000-0000-000001600000}"/>
    <cellStyle name="Normal 21 4 5 5" xfId="10124" xr:uid="{00000000-0005-0000-0000-000002600000}"/>
    <cellStyle name="Normal 21 4 5 6" xfId="19374" xr:uid="{00000000-0005-0000-0000-000003600000}"/>
    <cellStyle name="Normal 21 4 5 7" xfId="28619" xr:uid="{00000000-0005-0000-0000-000004600000}"/>
    <cellStyle name="Normal 21 4 5 8" xfId="37864" xr:uid="{00000000-0005-0000-0000-000005600000}"/>
    <cellStyle name="Normal 21 4 6" xfId="3002" xr:uid="{00000000-0005-0000-0000-000006600000}"/>
    <cellStyle name="Normal 21 4 6 2" xfId="7984" xr:uid="{00000000-0005-0000-0000-000007600000}"/>
    <cellStyle name="Normal 21 4 6 2 2" xfId="17229" xr:uid="{00000000-0005-0000-0000-000008600000}"/>
    <cellStyle name="Normal 21 4 6 2 3" xfId="26479" xr:uid="{00000000-0005-0000-0000-000009600000}"/>
    <cellStyle name="Normal 21 4 6 2 4" xfId="35724" xr:uid="{00000000-0005-0000-0000-00000A600000}"/>
    <cellStyle name="Normal 21 4 6 2 5" xfId="44969" xr:uid="{00000000-0005-0000-0000-00000B600000}"/>
    <cellStyle name="Normal 21 4 6 3" xfId="12247" xr:uid="{00000000-0005-0000-0000-00000C600000}"/>
    <cellStyle name="Normal 21 4 6 4" xfId="21497" xr:uid="{00000000-0005-0000-0000-00000D600000}"/>
    <cellStyle name="Normal 21 4 6 5" xfId="30742" xr:uid="{00000000-0005-0000-0000-00000E600000}"/>
    <cellStyle name="Normal 21 4 6 6" xfId="39987" xr:uid="{00000000-0005-0000-0000-00000F600000}"/>
    <cellStyle name="Normal 21 4 7" xfId="1620" xr:uid="{00000000-0005-0000-0000-000010600000}"/>
    <cellStyle name="Normal 21 4 7 2" xfId="6602" xr:uid="{00000000-0005-0000-0000-000011600000}"/>
    <cellStyle name="Normal 21 4 7 2 2" xfId="15847" xr:uid="{00000000-0005-0000-0000-000012600000}"/>
    <cellStyle name="Normal 21 4 7 2 3" xfId="25097" xr:uid="{00000000-0005-0000-0000-000013600000}"/>
    <cellStyle name="Normal 21 4 7 2 4" xfId="34342" xr:uid="{00000000-0005-0000-0000-000014600000}"/>
    <cellStyle name="Normal 21 4 7 2 5" xfId="43587" xr:uid="{00000000-0005-0000-0000-000015600000}"/>
    <cellStyle name="Normal 21 4 7 3" xfId="10865" xr:uid="{00000000-0005-0000-0000-000016600000}"/>
    <cellStyle name="Normal 21 4 7 4" xfId="20115" xr:uid="{00000000-0005-0000-0000-000017600000}"/>
    <cellStyle name="Normal 21 4 7 5" xfId="29360" xr:uid="{00000000-0005-0000-0000-000018600000}"/>
    <cellStyle name="Normal 21 4 7 6" xfId="38605" xr:uid="{00000000-0005-0000-0000-000019600000}"/>
    <cellStyle name="Normal 21 4 8" xfId="5142" xr:uid="{00000000-0005-0000-0000-00001A600000}"/>
    <cellStyle name="Normal 21 4 8 2" xfId="14387" xr:uid="{00000000-0005-0000-0000-00001B600000}"/>
    <cellStyle name="Normal 21 4 8 3" xfId="23637" xr:uid="{00000000-0005-0000-0000-00001C600000}"/>
    <cellStyle name="Normal 21 4 8 4" xfId="32882" xr:uid="{00000000-0005-0000-0000-00001D600000}"/>
    <cellStyle name="Normal 21 4 8 5" xfId="42127" xr:uid="{00000000-0005-0000-0000-00001E600000}"/>
    <cellStyle name="Normal 21 4 9" xfId="4440" xr:uid="{00000000-0005-0000-0000-00001F600000}"/>
    <cellStyle name="Normal 21 4 9 2" xfId="13685" xr:uid="{00000000-0005-0000-0000-000020600000}"/>
    <cellStyle name="Normal 21 4 9 3" xfId="22935" xr:uid="{00000000-0005-0000-0000-000021600000}"/>
    <cellStyle name="Normal 21 4 9 4" xfId="32180" xr:uid="{00000000-0005-0000-0000-000022600000}"/>
    <cellStyle name="Normal 21 4 9 5" xfId="41425" xr:uid="{00000000-0005-0000-0000-000023600000}"/>
    <cellStyle name="Normal 21 5" xfId="237" xr:uid="{00000000-0005-0000-0000-000024600000}"/>
    <cellStyle name="Normal 21 5 10" xfId="27978" xr:uid="{00000000-0005-0000-0000-000025600000}"/>
    <cellStyle name="Normal 21 5 11" xfId="37223" xr:uid="{00000000-0005-0000-0000-000026600000}"/>
    <cellStyle name="Normal 21 5 2" xfId="606" xr:uid="{00000000-0005-0000-0000-000027600000}"/>
    <cellStyle name="Normal 21 5 2 10" xfId="37591" xr:uid="{00000000-0005-0000-0000-000028600000}"/>
    <cellStyle name="Normal 21 5 2 2" xfId="1308" xr:uid="{00000000-0005-0000-0000-000029600000}"/>
    <cellStyle name="Normal 21 5 2 2 2" xfId="4150" xr:uid="{00000000-0005-0000-0000-00002A600000}"/>
    <cellStyle name="Normal 21 5 2 2 2 2" xfId="9132" xr:uid="{00000000-0005-0000-0000-00002B600000}"/>
    <cellStyle name="Normal 21 5 2 2 2 2 2" xfId="18377" xr:uid="{00000000-0005-0000-0000-00002C600000}"/>
    <cellStyle name="Normal 21 5 2 2 2 2 3" xfId="27627" xr:uid="{00000000-0005-0000-0000-00002D600000}"/>
    <cellStyle name="Normal 21 5 2 2 2 2 4" xfId="36872" xr:uid="{00000000-0005-0000-0000-00002E600000}"/>
    <cellStyle name="Normal 21 5 2 2 2 2 5" xfId="46117" xr:uid="{00000000-0005-0000-0000-00002F600000}"/>
    <cellStyle name="Normal 21 5 2 2 2 3" xfId="13395" xr:uid="{00000000-0005-0000-0000-000030600000}"/>
    <cellStyle name="Normal 21 5 2 2 2 4" xfId="22645" xr:uid="{00000000-0005-0000-0000-000031600000}"/>
    <cellStyle name="Normal 21 5 2 2 2 5" xfId="31890" xr:uid="{00000000-0005-0000-0000-000032600000}"/>
    <cellStyle name="Normal 21 5 2 2 2 6" xfId="41135" xr:uid="{00000000-0005-0000-0000-000033600000}"/>
    <cellStyle name="Normal 21 5 2 2 3" xfId="2729" xr:uid="{00000000-0005-0000-0000-000034600000}"/>
    <cellStyle name="Normal 21 5 2 2 3 2" xfId="7711" xr:uid="{00000000-0005-0000-0000-000035600000}"/>
    <cellStyle name="Normal 21 5 2 2 3 2 2" xfId="16956" xr:uid="{00000000-0005-0000-0000-000036600000}"/>
    <cellStyle name="Normal 21 5 2 2 3 2 3" xfId="26206" xr:uid="{00000000-0005-0000-0000-000037600000}"/>
    <cellStyle name="Normal 21 5 2 2 3 2 4" xfId="35451" xr:uid="{00000000-0005-0000-0000-000038600000}"/>
    <cellStyle name="Normal 21 5 2 2 3 2 5" xfId="44696" xr:uid="{00000000-0005-0000-0000-000039600000}"/>
    <cellStyle name="Normal 21 5 2 2 3 3" xfId="11974" xr:uid="{00000000-0005-0000-0000-00003A600000}"/>
    <cellStyle name="Normal 21 5 2 2 3 4" xfId="21224" xr:uid="{00000000-0005-0000-0000-00003B600000}"/>
    <cellStyle name="Normal 21 5 2 2 3 5" xfId="30469" xr:uid="{00000000-0005-0000-0000-00003C600000}"/>
    <cellStyle name="Normal 21 5 2 2 3 6" xfId="39714" xr:uid="{00000000-0005-0000-0000-00003D600000}"/>
    <cellStyle name="Normal 21 5 2 2 4" xfId="6290" xr:uid="{00000000-0005-0000-0000-00003E600000}"/>
    <cellStyle name="Normal 21 5 2 2 4 2" xfId="15535" xr:uid="{00000000-0005-0000-0000-00003F600000}"/>
    <cellStyle name="Normal 21 5 2 2 4 3" xfId="24785" xr:uid="{00000000-0005-0000-0000-000040600000}"/>
    <cellStyle name="Normal 21 5 2 2 4 4" xfId="34030" xr:uid="{00000000-0005-0000-0000-000041600000}"/>
    <cellStyle name="Normal 21 5 2 2 4 5" xfId="43275" xr:uid="{00000000-0005-0000-0000-000042600000}"/>
    <cellStyle name="Normal 21 5 2 2 5" xfId="10553" xr:uid="{00000000-0005-0000-0000-000043600000}"/>
    <cellStyle name="Normal 21 5 2 2 6" xfId="19803" xr:uid="{00000000-0005-0000-0000-000044600000}"/>
    <cellStyle name="Normal 21 5 2 2 7" xfId="29048" xr:uid="{00000000-0005-0000-0000-000045600000}"/>
    <cellStyle name="Normal 21 5 2 2 8" xfId="38293" xr:uid="{00000000-0005-0000-0000-000046600000}"/>
    <cellStyle name="Normal 21 5 2 3" xfId="3448" xr:uid="{00000000-0005-0000-0000-000047600000}"/>
    <cellStyle name="Normal 21 5 2 3 2" xfId="8430" xr:uid="{00000000-0005-0000-0000-000048600000}"/>
    <cellStyle name="Normal 21 5 2 3 2 2" xfId="17675" xr:uid="{00000000-0005-0000-0000-000049600000}"/>
    <cellStyle name="Normal 21 5 2 3 2 3" xfId="26925" xr:uid="{00000000-0005-0000-0000-00004A600000}"/>
    <cellStyle name="Normal 21 5 2 3 2 4" xfId="36170" xr:uid="{00000000-0005-0000-0000-00004B600000}"/>
    <cellStyle name="Normal 21 5 2 3 2 5" xfId="45415" xr:uid="{00000000-0005-0000-0000-00004C600000}"/>
    <cellStyle name="Normal 21 5 2 3 3" xfId="12693" xr:uid="{00000000-0005-0000-0000-00004D600000}"/>
    <cellStyle name="Normal 21 5 2 3 4" xfId="21943" xr:uid="{00000000-0005-0000-0000-00004E600000}"/>
    <cellStyle name="Normal 21 5 2 3 5" xfId="31188" xr:uid="{00000000-0005-0000-0000-00004F600000}"/>
    <cellStyle name="Normal 21 5 2 3 6" xfId="40433" xr:uid="{00000000-0005-0000-0000-000050600000}"/>
    <cellStyle name="Normal 21 5 2 4" xfId="2010" xr:uid="{00000000-0005-0000-0000-000051600000}"/>
    <cellStyle name="Normal 21 5 2 4 2" xfId="6992" xr:uid="{00000000-0005-0000-0000-000052600000}"/>
    <cellStyle name="Normal 21 5 2 4 2 2" xfId="16237" xr:uid="{00000000-0005-0000-0000-000053600000}"/>
    <cellStyle name="Normal 21 5 2 4 2 3" xfId="25487" xr:uid="{00000000-0005-0000-0000-000054600000}"/>
    <cellStyle name="Normal 21 5 2 4 2 4" xfId="34732" xr:uid="{00000000-0005-0000-0000-000055600000}"/>
    <cellStyle name="Normal 21 5 2 4 2 5" xfId="43977" xr:uid="{00000000-0005-0000-0000-000056600000}"/>
    <cellStyle name="Normal 21 5 2 4 3" xfId="11255" xr:uid="{00000000-0005-0000-0000-000057600000}"/>
    <cellStyle name="Normal 21 5 2 4 4" xfId="20505" xr:uid="{00000000-0005-0000-0000-000058600000}"/>
    <cellStyle name="Normal 21 5 2 4 5" xfId="29750" xr:uid="{00000000-0005-0000-0000-000059600000}"/>
    <cellStyle name="Normal 21 5 2 4 6" xfId="38995" xr:uid="{00000000-0005-0000-0000-00005A600000}"/>
    <cellStyle name="Normal 21 5 2 5" xfId="5588" xr:uid="{00000000-0005-0000-0000-00005B600000}"/>
    <cellStyle name="Normal 21 5 2 5 2" xfId="14833" xr:uid="{00000000-0005-0000-0000-00005C600000}"/>
    <cellStyle name="Normal 21 5 2 5 3" xfId="24083" xr:uid="{00000000-0005-0000-0000-00005D600000}"/>
    <cellStyle name="Normal 21 5 2 5 4" xfId="33328" xr:uid="{00000000-0005-0000-0000-00005E600000}"/>
    <cellStyle name="Normal 21 5 2 5 5" xfId="42573" xr:uid="{00000000-0005-0000-0000-00005F600000}"/>
    <cellStyle name="Normal 21 5 2 6" xfId="4869" xr:uid="{00000000-0005-0000-0000-000060600000}"/>
    <cellStyle name="Normal 21 5 2 6 2" xfId="14114" xr:uid="{00000000-0005-0000-0000-000061600000}"/>
    <cellStyle name="Normal 21 5 2 6 3" xfId="23364" xr:uid="{00000000-0005-0000-0000-000062600000}"/>
    <cellStyle name="Normal 21 5 2 6 4" xfId="32609" xr:uid="{00000000-0005-0000-0000-000063600000}"/>
    <cellStyle name="Normal 21 5 2 6 5" xfId="41854" xr:uid="{00000000-0005-0000-0000-000064600000}"/>
    <cellStyle name="Normal 21 5 2 7" xfId="9851" xr:uid="{00000000-0005-0000-0000-000065600000}"/>
    <cellStyle name="Normal 21 5 2 8" xfId="19101" xr:uid="{00000000-0005-0000-0000-000066600000}"/>
    <cellStyle name="Normal 21 5 2 9" xfId="28346" xr:uid="{00000000-0005-0000-0000-000067600000}"/>
    <cellStyle name="Normal 21 5 3" xfId="957" xr:uid="{00000000-0005-0000-0000-000068600000}"/>
    <cellStyle name="Normal 21 5 3 2" xfId="3799" xr:uid="{00000000-0005-0000-0000-000069600000}"/>
    <cellStyle name="Normal 21 5 3 2 2" xfId="8781" xr:uid="{00000000-0005-0000-0000-00006A600000}"/>
    <cellStyle name="Normal 21 5 3 2 2 2" xfId="18026" xr:uid="{00000000-0005-0000-0000-00006B600000}"/>
    <cellStyle name="Normal 21 5 3 2 2 3" xfId="27276" xr:uid="{00000000-0005-0000-0000-00006C600000}"/>
    <cellStyle name="Normal 21 5 3 2 2 4" xfId="36521" xr:uid="{00000000-0005-0000-0000-00006D600000}"/>
    <cellStyle name="Normal 21 5 3 2 2 5" xfId="45766" xr:uid="{00000000-0005-0000-0000-00006E600000}"/>
    <cellStyle name="Normal 21 5 3 2 3" xfId="13044" xr:uid="{00000000-0005-0000-0000-00006F600000}"/>
    <cellStyle name="Normal 21 5 3 2 4" xfId="22294" xr:uid="{00000000-0005-0000-0000-000070600000}"/>
    <cellStyle name="Normal 21 5 3 2 5" xfId="31539" xr:uid="{00000000-0005-0000-0000-000071600000}"/>
    <cellStyle name="Normal 21 5 3 2 6" xfId="40784" xr:uid="{00000000-0005-0000-0000-000072600000}"/>
    <cellStyle name="Normal 21 5 3 3" xfId="2361" xr:uid="{00000000-0005-0000-0000-000073600000}"/>
    <cellStyle name="Normal 21 5 3 3 2" xfId="7343" xr:uid="{00000000-0005-0000-0000-000074600000}"/>
    <cellStyle name="Normal 21 5 3 3 2 2" xfId="16588" xr:uid="{00000000-0005-0000-0000-000075600000}"/>
    <cellStyle name="Normal 21 5 3 3 2 3" xfId="25838" xr:uid="{00000000-0005-0000-0000-000076600000}"/>
    <cellStyle name="Normal 21 5 3 3 2 4" xfId="35083" xr:uid="{00000000-0005-0000-0000-000077600000}"/>
    <cellStyle name="Normal 21 5 3 3 2 5" xfId="44328" xr:uid="{00000000-0005-0000-0000-000078600000}"/>
    <cellStyle name="Normal 21 5 3 3 3" xfId="11606" xr:uid="{00000000-0005-0000-0000-000079600000}"/>
    <cellStyle name="Normal 21 5 3 3 4" xfId="20856" xr:uid="{00000000-0005-0000-0000-00007A600000}"/>
    <cellStyle name="Normal 21 5 3 3 5" xfId="30101" xr:uid="{00000000-0005-0000-0000-00007B600000}"/>
    <cellStyle name="Normal 21 5 3 3 6" xfId="39346" xr:uid="{00000000-0005-0000-0000-00007C600000}"/>
    <cellStyle name="Normal 21 5 3 4" xfId="5939" xr:uid="{00000000-0005-0000-0000-00007D600000}"/>
    <cellStyle name="Normal 21 5 3 4 2" xfId="15184" xr:uid="{00000000-0005-0000-0000-00007E600000}"/>
    <cellStyle name="Normal 21 5 3 4 3" xfId="24434" xr:uid="{00000000-0005-0000-0000-00007F600000}"/>
    <cellStyle name="Normal 21 5 3 4 4" xfId="33679" xr:uid="{00000000-0005-0000-0000-000080600000}"/>
    <cellStyle name="Normal 21 5 3 4 5" xfId="42924" xr:uid="{00000000-0005-0000-0000-000081600000}"/>
    <cellStyle name="Normal 21 5 3 5" xfId="10202" xr:uid="{00000000-0005-0000-0000-000082600000}"/>
    <cellStyle name="Normal 21 5 3 6" xfId="19452" xr:uid="{00000000-0005-0000-0000-000083600000}"/>
    <cellStyle name="Normal 21 5 3 7" xfId="28697" xr:uid="{00000000-0005-0000-0000-000084600000}"/>
    <cellStyle name="Normal 21 5 3 8" xfId="37942" xr:uid="{00000000-0005-0000-0000-000085600000}"/>
    <cellStyle name="Normal 21 5 4" xfId="3080" xr:uid="{00000000-0005-0000-0000-000086600000}"/>
    <cellStyle name="Normal 21 5 4 2" xfId="8062" xr:uid="{00000000-0005-0000-0000-000087600000}"/>
    <cellStyle name="Normal 21 5 4 2 2" xfId="17307" xr:uid="{00000000-0005-0000-0000-000088600000}"/>
    <cellStyle name="Normal 21 5 4 2 3" xfId="26557" xr:uid="{00000000-0005-0000-0000-000089600000}"/>
    <cellStyle name="Normal 21 5 4 2 4" xfId="35802" xr:uid="{00000000-0005-0000-0000-00008A600000}"/>
    <cellStyle name="Normal 21 5 4 2 5" xfId="45047" xr:uid="{00000000-0005-0000-0000-00008B600000}"/>
    <cellStyle name="Normal 21 5 4 3" xfId="12325" xr:uid="{00000000-0005-0000-0000-00008C600000}"/>
    <cellStyle name="Normal 21 5 4 4" xfId="21575" xr:uid="{00000000-0005-0000-0000-00008D600000}"/>
    <cellStyle name="Normal 21 5 4 5" xfId="30820" xr:uid="{00000000-0005-0000-0000-00008E600000}"/>
    <cellStyle name="Normal 21 5 4 6" xfId="40065" xr:uid="{00000000-0005-0000-0000-00008F600000}"/>
    <cellStyle name="Normal 21 5 5" xfId="1776" xr:uid="{00000000-0005-0000-0000-000090600000}"/>
    <cellStyle name="Normal 21 5 5 2" xfId="6758" xr:uid="{00000000-0005-0000-0000-000091600000}"/>
    <cellStyle name="Normal 21 5 5 2 2" xfId="16003" xr:uid="{00000000-0005-0000-0000-000092600000}"/>
    <cellStyle name="Normal 21 5 5 2 3" xfId="25253" xr:uid="{00000000-0005-0000-0000-000093600000}"/>
    <cellStyle name="Normal 21 5 5 2 4" xfId="34498" xr:uid="{00000000-0005-0000-0000-000094600000}"/>
    <cellStyle name="Normal 21 5 5 2 5" xfId="43743" xr:uid="{00000000-0005-0000-0000-000095600000}"/>
    <cellStyle name="Normal 21 5 5 3" xfId="11021" xr:uid="{00000000-0005-0000-0000-000096600000}"/>
    <cellStyle name="Normal 21 5 5 4" xfId="20271" xr:uid="{00000000-0005-0000-0000-000097600000}"/>
    <cellStyle name="Normal 21 5 5 5" xfId="29516" xr:uid="{00000000-0005-0000-0000-000098600000}"/>
    <cellStyle name="Normal 21 5 5 6" xfId="38761" xr:uid="{00000000-0005-0000-0000-000099600000}"/>
    <cellStyle name="Normal 21 5 6" xfId="5220" xr:uid="{00000000-0005-0000-0000-00009A600000}"/>
    <cellStyle name="Normal 21 5 6 2" xfId="14465" xr:uid="{00000000-0005-0000-0000-00009B600000}"/>
    <cellStyle name="Normal 21 5 6 3" xfId="23715" xr:uid="{00000000-0005-0000-0000-00009C600000}"/>
    <cellStyle name="Normal 21 5 6 4" xfId="32960" xr:uid="{00000000-0005-0000-0000-00009D600000}"/>
    <cellStyle name="Normal 21 5 6 5" xfId="42205" xr:uid="{00000000-0005-0000-0000-00009E600000}"/>
    <cellStyle name="Normal 21 5 7" xfId="4518" xr:uid="{00000000-0005-0000-0000-00009F600000}"/>
    <cellStyle name="Normal 21 5 7 2" xfId="13763" xr:uid="{00000000-0005-0000-0000-0000A0600000}"/>
    <cellStyle name="Normal 21 5 7 3" xfId="23013" xr:uid="{00000000-0005-0000-0000-0000A1600000}"/>
    <cellStyle name="Normal 21 5 7 4" xfId="32258" xr:uid="{00000000-0005-0000-0000-0000A2600000}"/>
    <cellStyle name="Normal 21 5 7 5" xfId="41503" xr:uid="{00000000-0005-0000-0000-0000A3600000}"/>
    <cellStyle name="Normal 21 5 8" xfId="9483" xr:uid="{00000000-0005-0000-0000-0000A4600000}"/>
    <cellStyle name="Normal 21 5 9" xfId="18733" xr:uid="{00000000-0005-0000-0000-0000A5600000}"/>
    <cellStyle name="Normal 21 6" xfId="354" xr:uid="{00000000-0005-0000-0000-0000A6600000}"/>
    <cellStyle name="Normal 21 6 10" xfId="28095" xr:uid="{00000000-0005-0000-0000-0000A7600000}"/>
    <cellStyle name="Normal 21 6 11" xfId="37340" xr:uid="{00000000-0005-0000-0000-0000A8600000}"/>
    <cellStyle name="Normal 21 6 2" xfId="723" xr:uid="{00000000-0005-0000-0000-0000A9600000}"/>
    <cellStyle name="Normal 21 6 2 10" xfId="37708" xr:uid="{00000000-0005-0000-0000-0000AA600000}"/>
    <cellStyle name="Normal 21 6 2 2" xfId="1425" xr:uid="{00000000-0005-0000-0000-0000AB600000}"/>
    <cellStyle name="Normal 21 6 2 2 2" xfId="4267" xr:uid="{00000000-0005-0000-0000-0000AC600000}"/>
    <cellStyle name="Normal 21 6 2 2 2 2" xfId="9249" xr:uid="{00000000-0005-0000-0000-0000AD600000}"/>
    <cellStyle name="Normal 21 6 2 2 2 2 2" xfId="18494" xr:uid="{00000000-0005-0000-0000-0000AE600000}"/>
    <cellStyle name="Normal 21 6 2 2 2 2 3" xfId="27744" xr:uid="{00000000-0005-0000-0000-0000AF600000}"/>
    <cellStyle name="Normal 21 6 2 2 2 2 4" xfId="36989" xr:uid="{00000000-0005-0000-0000-0000B0600000}"/>
    <cellStyle name="Normal 21 6 2 2 2 2 5" xfId="46234" xr:uid="{00000000-0005-0000-0000-0000B1600000}"/>
    <cellStyle name="Normal 21 6 2 2 2 3" xfId="13512" xr:uid="{00000000-0005-0000-0000-0000B2600000}"/>
    <cellStyle name="Normal 21 6 2 2 2 4" xfId="22762" xr:uid="{00000000-0005-0000-0000-0000B3600000}"/>
    <cellStyle name="Normal 21 6 2 2 2 5" xfId="32007" xr:uid="{00000000-0005-0000-0000-0000B4600000}"/>
    <cellStyle name="Normal 21 6 2 2 2 6" xfId="41252" xr:uid="{00000000-0005-0000-0000-0000B5600000}"/>
    <cellStyle name="Normal 21 6 2 2 3" xfId="2846" xr:uid="{00000000-0005-0000-0000-0000B6600000}"/>
    <cellStyle name="Normal 21 6 2 2 3 2" xfId="7828" xr:uid="{00000000-0005-0000-0000-0000B7600000}"/>
    <cellStyle name="Normal 21 6 2 2 3 2 2" xfId="17073" xr:uid="{00000000-0005-0000-0000-0000B8600000}"/>
    <cellStyle name="Normal 21 6 2 2 3 2 3" xfId="26323" xr:uid="{00000000-0005-0000-0000-0000B9600000}"/>
    <cellStyle name="Normal 21 6 2 2 3 2 4" xfId="35568" xr:uid="{00000000-0005-0000-0000-0000BA600000}"/>
    <cellStyle name="Normal 21 6 2 2 3 2 5" xfId="44813" xr:uid="{00000000-0005-0000-0000-0000BB600000}"/>
    <cellStyle name="Normal 21 6 2 2 3 3" xfId="12091" xr:uid="{00000000-0005-0000-0000-0000BC600000}"/>
    <cellStyle name="Normal 21 6 2 2 3 4" xfId="21341" xr:uid="{00000000-0005-0000-0000-0000BD600000}"/>
    <cellStyle name="Normal 21 6 2 2 3 5" xfId="30586" xr:uid="{00000000-0005-0000-0000-0000BE600000}"/>
    <cellStyle name="Normal 21 6 2 2 3 6" xfId="39831" xr:uid="{00000000-0005-0000-0000-0000BF600000}"/>
    <cellStyle name="Normal 21 6 2 2 4" xfId="6407" xr:uid="{00000000-0005-0000-0000-0000C0600000}"/>
    <cellStyle name="Normal 21 6 2 2 4 2" xfId="15652" xr:uid="{00000000-0005-0000-0000-0000C1600000}"/>
    <cellStyle name="Normal 21 6 2 2 4 3" xfId="24902" xr:uid="{00000000-0005-0000-0000-0000C2600000}"/>
    <cellStyle name="Normal 21 6 2 2 4 4" xfId="34147" xr:uid="{00000000-0005-0000-0000-0000C3600000}"/>
    <cellStyle name="Normal 21 6 2 2 4 5" xfId="43392" xr:uid="{00000000-0005-0000-0000-0000C4600000}"/>
    <cellStyle name="Normal 21 6 2 2 5" xfId="10670" xr:uid="{00000000-0005-0000-0000-0000C5600000}"/>
    <cellStyle name="Normal 21 6 2 2 6" xfId="19920" xr:uid="{00000000-0005-0000-0000-0000C6600000}"/>
    <cellStyle name="Normal 21 6 2 2 7" xfId="29165" xr:uid="{00000000-0005-0000-0000-0000C7600000}"/>
    <cellStyle name="Normal 21 6 2 2 8" xfId="38410" xr:uid="{00000000-0005-0000-0000-0000C8600000}"/>
    <cellStyle name="Normal 21 6 2 3" xfId="3565" xr:uid="{00000000-0005-0000-0000-0000C9600000}"/>
    <cellStyle name="Normal 21 6 2 3 2" xfId="8547" xr:uid="{00000000-0005-0000-0000-0000CA600000}"/>
    <cellStyle name="Normal 21 6 2 3 2 2" xfId="17792" xr:uid="{00000000-0005-0000-0000-0000CB600000}"/>
    <cellStyle name="Normal 21 6 2 3 2 3" xfId="27042" xr:uid="{00000000-0005-0000-0000-0000CC600000}"/>
    <cellStyle name="Normal 21 6 2 3 2 4" xfId="36287" xr:uid="{00000000-0005-0000-0000-0000CD600000}"/>
    <cellStyle name="Normal 21 6 2 3 2 5" xfId="45532" xr:uid="{00000000-0005-0000-0000-0000CE600000}"/>
    <cellStyle name="Normal 21 6 2 3 3" xfId="12810" xr:uid="{00000000-0005-0000-0000-0000CF600000}"/>
    <cellStyle name="Normal 21 6 2 3 4" xfId="22060" xr:uid="{00000000-0005-0000-0000-0000D0600000}"/>
    <cellStyle name="Normal 21 6 2 3 5" xfId="31305" xr:uid="{00000000-0005-0000-0000-0000D1600000}"/>
    <cellStyle name="Normal 21 6 2 3 6" xfId="40550" xr:uid="{00000000-0005-0000-0000-0000D2600000}"/>
    <cellStyle name="Normal 21 6 2 4" xfId="2127" xr:uid="{00000000-0005-0000-0000-0000D3600000}"/>
    <cellStyle name="Normal 21 6 2 4 2" xfId="7109" xr:uid="{00000000-0005-0000-0000-0000D4600000}"/>
    <cellStyle name="Normal 21 6 2 4 2 2" xfId="16354" xr:uid="{00000000-0005-0000-0000-0000D5600000}"/>
    <cellStyle name="Normal 21 6 2 4 2 3" xfId="25604" xr:uid="{00000000-0005-0000-0000-0000D6600000}"/>
    <cellStyle name="Normal 21 6 2 4 2 4" xfId="34849" xr:uid="{00000000-0005-0000-0000-0000D7600000}"/>
    <cellStyle name="Normal 21 6 2 4 2 5" xfId="44094" xr:uid="{00000000-0005-0000-0000-0000D8600000}"/>
    <cellStyle name="Normal 21 6 2 4 3" xfId="11372" xr:uid="{00000000-0005-0000-0000-0000D9600000}"/>
    <cellStyle name="Normal 21 6 2 4 4" xfId="20622" xr:uid="{00000000-0005-0000-0000-0000DA600000}"/>
    <cellStyle name="Normal 21 6 2 4 5" xfId="29867" xr:uid="{00000000-0005-0000-0000-0000DB600000}"/>
    <cellStyle name="Normal 21 6 2 4 6" xfId="39112" xr:uid="{00000000-0005-0000-0000-0000DC600000}"/>
    <cellStyle name="Normal 21 6 2 5" xfId="5705" xr:uid="{00000000-0005-0000-0000-0000DD600000}"/>
    <cellStyle name="Normal 21 6 2 5 2" xfId="14950" xr:uid="{00000000-0005-0000-0000-0000DE600000}"/>
    <cellStyle name="Normal 21 6 2 5 3" xfId="24200" xr:uid="{00000000-0005-0000-0000-0000DF600000}"/>
    <cellStyle name="Normal 21 6 2 5 4" xfId="33445" xr:uid="{00000000-0005-0000-0000-0000E0600000}"/>
    <cellStyle name="Normal 21 6 2 5 5" xfId="42690" xr:uid="{00000000-0005-0000-0000-0000E1600000}"/>
    <cellStyle name="Normal 21 6 2 6" xfId="4986" xr:uid="{00000000-0005-0000-0000-0000E2600000}"/>
    <cellStyle name="Normal 21 6 2 6 2" xfId="14231" xr:uid="{00000000-0005-0000-0000-0000E3600000}"/>
    <cellStyle name="Normal 21 6 2 6 3" xfId="23481" xr:uid="{00000000-0005-0000-0000-0000E4600000}"/>
    <cellStyle name="Normal 21 6 2 6 4" xfId="32726" xr:uid="{00000000-0005-0000-0000-0000E5600000}"/>
    <cellStyle name="Normal 21 6 2 6 5" xfId="41971" xr:uid="{00000000-0005-0000-0000-0000E6600000}"/>
    <cellStyle name="Normal 21 6 2 7" xfId="9968" xr:uid="{00000000-0005-0000-0000-0000E7600000}"/>
    <cellStyle name="Normal 21 6 2 8" xfId="19218" xr:uid="{00000000-0005-0000-0000-0000E8600000}"/>
    <cellStyle name="Normal 21 6 2 9" xfId="28463" xr:uid="{00000000-0005-0000-0000-0000E9600000}"/>
    <cellStyle name="Normal 21 6 3" xfId="1074" xr:uid="{00000000-0005-0000-0000-0000EA600000}"/>
    <cellStyle name="Normal 21 6 3 2" xfId="3916" xr:uid="{00000000-0005-0000-0000-0000EB600000}"/>
    <cellStyle name="Normal 21 6 3 2 2" xfId="8898" xr:uid="{00000000-0005-0000-0000-0000EC600000}"/>
    <cellStyle name="Normal 21 6 3 2 2 2" xfId="18143" xr:uid="{00000000-0005-0000-0000-0000ED600000}"/>
    <cellStyle name="Normal 21 6 3 2 2 3" xfId="27393" xr:uid="{00000000-0005-0000-0000-0000EE600000}"/>
    <cellStyle name="Normal 21 6 3 2 2 4" xfId="36638" xr:uid="{00000000-0005-0000-0000-0000EF600000}"/>
    <cellStyle name="Normal 21 6 3 2 2 5" xfId="45883" xr:uid="{00000000-0005-0000-0000-0000F0600000}"/>
    <cellStyle name="Normal 21 6 3 2 3" xfId="13161" xr:uid="{00000000-0005-0000-0000-0000F1600000}"/>
    <cellStyle name="Normal 21 6 3 2 4" xfId="22411" xr:uid="{00000000-0005-0000-0000-0000F2600000}"/>
    <cellStyle name="Normal 21 6 3 2 5" xfId="31656" xr:uid="{00000000-0005-0000-0000-0000F3600000}"/>
    <cellStyle name="Normal 21 6 3 2 6" xfId="40901" xr:uid="{00000000-0005-0000-0000-0000F4600000}"/>
    <cellStyle name="Normal 21 6 3 3" xfId="2478" xr:uid="{00000000-0005-0000-0000-0000F5600000}"/>
    <cellStyle name="Normal 21 6 3 3 2" xfId="7460" xr:uid="{00000000-0005-0000-0000-0000F6600000}"/>
    <cellStyle name="Normal 21 6 3 3 2 2" xfId="16705" xr:uid="{00000000-0005-0000-0000-0000F7600000}"/>
    <cellStyle name="Normal 21 6 3 3 2 3" xfId="25955" xr:uid="{00000000-0005-0000-0000-0000F8600000}"/>
    <cellStyle name="Normal 21 6 3 3 2 4" xfId="35200" xr:uid="{00000000-0005-0000-0000-0000F9600000}"/>
    <cellStyle name="Normal 21 6 3 3 2 5" xfId="44445" xr:uid="{00000000-0005-0000-0000-0000FA600000}"/>
    <cellStyle name="Normal 21 6 3 3 3" xfId="11723" xr:uid="{00000000-0005-0000-0000-0000FB600000}"/>
    <cellStyle name="Normal 21 6 3 3 4" xfId="20973" xr:uid="{00000000-0005-0000-0000-0000FC600000}"/>
    <cellStyle name="Normal 21 6 3 3 5" xfId="30218" xr:uid="{00000000-0005-0000-0000-0000FD600000}"/>
    <cellStyle name="Normal 21 6 3 3 6" xfId="39463" xr:uid="{00000000-0005-0000-0000-0000FE600000}"/>
    <cellStyle name="Normal 21 6 3 4" xfId="6056" xr:uid="{00000000-0005-0000-0000-0000FF600000}"/>
    <cellStyle name="Normal 21 6 3 4 2" xfId="15301" xr:uid="{00000000-0005-0000-0000-000000610000}"/>
    <cellStyle name="Normal 21 6 3 4 3" xfId="24551" xr:uid="{00000000-0005-0000-0000-000001610000}"/>
    <cellStyle name="Normal 21 6 3 4 4" xfId="33796" xr:uid="{00000000-0005-0000-0000-000002610000}"/>
    <cellStyle name="Normal 21 6 3 4 5" xfId="43041" xr:uid="{00000000-0005-0000-0000-000003610000}"/>
    <cellStyle name="Normal 21 6 3 5" xfId="10319" xr:uid="{00000000-0005-0000-0000-000004610000}"/>
    <cellStyle name="Normal 21 6 3 6" xfId="19569" xr:uid="{00000000-0005-0000-0000-000005610000}"/>
    <cellStyle name="Normal 21 6 3 7" xfId="28814" xr:uid="{00000000-0005-0000-0000-000006610000}"/>
    <cellStyle name="Normal 21 6 3 8" xfId="38059" xr:uid="{00000000-0005-0000-0000-000007610000}"/>
    <cellStyle name="Normal 21 6 4" xfId="3197" xr:uid="{00000000-0005-0000-0000-000008610000}"/>
    <cellStyle name="Normal 21 6 4 2" xfId="8179" xr:uid="{00000000-0005-0000-0000-000009610000}"/>
    <cellStyle name="Normal 21 6 4 2 2" xfId="17424" xr:uid="{00000000-0005-0000-0000-00000A610000}"/>
    <cellStyle name="Normal 21 6 4 2 3" xfId="26674" xr:uid="{00000000-0005-0000-0000-00000B610000}"/>
    <cellStyle name="Normal 21 6 4 2 4" xfId="35919" xr:uid="{00000000-0005-0000-0000-00000C610000}"/>
    <cellStyle name="Normal 21 6 4 2 5" xfId="45164" xr:uid="{00000000-0005-0000-0000-00000D610000}"/>
    <cellStyle name="Normal 21 6 4 3" xfId="12442" xr:uid="{00000000-0005-0000-0000-00000E610000}"/>
    <cellStyle name="Normal 21 6 4 4" xfId="21692" xr:uid="{00000000-0005-0000-0000-00000F610000}"/>
    <cellStyle name="Normal 21 6 4 5" xfId="30937" xr:uid="{00000000-0005-0000-0000-000010610000}"/>
    <cellStyle name="Normal 21 6 4 6" xfId="40182" xr:uid="{00000000-0005-0000-0000-000011610000}"/>
    <cellStyle name="Normal 21 6 5" xfId="1659" xr:uid="{00000000-0005-0000-0000-000012610000}"/>
    <cellStyle name="Normal 21 6 5 2" xfId="6641" xr:uid="{00000000-0005-0000-0000-000013610000}"/>
    <cellStyle name="Normal 21 6 5 2 2" xfId="15886" xr:uid="{00000000-0005-0000-0000-000014610000}"/>
    <cellStyle name="Normal 21 6 5 2 3" xfId="25136" xr:uid="{00000000-0005-0000-0000-000015610000}"/>
    <cellStyle name="Normal 21 6 5 2 4" xfId="34381" xr:uid="{00000000-0005-0000-0000-000016610000}"/>
    <cellStyle name="Normal 21 6 5 2 5" xfId="43626" xr:uid="{00000000-0005-0000-0000-000017610000}"/>
    <cellStyle name="Normal 21 6 5 3" xfId="10904" xr:uid="{00000000-0005-0000-0000-000018610000}"/>
    <cellStyle name="Normal 21 6 5 4" xfId="20154" xr:uid="{00000000-0005-0000-0000-000019610000}"/>
    <cellStyle name="Normal 21 6 5 5" xfId="29399" xr:uid="{00000000-0005-0000-0000-00001A610000}"/>
    <cellStyle name="Normal 21 6 5 6" xfId="38644" xr:uid="{00000000-0005-0000-0000-00001B610000}"/>
    <cellStyle name="Normal 21 6 6" xfId="5337" xr:uid="{00000000-0005-0000-0000-00001C610000}"/>
    <cellStyle name="Normal 21 6 6 2" xfId="14582" xr:uid="{00000000-0005-0000-0000-00001D610000}"/>
    <cellStyle name="Normal 21 6 6 3" xfId="23832" xr:uid="{00000000-0005-0000-0000-00001E610000}"/>
    <cellStyle name="Normal 21 6 6 4" xfId="33077" xr:uid="{00000000-0005-0000-0000-00001F610000}"/>
    <cellStyle name="Normal 21 6 6 5" xfId="42322" xr:uid="{00000000-0005-0000-0000-000020610000}"/>
    <cellStyle name="Normal 21 6 7" xfId="4635" xr:uid="{00000000-0005-0000-0000-000021610000}"/>
    <cellStyle name="Normal 21 6 7 2" xfId="13880" xr:uid="{00000000-0005-0000-0000-000022610000}"/>
    <cellStyle name="Normal 21 6 7 3" xfId="23130" xr:uid="{00000000-0005-0000-0000-000023610000}"/>
    <cellStyle name="Normal 21 6 7 4" xfId="32375" xr:uid="{00000000-0005-0000-0000-000024610000}"/>
    <cellStyle name="Normal 21 6 7 5" xfId="41620" xr:uid="{00000000-0005-0000-0000-000025610000}"/>
    <cellStyle name="Normal 21 6 8" xfId="9600" xr:uid="{00000000-0005-0000-0000-000026610000}"/>
    <cellStyle name="Normal 21 6 9" xfId="18850" xr:uid="{00000000-0005-0000-0000-000027610000}"/>
    <cellStyle name="Normal 21 7" xfId="488" xr:uid="{00000000-0005-0000-0000-000028610000}"/>
    <cellStyle name="Normal 21 7 10" xfId="37474" xr:uid="{00000000-0005-0000-0000-000029610000}"/>
    <cellStyle name="Normal 21 7 2" xfId="1191" xr:uid="{00000000-0005-0000-0000-00002A610000}"/>
    <cellStyle name="Normal 21 7 2 2" xfId="4033" xr:uid="{00000000-0005-0000-0000-00002B610000}"/>
    <cellStyle name="Normal 21 7 2 2 2" xfId="9015" xr:uid="{00000000-0005-0000-0000-00002C610000}"/>
    <cellStyle name="Normal 21 7 2 2 2 2" xfId="18260" xr:uid="{00000000-0005-0000-0000-00002D610000}"/>
    <cellStyle name="Normal 21 7 2 2 2 3" xfId="27510" xr:uid="{00000000-0005-0000-0000-00002E610000}"/>
    <cellStyle name="Normal 21 7 2 2 2 4" xfId="36755" xr:uid="{00000000-0005-0000-0000-00002F610000}"/>
    <cellStyle name="Normal 21 7 2 2 2 5" xfId="46000" xr:uid="{00000000-0005-0000-0000-000030610000}"/>
    <cellStyle name="Normal 21 7 2 2 3" xfId="13278" xr:uid="{00000000-0005-0000-0000-000031610000}"/>
    <cellStyle name="Normal 21 7 2 2 4" xfId="22528" xr:uid="{00000000-0005-0000-0000-000032610000}"/>
    <cellStyle name="Normal 21 7 2 2 5" xfId="31773" xr:uid="{00000000-0005-0000-0000-000033610000}"/>
    <cellStyle name="Normal 21 7 2 2 6" xfId="41018" xr:uid="{00000000-0005-0000-0000-000034610000}"/>
    <cellStyle name="Normal 21 7 2 3" xfId="2612" xr:uid="{00000000-0005-0000-0000-000035610000}"/>
    <cellStyle name="Normal 21 7 2 3 2" xfId="7594" xr:uid="{00000000-0005-0000-0000-000036610000}"/>
    <cellStyle name="Normal 21 7 2 3 2 2" xfId="16839" xr:uid="{00000000-0005-0000-0000-000037610000}"/>
    <cellStyle name="Normal 21 7 2 3 2 3" xfId="26089" xr:uid="{00000000-0005-0000-0000-000038610000}"/>
    <cellStyle name="Normal 21 7 2 3 2 4" xfId="35334" xr:uid="{00000000-0005-0000-0000-000039610000}"/>
    <cellStyle name="Normal 21 7 2 3 2 5" xfId="44579" xr:uid="{00000000-0005-0000-0000-00003A610000}"/>
    <cellStyle name="Normal 21 7 2 3 3" xfId="11857" xr:uid="{00000000-0005-0000-0000-00003B610000}"/>
    <cellStyle name="Normal 21 7 2 3 4" xfId="21107" xr:uid="{00000000-0005-0000-0000-00003C610000}"/>
    <cellStyle name="Normal 21 7 2 3 5" xfId="30352" xr:uid="{00000000-0005-0000-0000-00003D610000}"/>
    <cellStyle name="Normal 21 7 2 3 6" xfId="39597" xr:uid="{00000000-0005-0000-0000-00003E610000}"/>
    <cellStyle name="Normal 21 7 2 4" xfId="6173" xr:uid="{00000000-0005-0000-0000-00003F610000}"/>
    <cellStyle name="Normal 21 7 2 4 2" xfId="15418" xr:uid="{00000000-0005-0000-0000-000040610000}"/>
    <cellStyle name="Normal 21 7 2 4 3" xfId="24668" xr:uid="{00000000-0005-0000-0000-000041610000}"/>
    <cellStyle name="Normal 21 7 2 4 4" xfId="33913" xr:uid="{00000000-0005-0000-0000-000042610000}"/>
    <cellStyle name="Normal 21 7 2 4 5" xfId="43158" xr:uid="{00000000-0005-0000-0000-000043610000}"/>
    <cellStyle name="Normal 21 7 2 5" xfId="10436" xr:uid="{00000000-0005-0000-0000-000044610000}"/>
    <cellStyle name="Normal 21 7 2 6" xfId="19686" xr:uid="{00000000-0005-0000-0000-000045610000}"/>
    <cellStyle name="Normal 21 7 2 7" xfId="28931" xr:uid="{00000000-0005-0000-0000-000046610000}"/>
    <cellStyle name="Normal 21 7 2 8" xfId="38176" xr:uid="{00000000-0005-0000-0000-000047610000}"/>
    <cellStyle name="Normal 21 7 3" xfId="3331" xr:uid="{00000000-0005-0000-0000-000048610000}"/>
    <cellStyle name="Normal 21 7 3 2" xfId="8313" xr:uid="{00000000-0005-0000-0000-000049610000}"/>
    <cellStyle name="Normal 21 7 3 2 2" xfId="17558" xr:uid="{00000000-0005-0000-0000-00004A610000}"/>
    <cellStyle name="Normal 21 7 3 2 3" xfId="26808" xr:uid="{00000000-0005-0000-0000-00004B610000}"/>
    <cellStyle name="Normal 21 7 3 2 4" xfId="36053" xr:uid="{00000000-0005-0000-0000-00004C610000}"/>
    <cellStyle name="Normal 21 7 3 2 5" xfId="45298" xr:uid="{00000000-0005-0000-0000-00004D610000}"/>
    <cellStyle name="Normal 21 7 3 3" xfId="12576" xr:uid="{00000000-0005-0000-0000-00004E610000}"/>
    <cellStyle name="Normal 21 7 3 4" xfId="21826" xr:uid="{00000000-0005-0000-0000-00004F610000}"/>
    <cellStyle name="Normal 21 7 3 5" xfId="31071" xr:uid="{00000000-0005-0000-0000-000050610000}"/>
    <cellStyle name="Normal 21 7 3 6" xfId="40316" xr:uid="{00000000-0005-0000-0000-000051610000}"/>
    <cellStyle name="Normal 21 7 4" xfId="1893" xr:uid="{00000000-0005-0000-0000-000052610000}"/>
    <cellStyle name="Normal 21 7 4 2" xfId="6875" xr:uid="{00000000-0005-0000-0000-000053610000}"/>
    <cellStyle name="Normal 21 7 4 2 2" xfId="16120" xr:uid="{00000000-0005-0000-0000-000054610000}"/>
    <cellStyle name="Normal 21 7 4 2 3" xfId="25370" xr:uid="{00000000-0005-0000-0000-000055610000}"/>
    <cellStyle name="Normal 21 7 4 2 4" xfId="34615" xr:uid="{00000000-0005-0000-0000-000056610000}"/>
    <cellStyle name="Normal 21 7 4 2 5" xfId="43860" xr:uid="{00000000-0005-0000-0000-000057610000}"/>
    <cellStyle name="Normal 21 7 4 3" xfId="11138" xr:uid="{00000000-0005-0000-0000-000058610000}"/>
    <cellStyle name="Normal 21 7 4 4" xfId="20388" xr:uid="{00000000-0005-0000-0000-000059610000}"/>
    <cellStyle name="Normal 21 7 4 5" xfId="29633" xr:uid="{00000000-0005-0000-0000-00005A610000}"/>
    <cellStyle name="Normal 21 7 4 6" xfId="38878" xr:uid="{00000000-0005-0000-0000-00005B610000}"/>
    <cellStyle name="Normal 21 7 5" xfId="5471" xr:uid="{00000000-0005-0000-0000-00005C610000}"/>
    <cellStyle name="Normal 21 7 5 2" xfId="14716" xr:uid="{00000000-0005-0000-0000-00005D610000}"/>
    <cellStyle name="Normal 21 7 5 3" xfId="23966" xr:uid="{00000000-0005-0000-0000-00005E610000}"/>
    <cellStyle name="Normal 21 7 5 4" xfId="33211" xr:uid="{00000000-0005-0000-0000-00005F610000}"/>
    <cellStyle name="Normal 21 7 5 5" xfId="42456" xr:uid="{00000000-0005-0000-0000-000060610000}"/>
    <cellStyle name="Normal 21 7 6" xfId="4401" xr:uid="{00000000-0005-0000-0000-000061610000}"/>
    <cellStyle name="Normal 21 7 6 2" xfId="13646" xr:uid="{00000000-0005-0000-0000-000062610000}"/>
    <cellStyle name="Normal 21 7 6 3" xfId="22896" xr:uid="{00000000-0005-0000-0000-000063610000}"/>
    <cellStyle name="Normal 21 7 6 4" xfId="32141" xr:uid="{00000000-0005-0000-0000-000064610000}"/>
    <cellStyle name="Normal 21 7 6 5" xfId="41386" xr:uid="{00000000-0005-0000-0000-000065610000}"/>
    <cellStyle name="Normal 21 7 7" xfId="9734" xr:uid="{00000000-0005-0000-0000-000066610000}"/>
    <cellStyle name="Normal 21 7 8" xfId="18984" xr:uid="{00000000-0005-0000-0000-000067610000}"/>
    <cellStyle name="Normal 21 7 9" xfId="28229" xr:uid="{00000000-0005-0000-0000-000068610000}"/>
    <cellStyle name="Normal 21 8" xfId="453" xr:uid="{00000000-0005-0000-0000-000069610000}"/>
    <cellStyle name="Normal 21 8 2" xfId="3296" xr:uid="{00000000-0005-0000-0000-00006A610000}"/>
    <cellStyle name="Normal 21 8 2 2" xfId="8278" xr:uid="{00000000-0005-0000-0000-00006B610000}"/>
    <cellStyle name="Normal 21 8 2 2 2" xfId="17523" xr:uid="{00000000-0005-0000-0000-00006C610000}"/>
    <cellStyle name="Normal 21 8 2 2 3" xfId="26773" xr:uid="{00000000-0005-0000-0000-00006D610000}"/>
    <cellStyle name="Normal 21 8 2 2 4" xfId="36018" xr:uid="{00000000-0005-0000-0000-00006E610000}"/>
    <cellStyle name="Normal 21 8 2 2 5" xfId="45263" xr:uid="{00000000-0005-0000-0000-00006F610000}"/>
    <cellStyle name="Normal 21 8 2 3" xfId="12541" xr:uid="{00000000-0005-0000-0000-000070610000}"/>
    <cellStyle name="Normal 21 8 2 4" xfId="21791" xr:uid="{00000000-0005-0000-0000-000071610000}"/>
    <cellStyle name="Normal 21 8 2 5" xfId="31036" xr:uid="{00000000-0005-0000-0000-000072610000}"/>
    <cellStyle name="Normal 21 8 2 6" xfId="40281" xr:uid="{00000000-0005-0000-0000-000073610000}"/>
    <cellStyle name="Normal 21 8 3" xfId="2577" xr:uid="{00000000-0005-0000-0000-000074610000}"/>
    <cellStyle name="Normal 21 8 3 2" xfId="7559" xr:uid="{00000000-0005-0000-0000-000075610000}"/>
    <cellStyle name="Normal 21 8 3 2 2" xfId="16804" xr:uid="{00000000-0005-0000-0000-000076610000}"/>
    <cellStyle name="Normal 21 8 3 2 3" xfId="26054" xr:uid="{00000000-0005-0000-0000-000077610000}"/>
    <cellStyle name="Normal 21 8 3 2 4" xfId="35299" xr:uid="{00000000-0005-0000-0000-000078610000}"/>
    <cellStyle name="Normal 21 8 3 2 5" xfId="44544" xr:uid="{00000000-0005-0000-0000-000079610000}"/>
    <cellStyle name="Normal 21 8 3 3" xfId="11822" xr:uid="{00000000-0005-0000-0000-00007A610000}"/>
    <cellStyle name="Normal 21 8 3 4" xfId="21072" xr:uid="{00000000-0005-0000-0000-00007B610000}"/>
    <cellStyle name="Normal 21 8 3 5" xfId="30317" xr:uid="{00000000-0005-0000-0000-00007C610000}"/>
    <cellStyle name="Normal 21 8 3 6" xfId="39562" xr:uid="{00000000-0005-0000-0000-00007D610000}"/>
    <cellStyle name="Normal 21 8 4" xfId="5436" xr:uid="{00000000-0005-0000-0000-00007E610000}"/>
    <cellStyle name="Normal 21 8 4 2" xfId="14681" xr:uid="{00000000-0005-0000-0000-00007F610000}"/>
    <cellStyle name="Normal 21 8 4 3" xfId="23931" xr:uid="{00000000-0005-0000-0000-000080610000}"/>
    <cellStyle name="Normal 21 8 4 4" xfId="33176" xr:uid="{00000000-0005-0000-0000-000081610000}"/>
    <cellStyle name="Normal 21 8 4 5" xfId="42421" xr:uid="{00000000-0005-0000-0000-000082610000}"/>
    <cellStyle name="Normal 21 8 5" xfId="4734" xr:uid="{00000000-0005-0000-0000-000083610000}"/>
    <cellStyle name="Normal 21 8 5 2" xfId="13979" xr:uid="{00000000-0005-0000-0000-000084610000}"/>
    <cellStyle name="Normal 21 8 5 3" xfId="23229" xr:uid="{00000000-0005-0000-0000-000085610000}"/>
    <cellStyle name="Normal 21 8 5 4" xfId="32474" xr:uid="{00000000-0005-0000-0000-000086610000}"/>
    <cellStyle name="Normal 21 8 5 5" xfId="41719" xr:uid="{00000000-0005-0000-0000-000087610000}"/>
    <cellStyle name="Normal 21 8 6" xfId="9699" xr:uid="{00000000-0005-0000-0000-000088610000}"/>
    <cellStyle name="Normal 21 8 7" xfId="18949" xr:uid="{00000000-0005-0000-0000-000089610000}"/>
    <cellStyle name="Normal 21 8 8" xfId="28194" xr:uid="{00000000-0005-0000-0000-00008A610000}"/>
    <cellStyle name="Normal 21 8 9" xfId="37439" xr:uid="{00000000-0005-0000-0000-00008B610000}"/>
    <cellStyle name="Normal 21 9" xfId="840" xr:uid="{00000000-0005-0000-0000-00008C610000}"/>
    <cellStyle name="Normal 21 9 2" xfId="3682" xr:uid="{00000000-0005-0000-0000-00008D610000}"/>
    <cellStyle name="Normal 21 9 2 2" xfId="8664" xr:uid="{00000000-0005-0000-0000-00008E610000}"/>
    <cellStyle name="Normal 21 9 2 2 2" xfId="17909" xr:uid="{00000000-0005-0000-0000-00008F610000}"/>
    <cellStyle name="Normal 21 9 2 2 3" xfId="27159" xr:uid="{00000000-0005-0000-0000-000090610000}"/>
    <cellStyle name="Normal 21 9 2 2 4" xfId="36404" xr:uid="{00000000-0005-0000-0000-000091610000}"/>
    <cellStyle name="Normal 21 9 2 2 5" xfId="45649" xr:uid="{00000000-0005-0000-0000-000092610000}"/>
    <cellStyle name="Normal 21 9 2 3" xfId="12927" xr:uid="{00000000-0005-0000-0000-000093610000}"/>
    <cellStyle name="Normal 21 9 2 4" xfId="22177" xr:uid="{00000000-0005-0000-0000-000094610000}"/>
    <cellStyle name="Normal 21 9 2 5" xfId="31422" xr:uid="{00000000-0005-0000-0000-000095610000}"/>
    <cellStyle name="Normal 21 9 2 6" xfId="40667" xr:uid="{00000000-0005-0000-0000-000096610000}"/>
    <cellStyle name="Normal 21 9 3" xfId="2244" xr:uid="{00000000-0005-0000-0000-000097610000}"/>
    <cellStyle name="Normal 21 9 3 2" xfId="7226" xr:uid="{00000000-0005-0000-0000-000098610000}"/>
    <cellStyle name="Normal 21 9 3 2 2" xfId="16471" xr:uid="{00000000-0005-0000-0000-000099610000}"/>
    <cellStyle name="Normal 21 9 3 2 3" xfId="25721" xr:uid="{00000000-0005-0000-0000-00009A610000}"/>
    <cellStyle name="Normal 21 9 3 2 4" xfId="34966" xr:uid="{00000000-0005-0000-0000-00009B610000}"/>
    <cellStyle name="Normal 21 9 3 2 5" xfId="44211" xr:uid="{00000000-0005-0000-0000-00009C610000}"/>
    <cellStyle name="Normal 21 9 3 3" xfId="11489" xr:uid="{00000000-0005-0000-0000-00009D610000}"/>
    <cellStyle name="Normal 21 9 3 4" xfId="20739" xr:uid="{00000000-0005-0000-0000-00009E610000}"/>
    <cellStyle name="Normal 21 9 3 5" xfId="29984" xr:uid="{00000000-0005-0000-0000-00009F610000}"/>
    <cellStyle name="Normal 21 9 3 6" xfId="39229" xr:uid="{00000000-0005-0000-0000-0000A0610000}"/>
    <cellStyle name="Normal 21 9 4" xfId="5822" xr:uid="{00000000-0005-0000-0000-0000A1610000}"/>
    <cellStyle name="Normal 21 9 4 2" xfId="15067" xr:uid="{00000000-0005-0000-0000-0000A2610000}"/>
    <cellStyle name="Normal 21 9 4 3" xfId="24317" xr:uid="{00000000-0005-0000-0000-0000A3610000}"/>
    <cellStyle name="Normal 21 9 4 4" xfId="33562" xr:uid="{00000000-0005-0000-0000-0000A4610000}"/>
    <cellStyle name="Normal 21 9 4 5" xfId="42807" xr:uid="{00000000-0005-0000-0000-0000A5610000}"/>
    <cellStyle name="Normal 21 9 5" xfId="10085" xr:uid="{00000000-0005-0000-0000-0000A6610000}"/>
    <cellStyle name="Normal 21 9 6" xfId="19335" xr:uid="{00000000-0005-0000-0000-0000A7610000}"/>
    <cellStyle name="Normal 21 9 7" xfId="28580" xr:uid="{00000000-0005-0000-0000-0000A8610000}"/>
    <cellStyle name="Normal 21 9 8" xfId="37825" xr:uid="{00000000-0005-0000-0000-0000A9610000}"/>
    <cellStyle name="Normal 22" xfId="104" xr:uid="{00000000-0005-0000-0000-0000AA610000}"/>
    <cellStyle name="Normal 22 10" xfId="1532" xr:uid="{00000000-0005-0000-0000-0000AB610000}"/>
    <cellStyle name="Normal 22 10 2" xfId="6514" xr:uid="{00000000-0005-0000-0000-0000AC610000}"/>
    <cellStyle name="Normal 22 10 2 2" xfId="15759" xr:uid="{00000000-0005-0000-0000-0000AD610000}"/>
    <cellStyle name="Normal 22 10 2 3" xfId="25009" xr:uid="{00000000-0005-0000-0000-0000AE610000}"/>
    <cellStyle name="Normal 22 10 2 4" xfId="34254" xr:uid="{00000000-0005-0000-0000-0000AF610000}"/>
    <cellStyle name="Normal 22 10 2 5" xfId="43499" xr:uid="{00000000-0005-0000-0000-0000B0610000}"/>
    <cellStyle name="Normal 22 10 3" xfId="10777" xr:uid="{00000000-0005-0000-0000-0000B1610000}"/>
    <cellStyle name="Normal 22 10 4" xfId="20027" xr:uid="{00000000-0005-0000-0000-0000B2610000}"/>
    <cellStyle name="Normal 22 10 5" xfId="29272" xr:uid="{00000000-0005-0000-0000-0000B3610000}"/>
    <cellStyle name="Normal 22 10 6" xfId="38517" xr:uid="{00000000-0005-0000-0000-0000B4610000}"/>
    <cellStyle name="Normal 22 11" xfId="5093" xr:uid="{00000000-0005-0000-0000-0000B5610000}"/>
    <cellStyle name="Normal 22 11 2" xfId="14338" xr:uid="{00000000-0005-0000-0000-0000B6610000}"/>
    <cellStyle name="Normal 22 11 3" xfId="23588" xr:uid="{00000000-0005-0000-0000-0000B7610000}"/>
    <cellStyle name="Normal 22 11 4" xfId="32833" xr:uid="{00000000-0005-0000-0000-0000B8610000}"/>
    <cellStyle name="Normal 22 11 5" xfId="42078" xr:uid="{00000000-0005-0000-0000-0000B9610000}"/>
    <cellStyle name="Normal 22 12" xfId="4391" xr:uid="{00000000-0005-0000-0000-0000BA610000}"/>
    <cellStyle name="Normal 22 12 2" xfId="13636" xr:uid="{00000000-0005-0000-0000-0000BB610000}"/>
    <cellStyle name="Normal 22 12 3" xfId="22886" xr:uid="{00000000-0005-0000-0000-0000BC610000}"/>
    <cellStyle name="Normal 22 12 4" xfId="32131" xr:uid="{00000000-0005-0000-0000-0000BD610000}"/>
    <cellStyle name="Normal 22 12 5" xfId="41376" xr:uid="{00000000-0005-0000-0000-0000BE610000}"/>
    <cellStyle name="Normal 22 13" xfId="9356" xr:uid="{00000000-0005-0000-0000-0000BF610000}"/>
    <cellStyle name="Normal 22 14" xfId="18606" xr:uid="{00000000-0005-0000-0000-0000C0610000}"/>
    <cellStyle name="Normal 22 15" xfId="27851" xr:uid="{00000000-0005-0000-0000-0000C1610000}"/>
    <cellStyle name="Normal 22 16" xfId="37096" xr:uid="{00000000-0005-0000-0000-0000C2610000}"/>
    <cellStyle name="Normal 22 2" xfId="120" xr:uid="{00000000-0005-0000-0000-0000C3610000}"/>
    <cellStyle name="Normal 22 2 10" xfId="5106" xr:uid="{00000000-0005-0000-0000-0000C4610000}"/>
    <cellStyle name="Normal 22 2 10 2" xfId="14351" xr:uid="{00000000-0005-0000-0000-0000C5610000}"/>
    <cellStyle name="Normal 22 2 10 3" xfId="23601" xr:uid="{00000000-0005-0000-0000-0000C6610000}"/>
    <cellStyle name="Normal 22 2 10 4" xfId="32846" xr:uid="{00000000-0005-0000-0000-0000C7610000}"/>
    <cellStyle name="Normal 22 2 10 5" xfId="42091" xr:uid="{00000000-0005-0000-0000-0000C8610000}"/>
    <cellStyle name="Normal 22 2 11" xfId="4404" xr:uid="{00000000-0005-0000-0000-0000C9610000}"/>
    <cellStyle name="Normal 22 2 11 2" xfId="13649" xr:uid="{00000000-0005-0000-0000-0000CA610000}"/>
    <cellStyle name="Normal 22 2 11 3" xfId="22899" xr:uid="{00000000-0005-0000-0000-0000CB610000}"/>
    <cellStyle name="Normal 22 2 11 4" xfId="32144" xr:uid="{00000000-0005-0000-0000-0000CC610000}"/>
    <cellStyle name="Normal 22 2 11 5" xfId="41389" xr:uid="{00000000-0005-0000-0000-0000CD610000}"/>
    <cellStyle name="Normal 22 2 12" xfId="9369" xr:uid="{00000000-0005-0000-0000-0000CE610000}"/>
    <cellStyle name="Normal 22 2 13" xfId="18619" xr:uid="{00000000-0005-0000-0000-0000CF610000}"/>
    <cellStyle name="Normal 22 2 14" xfId="27864" xr:uid="{00000000-0005-0000-0000-0000D0610000}"/>
    <cellStyle name="Normal 22 2 15" xfId="37109" xr:uid="{00000000-0005-0000-0000-0000D1610000}"/>
    <cellStyle name="Normal 22 2 2" xfId="200" xr:uid="{00000000-0005-0000-0000-0000D2610000}"/>
    <cellStyle name="Normal 22 2 2 10" xfId="9447" xr:uid="{00000000-0005-0000-0000-0000D3610000}"/>
    <cellStyle name="Normal 22 2 2 11" xfId="18697" xr:uid="{00000000-0005-0000-0000-0000D4610000}"/>
    <cellStyle name="Normal 22 2 2 12" xfId="27942" xr:uid="{00000000-0005-0000-0000-0000D5610000}"/>
    <cellStyle name="Normal 22 2 2 13" xfId="37187" xr:uid="{00000000-0005-0000-0000-0000D6610000}"/>
    <cellStyle name="Normal 22 2 2 2" xfId="279" xr:uid="{00000000-0005-0000-0000-0000D7610000}"/>
    <cellStyle name="Normal 22 2 2 2 10" xfId="28020" xr:uid="{00000000-0005-0000-0000-0000D8610000}"/>
    <cellStyle name="Normal 22 2 2 2 11" xfId="37265" xr:uid="{00000000-0005-0000-0000-0000D9610000}"/>
    <cellStyle name="Normal 22 2 2 2 2" xfId="648" xr:uid="{00000000-0005-0000-0000-0000DA610000}"/>
    <cellStyle name="Normal 22 2 2 2 2 10" xfId="37633" xr:uid="{00000000-0005-0000-0000-0000DB610000}"/>
    <cellStyle name="Normal 22 2 2 2 2 2" xfId="1350" xr:uid="{00000000-0005-0000-0000-0000DC610000}"/>
    <cellStyle name="Normal 22 2 2 2 2 2 2" xfId="4192" xr:uid="{00000000-0005-0000-0000-0000DD610000}"/>
    <cellStyle name="Normal 22 2 2 2 2 2 2 2" xfId="9174" xr:uid="{00000000-0005-0000-0000-0000DE610000}"/>
    <cellStyle name="Normal 22 2 2 2 2 2 2 2 2" xfId="18419" xr:uid="{00000000-0005-0000-0000-0000DF610000}"/>
    <cellStyle name="Normal 22 2 2 2 2 2 2 2 3" xfId="27669" xr:uid="{00000000-0005-0000-0000-0000E0610000}"/>
    <cellStyle name="Normal 22 2 2 2 2 2 2 2 4" xfId="36914" xr:uid="{00000000-0005-0000-0000-0000E1610000}"/>
    <cellStyle name="Normal 22 2 2 2 2 2 2 2 5" xfId="46159" xr:uid="{00000000-0005-0000-0000-0000E2610000}"/>
    <cellStyle name="Normal 22 2 2 2 2 2 2 3" xfId="13437" xr:uid="{00000000-0005-0000-0000-0000E3610000}"/>
    <cellStyle name="Normal 22 2 2 2 2 2 2 4" xfId="22687" xr:uid="{00000000-0005-0000-0000-0000E4610000}"/>
    <cellStyle name="Normal 22 2 2 2 2 2 2 5" xfId="31932" xr:uid="{00000000-0005-0000-0000-0000E5610000}"/>
    <cellStyle name="Normal 22 2 2 2 2 2 2 6" xfId="41177" xr:uid="{00000000-0005-0000-0000-0000E6610000}"/>
    <cellStyle name="Normal 22 2 2 2 2 2 3" xfId="2771" xr:uid="{00000000-0005-0000-0000-0000E7610000}"/>
    <cellStyle name="Normal 22 2 2 2 2 2 3 2" xfId="7753" xr:uid="{00000000-0005-0000-0000-0000E8610000}"/>
    <cellStyle name="Normal 22 2 2 2 2 2 3 2 2" xfId="16998" xr:uid="{00000000-0005-0000-0000-0000E9610000}"/>
    <cellStyle name="Normal 22 2 2 2 2 2 3 2 3" xfId="26248" xr:uid="{00000000-0005-0000-0000-0000EA610000}"/>
    <cellStyle name="Normal 22 2 2 2 2 2 3 2 4" xfId="35493" xr:uid="{00000000-0005-0000-0000-0000EB610000}"/>
    <cellStyle name="Normal 22 2 2 2 2 2 3 2 5" xfId="44738" xr:uid="{00000000-0005-0000-0000-0000EC610000}"/>
    <cellStyle name="Normal 22 2 2 2 2 2 3 3" xfId="12016" xr:uid="{00000000-0005-0000-0000-0000ED610000}"/>
    <cellStyle name="Normal 22 2 2 2 2 2 3 4" xfId="21266" xr:uid="{00000000-0005-0000-0000-0000EE610000}"/>
    <cellStyle name="Normal 22 2 2 2 2 2 3 5" xfId="30511" xr:uid="{00000000-0005-0000-0000-0000EF610000}"/>
    <cellStyle name="Normal 22 2 2 2 2 2 3 6" xfId="39756" xr:uid="{00000000-0005-0000-0000-0000F0610000}"/>
    <cellStyle name="Normal 22 2 2 2 2 2 4" xfId="6332" xr:uid="{00000000-0005-0000-0000-0000F1610000}"/>
    <cellStyle name="Normal 22 2 2 2 2 2 4 2" xfId="15577" xr:uid="{00000000-0005-0000-0000-0000F2610000}"/>
    <cellStyle name="Normal 22 2 2 2 2 2 4 3" xfId="24827" xr:uid="{00000000-0005-0000-0000-0000F3610000}"/>
    <cellStyle name="Normal 22 2 2 2 2 2 4 4" xfId="34072" xr:uid="{00000000-0005-0000-0000-0000F4610000}"/>
    <cellStyle name="Normal 22 2 2 2 2 2 4 5" xfId="43317" xr:uid="{00000000-0005-0000-0000-0000F5610000}"/>
    <cellStyle name="Normal 22 2 2 2 2 2 5" xfId="10595" xr:uid="{00000000-0005-0000-0000-0000F6610000}"/>
    <cellStyle name="Normal 22 2 2 2 2 2 6" xfId="19845" xr:uid="{00000000-0005-0000-0000-0000F7610000}"/>
    <cellStyle name="Normal 22 2 2 2 2 2 7" xfId="29090" xr:uid="{00000000-0005-0000-0000-0000F8610000}"/>
    <cellStyle name="Normal 22 2 2 2 2 2 8" xfId="38335" xr:uid="{00000000-0005-0000-0000-0000F9610000}"/>
    <cellStyle name="Normal 22 2 2 2 2 3" xfId="3490" xr:uid="{00000000-0005-0000-0000-0000FA610000}"/>
    <cellStyle name="Normal 22 2 2 2 2 3 2" xfId="8472" xr:uid="{00000000-0005-0000-0000-0000FB610000}"/>
    <cellStyle name="Normal 22 2 2 2 2 3 2 2" xfId="17717" xr:uid="{00000000-0005-0000-0000-0000FC610000}"/>
    <cellStyle name="Normal 22 2 2 2 2 3 2 3" xfId="26967" xr:uid="{00000000-0005-0000-0000-0000FD610000}"/>
    <cellStyle name="Normal 22 2 2 2 2 3 2 4" xfId="36212" xr:uid="{00000000-0005-0000-0000-0000FE610000}"/>
    <cellStyle name="Normal 22 2 2 2 2 3 2 5" xfId="45457" xr:uid="{00000000-0005-0000-0000-0000FF610000}"/>
    <cellStyle name="Normal 22 2 2 2 2 3 3" xfId="12735" xr:uid="{00000000-0005-0000-0000-000000620000}"/>
    <cellStyle name="Normal 22 2 2 2 2 3 4" xfId="21985" xr:uid="{00000000-0005-0000-0000-000001620000}"/>
    <cellStyle name="Normal 22 2 2 2 2 3 5" xfId="31230" xr:uid="{00000000-0005-0000-0000-000002620000}"/>
    <cellStyle name="Normal 22 2 2 2 2 3 6" xfId="40475" xr:uid="{00000000-0005-0000-0000-000003620000}"/>
    <cellStyle name="Normal 22 2 2 2 2 4" xfId="2052" xr:uid="{00000000-0005-0000-0000-000004620000}"/>
    <cellStyle name="Normal 22 2 2 2 2 4 2" xfId="7034" xr:uid="{00000000-0005-0000-0000-000005620000}"/>
    <cellStyle name="Normal 22 2 2 2 2 4 2 2" xfId="16279" xr:uid="{00000000-0005-0000-0000-000006620000}"/>
    <cellStyle name="Normal 22 2 2 2 2 4 2 3" xfId="25529" xr:uid="{00000000-0005-0000-0000-000007620000}"/>
    <cellStyle name="Normal 22 2 2 2 2 4 2 4" xfId="34774" xr:uid="{00000000-0005-0000-0000-000008620000}"/>
    <cellStyle name="Normal 22 2 2 2 2 4 2 5" xfId="44019" xr:uid="{00000000-0005-0000-0000-000009620000}"/>
    <cellStyle name="Normal 22 2 2 2 2 4 3" xfId="11297" xr:uid="{00000000-0005-0000-0000-00000A620000}"/>
    <cellStyle name="Normal 22 2 2 2 2 4 4" xfId="20547" xr:uid="{00000000-0005-0000-0000-00000B620000}"/>
    <cellStyle name="Normal 22 2 2 2 2 4 5" xfId="29792" xr:uid="{00000000-0005-0000-0000-00000C620000}"/>
    <cellStyle name="Normal 22 2 2 2 2 4 6" xfId="39037" xr:uid="{00000000-0005-0000-0000-00000D620000}"/>
    <cellStyle name="Normal 22 2 2 2 2 5" xfId="5630" xr:uid="{00000000-0005-0000-0000-00000E620000}"/>
    <cellStyle name="Normal 22 2 2 2 2 5 2" xfId="14875" xr:uid="{00000000-0005-0000-0000-00000F620000}"/>
    <cellStyle name="Normal 22 2 2 2 2 5 3" xfId="24125" xr:uid="{00000000-0005-0000-0000-000010620000}"/>
    <cellStyle name="Normal 22 2 2 2 2 5 4" xfId="33370" xr:uid="{00000000-0005-0000-0000-000011620000}"/>
    <cellStyle name="Normal 22 2 2 2 2 5 5" xfId="42615" xr:uid="{00000000-0005-0000-0000-000012620000}"/>
    <cellStyle name="Normal 22 2 2 2 2 6" xfId="4911" xr:uid="{00000000-0005-0000-0000-000013620000}"/>
    <cellStyle name="Normal 22 2 2 2 2 6 2" xfId="14156" xr:uid="{00000000-0005-0000-0000-000014620000}"/>
    <cellStyle name="Normal 22 2 2 2 2 6 3" xfId="23406" xr:uid="{00000000-0005-0000-0000-000015620000}"/>
    <cellStyle name="Normal 22 2 2 2 2 6 4" xfId="32651" xr:uid="{00000000-0005-0000-0000-000016620000}"/>
    <cellStyle name="Normal 22 2 2 2 2 6 5" xfId="41896" xr:uid="{00000000-0005-0000-0000-000017620000}"/>
    <cellStyle name="Normal 22 2 2 2 2 7" xfId="9893" xr:uid="{00000000-0005-0000-0000-000018620000}"/>
    <cellStyle name="Normal 22 2 2 2 2 8" xfId="19143" xr:uid="{00000000-0005-0000-0000-000019620000}"/>
    <cellStyle name="Normal 22 2 2 2 2 9" xfId="28388" xr:uid="{00000000-0005-0000-0000-00001A620000}"/>
    <cellStyle name="Normal 22 2 2 2 3" xfId="999" xr:uid="{00000000-0005-0000-0000-00001B620000}"/>
    <cellStyle name="Normal 22 2 2 2 3 2" xfId="3841" xr:uid="{00000000-0005-0000-0000-00001C620000}"/>
    <cellStyle name="Normal 22 2 2 2 3 2 2" xfId="8823" xr:uid="{00000000-0005-0000-0000-00001D620000}"/>
    <cellStyle name="Normal 22 2 2 2 3 2 2 2" xfId="18068" xr:uid="{00000000-0005-0000-0000-00001E620000}"/>
    <cellStyle name="Normal 22 2 2 2 3 2 2 3" xfId="27318" xr:uid="{00000000-0005-0000-0000-00001F620000}"/>
    <cellStyle name="Normal 22 2 2 2 3 2 2 4" xfId="36563" xr:uid="{00000000-0005-0000-0000-000020620000}"/>
    <cellStyle name="Normal 22 2 2 2 3 2 2 5" xfId="45808" xr:uid="{00000000-0005-0000-0000-000021620000}"/>
    <cellStyle name="Normal 22 2 2 2 3 2 3" xfId="13086" xr:uid="{00000000-0005-0000-0000-000022620000}"/>
    <cellStyle name="Normal 22 2 2 2 3 2 4" xfId="22336" xr:uid="{00000000-0005-0000-0000-000023620000}"/>
    <cellStyle name="Normal 22 2 2 2 3 2 5" xfId="31581" xr:uid="{00000000-0005-0000-0000-000024620000}"/>
    <cellStyle name="Normal 22 2 2 2 3 2 6" xfId="40826" xr:uid="{00000000-0005-0000-0000-000025620000}"/>
    <cellStyle name="Normal 22 2 2 2 3 3" xfId="2403" xr:uid="{00000000-0005-0000-0000-000026620000}"/>
    <cellStyle name="Normal 22 2 2 2 3 3 2" xfId="7385" xr:uid="{00000000-0005-0000-0000-000027620000}"/>
    <cellStyle name="Normal 22 2 2 2 3 3 2 2" xfId="16630" xr:uid="{00000000-0005-0000-0000-000028620000}"/>
    <cellStyle name="Normal 22 2 2 2 3 3 2 3" xfId="25880" xr:uid="{00000000-0005-0000-0000-000029620000}"/>
    <cellStyle name="Normal 22 2 2 2 3 3 2 4" xfId="35125" xr:uid="{00000000-0005-0000-0000-00002A620000}"/>
    <cellStyle name="Normal 22 2 2 2 3 3 2 5" xfId="44370" xr:uid="{00000000-0005-0000-0000-00002B620000}"/>
    <cellStyle name="Normal 22 2 2 2 3 3 3" xfId="11648" xr:uid="{00000000-0005-0000-0000-00002C620000}"/>
    <cellStyle name="Normal 22 2 2 2 3 3 4" xfId="20898" xr:uid="{00000000-0005-0000-0000-00002D620000}"/>
    <cellStyle name="Normal 22 2 2 2 3 3 5" xfId="30143" xr:uid="{00000000-0005-0000-0000-00002E620000}"/>
    <cellStyle name="Normal 22 2 2 2 3 3 6" xfId="39388" xr:uid="{00000000-0005-0000-0000-00002F620000}"/>
    <cellStyle name="Normal 22 2 2 2 3 4" xfId="5981" xr:uid="{00000000-0005-0000-0000-000030620000}"/>
    <cellStyle name="Normal 22 2 2 2 3 4 2" xfId="15226" xr:uid="{00000000-0005-0000-0000-000031620000}"/>
    <cellStyle name="Normal 22 2 2 2 3 4 3" xfId="24476" xr:uid="{00000000-0005-0000-0000-000032620000}"/>
    <cellStyle name="Normal 22 2 2 2 3 4 4" xfId="33721" xr:uid="{00000000-0005-0000-0000-000033620000}"/>
    <cellStyle name="Normal 22 2 2 2 3 4 5" xfId="42966" xr:uid="{00000000-0005-0000-0000-000034620000}"/>
    <cellStyle name="Normal 22 2 2 2 3 5" xfId="10244" xr:uid="{00000000-0005-0000-0000-000035620000}"/>
    <cellStyle name="Normal 22 2 2 2 3 6" xfId="19494" xr:uid="{00000000-0005-0000-0000-000036620000}"/>
    <cellStyle name="Normal 22 2 2 2 3 7" xfId="28739" xr:uid="{00000000-0005-0000-0000-000037620000}"/>
    <cellStyle name="Normal 22 2 2 2 3 8" xfId="37984" xr:uid="{00000000-0005-0000-0000-000038620000}"/>
    <cellStyle name="Normal 22 2 2 2 4" xfId="3122" xr:uid="{00000000-0005-0000-0000-000039620000}"/>
    <cellStyle name="Normal 22 2 2 2 4 2" xfId="8104" xr:uid="{00000000-0005-0000-0000-00003A620000}"/>
    <cellStyle name="Normal 22 2 2 2 4 2 2" xfId="17349" xr:uid="{00000000-0005-0000-0000-00003B620000}"/>
    <cellStyle name="Normal 22 2 2 2 4 2 3" xfId="26599" xr:uid="{00000000-0005-0000-0000-00003C620000}"/>
    <cellStyle name="Normal 22 2 2 2 4 2 4" xfId="35844" xr:uid="{00000000-0005-0000-0000-00003D620000}"/>
    <cellStyle name="Normal 22 2 2 2 4 2 5" xfId="45089" xr:uid="{00000000-0005-0000-0000-00003E620000}"/>
    <cellStyle name="Normal 22 2 2 2 4 3" xfId="12367" xr:uid="{00000000-0005-0000-0000-00003F620000}"/>
    <cellStyle name="Normal 22 2 2 2 4 4" xfId="21617" xr:uid="{00000000-0005-0000-0000-000040620000}"/>
    <cellStyle name="Normal 22 2 2 2 4 5" xfId="30862" xr:uid="{00000000-0005-0000-0000-000041620000}"/>
    <cellStyle name="Normal 22 2 2 2 4 6" xfId="40107" xr:uid="{00000000-0005-0000-0000-000042620000}"/>
    <cellStyle name="Normal 22 2 2 2 5" xfId="1818" xr:uid="{00000000-0005-0000-0000-000043620000}"/>
    <cellStyle name="Normal 22 2 2 2 5 2" xfId="6800" xr:uid="{00000000-0005-0000-0000-000044620000}"/>
    <cellStyle name="Normal 22 2 2 2 5 2 2" xfId="16045" xr:uid="{00000000-0005-0000-0000-000045620000}"/>
    <cellStyle name="Normal 22 2 2 2 5 2 3" xfId="25295" xr:uid="{00000000-0005-0000-0000-000046620000}"/>
    <cellStyle name="Normal 22 2 2 2 5 2 4" xfId="34540" xr:uid="{00000000-0005-0000-0000-000047620000}"/>
    <cellStyle name="Normal 22 2 2 2 5 2 5" xfId="43785" xr:uid="{00000000-0005-0000-0000-000048620000}"/>
    <cellStyle name="Normal 22 2 2 2 5 3" xfId="11063" xr:uid="{00000000-0005-0000-0000-000049620000}"/>
    <cellStyle name="Normal 22 2 2 2 5 4" xfId="20313" xr:uid="{00000000-0005-0000-0000-00004A620000}"/>
    <cellStyle name="Normal 22 2 2 2 5 5" xfId="29558" xr:uid="{00000000-0005-0000-0000-00004B620000}"/>
    <cellStyle name="Normal 22 2 2 2 5 6" xfId="38803" xr:uid="{00000000-0005-0000-0000-00004C620000}"/>
    <cellStyle name="Normal 22 2 2 2 6" xfId="5262" xr:uid="{00000000-0005-0000-0000-00004D620000}"/>
    <cellStyle name="Normal 22 2 2 2 6 2" xfId="14507" xr:uid="{00000000-0005-0000-0000-00004E620000}"/>
    <cellStyle name="Normal 22 2 2 2 6 3" xfId="23757" xr:uid="{00000000-0005-0000-0000-00004F620000}"/>
    <cellStyle name="Normal 22 2 2 2 6 4" xfId="33002" xr:uid="{00000000-0005-0000-0000-000050620000}"/>
    <cellStyle name="Normal 22 2 2 2 6 5" xfId="42247" xr:uid="{00000000-0005-0000-0000-000051620000}"/>
    <cellStyle name="Normal 22 2 2 2 7" xfId="4560" xr:uid="{00000000-0005-0000-0000-000052620000}"/>
    <cellStyle name="Normal 22 2 2 2 7 2" xfId="13805" xr:uid="{00000000-0005-0000-0000-000053620000}"/>
    <cellStyle name="Normal 22 2 2 2 7 3" xfId="23055" xr:uid="{00000000-0005-0000-0000-000054620000}"/>
    <cellStyle name="Normal 22 2 2 2 7 4" xfId="32300" xr:uid="{00000000-0005-0000-0000-000055620000}"/>
    <cellStyle name="Normal 22 2 2 2 7 5" xfId="41545" xr:uid="{00000000-0005-0000-0000-000056620000}"/>
    <cellStyle name="Normal 22 2 2 2 8" xfId="9525" xr:uid="{00000000-0005-0000-0000-000057620000}"/>
    <cellStyle name="Normal 22 2 2 2 9" xfId="18775" xr:uid="{00000000-0005-0000-0000-000058620000}"/>
    <cellStyle name="Normal 22 2 2 3" xfId="435" xr:uid="{00000000-0005-0000-0000-000059620000}"/>
    <cellStyle name="Normal 22 2 2 3 10" xfId="28176" xr:uid="{00000000-0005-0000-0000-00005A620000}"/>
    <cellStyle name="Normal 22 2 2 3 11" xfId="37421" xr:uid="{00000000-0005-0000-0000-00005B620000}"/>
    <cellStyle name="Normal 22 2 2 3 2" xfId="804" xr:uid="{00000000-0005-0000-0000-00005C620000}"/>
    <cellStyle name="Normal 22 2 2 3 2 10" xfId="37789" xr:uid="{00000000-0005-0000-0000-00005D620000}"/>
    <cellStyle name="Normal 22 2 2 3 2 2" xfId="1506" xr:uid="{00000000-0005-0000-0000-00005E620000}"/>
    <cellStyle name="Normal 22 2 2 3 2 2 2" xfId="4348" xr:uid="{00000000-0005-0000-0000-00005F620000}"/>
    <cellStyle name="Normal 22 2 2 3 2 2 2 2" xfId="9330" xr:uid="{00000000-0005-0000-0000-000060620000}"/>
    <cellStyle name="Normal 22 2 2 3 2 2 2 2 2" xfId="18575" xr:uid="{00000000-0005-0000-0000-000061620000}"/>
    <cellStyle name="Normal 22 2 2 3 2 2 2 2 3" xfId="27825" xr:uid="{00000000-0005-0000-0000-000062620000}"/>
    <cellStyle name="Normal 22 2 2 3 2 2 2 2 4" xfId="37070" xr:uid="{00000000-0005-0000-0000-000063620000}"/>
    <cellStyle name="Normal 22 2 2 3 2 2 2 2 5" xfId="46315" xr:uid="{00000000-0005-0000-0000-000064620000}"/>
    <cellStyle name="Normal 22 2 2 3 2 2 2 3" xfId="13593" xr:uid="{00000000-0005-0000-0000-000065620000}"/>
    <cellStyle name="Normal 22 2 2 3 2 2 2 4" xfId="22843" xr:uid="{00000000-0005-0000-0000-000066620000}"/>
    <cellStyle name="Normal 22 2 2 3 2 2 2 5" xfId="32088" xr:uid="{00000000-0005-0000-0000-000067620000}"/>
    <cellStyle name="Normal 22 2 2 3 2 2 2 6" xfId="41333" xr:uid="{00000000-0005-0000-0000-000068620000}"/>
    <cellStyle name="Normal 22 2 2 3 2 2 3" xfId="2927" xr:uid="{00000000-0005-0000-0000-000069620000}"/>
    <cellStyle name="Normal 22 2 2 3 2 2 3 2" xfId="7909" xr:uid="{00000000-0005-0000-0000-00006A620000}"/>
    <cellStyle name="Normal 22 2 2 3 2 2 3 2 2" xfId="17154" xr:uid="{00000000-0005-0000-0000-00006B620000}"/>
    <cellStyle name="Normal 22 2 2 3 2 2 3 2 3" xfId="26404" xr:uid="{00000000-0005-0000-0000-00006C620000}"/>
    <cellStyle name="Normal 22 2 2 3 2 2 3 2 4" xfId="35649" xr:uid="{00000000-0005-0000-0000-00006D620000}"/>
    <cellStyle name="Normal 22 2 2 3 2 2 3 2 5" xfId="44894" xr:uid="{00000000-0005-0000-0000-00006E620000}"/>
    <cellStyle name="Normal 22 2 2 3 2 2 3 3" xfId="12172" xr:uid="{00000000-0005-0000-0000-00006F620000}"/>
    <cellStyle name="Normal 22 2 2 3 2 2 3 4" xfId="21422" xr:uid="{00000000-0005-0000-0000-000070620000}"/>
    <cellStyle name="Normal 22 2 2 3 2 2 3 5" xfId="30667" xr:uid="{00000000-0005-0000-0000-000071620000}"/>
    <cellStyle name="Normal 22 2 2 3 2 2 3 6" xfId="39912" xr:uid="{00000000-0005-0000-0000-000072620000}"/>
    <cellStyle name="Normal 22 2 2 3 2 2 4" xfId="6488" xr:uid="{00000000-0005-0000-0000-000073620000}"/>
    <cellStyle name="Normal 22 2 2 3 2 2 4 2" xfId="15733" xr:uid="{00000000-0005-0000-0000-000074620000}"/>
    <cellStyle name="Normal 22 2 2 3 2 2 4 3" xfId="24983" xr:uid="{00000000-0005-0000-0000-000075620000}"/>
    <cellStyle name="Normal 22 2 2 3 2 2 4 4" xfId="34228" xr:uid="{00000000-0005-0000-0000-000076620000}"/>
    <cellStyle name="Normal 22 2 2 3 2 2 4 5" xfId="43473" xr:uid="{00000000-0005-0000-0000-000077620000}"/>
    <cellStyle name="Normal 22 2 2 3 2 2 5" xfId="10751" xr:uid="{00000000-0005-0000-0000-000078620000}"/>
    <cellStyle name="Normal 22 2 2 3 2 2 6" xfId="20001" xr:uid="{00000000-0005-0000-0000-000079620000}"/>
    <cellStyle name="Normal 22 2 2 3 2 2 7" xfId="29246" xr:uid="{00000000-0005-0000-0000-00007A620000}"/>
    <cellStyle name="Normal 22 2 2 3 2 2 8" xfId="38491" xr:uid="{00000000-0005-0000-0000-00007B620000}"/>
    <cellStyle name="Normal 22 2 2 3 2 3" xfId="3646" xr:uid="{00000000-0005-0000-0000-00007C620000}"/>
    <cellStyle name="Normal 22 2 2 3 2 3 2" xfId="8628" xr:uid="{00000000-0005-0000-0000-00007D620000}"/>
    <cellStyle name="Normal 22 2 2 3 2 3 2 2" xfId="17873" xr:uid="{00000000-0005-0000-0000-00007E620000}"/>
    <cellStyle name="Normal 22 2 2 3 2 3 2 3" xfId="27123" xr:uid="{00000000-0005-0000-0000-00007F620000}"/>
    <cellStyle name="Normal 22 2 2 3 2 3 2 4" xfId="36368" xr:uid="{00000000-0005-0000-0000-000080620000}"/>
    <cellStyle name="Normal 22 2 2 3 2 3 2 5" xfId="45613" xr:uid="{00000000-0005-0000-0000-000081620000}"/>
    <cellStyle name="Normal 22 2 2 3 2 3 3" xfId="12891" xr:uid="{00000000-0005-0000-0000-000082620000}"/>
    <cellStyle name="Normal 22 2 2 3 2 3 4" xfId="22141" xr:uid="{00000000-0005-0000-0000-000083620000}"/>
    <cellStyle name="Normal 22 2 2 3 2 3 5" xfId="31386" xr:uid="{00000000-0005-0000-0000-000084620000}"/>
    <cellStyle name="Normal 22 2 2 3 2 3 6" xfId="40631" xr:uid="{00000000-0005-0000-0000-000085620000}"/>
    <cellStyle name="Normal 22 2 2 3 2 4" xfId="2208" xr:uid="{00000000-0005-0000-0000-000086620000}"/>
    <cellStyle name="Normal 22 2 2 3 2 4 2" xfId="7190" xr:uid="{00000000-0005-0000-0000-000087620000}"/>
    <cellStyle name="Normal 22 2 2 3 2 4 2 2" xfId="16435" xr:uid="{00000000-0005-0000-0000-000088620000}"/>
    <cellStyle name="Normal 22 2 2 3 2 4 2 3" xfId="25685" xr:uid="{00000000-0005-0000-0000-000089620000}"/>
    <cellStyle name="Normal 22 2 2 3 2 4 2 4" xfId="34930" xr:uid="{00000000-0005-0000-0000-00008A620000}"/>
    <cellStyle name="Normal 22 2 2 3 2 4 2 5" xfId="44175" xr:uid="{00000000-0005-0000-0000-00008B620000}"/>
    <cellStyle name="Normal 22 2 2 3 2 4 3" xfId="11453" xr:uid="{00000000-0005-0000-0000-00008C620000}"/>
    <cellStyle name="Normal 22 2 2 3 2 4 4" xfId="20703" xr:uid="{00000000-0005-0000-0000-00008D620000}"/>
    <cellStyle name="Normal 22 2 2 3 2 4 5" xfId="29948" xr:uid="{00000000-0005-0000-0000-00008E620000}"/>
    <cellStyle name="Normal 22 2 2 3 2 4 6" xfId="39193" xr:uid="{00000000-0005-0000-0000-00008F620000}"/>
    <cellStyle name="Normal 22 2 2 3 2 5" xfId="5786" xr:uid="{00000000-0005-0000-0000-000090620000}"/>
    <cellStyle name="Normal 22 2 2 3 2 5 2" xfId="15031" xr:uid="{00000000-0005-0000-0000-000091620000}"/>
    <cellStyle name="Normal 22 2 2 3 2 5 3" xfId="24281" xr:uid="{00000000-0005-0000-0000-000092620000}"/>
    <cellStyle name="Normal 22 2 2 3 2 5 4" xfId="33526" xr:uid="{00000000-0005-0000-0000-000093620000}"/>
    <cellStyle name="Normal 22 2 2 3 2 5 5" xfId="42771" xr:uid="{00000000-0005-0000-0000-000094620000}"/>
    <cellStyle name="Normal 22 2 2 3 2 6" xfId="5067" xr:uid="{00000000-0005-0000-0000-000095620000}"/>
    <cellStyle name="Normal 22 2 2 3 2 6 2" xfId="14312" xr:uid="{00000000-0005-0000-0000-000096620000}"/>
    <cellStyle name="Normal 22 2 2 3 2 6 3" xfId="23562" xr:uid="{00000000-0005-0000-0000-000097620000}"/>
    <cellStyle name="Normal 22 2 2 3 2 6 4" xfId="32807" xr:uid="{00000000-0005-0000-0000-000098620000}"/>
    <cellStyle name="Normal 22 2 2 3 2 6 5" xfId="42052" xr:uid="{00000000-0005-0000-0000-000099620000}"/>
    <cellStyle name="Normal 22 2 2 3 2 7" xfId="10049" xr:uid="{00000000-0005-0000-0000-00009A620000}"/>
    <cellStyle name="Normal 22 2 2 3 2 8" xfId="19299" xr:uid="{00000000-0005-0000-0000-00009B620000}"/>
    <cellStyle name="Normal 22 2 2 3 2 9" xfId="28544" xr:uid="{00000000-0005-0000-0000-00009C620000}"/>
    <cellStyle name="Normal 22 2 2 3 3" xfId="1155" xr:uid="{00000000-0005-0000-0000-00009D620000}"/>
    <cellStyle name="Normal 22 2 2 3 3 2" xfId="3997" xr:uid="{00000000-0005-0000-0000-00009E620000}"/>
    <cellStyle name="Normal 22 2 2 3 3 2 2" xfId="8979" xr:uid="{00000000-0005-0000-0000-00009F620000}"/>
    <cellStyle name="Normal 22 2 2 3 3 2 2 2" xfId="18224" xr:uid="{00000000-0005-0000-0000-0000A0620000}"/>
    <cellStyle name="Normal 22 2 2 3 3 2 2 3" xfId="27474" xr:uid="{00000000-0005-0000-0000-0000A1620000}"/>
    <cellStyle name="Normal 22 2 2 3 3 2 2 4" xfId="36719" xr:uid="{00000000-0005-0000-0000-0000A2620000}"/>
    <cellStyle name="Normal 22 2 2 3 3 2 2 5" xfId="45964" xr:uid="{00000000-0005-0000-0000-0000A3620000}"/>
    <cellStyle name="Normal 22 2 2 3 3 2 3" xfId="13242" xr:uid="{00000000-0005-0000-0000-0000A4620000}"/>
    <cellStyle name="Normal 22 2 2 3 3 2 4" xfId="22492" xr:uid="{00000000-0005-0000-0000-0000A5620000}"/>
    <cellStyle name="Normal 22 2 2 3 3 2 5" xfId="31737" xr:uid="{00000000-0005-0000-0000-0000A6620000}"/>
    <cellStyle name="Normal 22 2 2 3 3 2 6" xfId="40982" xr:uid="{00000000-0005-0000-0000-0000A7620000}"/>
    <cellStyle name="Normal 22 2 2 3 3 3" xfId="2559" xr:uid="{00000000-0005-0000-0000-0000A8620000}"/>
    <cellStyle name="Normal 22 2 2 3 3 3 2" xfId="7541" xr:uid="{00000000-0005-0000-0000-0000A9620000}"/>
    <cellStyle name="Normal 22 2 2 3 3 3 2 2" xfId="16786" xr:uid="{00000000-0005-0000-0000-0000AA620000}"/>
    <cellStyle name="Normal 22 2 2 3 3 3 2 3" xfId="26036" xr:uid="{00000000-0005-0000-0000-0000AB620000}"/>
    <cellStyle name="Normal 22 2 2 3 3 3 2 4" xfId="35281" xr:uid="{00000000-0005-0000-0000-0000AC620000}"/>
    <cellStyle name="Normal 22 2 2 3 3 3 2 5" xfId="44526" xr:uid="{00000000-0005-0000-0000-0000AD620000}"/>
    <cellStyle name="Normal 22 2 2 3 3 3 3" xfId="11804" xr:uid="{00000000-0005-0000-0000-0000AE620000}"/>
    <cellStyle name="Normal 22 2 2 3 3 3 4" xfId="21054" xr:uid="{00000000-0005-0000-0000-0000AF620000}"/>
    <cellStyle name="Normal 22 2 2 3 3 3 5" xfId="30299" xr:uid="{00000000-0005-0000-0000-0000B0620000}"/>
    <cellStyle name="Normal 22 2 2 3 3 3 6" xfId="39544" xr:uid="{00000000-0005-0000-0000-0000B1620000}"/>
    <cellStyle name="Normal 22 2 2 3 3 4" xfId="6137" xr:uid="{00000000-0005-0000-0000-0000B2620000}"/>
    <cellStyle name="Normal 22 2 2 3 3 4 2" xfId="15382" xr:uid="{00000000-0005-0000-0000-0000B3620000}"/>
    <cellStyle name="Normal 22 2 2 3 3 4 3" xfId="24632" xr:uid="{00000000-0005-0000-0000-0000B4620000}"/>
    <cellStyle name="Normal 22 2 2 3 3 4 4" xfId="33877" xr:uid="{00000000-0005-0000-0000-0000B5620000}"/>
    <cellStyle name="Normal 22 2 2 3 3 4 5" xfId="43122" xr:uid="{00000000-0005-0000-0000-0000B6620000}"/>
    <cellStyle name="Normal 22 2 2 3 3 5" xfId="10400" xr:uid="{00000000-0005-0000-0000-0000B7620000}"/>
    <cellStyle name="Normal 22 2 2 3 3 6" xfId="19650" xr:uid="{00000000-0005-0000-0000-0000B8620000}"/>
    <cellStyle name="Normal 22 2 2 3 3 7" xfId="28895" xr:uid="{00000000-0005-0000-0000-0000B9620000}"/>
    <cellStyle name="Normal 22 2 2 3 3 8" xfId="38140" xr:uid="{00000000-0005-0000-0000-0000BA620000}"/>
    <cellStyle name="Normal 22 2 2 3 4" xfId="3278" xr:uid="{00000000-0005-0000-0000-0000BB620000}"/>
    <cellStyle name="Normal 22 2 2 3 4 2" xfId="8260" xr:uid="{00000000-0005-0000-0000-0000BC620000}"/>
    <cellStyle name="Normal 22 2 2 3 4 2 2" xfId="17505" xr:uid="{00000000-0005-0000-0000-0000BD620000}"/>
    <cellStyle name="Normal 22 2 2 3 4 2 3" xfId="26755" xr:uid="{00000000-0005-0000-0000-0000BE620000}"/>
    <cellStyle name="Normal 22 2 2 3 4 2 4" xfId="36000" xr:uid="{00000000-0005-0000-0000-0000BF620000}"/>
    <cellStyle name="Normal 22 2 2 3 4 2 5" xfId="45245" xr:uid="{00000000-0005-0000-0000-0000C0620000}"/>
    <cellStyle name="Normal 22 2 2 3 4 3" xfId="12523" xr:uid="{00000000-0005-0000-0000-0000C1620000}"/>
    <cellStyle name="Normal 22 2 2 3 4 4" xfId="21773" xr:uid="{00000000-0005-0000-0000-0000C2620000}"/>
    <cellStyle name="Normal 22 2 2 3 4 5" xfId="31018" xr:uid="{00000000-0005-0000-0000-0000C3620000}"/>
    <cellStyle name="Normal 22 2 2 3 4 6" xfId="40263" xr:uid="{00000000-0005-0000-0000-0000C4620000}"/>
    <cellStyle name="Normal 22 2 2 3 5" xfId="1740" xr:uid="{00000000-0005-0000-0000-0000C5620000}"/>
    <cellStyle name="Normal 22 2 2 3 5 2" xfId="6722" xr:uid="{00000000-0005-0000-0000-0000C6620000}"/>
    <cellStyle name="Normal 22 2 2 3 5 2 2" xfId="15967" xr:uid="{00000000-0005-0000-0000-0000C7620000}"/>
    <cellStyle name="Normal 22 2 2 3 5 2 3" xfId="25217" xr:uid="{00000000-0005-0000-0000-0000C8620000}"/>
    <cellStyle name="Normal 22 2 2 3 5 2 4" xfId="34462" xr:uid="{00000000-0005-0000-0000-0000C9620000}"/>
    <cellStyle name="Normal 22 2 2 3 5 2 5" xfId="43707" xr:uid="{00000000-0005-0000-0000-0000CA620000}"/>
    <cellStyle name="Normal 22 2 2 3 5 3" xfId="10985" xr:uid="{00000000-0005-0000-0000-0000CB620000}"/>
    <cellStyle name="Normal 22 2 2 3 5 4" xfId="20235" xr:uid="{00000000-0005-0000-0000-0000CC620000}"/>
    <cellStyle name="Normal 22 2 2 3 5 5" xfId="29480" xr:uid="{00000000-0005-0000-0000-0000CD620000}"/>
    <cellStyle name="Normal 22 2 2 3 5 6" xfId="38725" xr:uid="{00000000-0005-0000-0000-0000CE620000}"/>
    <cellStyle name="Normal 22 2 2 3 6" xfId="5418" xr:uid="{00000000-0005-0000-0000-0000CF620000}"/>
    <cellStyle name="Normal 22 2 2 3 6 2" xfId="14663" xr:uid="{00000000-0005-0000-0000-0000D0620000}"/>
    <cellStyle name="Normal 22 2 2 3 6 3" xfId="23913" xr:uid="{00000000-0005-0000-0000-0000D1620000}"/>
    <cellStyle name="Normal 22 2 2 3 6 4" xfId="33158" xr:uid="{00000000-0005-0000-0000-0000D2620000}"/>
    <cellStyle name="Normal 22 2 2 3 6 5" xfId="42403" xr:uid="{00000000-0005-0000-0000-0000D3620000}"/>
    <cellStyle name="Normal 22 2 2 3 7" xfId="4716" xr:uid="{00000000-0005-0000-0000-0000D4620000}"/>
    <cellStyle name="Normal 22 2 2 3 7 2" xfId="13961" xr:uid="{00000000-0005-0000-0000-0000D5620000}"/>
    <cellStyle name="Normal 22 2 2 3 7 3" xfId="23211" xr:uid="{00000000-0005-0000-0000-0000D6620000}"/>
    <cellStyle name="Normal 22 2 2 3 7 4" xfId="32456" xr:uid="{00000000-0005-0000-0000-0000D7620000}"/>
    <cellStyle name="Normal 22 2 2 3 7 5" xfId="41701" xr:uid="{00000000-0005-0000-0000-0000D8620000}"/>
    <cellStyle name="Normal 22 2 2 3 8" xfId="9681" xr:uid="{00000000-0005-0000-0000-0000D9620000}"/>
    <cellStyle name="Normal 22 2 2 3 9" xfId="18931" xr:uid="{00000000-0005-0000-0000-0000DA620000}"/>
    <cellStyle name="Normal 22 2 2 4" xfId="570" xr:uid="{00000000-0005-0000-0000-0000DB620000}"/>
    <cellStyle name="Normal 22 2 2 4 10" xfId="37555" xr:uid="{00000000-0005-0000-0000-0000DC620000}"/>
    <cellStyle name="Normal 22 2 2 4 2" xfId="1272" xr:uid="{00000000-0005-0000-0000-0000DD620000}"/>
    <cellStyle name="Normal 22 2 2 4 2 2" xfId="4114" xr:uid="{00000000-0005-0000-0000-0000DE620000}"/>
    <cellStyle name="Normal 22 2 2 4 2 2 2" xfId="9096" xr:uid="{00000000-0005-0000-0000-0000DF620000}"/>
    <cellStyle name="Normal 22 2 2 4 2 2 2 2" xfId="18341" xr:uid="{00000000-0005-0000-0000-0000E0620000}"/>
    <cellStyle name="Normal 22 2 2 4 2 2 2 3" xfId="27591" xr:uid="{00000000-0005-0000-0000-0000E1620000}"/>
    <cellStyle name="Normal 22 2 2 4 2 2 2 4" xfId="36836" xr:uid="{00000000-0005-0000-0000-0000E2620000}"/>
    <cellStyle name="Normal 22 2 2 4 2 2 2 5" xfId="46081" xr:uid="{00000000-0005-0000-0000-0000E3620000}"/>
    <cellStyle name="Normal 22 2 2 4 2 2 3" xfId="13359" xr:uid="{00000000-0005-0000-0000-0000E4620000}"/>
    <cellStyle name="Normal 22 2 2 4 2 2 4" xfId="22609" xr:uid="{00000000-0005-0000-0000-0000E5620000}"/>
    <cellStyle name="Normal 22 2 2 4 2 2 5" xfId="31854" xr:uid="{00000000-0005-0000-0000-0000E6620000}"/>
    <cellStyle name="Normal 22 2 2 4 2 2 6" xfId="41099" xr:uid="{00000000-0005-0000-0000-0000E7620000}"/>
    <cellStyle name="Normal 22 2 2 4 2 3" xfId="2693" xr:uid="{00000000-0005-0000-0000-0000E8620000}"/>
    <cellStyle name="Normal 22 2 2 4 2 3 2" xfId="7675" xr:uid="{00000000-0005-0000-0000-0000E9620000}"/>
    <cellStyle name="Normal 22 2 2 4 2 3 2 2" xfId="16920" xr:uid="{00000000-0005-0000-0000-0000EA620000}"/>
    <cellStyle name="Normal 22 2 2 4 2 3 2 3" xfId="26170" xr:uid="{00000000-0005-0000-0000-0000EB620000}"/>
    <cellStyle name="Normal 22 2 2 4 2 3 2 4" xfId="35415" xr:uid="{00000000-0005-0000-0000-0000EC620000}"/>
    <cellStyle name="Normal 22 2 2 4 2 3 2 5" xfId="44660" xr:uid="{00000000-0005-0000-0000-0000ED620000}"/>
    <cellStyle name="Normal 22 2 2 4 2 3 3" xfId="11938" xr:uid="{00000000-0005-0000-0000-0000EE620000}"/>
    <cellStyle name="Normal 22 2 2 4 2 3 4" xfId="21188" xr:uid="{00000000-0005-0000-0000-0000EF620000}"/>
    <cellStyle name="Normal 22 2 2 4 2 3 5" xfId="30433" xr:uid="{00000000-0005-0000-0000-0000F0620000}"/>
    <cellStyle name="Normal 22 2 2 4 2 3 6" xfId="39678" xr:uid="{00000000-0005-0000-0000-0000F1620000}"/>
    <cellStyle name="Normal 22 2 2 4 2 4" xfId="6254" xr:uid="{00000000-0005-0000-0000-0000F2620000}"/>
    <cellStyle name="Normal 22 2 2 4 2 4 2" xfId="15499" xr:uid="{00000000-0005-0000-0000-0000F3620000}"/>
    <cellStyle name="Normal 22 2 2 4 2 4 3" xfId="24749" xr:uid="{00000000-0005-0000-0000-0000F4620000}"/>
    <cellStyle name="Normal 22 2 2 4 2 4 4" xfId="33994" xr:uid="{00000000-0005-0000-0000-0000F5620000}"/>
    <cellStyle name="Normal 22 2 2 4 2 4 5" xfId="43239" xr:uid="{00000000-0005-0000-0000-0000F6620000}"/>
    <cellStyle name="Normal 22 2 2 4 2 5" xfId="10517" xr:uid="{00000000-0005-0000-0000-0000F7620000}"/>
    <cellStyle name="Normal 22 2 2 4 2 6" xfId="19767" xr:uid="{00000000-0005-0000-0000-0000F8620000}"/>
    <cellStyle name="Normal 22 2 2 4 2 7" xfId="29012" xr:uid="{00000000-0005-0000-0000-0000F9620000}"/>
    <cellStyle name="Normal 22 2 2 4 2 8" xfId="38257" xr:uid="{00000000-0005-0000-0000-0000FA620000}"/>
    <cellStyle name="Normal 22 2 2 4 3" xfId="3412" xr:uid="{00000000-0005-0000-0000-0000FB620000}"/>
    <cellStyle name="Normal 22 2 2 4 3 2" xfId="8394" xr:uid="{00000000-0005-0000-0000-0000FC620000}"/>
    <cellStyle name="Normal 22 2 2 4 3 2 2" xfId="17639" xr:uid="{00000000-0005-0000-0000-0000FD620000}"/>
    <cellStyle name="Normal 22 2 2 4 3 2 3" xfId="26889" xr:uid="{00000000-0005-0000-0000-0000FE620000}"/>
    <cellStyle name="Normal 22 2 2 4 3 2 4" xfId="36134" xr:uid="{00000000-0005-0000-0000-0000FF620000}"/>
    <cellStyle name="Normal 22 2 2 4 3 2 5" xfId="45379" xr:uid="{00000000-0005-0000-0000-000000630000}"/>
    <cellStyle name="Normal 22 2 2 4 3 3" xfId="12657" xr:uid="{00000000-0005-0000-0000-000001630000}"/>
    <cellStyle name="Normal 22 2 2 4 3 4" xfId="21907" xr:uid="{00000000-0005-0000-0000-000002630000}"/>
    <cellStyle name="Normal 22 2 2 4 3 5" xfId="31152" xr:uid="{00000000-0005-0000-0000-000003630000}"/>
    <cellStyle name="Normal 22 2 2 4 3 6" xfId="40397" xr:uid="{00000000-0005-0000-0000-000004630000}"/>
    <cellStyle name="Normal 22 2 2 4 4" xfId="1974" xr:uid="{00000000-0005-0000-0000-000005630000}"/>
    <cellStyle name="Normal 22 2 2 4 4 2" xfId="6956" xr:uid="{00000000-0005-0000-0000-000006630000}"/>
    <cellStyle name="Normal 22 2 2 4 4 2 2" xfId="16201" xr:uid="{00000000-0005-0000-0000-000007630000}"/>
    <cellStyle name="Normal 22 2 2 4 4 2 3" xfId="25451" xr:uid="{00000000-0005-0000-0000-000008630000}"/>
    <cellStyle name="Normal 22 2 2 4 4 2 4" xfId="34696" xr:uid="{00000000-0005-0000-0000-000009630000}"/>
    <cellStyle name="Normal 22 2 2 4 4 2 5" xfId="43941" xr:uid="{00000000-0005-0000-0000-00000A630000}"/>
    <cellStyle name="Normal 22 2 2 4 4 3" xfId="11219" xr:uid="{00000000-0005-0000-0000-00000B630000}"/>
    <cellStyle name="Normal 22 2 2 4 4 4" xfId="20469" xr:uid="{00000000-0005-0000-0000-00000C630000}"/>
    <cellStyle name="Normal 22 2 2 4 4 5" xfId="29714" xr:uid="{00000000-0005-0000-0000-00000D630000}"/>
    <cellStyle name="Normal 22 2 2 4 4 6" xfId="38959" xr:uid="{00000000-0005-0000-0000-00000E630000}"/>
    <cellStyle name="Normal 22 2 2 4 5" xfId="5552" xr:uid="{00000000-0005-0000-0000-00000F630000}"/>
    <cellStyle name="Normal 22 2 2 4 5 2" xfId="14797" xr:uid="{00000000-0005-0000-0000-000010630000}"/>
    <cellStyle name="Normal 22 2 2 4 5 3" xfId="24047" xr:uid="{00000000-0005-0000-0000-000011630000}"/>
    <cellStyle name="Normal 22 2 2 4 5 4" xfId="33292" xr:uid="{00000000-0005-0000-0000-000012630000}"/>
    <cellStyle name="Normal 22 2 2 4 5 5" xfId="42537" xr:uid="{00000000-0005-0000-0000-000013630000}"/>
    <cellStyle name="Normal 22 2 2 4 6" xfId="4833" xr:uid="{00000000-0005-0000-0000-000014630000}"/>
    <cellStyle name="Normal 22 2 2 4 6 2" xfId="14078" xr:uid="{00000000-0005-0000-0000-000015630000}"/>
    <cellStyle name="Normal 22 2 2 4 6 3" xfId="23328" xr:uid="{00000000-0005-0000-0000-000016630000}"/>
    <cellStyle name="Normal 22 2 2 4 6 4" xfId="32573" xr:uid="{00000000-0005-0000-0000-000017630000}"/>
    <cellStyle name="Normal 22 2 2 4 6 5" xfId="41818" xr:uid="{00000000-0005-0000-0000-000018630000}"/>
    <cellStyle name="Normal 22 2 2 4 7" xfId="9815" xr:uid="{00000000-0005-0000-0000-000019630000}"/>
    <cellStyle name="Normal 22 2 2 4 8" xfId="19065" xr:uid="{00000000-0005-0000-0000-00001A630000}"/>
    <cellStyle name="Normal 22 2 2 4 9" xfId="28310" xr:uid="{00000000-0005-0000-0000-00001B630000}"/>
    <cellStyle name="Normal 22 2 2 5" xfId="921" xr:uid="{00000000-0005-0000-0000-00001C630000}"/>
    <cellStyle name="Normal 22 2 2 5 2" xfId="3763" xr:uid="{00000000-0005-0000-0000-00001D630000}"/>
    <cellStyle name="Normal 22 2 2 5 2 2" xfId="8745" xr:uid="{00000000-0005-0000-0000-00001E630000}"/>
    <cellStyle name="Normal 22 2 2 5 2 2 2" xfId="17990" xr:uid="{00000000-0005-0000-0000-00001F630000}"/>
    <cellStyle name="Normal 22 2 2 5 2 2 3" xfId="27240" xr:uid="{00000000-0005-0000-0000-000020630000}"/>
    <cellStyle name="Normal 22 2 2 5 2 2 4" xfId="36485" xr:uid="{00000000-0005-0000-0000-000021630000}"/>
    <cellStyle name="Normal 22 2 2 5 2 2 5" xfId="45730" xr:uid="{00000000-0005-0000-0000-000022630000}"/>
    <cellStyle name="Normal 22 2 2 5 2 3" xfId="13008" xr:uid="{00000000-0005-0000-0000-000023630000}"/>
    <cellStyle name="Normal 22 2 2 5 2 4" xfId="22258" xr:uid="{00000000-0005-0000-0000-000024630000}"/>
    <cellStyle name="Normal 22 2 2 5 2 5" xfId="31503" xr:uid="{00000000-0005-0000-0000-000025630000}"/>
    <cellStyle name="Normal 22 2 2 5 2 6" xfId="40748" xr:uid="{00000000-0005-0000-0000-000026630000}"/>
    <cellStyle name="Normal 22 2 2 5 3" xfId="2325" xr:uid="{00000000-0005-0000-0000-000027630000}"/>
    <cellStyle name="Normal 22 2 2 5 3 2" xfId="7307" xr:uid="{00000000-0005-0000-0000-000028630000}"/>
    <cellStyle name="Normal 22 2 2 5 3 2 2" xfId="16552" xr:uid="{00000000-0005-0000-0000-000029630000}"/>
    <cellStyle name="Normal 22 2 2 5 3 2 3" xfId="25802" xr:uid="{00000000-0005-0000-0000-00002A630000}"/>
    <cellStyle name="Normal 22 2 2 5 3 2 4" xfId="35047" xr:uid="{00000000-0005-0000-0000-00002B630000}"/>
    <cellStyle name="Normal 22 2 2 5 3 2 5" xfId="44292" xr:uid="{00000000-0005-0000-0000-00002C630000}"/>
    <cellStyle name="Normal 22 2 2 5 3 3" xfId="11570" xr:uid="{00000000-0005-0000-0000-00002D630000}"/>
    <cellStyle name="Normal 22 2 2 5 3 4" xfId="20820" xr:uid="{00000000-0005-0000-0000-00002E630000}"/>
    <cellStyle name="Normal 22 2 2 5 3 5" xfId="30065" xr:uid="{00000000-0005-0000-0000-00002F630000}"/>
    <cellStyle name="Normal 22 2 2 5 3 6" xfId="39310" xr:uid="{00000000-0005-0000-0000-000030630000}"/>
    <cellStyle name="Normal 22 2 2 5 4" xfId="5903" xr:uid="{00000000-0005-0000-0000-000031630000}"/>
    <cellStyle name="Normal 22 2 2 5 4 2" xfId="15148" xr:uid="{00000000-0005-0000-0000-000032630000}"/>
    <cellStyle name="Normal 22 2 2 5 4 3" xfId="24398" xr:uid="{00000000-0005-0000-0000-000033630000}"/>
    <cellStyle name="Normal 22 2 2 5 4 4" xfId="33643" xr:uid="{00000000-0005-0000-0000-000034630000}"/>
    <cellStyle name="Normal 22 2 2 5 4 5" xfId="42888" xr:uid="{00000000-0005-0000-0000-000035630000}"/>
    <cellStyle name="Normal 22 2 2 5 5" xfId="10166" xr:uid="{00000000-0005-0000-0000-000036630000}"/>
    <cellStyle name="Normal 22 2 2 5 6" xfId="19416" xr:uid="{00000000-0005-0000-0000-000037630000}"/>
    <cellStyle name="Normal 22 2 2 5 7" xfId="28661" xr:uid="{00000000-0005-0000-0000-000038630000}"/>
    <cellStyle name="Normal 22 2 2 5 8" xfId="37906" xr:uid="{00000000-0005-0000-0000-000039630000}"/>
    <cellStyle name="Normal 22 2 2 6" xfId="3044" xr:uid="{00000000-0005-0000-0000-00003A630000}"/>
    <cellStyle name="Normal 22 2 2 6 2" xfId="8026" xr:uid="{00000000-0005-0000-0000-00003B630000}"/>
    <cellStyle name="Normal 22 2 2 6 2 2" xfId="17271" xr:uid="{00000000-0005-0000-0000-00003C630000}"/>
    <cellStyle name="Normal 22 2 2 6 2 3" xfId="26521" xr:uid="{00000000-0005-0000-0000-00003D630000}"/>
    <cellStyle name="Normal 22 2 2 6 2 4" xfId="35766" xr:uid="{00000000-0005-0000-0000-00003E630000}"/>
    <cellStyle name="Normal 22 2 2 6 2 5" xfId="45011" xr:uid="{00000000-0005-0000-0000-00003F630000}"/>
    <cellStyle name="Normal 22 2 2 6 3" xfId="12289" xr:uid="{00000000-0005-0000-0000-000040630000}"/>
    <cellStyle name="Normal 22 2 2 6 4" xfId="21539" xr:uid="{00000000-0005-0000-0000-000041630000}"/>
    <cellStyle name="Normal 22 2 2 6 5" xfId="30784" xr:uid="{00000000-0005-0000-0000-000042630000}"/>
    <cellStyle name="Normal 22 2 2 6 6" xfId="40029" xr:uid="{00000000-0005-0000-0000-000043630000}"/>
    <cellStyle name="Normal 22 2 2 7" xfId="1584" xr:uid="{00000000-0005-0000-0000-000044630000}"/>
    <cellStyle name="Normal 22 2 2 7 2" xfId="6566" xr:uid="{00000000-0005-0000-0000-000045630000}"/>
    <cellStyle name="Normal 22 2 2 7 2 2" xfId="15811" xr:uid="{00000000-0005-0000-0000-000046630000}"/>
    <cellStyle name="Normal 22 2 2 7 2 3" xfId="25061" xr:uid="{00000000-0005-0000-0000-000047630000}"/>
    <cellStyle name="Normal 22 2 2 7 2 4" xfId="34306" xr:uid="{00000000-0005-0000-0000-000048630000}"/>
    <cellStyle name="Normal 22 2 2 7 2 5" xfId="43551" xr:uid="{00000000-0005-0000-0000-000049630000}"/>
    <cellStyle name="Normal 22 2 2 7 3" xfId="10829" xr:uid="{00000000-0005-0000-0000-00004A630000}"/>
    <cellStyle name="Normal 22 2 2 7 4" xfId="20079" xr:uid="{00000000-0005-0000-0000-00004B630000}"/>
    <cellStyle name="Normal 22 2 2 7 5" xfId="29324" xr:uid="{00000000-0005-0000-0000-00004C630000}"/>
    <cellStyle name="Normal 22 2 2 7 6" xfId="38569" xr:uid="{00000000-0005-0000-0000-00004D630000}"/>
    <cellStyle name="Normal 22 2 2 8" xfId="5184" xr:uid="{00000000-0005-0000-0000-00004E630000}"/>
    <cellStyle name="Normal 22 2 2 8 2" xfId="14429" xr:uid="{00000000-0005-0000-0000-00004F630000}"/>
    <cellStyle name="Normal 22 2 2 8 3" xfId="23679" xr:uid="{00000000-0005-0000-0000-000050630000}"/>
    <cellStyle name="Normal 22 2 2 8 4" xfId="32924" xr:uid="{00000000-0005-0000-0000-000051630000}"/>
    <cellStyle name="Normal 22 2 2 8 5" xfId="42169" xr:uid="{00000000-0005-0000-0000-000052630000}"/>
    <cellStyle name="Normal 22 2 2 9" xfId="4482" xr:uid="{00000000-0005-0000-0000-000053630000}"/>
    <cellStyle name="Normal 22 2 2 9 2" xfId="13727" xr:uid="{00000000-0005-0000-0000-000054630000}"/>
    <cellStyle name="Normal 22 2 2 9 3" xfId="22977" xr:uid="{00000000-0005-0000-0000-000055630000}"/>
    <cellStyle name="Normal 22 2 2 9 4" xfId="32222" xr:uid="{00000000-0005-0000-0000-000056630000}"/>
    <cellStyle name="Normal 22 2 2 9 5" xfId="41467" xr:uid="{00000000-0005-0000-0000-000057630000}"/>
    <cellStyle name="Normal 22 2 3" xfId="161" xr:uid="{00000000-0005-0000-0000-000058630000}"/>
    <cellStyle name="Normal 22 2 3 10" xfId="9408" xr:uid="{00000000-0005-0000-0000-000059630000}"/>
    <cellStyle name="Normal 22 2 3 11" xfId="18658" xr:uid="{00000000-0005-0000-0000-00005A630000}"/>
    <cellStyle name="Normal 22 2 3 12" xfId="27903" xr:uid="{00000000-0005-0000-0000-00005B630000}"/>
    <cellStyle name="Normal 22 2 3 13" xfId="37148" xr:uid="{00000000-0005-0000-0000-00005C630000}"/>
    <cellStyle name="Normal 22 2 3 2" xfId="318" xr:uid="{00000000-0005-0000-0000-00005D630000}"/>
    <cellStyle name="Normal 22 2 3 2 10" xfId="28059" xr:uid="{00000000-0005-0000-0000-00005E630000}"/>
    <cellStyle name="Normal 22 2 3 2 11" xfId="37304" xr:uid="{00000000-0005-0000-0000-00005F630000}"/>
    <cellStyle name="Normal 22 2 3 2 2" xfId="687" xr:uid="{00000000-0005-0000-0000-000060630000}"/>
    <cellStyle name="Normal 22 2 3 2 2 10" xfId="37672" xr:uid="{00000000-0005-0000-0000-000061630000}"/>
    <cellStyle name="Normal 22 2 3 2 2 2" xfId="1389" xr:uid="{00000000-0005-0000-0000-000062630000}"/>
    <cellStyle name="Normal 22 2 3 2 2 2 2" xfId="4231" xr:uid="{00000000-0005-0000-0000-000063630000}"/>
    <cellStyle name="Normal 22 2 3 2 2 2 2 2" xfId="9213" xr:uid="{00000000-0005-0000-0000-000064630000}"/>
    <cellStyle name="Normal 22 2 3 2 2 2 2 2 2" xfId="18458" xr:uid="{00000000-0005-0000-0000-000065630000}"/>
    <cellStyle name="Normal 22 2 3 2 2 2 2 2 3" xfId="27708" xr:uid="{00000000-0005-0000-0000-000066630000}"/>
    <cellStyle name="Normal 22 2 3 2 2 2 2 2 4" xfId="36953" xr:uid="{00000000-0005-0000-0000-000067630000}"/>
    <cellStyle name="Normal 22 2 3 2 2 2 2 2 5" xfId="46198" xr:uid="{00000000-0005-0000-0000-000068630000}"/>
    <cellStyle name="Normal 22 2 3 2 2 2 2 3" xfId="13476" xr:uid="{00000000-0005-0000-0000-000069630000}"/>
    <cellStyle name="Normal 22 2 3 2 2 2 2 4" xfId="22726" xr:uid="{00000000-0005-0000-0000-00006A630000}"/>
    <cellStyle name="Normal 22 2 3 2 2 2 2 5" xfId="31971" xr:uid="{00000000-0005-0000-0000-00006B630000}"/>
    <cellStyle name="Normal 22 2 3 2 2 2 2 6" xfId="41216" xr:uid="{00000000-0005-0000-0000-00006C630000}"/>
    <cellStyle name="Normal 22 2 3 2 2 2 3" xfId="2810" xr:uid="{00000000-0005-0000-0000-00006D630000}"/>
    <cellStyle name="Normal 22 2 3 2 2 2 3 2" xfId="7792" xr:uid="{00000000-0005-0000-0000-00006E630000}"/>
    <cellStyle name="Normal 22 2 3 2 2 2 3 2 2" xfId="17037" xr:uid="{00000000-0005-0000-0000-00006F630000}"/>
    <cellStyle name="Normal 22 2 3 2 2 2 3 2 3" xfId="26287" xr:uid="{00000000-0005-0000-0000-000070630000}"/>
    <cellStyle name="Normal 22 2 3 2 2 2 3 2 4" xfId="35532" xr:uid="{00000000-0005-0000-0000-000071630000}"/>
    <cellStyle name="Normal 22 2 3 2 2 2 3 2 5" xfId="44777" xr:uid="{00000000-0005-0000-0000-000072630000}"/>
    <cellStyle name="Normal 22 2 3 2 2 2 3 3" xfId="12055" xr:uid="{00000000-0005-0000-0000-000073630000}"/>
    <cellStyle name="Normal 22 2 3 2 2 2 3 4" xfId="21305" xr:uid="{00000000-0005-0000-0000-000074630000}"/>
    <cellStyle name="Normal 22 2 3 2 2 2 3 5" xfId="30550" xr:uid="{00000000-0005-0000-0000-000075630000}"/>
    <cellStyle name="Normal 22 2 3 2 2 2 3 6" xfId="39795" xr:uid="{00000000-0005-0000-0000-000076630000}"/>
    <cellStyle name="Normal 22 2 3 2 2 2 4" xfId="6371" xr:uid="{00000000-0005-0000-0000-000077630000}"/>
    <cellStyle name="Normal 22 2 3 2 2 2 4 2" xfId="15616" xr:uid="{00000000-0005-0000-0000-000078630000}"/>
    <cellStyle name="Normal 22 2 3 2 2 2 4 3" xfId="24866" xr:uid="{00000000-0005-0000-0000-000079630000}"/>
    <cellStyle name="Normal 22 2 3 2 2 2 4 4" xfId="34111" xr:uid="{00000000-0005-0000-0000-00007A630000}"/>
    <cellStyle name="Normal 22 2 3 2 2 2 4 5" xfId="43356" xr:uid="{00000000-0005-0000-0000-00007B630000}"/>
    <cellStyle name="Normal 22 2 3 2 2 2 5" xfId="10634" xr:uid="{00000000-0005-0000-0000-00007C630000}"/>
    <cellStyle name="Normal 22 2 3 2 2 2 6" xfId="19884" xr:uid="{00000000-0005-0000-0000-00007D630000}"/>
    <cellStyle name="Normal 22 2 3 2 2 2 7" xfId="29129" xr:uid="{00000000-0005-0000-0000-00007E630000}"/>
    <cellStyle name="Normal 22 2 3 2 2 2 8" xfId="38374" xr:uid="{00000000-0005-0000-0000-00007F630000}"/>
    <cellStyle name="Normal 22 2 3 2 2 3" xfId="3529" xr:uid="{00000000-0005-0000-0000-000080630000}"/>
    <cellStyle name="Normal 22 2 3 2 2 3 2" xfId="8511" xr:uid="{00000000-0005-0000-0000-000081630000}"/>
    <cellStyle name="Normal 22 2 3 2 2 3 2 2" xfId="17756" xr:uid="{00000000-0005-0000-0000-000082630000}"/>
    <cellStyle name="Normal 22 2 3 2 2 3 2 3" xfId="27006" xr:uid="{00000000-0005-0000-0000-000083630000}"/>
    <cellStyle name="Normal 22 2 3 2 2 3 2 4" xfId="36251" xr:uid="{00000000-0005-0000-0000-000084630000}"/>
    <cellStyle name="Normal 22 2 3 2 2 3 2 5" xfId="45496" xr:uid="{00000000-0005-0000-0000-000085630000}"/>
    <cellStyle name="Normal 22 2 3 2 2 3 3" xfId="12774" xr:uid="{00000000-0005-0000-0000-000086630000}"/>
    <cellStyle name="Normal 22 2 3 2 2 3 4" xfId="22024" xr:uid="{00000000-0005-0000-0000-000087630000}"/>
    <cellStyle name="Normal 22 2 3 2 2 3 5" xfId="31269" xr:uid="{00000000-0005-0000-0000-000088630000}"/>
    <cellStyle name="Normal 22 2 3 2 2 3 6" xfId="40514" xr:uid="{00000000-0005-0000-0000-000089630000}"/>
    <cellStyle name="Normal 22 2 3 2 2 4" xfId="2091" xr:uid="{00000000-0005-0000-0000-00008A630000}"/>
    <cellStyle name="Normal 22 2 3 2 2 4 2" xfId="7073" xr:uid="{00000000-0005-0000-0000-00008B630000}"/>
    <cellStyle name="Normal 22 2 3 2 2 4 2 2" xfId="16318" xr:uid="{00000000-0005-0000-0000-00008C630000}"/>
    <cellStyle name="Normal 22 2 3 2 2 4 2 3" xfId="25568" xr:uid="{00000000-0005-0000-0000-00008D630000}"/>
    <cellStyle name="Normal 22 2 3 2 2 4 2 4" xfId="34813" xr:uid="{00000000-0005-0000-0000-00008E630000}"/>
    <cellStyle name="Normal 22 2 3 2 2 4 2 5" xfId="44058" xr:uid="{00000000-0005-0000-0000-00008F630000}"/>
    <cellStyle name="Normal 22 2 3 2 2 4 3" xfId="11336" xr:uid="{00000000-0005-0000-0000-000090630000}"/>
    <cellStyle name="Normal 22 2 3 2 2 4 4" xfId="20586" xr:uid="{00000000-0005-0000-0000-000091630000}"/>
    <cellStyle name="Normal 22 2 3 2 2 4 5" xfId="29831" xr:uid="{00000000-0005-0000-0000-000092630000}"/>
    <cellStyle name="Normal 22 2 3 2 2 4 6" xfId="39076" xr:uid="{00000000-0005-0000-0000-000093630000}"/>
    <cellStyle name="Normal 22 2 3 2 2 5" xfId="5669" xr:uid="{00000000-0005-0000-0000-000094630000}"/>
    <cellStyle name="Normal 22 2 3 2 2 5 2" xfId="14914" xr:uid="{00000000-0005-0000-0000-000095630000}"/>
    <cellStyle name="Normal 22 2 3 2 2 5 3" xfId="24164" xr:uid="{00000000-0005-0000-0000-000096630000}"/>
    <cellStyle name="Normal 22 2 3 2 2 5 4" xfId="33409" xr:uid="{00000000-0005-0000-0000-000097630000}"/>
    <cellStyle name="Normal 22 2 3 2 2 5 5" xfId="42654" xr:uid="{00000000-0005-0000-0000-000098630000}"/>
    <cellStyle name="Normal 22 2 3 2 2 6" xfId="4950" xr:uid="{00000000-0005-0000-0000-000099630000}"/>
    <cellStyle name="Normal 22 2 3 2 2 6 2" xfId="14195" xr:uid="{00000000-0005-0000-0000-00009A630000}"/>
    <cellStyle name="Normal 22 2 3 2 2 6 3" xfId="23445" xr:uid="{00000000-0005-0000-0000-00009B630000}"/>
    <cellStyle name="Normal 22 2 3 2 2 6 4" xfId="32690" xr:uid="{00000000-0005-0000-0000-00009C630000}"/>
    <cellStyle name="Normal 22 2 3 2 2 6 5" xfId="41935" xr:uid="{00000000-0005-0000-0000-00009D630000}"/>
    <cellStyle name="Normal 22 2 3 2 2 7" xfId="9932" xr:uid="{00000000-0005-0000-0000-00009E630000}"/>
    <cellStyle name="Normal 22 2 3 2 2 8" xfId="19182" xr:uid="{00000000-0005-0000-0000-00009F630000}"/>
    <cellStyle name="Normal 22 2 3 2 2 9" xfId="28427" xr:uid="{00000000-0005-0000-0000-0000A0630000}"/>
    <cellStyle name="Normal 22 2 3 2 3" xfId="1038" xr:uid="{00000000-0005-0000-0000-0000A1630000}"/>
    <cellStyle name="Normal 22 2 3 2 3 2" xfId="3880" xr:uid="{00000000-0005-0000-0000-0000A2630000}"/>
    <cellStyle name="Normal 22 2 3 2 3 2 2" xfId="8862" xr:uid="{00000000-0005-0000-0000-0000A3630000}"/>
    <cellStyle name="Normal 22 2 3 2 3 2 2 2" xfId="18107" xr:uid="{00000000-0005-0000-0000-0000A4630000}"/>
    <cellStyle name="Normal 22 2 3 2 3 2 2 3" xfId="27357" xr:uid="{00000000-0005-0000-0000-0000A5630000}"/>
    <cellStyle name="Normal 22 2 3 2 3 2 2 4" xfId="36602" xr:uid="{00000000-0005-0000-0000-0000A6630000}"/>
    <cellStyle name="Normal 22 2 3 2 3 2 2 5" xfId="45847" xr:uid="{00000000-0005-0000-0000-0000A7630000}"/>
    <cellStyle name="Normal 22 2 3 2 3 2 3" xfId="13125" xr:uid="{00000000-0005-0000-0000-0000A8630000}"/>
    <cellStyle name="Normal 22 2 3 2 3 2 4" xfId="22375" xr:uid="{00000000-0005-0000-0000-0000A9630000}"/>
    <cellStyle name="Normal 22 2 3 2 3 2 5" xfId="31620" xr:uid="{00000000-0005-0000-0000-0000AA630000}"/>
    <cellStyle name="Normal 22 2 3 2 3 2 6" xfId="40865" xr:uid="{00000000-0005-0000-0000-0000AB630000}"/>
    <cellStyle name="Normal 22 2 3 2 3 3" xfId="2442" xr:uid="{00000000-0005-0000-0000-0000AC630000}"/>
    <cellStyle name="Normal 22 2 3 2 3 3 2" xfId="7424" xr:uid="{00000000-0005-0000-0000-0000AD630000}"/>
    <cellStyle name="Normal 22 2 3 2 3 3 2 2" xfId="16669" xr:uid="{00000000-0005-0000-0000-0000AE630000}"/>
    <cellStyle name="Normal 22 2 3 2 3 3 2 3" xfId="25919" xr:uid="{00000000-0005-0000-0000-0000AF630000}"/>
    <cellStyle name="Normal 22 2 3 2 3 3 2 4" xfId="35164" xr:uid="{00000000-0005-0000-0000-0000B0630000}"/>
    <cellStyle name="Normal 22 2 3 2 3 3 2 5" xfId="44409" xr:uid="{00000000-0005-0000-0000-0000B1630000}"/>
    <cellStyle name="Normal 22 2 3 2 3 3 3" xfId="11687" xr:uid="{00000000-0005-0000-0000-0000B2630000}"/>
    <cellStyle name="Normal 22 2 3 2 3 3 4" xfId="20937" xr:uid="{00000000-0005-0000-0000-0000B3630000}"/>
    <cellStyle name="Normal 22 2 3 2 3 3 5" xfId="30182" xr:uid="{00000000-0005-0000-0000-0000B4630000}"/>
    <cellStyle name="Normal 22 2 3 2 3 3 6" xfId="39427" xr:uid="{00000000-0005-0000-0000-0000B5630000}"/>
    <cellStyle name="Normal 22 2 3 2 3 4" xfId="6020" xr:uid="{00000000-0005-0000-0000-0000B6630000}"/>
    <cellStyle name="Normal 22 2 3 2 3 4 2" xfId="15265" xr:uid="{00000000-0005-0000-0000-0000B7630000}"/>
    <cellStyle name="Normal 22 2 3 2 3 4 3" xfId="24515" xr:uid="{00000000-0005-0000-0000-0000B8630000}"/>
    <cellStyle name="Normal 22 2 3 2 3 4 4" xfId="33760" xr:uid="{00000000-0005-0000-0000-0000B9630000}"/>
    <cellStyle name="Normal 22 2 3 2 3 4 5" xfId="43005" xr:uid="{00000000-0005-0000-0000-0000BA630000}"/>
    <cellStyle name="Normal 22 2 3 2 3 5" xfId="10283" xr:uid="{00000000-0005-0000-0000-0000BB630000}"/>
    <cellStyle name="Normal 22 2 3 2 3 6" xfId="19533" xr:uid="{00000000-0005-0000-0000-0000BC630000}"/>
    <cellStyle name="Normal 22 2 3 2 3 7" xfId="28778" xr:uid="{00000000-0005-0000-0000-0000BD630000}"/>
    <cellStyle name="Normal 22 2 3 2 3 8" xfId="38023" xr:uid="{00000000-0005-0000-0000-0000BE630000}"/>
    <cellStyle name="Normal 22 2 3 2 4" xfId="3161" xr:uid="{00000000-0005-0000-0000-0000BF630000}"/>
    <cellStyle name="Normal 22 2 3 2 4 2" xfId="8143" xr:uid="{00000000-0005-0000-0000-0000C0630000}"/>
    <cellStyle name="Normal 22 2 3 2 4 2 2" xfId="17388" xr:uid="{00000000-0005-0000-0000-0000C1630000}"/>
    <cellStyle name="Normal 22 2 3 2 4 2 3" xfId="26638" xr:uid="{00000000-0005-0000-0000-0000C2630000}"/>
    <cellStyle name="Normal 22 2 3 2 4 2 4" xfId="35883" xr:uid="{00000000-0005-0000-0000-0000C3630000}"/>
    <cellStyle name="Normal 22 2 3 2 4 2 5" xfId="45128" xr:uid="{00000000-0005-0000-0000-0000C4630000}"/>
    <cellStyle name="Normal 22 2 3 2 4 3" xfId="12406" xr:uid="{00000000-0005-0000-0000-0000C5630000}"/>
    <cellStyle name="Normal 22 2 3 2 4 4" xfId="21656" xr:uid="{00000000-0005-0000-0000-0000C6630000}"/>
    <cellStyle name="Normal 22 2 3 2 4 5" xfId="30901" xr:uid="{00000000-0005-0000-0000-0000C7630000}"/>
    <cellStyle name="Normal 22 2 3 2 4 6" xfId="40146" xr:uid="{00000000-0005-0000-0000-0000C8630000}"/>
    <cellStyle name="Normal 22 2 3 2 5" xfId="1857" xr:uid="{00000000-0005-0000-0000-0000C9630000}"/>
    <cellStyle name="Normal 22 2 3 2 5 2" xfId="6839" xr:uid="{00000000-0005-0000-0000-0000CA630000}"/>
    <cellStyle name="Normal 22 2 3 2 5 2 2" xfId="16084" xr:uid="{00000000-0005-0000-0000-0000CB630000}"/>
    <cellStyle name="Normal 22 2 3 2 5 2 3" xfId="25334" xr:uid="{00000000-0005-0000-0000-0000CC630000}"/>
    <cellStyle name="Normal 22 2 3 2 5 2 4" xfId="34579" xr:uid="{00000000-0005-0000-0000-0000CD630000}"/>
    <cellStyle name="Normal 22 2 3 2 5 2 5" xfId="43824" xr:uid="{00000000-0005-0000-0000-0000CE630000}"/>
    <cellStyle name="Normal 22 2 3 2 5 3" xfId="11102" xr:uid="{00000000-0005-0000-0000-0000CF630000}"/>
    <cellStyle name="Normal 22 2 3 2 5 4" xfId="20352" xr:uid="{00000000-0005-0000-0000-0000D0630000}"/>
    <cellStyle name="Normal 22 2 3 2 5 5" xfId="29597" xr:uid="{00000000-0005-0000-0000-0000D1630000}"/>
    <cellStyle name="Normal 22 2 3 2 5 6" xfId="38842" xr:uid="{00000000-0005-0000-0000-0000D2630000}"/>
    <cellStyle name="Normal 22 2 3 2 6" xfId="5301" xr:uid="{00000000-0005-0000-0000-0000D3630000}"/>
    <cellStyle name="Normal 22 2 3 2 6 2" xfId="14546" xr:uid="{00000000-0005-0000-0000-0000D4630000}"/>
    <cellStyle name="Normal 22 2 3 2 6 3" xfId="23796" xr:uid="{00000000-0005-0000-0000-0000D5630000}"/>
    <cellStyle name="Normal 22 2 3 2 6 4" xfId="33041" xr:uid="{00000000-0005-0000-0000-0000D6630000}"/>
    <cellStyle name="Normal 22 2 3 2 6 5" xfId="42286" xr:uid="{00000000-0005-0000-0000-0000D7630000}"/>
    <cellStyle name="Normal 22 2 3 2 7" xfId="4599" xr:uid="{00000000-0005-0000-0000-0000D8630000}"/>
    <cellStyle name="Normal 22 2 3 2 7 2" xfId="13844" xr:uid="{00000000-0005-0000-0000-0000D9630000}"/>
    <cellStyle name="Normal 22 2 3 2 7 3" xfId="23094" xr:uid="{00000000-0005-0000-0000-0000DA630000}"/>
    <cellStyle name="Normal 22 2 3 2 7 4" xfId="32339" xr:uid="{00000000-0005-0000-0000-0000DB630000}"/>
    <cellStyle name="Normal 22 2 3 2 7 5" xfId="41584" xr:uid="{00000000-0005-0000-0000-0000DC630000}"/>
    <cellStyle name="Normal 22 2 3 2 8" xfId="9564" xr:uid="{00000000-0005-0000-0000-0000DD630000}"/>
    <cellStyle name="Normal 22 2 3 2 9" xfId="18814" xr:uid="{00000000-0005-0000-0000-0000DE630000}"/>
    <cellStyle name="Normal 22 2 3 3" xfId="396" xr:uid="{00000000-0005-0000-0000-0000DF630000}"/>
    <cellStyle name="Normal 22 2 3 3 10" xfId="28137" xr:uid="{00000000-0005-0000-0000-0000E0630000}"/>
    <cellStyle name="Normal 22 2 3 3 11" xfId="37382" xr:uid="{00000000-0005-0000-0000-0000E1630000}"/>
    <cellStyle name="Normal 22 2 3 3 2" xfId="765" xr:uid="{00000000-0005-0000-0000-0000E2630000}"/>
    <cellStyle name="Normal 22 2 3 3 2 10" xfId="37750" xr:uid="{00000000-0005-0000-0000-0000E3630000}"/>
    <cellStyle name="Normal 22 2 3 3 2 2" xfId="1467" xr:uid="{00000000-0005-0000-0000-0000E4630000}"/>
    <cellStyle name="Normal 22 2 3 3 2 2 2" xfId="4309" xr:uid="{00000000-0005-0000-0000-0000E5630000}"/>
    <cellStyle name="Normal 22 2 3 3 2 2 2 2" xfId="9291" xr:uid="{00000000-0005-0000-0000-0000E6630000}"/>
    <cellStyle name="Normal 22 2 3 3 2 2 2 2 2" xfId="18536" xr:uid="{00000000-0005-0000-0000-0000E7630000}"/>
    <cellStyle name="Normal 22 2 3 3 2 2 2 2 3" xfId="27786" xr:uid="{00000000-0005-0000-0000-0000E8630000}"/>
    <cellStyle name="Normal 22 2 3 3 2 2 2 2 4" xfId="37031" xr:uid="{00000000-0005-0000-0000-0000E9630000}"/>
    <cellStyle name="Normal 22 2 3 3 2 2 2 2 5" xfId="46276" xr:uid="{00000000-0005-0000-0000-0000EA630000}"/>
    <cellStyle name="Normal 22 2 3 3 2 2 2 3" xfId="13554" xr:uid="{00000000-0005-0000-0000-0000EB630000}"/>
    <cellStyle name="Normal 22 2 3 3 2 2 2 4" xfId="22804" xr:uid="{00000000-0005-0000-0000-0000EC630000}"/>
    <cellStyle name="Normal 22 2 3 3 2 2 2 5" xfId="32049" xr:uid="{00000000-0005-0000-0000-0000ED630000}"/>
    <cellStyle name="Normal 22 2 3 3 2 2 2 6" xfId="41294" xr:uid="{00000000-0005-0000-0000-0000EE630000}"/>
    <cellStyle name="Normal 22 2 3 3 2 2 3" xfId="2888" xr:uid="{00000000-0005-0000-0000-0000EF630000}"/>
    <cellStyle name="Normal 22 2 3 3 2 2 3 2" xfId="7870" xr:uid="{00000000-0005-0000-0000-0000F0630000}"/>
    <cellStyle name="Normal 22 2 3 3 2 2 3 2 2" xfId="17115" xr:uid="{00000000-0005-0000-0000-0000F1630000}"/>
    <cellStyle name="Normal 22 2 3 3 2 2 3 2 3" xfId="26365" xr:uid="{00000000-0005-0000-0000-0000F2630000}"/>
    <cellStyle name="Normal 22 2 3 3 2 2 3 2 4" xfId="35610" xr:uid="{00000000-0005-0000-0000-0000F3630000}"/>
    <cellStyle name="Normal 22 2 3 3 2 2 3 2 5" xfId="44855" xr:uid="{00000000-0005-0000-0000-0000F4630000}"/>
    <cellStyle name="Normal 22 2 3 3 2 2 3 3" xfId="12133" xr:uid="{00000000-0005-0000-0000-0000F5630000}"/>
    <cellStyle name="Normal 22 2 3 3 2 2 3 4" xfId="21383" xr:uid="{00000000-0005-0000-0000-0000F6630000}"/>
    <cellStyle name="Normal 22 2 3 3 2 2 3 5" xfId="30628" xr:uid="{00000000-0005-0000-0000-0000F7630000}"/>
    <cellStyle name="Normal 22 2 3 3 2 2 3 6" xfId="39873" xr:uid="{00000000-0005-0000-0000-0000F8630000}"/>
    <cellStyle name="Normal 22 2 3 3 2 2 4" xfId="6449" xr:uid="{00000000-0005-0000-0000-0000F9630000}"/>
    <cellStyle name="Normal 22 2 3 3 2 2 4 2" xfId="15694" xr:uid="{00000000-0005-0000-0000-0000FA630000}"/>
    <cellStyle name="Normal 22 2 3 3 2 2 4 3" xfId="24944" xr:uid="{00000000-0005-0000-0000-0000FB630000}"/>
    <cellStyle name="Normal 22 2 3 3 2 2 4 4" xfId="34189" xr:uid="{00000000-0005-0000-0000-0000FC630000}"/>
    <cellStyle name="Normal 22 2 3 3 2 2 4 5" xfId="43434" xr:uid="{00000000-0005-0000-0000-0000FD630000}"/>
    <cellStyle name="Normal 22 2 3 3 2 2 5" xfId="10712" xr:uid="{00000000-0005-0000-0000-0000FE630000}"/>
    <cellStyle name="Normal 22 2 3 3 2 2 6" xfId="19962" xr:uid="{00000000-0005-0000-0000-0000FF630000}"/>
    <cellStyle name="Normal 22 2 3 3 2 2 7" xfId="29207" xr:uid="{00000000-0005-0000-0000-000000640000}"/>
    <cellStyle name="Normal 22 2 3 3 2 2 8" xfId="38452" xr:uid="{00000000-0005-0000-0000-000001640000}"/>
    <cellStyle name="Normal 22 2 3 3 2 3" xfId="3607" xr:uid="{00000000-0005-0000-0000-000002640000}"/>
    <cellStyle name="Normal 22 2 3 3 2 3 2" xfId="8589" xr:uid="{00000000-0005-0000-0000-000003640000}"/>
    <cellStyle name="Normal 22 2 3 3 2 3 2 2" xfId="17834" xr:uid="{00000000-0005-0000-0000-000004640000}"/>
    <cellStyle name="Normal 22 2 3 3 2 3 2 3" xfId="27084" xr:uid="{00000000-0005-0000-0000-000005640000}"/>
    <cellStyle name="Normal 22 2 3 3 2 3 2 4" xfId="36329" xr:uid="{00000000-0005-0000-0000-000006640000}"/>
    <cellStyle name="Normal 22 2 3 3 2 3 2 5" xfId="45574" xr:uid="{00000000-0005-0000-0000-000007640000}"/>
    <cellStyle name="Normal 22 2 3 3 2 3 3" xfId="12852" xr:uid="{00000000-0005-0000-0000-000008640000}"/>
    <cellStyle name="Normal 22 2 3 3 2 3 4" xfId="22102" xr:uid="{00000000-0005-0000-0000-000009640000}"/>
    <cellStyle name="Normal 22 2 3 3 2 3 5" xfId="31347" xr:uid="{00000000-0005-0000-0000-00000A640000}"/>
    <cellStyle name="Normal 22 2 3 3 2 3 6" xfId="40592" xr:uid="{00000000-0005-0000-0000-00000B640000}"/>
    <cellStyle name="Normal 22 2 3 3 2 4" xfId="2169" xr:uid="{00000000-0005-0000-0000-00000C640000}"/>
    <cellStyle name="Normal 22 2 3 3 2 4 2" xfId="7151" xr:uid="{00000000-0005-0000-0000-00000D640000}"/>
    <cellStyle name="Normal 22 2 3 3 2 4 2 2" xfId="16396" xr:uid="{00000000-0005-0000-0000-00000E640000}"/>
    <cellStyle name="Normal 22 2 3 3 2 4 2 3" xfId="25646" xr:uid="{00000000-0005-0000-0000-00000F640000}"/>
    <cellStyle name="Normal 22 2 3 3 2 4 2 4" xfId="34891" xr:uid="{00000000-0005-0000-0000-000010640000}"/>
    <cellStyle name="Normal 22 2 3 3 2 4 2 5" xfId="44136" xr:uid="{00000000-0005-0000-0000-000011640000}"/>
    <cellStyle name="Normal 22 2 3 3 2 4 3" xfId="11414" xr:uid="{00000000-0005-0000-0000-000012640000}"/>
    <cellStyle name="Normal 22 2 3 3 2 4 4" xfId="20664" xr:uid="{00000000-0005-0000-0000-000013640000}"/>
    <cellStyle name="Normal 22 2 3 3 2 4 5" xfId="29909" xr:uid="{00000000-0005-0000-0000-000014640000}"/>
    <cellStyle name="Normal 22 2 3 3 2 4 6" xfId="39154" xr:uid="{00000000-0005-0000-0000-000015640000}"/>
    <cellStyle name="Normal 22 2 3 3 2 5" xfId="5747" xr:uid="{00000000-0005-0000-0000-000016640000}"/>
    <cellStyle name="Normal 22 2 3 3 2 5 2" xfId="14992" xr:uid="{00000000-0005-0000-0000-000017640000}"/>
    <cellStyle name="Normal 22 2 3 3 2 5 3" xfId="24242" xr:uid="{00000000-0005-0000-0000-000018640000}"/>
    <cellStyle name="Normal 22 2 3 3 2 5 4" xfId="33487" xr:uid="{00000000-0005-0000-0000-000019640000}"/>
    <cellStyle name="Normal 22 2 3 3 2 5 5" xfId="42732" xr:uid="{00000000-0005-0000-0000-00001A640000}"/>
    <cellStyle name="Normal 22 2 3 3 2 6" xfId="5028" xr:uid="{00000000-0005-0000-0000-00001B640000}"/>
    <cellStyle name="Normal 22 2 3 3 2 6 2" xfId="14273" xr:uid="{00000000-0005-0000-0000-00001C640000}"/>
    <cellStyle name="Normal 22 2 3 3 2 6 3" xfId="23523" xr:uid="{00000000-0005-0000-0000-00001D640000}"/>
    <cellStyle name="Normal 22 2 3 3 2 6 4" xfId="32768" xr:uid="{00000000-0005-0000-0000-00001E640000}"/>
    <cellStyle name="Normal 22 2 3 3 2 6 5" xfId="42013" xr:uid="{00000000-0005-0000-0000-00001F640000}"/>
    <cellStyle name="Normal 22 2 3 3 2 7" xfId="10010" xr:uid="{00000000-0005-0000-0000-000020640000}"/>
    <cellStyle name="Normal 22 2 3 3 2 8" xfId="19260" xr:uid="{00000000-0005-0000-0000-000021640000}"/>
    <cellStyle name="Normal 22 2 3 3 2 9" xfId="28505" xr:uid="{00000000-0005-0000-0000-000022640000}"/>
    <cellStyle name="Normal 22 2 3 3 3" xfId="1116" xr:uid="{00000000-0005-0000-0000-000023640000}"/>
    <cellStyle name="Normal 22 2 3 3 3 2" xfId="3958" xr:uid="{00000000-0005-0000-0000-000024640000}"/>
    <cellStyle name="Normal 22 2 3 3 3 2 2" xfId="8940" xr:uid="{00000000-0005-0000-0000-000025640000}"/>
    <cellStyle name="Normal 22 2 3 3 3 2 2 2" xfId="18185" xr:uid="{00000000-0005-0000-0000-000026640000}"/>
    <cellStyle name="Normal 22 2 3 3 3 2 2 3" xfId="27435" xr:uid="{00000000-0005-0000-0000-000027640000}"/>
    <cellStyle name="Normal 22 2 3 3 3 2 2 4" xfId="36680" xr:uid="{00000000-0005-0000-0000-000028640000}"/>
    <cellStyle name="Normal 22 2 3 3 3 2 2 5" xfId="45925" xr:uid="{00000000-0005-0000-0000-000029640000}"/>
    <cellStyle name="Normal 22 2 3 3 3 2 3" xfId="13203" xr:uid="{00000000-0005-0000-0000-00002A640000}"/>
    <cellStyle name="Normal 22 2 3 3 3 2 4" xfId="22453" xr:uid="{00000000-0005-0000-0000-00002B640000}"/>
    <cellStyle name="Normal 22 2 3 3 3 2 5" xfId="31698" xr:uid="{00000000-0005-0000-0000-00002C640000}"/>
    <cellStyle name="Normal 22 2 3 3 3 2 6" xfId="40943" xr:uid="{00000000-0005-0000-0000-00002D640000}"/>
    <cellStyle name="Normal 22 2 3 3 3 3" xfId="2520" xr:uid="{00000000-0005-0000-0000-00002E640000}"/>
    <cellStyle name="Normal 22 2 3 3 3 3 2" xfId="7502" xr:uid="{00000000-0005-0000-0000-00002F640000}"/>
    <cellStyle name="Normal 22 2 3 3 3 3 2 2" xfId="16747" xr:uid="{00000000-0005-0000-0000-000030640000}"/>
    <cellStyle name="Normal 22 2 3 3 3 3 2 3" xfId="25997" xr:uid="{00000000-0005-0000-0000-000031640000}"/>
    <cellStyle name="Normal 22 2 3 3 3 3 2 4" xfId="35242" xr:uid="{00000000-0005-0000-0000-000032640000}"/>
    <cellStyle name="Normal 22 2 3 3 3 3 2 5" xfId="44487" xr:uid="{00000000-0005-0000-0000-000033640000}"/>
    <cellStyle name="Normal 22 2 3 3 3 3 3" xfId="11765" xr:uid="{00000000-0005-0000-0000-000034640000}"/>
    <cellStyle name="Normal 22 2 3 3 3 3 4" xfId="21015" xr:uid="{00000000-0005-0000-0000-000035640000}"/>
    <cellStyle name="Normal 22 2 3 3 3 3 5" xfId="30260" xr:uid="{00000000-0005-0000-0000-000036640000}"/>
    <cellStyle name="Normal 22 2 3 3 3 3 6" xfId="39505" xr:uid="{00000000-0005-0000-0000-000037640000}"/>
    <cellStyle name="Normal 22 2 3 3 3 4" xfId="6098" xr:uid="{00000000-0005-0000-0000-000038640000}"/>
    <cellStyle name="Normal 22 2 3 3 3 4 2" xfId="15343" xr:uid="{00000000-0005-0000-0000-000039640000}"/>
    <cellStyle name="Normal 22 2 3 3 3 4 3" xfId="24593" xr:uid="{00000000-0005-0000-0000-00003A640000}"/>
    <cellStyle name="Normal 22 2 3 3 3 4 4" xfId="33838" xr:uid="{00000000-0005-0000-0000-00003B640000}"/>
    <cellStyle name="Normal 22 2 3 3 3 4 5" xfId="43083" xr:uid="{00000000-0005-0000-0000-00003C640000}"/>
    <cellStyle name="Normal 22 2 3 3 3 5" xfId="10361" xr:uid="{00000000-0005-0000-0000-00003D640000}"/>
    <cellStyle name="Normal 22 2 3 3 3 6" xfId="19611" xr:uid="{00000000-0005-0000-0000-00003E640000}"/>
    <cellStyle name="Normal 22 2 3 3 3 7" xfId="28856" xr:uid="{00000000-0005-0000-0000-00003F640000}"/>
    <cellStyle name="Normal 22 2 3 3 3 8" xfId="38101" xr:uid="{00000000-0005-0000-0000-000040640000}"/>
    <cellStyle name="Normal 22 2 3 3 4" xfId="3239" xr:uid="{00000000-0005-0000-0000-000041640000}"/>
    <cellStyle name="Normal 22 2 3 3 4 2" xfId="8221" xr:uid="{00000000-0005-0000-0000-000042640000}"/>
    <cellStyle name="Normal 22 2 3 3 4 2 2" xfId="17466" xr:uid="{00000000-0005-0000-0000-000043640000}"/>
    <cellStyle name="Normal 22 2 3 3 4 2 3" xfId="26716" xr:uid="{00000000-0005-0000-0000-000044640000}"/>
    <cellStyle name="Normal 22 2 3 3 4 2 4" xfId="35961" xr:uid="{00000000-0005-0000-0000-000045640000}"/>
    <cellStyle name="Normal 22 2 3 3 4 2 5" xfId="45206" xr:uid="{00000000-0005-0000-0000-000046640000}"/>
    <cellStyle name="Normal 22 2 3 3 4 3" xfId="12484" xr:uid="{00000000-0005-0000-0000-000047640000}"/>
    <cellStyle name="Normal 22 2 3 3 4 4" xfId="21734" xr:uid="{00000000-0005-0000-0000-000048640000}"/>
    <cellStyle name="Normal 22 2 3 3 4 5" xfId="30979" xr:uid="{00000000-0005-0000-0000-000049640000}"/>
    <cellStyle name="Normal 22 2 3 3 4 6" xfId="40224" xr:uid="{00000000-0005-0000-0000-00004A640000}"/>
    <cellStyle name="Normal 22 2 3 3 5" xfId="1701" xr:uid="{00000000-0005-0000-0000-00004B640000}"/>
    <cellStyle name="Normal 22 2 3 3 5 2" xfId="6683" xr:uid="{00000000-0005-0000-0000-00004C640000}"/>
    <cellStyle name="Normal 22 2 3 3 5 2 2" xfId="15928" xr:uid="{00000000-0005-0000-0000-00004D640000}"/>
    <cellStyle name="Normal 22 2 3 3 5 2 3" xfId="25178" xr:uid="{00000000-0005-0000-0000-00004E640000}"/>
    <cellStyle name="Normal 22 2 3 3 5 2 4" xfId="34423" xr:uid="{00000000-0005-0000-0000-00004F640000}"/>
    <cellStyle name="Normal 22 2 3 3 5 2 5" xfId="43668" xr:uid="{00000000-0005-0000-0000-000050640000}"/>
    <cellStyle name="Normal 22 2 3 3 5 3" xfId="10946" xr:uid="{00000000-0005-0000-0000-000051640000}"/>
    <cellStyle name="Normal 22 2 3 3 5 4" xfId="20196" xr:uid="{00000000-0005-0000-0000-000052640000}"/>
    <cellStyle name="Normal 22 2 3 3 5 5" xfId="29441" xr:uid="{00000000-0005-0000-0000-000053640000}"/>
    <cellStyle name="Normal 22 2 3 3 5 6" xfId="38686" xr:uid="{00000000-0005-0000-0000-000054640000}"/>
    <cellStyle name="Normal 22 2 3 3 6" xfId="5379" xr:uid="{00000000-0005-0000-0000-000055640000}"/>
    <cellStyle name="Normal 22 2 3 3 6 2" xfId="14624" xr:uid="{00000000-0005-0000-0000-000056640000}"/>
    <cellStyle name="Normal 22 2 3 3 6 3" xfId="23874" xr:uid="{00000000-0005-0000-0000-000057640000}"/>
    <cellStyle name="Normal 22 2 3 3 6 4" xfId="33119" xr:uid="{00000000-0005-0000-0000-000058640000}"/>
    <cellStyle name="Normal 22 2 3 3 6 5" xfId="42364" xr:uid="{00000000-0005-0000-0000-000059640000}"/>
    <cellStyle name="Normal 22 2 3 3 7" xfId="4677" xr:uid="{00000000-0005-0000-0000-00005A640000}"/>
    <cellStyle name="Normal 22 2 3 3 7 2" xfId="13922" xr:uid="{00000000-0005-0000-0000-00005B640000}"/>
    <cellStyle name="Normal 22 2 3 3 7 3" xfId="23172" xr:uid="{00000000-0005-0000-0000-00005C640000}"/>
    <cellStyle name="Normal 22 2 3 3 7 4" xfId="32417" xr:uid="{00000000-0005-0000-0000-00005D640000}"/>
    <cellStyle name="Normal 22 2 3 3 7 5" xfId="41662" xr:uid="{00000000-0005-0000-0000-00005E640000}"/>
    <cellStyle name="Normal 22 2 3 3 8" xfId="9642" xr:uid="{00000000-0005-0000-0000-00005F640000}"/>
    <cellStyle name="Normal 22 2 3 3 9" xfId="18892" xr:uid="{00000000-0005-0000-0000-000060640000}"/>
    <cellStyle name="Normal 22 2 3 4" xfId="531" xr:uid="{00000000-0005-0000-0000-000061640000}"/>
    <cellStyle name="Normal 22 2 3 4 10" xfId="37516" xr:uid="{00000000-0005-0000-0000-000062640000}"/>
    <cellStyle name="Normal 22 2 3 4 2" xfId="1233" xr:uid="{00000000-0005-0000-0000-000063640000}"/>
    <cellStyle name="Normal 22 2 3 4 2 2" xfId="4075" xr:uid="{00000000-0005-0000-0000-000064640000}"/>
    <cellStyle name="Normal 22 2 3 4 2 2 2" xfId="9057" xr:uid="{00000000-0005-0000-0000-000065640000}"/>
    <cellStyle name="Normal 22 2 3 4 2 2 2 2" xfId="18302" xr:uid="{00000000-0005-0000-0000-000066640000}"/>
    <cellStyle name="Normal 22 2 3 4 2 2 2 3" xfId="27552" xr:uid="{00000000-0005-0000-0000-000067640000}"/>
    <cellStyle name="Normal 22 2 3 4 2 2 2 4" xfId="36797" xr:uid="{00000000-0005-0000-0000-000068640000}"/>
    <cellStyle name="Normal 22 2 3 4 2 2 2 5" xfId="46042" xr:uid="{00000000-0005-0000-0000-000069640000}"/>
    <cellStyle name="Normal 22 2 3 4 2 2 3" xfId="13320" xr:uid="{00000000-0005-0000-0000-00006A640000}"/>
    <cellStyle name="Normal 22 2 3 4 2 2 4" xfId="22570" xr:uid="{00000000-0005-0000-0000-00006B640000}"/>
    <cellStyle name="Normal 22 2 3 4 2 2 5" xfId="31815" xr:uid="{00000000-0005-0000-0000-00006C640000}"/>
    <cellStyle name="Normal 22 2 3 4 2 2 6" xfId="41060" xr:uid="{00000000-0005-0000-0000-00006D640000}"/>
    <cellStyle name="Normal 22 2 3 4 2 3" xfId="2654" xr:uid="{00000000-0005-0000-0000-00006E640000}"/>
    <cellStyle name="Normal 22 2 3 4 2 3 2" xfId="7636" xr:uid="{00000000-0005-0000-0000-00006F640000}"/>
    <cellStyle name="Normal 22 2 3 4 2 3 2 2" xfId="16881" xr:uid="{00000000-0005-0000-0000-000070640000}"/>
    <cellStyle name="Normal 22 2 3 4 2 3 2 3" xfId="26131" xr:uid="{00000000-0005-0000-0000-000071640000}"/>
    <cellStyle name="Normal 22 2 3 4 2 3 2 4" xfId="35376" xr:uid="{00000000-0005-0000-0000-000072640000}"/>
    <cellStyle name="Normal 22 2 3 4 2 3 2 5" xfId="44621" xr:uid="{00000000-0005-0000-0000-000073640000}"/>
    <cellStyle name="Normal 22 2 3 4 2 3 3" xfId="11899" xr:uid="{00000000-0005-0000-0000-000074640000}"/>
    <cellStyle name="Normal 22 2 3 4 2 3 4" xfId="21149" xr:uid="{00000000-0005-0000-0000-000075640000}"/>
    <cellStyle name="Normal 22 2 3 4 2 3 5" xfId="30394" xr:uid="{00000000-0005-0000-0000-000076640000}"/>
    <cellStyle name="Normal 22 2 3 4 2 3 6" xfId="39639" xr:uid="{00000000-0005-0000-0000-000077640000}"/>
    <cellStyle name="Normal 22 2 3 4 2 4" xfId="6215" xr:uid="{00000000-0005-0000-0000-000078640000}"/>
    <cellStyle name="Normal 22 2 3 4 2 4 2" xfId="15460" xr:uid="{00000000-0005-0000-0000-000079640000}"/>
    <cellStyle name="Normal 22 2 3 4 2 4 3" xfId="24710" xr:uid="{00000000-0005-0000-0000-00007A640000}"/>
    <cellStyle name="Normal 22 2 3 4 2 4 4" xfId="33955" xr:uid="{00000000-0005-0000-0000-00007B640000}"/>
    <cellStyle name="Normal 22 2 3 4 2 4 5" xfId="43200" xr:uid="{00000000-0005-0000-0000-00007C640000}"/>
    <cellStyle name="Normal 22 2 3 4 2 5" xfId="10478" xr:uid="{00000000-0005-0000-0000-00007D640000}"/>
    <cellStyle name="Normal 22 2 3 4 2 6" xfId="19728" xr:uid="{00000000-0005-0000-0000-00007E640000}"/>
    <cellStyle name="Normal 22 2 3 4 2 7" xfId="28973" xr:uid="{00000000-0005-0000-0000-00007F640000}"/>
    <cellStyle name="Normal 22 2 3 4 2 8" xfId="38218" xr:uid="{00000000-0005-0000-0000-000080640000}"/>
    <cellStyle name="Normal 22 2 3 4 3" xfId="3373" xr:uid="{00000000-0005-0000-0000-000081640000}"/>
    <cellStyle name="Normal 22 2 3 4 3 2" xfId="8355" xr:uid="{00000000-0005-0000-0000-000082640000}"/>
    <cellStyle name="Normal 22 2 3 4 3 2 2" xfId="17600" xr:uid="{00000000-0005-0000-0000-000083640000}"/>
    <cellStyle name="Normal 22 2 3 4 3 2 3" xfId="26850" xr:uid="{00000000-0005-0000-0000-000084640000}"/>
    <cellStyle name="Normal 22 2 3 4 3 2 4" xfId="36095" xr:uid="{00000000-0005-0000-0000-000085640000}"/>
    <cellStyle name="Normal 22 2 3 4 3 2 5" xfId="45340" xr:uid="{00000000-0005-0000-0000-000086640000}"/>
    <cellStyle name="Normal 22 2 3 4 3 3" xfId="12618" xr:uid="{00000000-0005-0000-0000-000087640000}"/>
    <cellStyle name="Normal 22 2 3 4 3 4" xfId="21868" xr:uid="{00000000-0005-0000-0000-000088640000}"/>
    <cellStyle name="Normal 22 2 3 4 3 5" xfId="31113" xr:uid="{00000000-0005-0000-0000-000089640000}"/>
    <cellStyle name="Normal 22 2 3 4 3 6" xfId="40358" xr:uid="{00000000-0005-0000-0000-00008A640000}"/>
    <cellStyle name="Normal 22 2 3 4 4" xfId="1935" xr:uid="{00000000-0005-0000-0000-00008B640000}"/>
    <cellStyle name="Normal 22 2 3 4 4 2" xfId="6917" xr:uid="{00000000-0005-0000-0000-00008C640000}"/>
    <cellStyle name="Normal 22 2 3 4 4 2 2" xfId="16162" xr:uid="{00000000-0005-0000-0000-00008D640000}"/>
    <cellStyle name="Normal 22 2 3 4 4 2 3" xfId="25412" xr:uid="{00000000-0005-0000-0000-00008E640000}"/>
    <cellStyle name="Normal 22 2 3 4 4 2 4" xfId="34657" xr:uid="{00000000-0005-0000-0000-00008F640000}"/>
    <cellStyle name="Normal 22 2 3 4 4 2 5" xfId="43902" xr:uid="{00000000-0005-0000-0000-000090640000}"/>
    <cellStyle name="Normal 22 2 3 4 4 3" xfId="11180" xr:uid="{00000000-0005-0000-0000-000091640000}"/>
    <cellStyle name="Normal 22 2 3 4 4 4" xfId="20430" xr:uid="{00000000-0005-0000-0000-000092640000}"/>
    <cellStyle name="Normal 22 2 3 4 4 5" xfId="29675" xr:uid="{00000000-0005-0000-0000-000093640000}"/>
    <cellStyle name="Normal 22 2 3 4 4 6" xfId="38920" xr:uid="{00000000-0005-0000-0000-000094640000}"/>
    <cellStyle name="Normal 22 2 3 4 5" xfId="5513" xr:uid="{00000000-0005-0000-0000-000095640000}"/>
    <cellStyle name="Normal 22 2 3 4 5 2" xfId="14758" xr:uid="{00000000-0005-0000-0000-000096640000}"/>
    <cellStyle name="Normal 22 2 3 4 5 3" xfId="24008" xr:uid="{00000000-0005-0000-0000-000097640000}"/>
    <cellStyle name="Normal 22 2 3 4 5 4" xfId="33253" xr:uid="{00000000-0005-0000-0000-000098640000}"/>
    <cellStyle name="Normal 22 2 3 4 5 5" xfId="42498" xr:uid="{00000000-0005-0000-0000-000099640000}"/>
    <cellStyle name="Normal 22 2 3 4 6" xfId="4794" xr:uid="{00000000-0005-0000-0000-00009A640000}"/>
    <cellStyle name="Normal 22 2 3 4 6 2" xfId="14039" xr:uid="{00000000-0005-0000-0000-00009B640000}"/>
    <cellStyle name="Normal 22 2 3 4 6 3" xfId="23289" xr:uid="{00000000-0005-0000-0000-00009C640000}"/>
    <cellStyle name="Normal 22 2 3 4 6 4" xfId="32534" xr:uid="{00000000-0005-0000-0000-00009D640000}"/>
    <cellStyle name="Normal 22 2 3 4 6 5" xfId="41779" xr:uid="{00000000-0005-0000-0000-00009E640000}"/>
    <cellStyle name="Normal 22 2 3 4 7" xfId="9776" xr:uid="{00000000-0005-0000-0000-00009F640000}"/>
    <cellStyle name="Normal 22 2 3 4 8" xfId="19026" xr:uid="{00000000-0005-0000-0000-0000A0640000}"/>
    <cellStyle name="Normal 22 2 3 4 9" xfId="28271" xr:uid="{00000000-0005-0000-0000-0000A1640000}"/>
    <cellStyle name="Normal 22 2 3 5" xfId="882" xr:uid="{00000000-0005-0000-0000-0000A2640000}"/>
    <cellStyle name="Normal 22 2 3 5 2" xfId="3724" xr:uid="{00000000-0005-0000-0000-0000A3640000}"/>
    <cellStyle name="Normal 22 2 3 5 2 2" xfId="8706" xr:uid="{00000000-0005-0000-0000-0000A4640000}"/>
    <cellStyle name="Normal 22 2 3 5 2 2 2" xfId="17951" xr:uid="{00000000-0005-0000-0000-0000A5640000}"/>
    <cellStyle name="Normal 22 2 3 5 2 2 3" xfId="27201" xr:uid="{00000000-0005-0000-0000-0000A6640000}"/>
    <cellStyle name="Normal 22 2 3 5 2 2 4" xfId="36446" xr:uid="{00000000-0005-0000-0000-0000A7640000}"/>
    <cellStyle name="Normal 22 2 3 5 2 2 5" xfId="45691" xr:uid="{00000000-0005-0000-0000-0000A8640000}"/>
    <cellStyle name="Normal 22 2 3 5 2 3" xfId="12969" xr:uid="{00000000-0005-0000-0000-0000A9640000}"/>
    <cellStyle name="Normal 22 2 3 5 2 4" xfId="22219" xr:uid="{00000000-0005-0000-0000-0000AA640000}"/>
    <cellStyle name="Normal 22 2 3 5 2 5" xfId="31464" xr:uid="{00000000-0005-0000-0000-0000AB640000}"/>
    <cellStyle name="Normal 22 2 3 5 2 6" xfId="40709" xr:uid="{00000000-0005-0000-0000-0000AC640000}"/>
    <cellStyle name="Normal 22 2 3 5 3" xfId="2286" xr:uid="{00000000-0005-0000-0000-0000AD640000}"/>
    <cellStyle name="Normal 22 2 3 5 3 2" xfId="7268" xr:uid="{00000000-0005-0000-0000-0000AE640000}"/>
    <cellStyle name="Normal 22 2 3 5 3 2 2" xfId="16513" xr:uid="{00000000-0005-0000-0000-0000AF640000}"/>
    <cellStyle name="Normal 22 2 3 5 3 2 3" xfId="25763" xr:uid="{00000000-0005-0000-0000-0000B0640000}"/>
    <cellStyle name="Normal 22 2 3 5 3 2 4" xfId="35008" xr:uid="{00000000-0005-0000-0000-0000B1640000}"/>
    <cellStyle name="Normal 22 2 3 5 3 2 5" xfId="44253" xr:uid="{00000000-0005-0000-0000-0000B2640000}"/>
    <cellStyle name="Normal 22 2 3 5 3 3" xfId="11531" xr:uid="{00000000-0005-0000-0000-0000B3640000}"/>
    <cellStyle name="Normal 22 2 3 5 3 4" xfId="20781" xr:uid="{00000000-0005-0000-0000-0000B4640000}"/>
    <cellStyle name="Normal 22 2 3 5 3 5" xfId="30026" xr:uid="{00000000-0005-0000-0000-0000B5640000}"/>
    <cellStyle name="Normal 22 2 3 5 3 6" xfId="39271" xr:uid="{00000000-0005-0000-0000-0000B6640000}"/>
    <cellStyle name="Normal 22 2 3 5 4" xfId="5864" xr:uid="{00000000-0005-0000-0000-0000B7640000}"/>
    <cellStyle name="Normal 22 2 3 5 4 2" xfId="15109" xr:uid="{00000000-0005-0000-0000-0000B8640000}"/>
    <cellStyle name="Normal 22 2 3 5 4 3" xfId="24359" xr:uid="{00000000-0005-0000-0000-0000B9640000}"/>
    <cellStyle name="Normal 22 2 3 5 4 4" xfId="33604" xr:uid="{00000000-0005-0000-0000-0000BA640000}"/>
    <cellStyle name="Normal 22 2 3 5 4 5" xfId="42849" xr:uid="{00000000-0005-0000-0000-0000BB640000}"/>
    <cellStyle name="Normal 22 2 3 5 5" xfId="10127" xr:uid="{00000000-0005-0000-0000-0000BC640000}"/>
    <cellStyle name="Normal 22 2 3 5 6" xfId="19377" xr:uid="{00000000-0005-0000-0000-0000BD640000}"/>
    <cellStyle name="Normal 22 2 3 5 7" xfId="28622" xr:uid="{00000000-0005-0000-0000-0000BE640000}"/>
    <cellStyle name="Normal 22 2 3 5 8" xfId="37867" xr:uid="{00000000-0005-0000-0000-0000BF640000}"/>
    <cellStyle name="Normal 22 2 3 6" xfId="3005" xr:uid="{00000000-0005-0000-0000-0000C0640000}"/>
    <cellStyle name="Normal 22 2 3 6 2" xfId="7987" xr:uid="{00000000-0005-0000-0000-0000C1640000}"/>
    <cellStyle name="Normal 22 2 3 6 2 2" xfId="17232" xr:uid="{00000000-0005-0000-0000-0000C2640000}"/>
    <cellStyle name="Normal 22 2 3 6 2 3" xfId="26482" xr:uid="{00000000-0005-0000-0000-0000C3640000}"/>
    <cellStyle name="Normal 22 2 3 6 2 4" xfId="35727" xr:uid="{00000000-0005-0000-0000-0000C4640000}"/>
    <cellStyle name="Normal 22 2 3 6 2 5" xfId="44972" xr:uid="{00000000-0005-0000-0000-0000C5640000}"/>
    <cellStyle name="Normal 22 2 3 6 3" xfId="12250" xr:uid="{00000000-0005-0000-0000-0000C6640000}"/>
    <cellStyle name="Normal 22 2 3 6 4" xfId="21500" xr:uid="{00000000-0005-0000-0000-0000C7640000}"/>
    <cellStyle name="Normal 22 2 3 6 5" xfId="30745" xr:uid="{00000000-0005-0000-0000-0000C8640000}"/>
    <cellStyle name="Normal 22 2 3 6 6" xfId="39990" xr:uid="{00000000-0005-0000-0000-0000C9640000}"/>
    <cellStyle name="Normal 22 2 3 7" xfId="1623" xr:uid="{00000000-0005-0000-0000-0000CA640000}"/>
    <cellStyle name="Normal 22 2 3 7 2" xfId="6605" xr:uid="{00000000-0005-0000-0000-0000CB640000}"/>
    <cellStyle name="Normal 22 2 3 7 2 2" xfId="15850" xr:uid="{00000000-0005-0000-0000-0000CC640000}"/>
    <cellStyle name="Normal 22 2 3 7 2 3" xfId="25100" xr:uid="{00000000-0005-0000-0000-0000CD640000}"/>
    <cellStyle name="Normal 22 2 3 7 2 4" xfId="34345" xr:uid="{00000000-0005-0000-0000-0000CE640000}"/>
    <cellStyle name="Normal 22 2 3 7 2 5" xfId="43590" xr:uid="{00000000-0005-0000-0000-0000CF640000}"/>
    <cellStyle name="Normal 22 2 3 7 3" xfId="10868" xr:uid="{00000000-0005-0000-0000-0000D0640000}"/>
    <cellStyle name="Normal 22 2 3 7 4" xfId="20118" xr:uid="{00000000-0005-0000-0000-0000D1640000}"/>
    <cellStyle name="Normal 22 2 3 7 5" xfId="29363" xr:uid="{00000000-0005-0000-0000-0000D2640000}"/>
    <cellStyle name="Normal 22 2 3 7 6" xfId="38608" xr:uid="{00000000-0005-0000-0000-0000D3640000}"/>
    <cellStyle name="Normal 22 2 3 8" xfId="5145" xr:uid="{00000000-0005-0000-0000-0000D4640000}"/>
    <cellStyle name="Normal 22 2 3 8 2" xfId="14390" xr:uid="{00000000-0005-0000-0000-0000D5640000}"/>
    <cellStyle name="Normal 22 2 3 8 3" xfId="23640" xr:uid="{00000000-0005-0000-0000-0000D6640000}"/>
    <cellStyle name="Normal 22 2 3 8 4" xfId="32885" xr:uid="{00000000-0005-0000-0000-0000D7640000}"/>
    <cellStyle name="Normal 22 2 3 8 5" xfId="42130" xr:uid="{00000000-0005-0000-0000-0000D8640000}"/>
    <cellStyle name="Normal 22 2 3 9" xfId="4443" xr:uid="{00000000-0005-0000-0000-0000D9640000}"/>
    <cellStyle name="Normal 22 2 3 9 2" xfId="13688" xr:uid="{00000000-0005-0000-0000-0000DA640000}"/>
    <cellStyle name="Normal 22 2 3 9 3" xfId="22938" xr:uid="{00000000-0005-0000-0000-0000DB640000}"/>
    <cellStyle name="Normal 22 2 3 9 4" xfId="32183" xr:uid="{00000000-0005-0000-0000-0000DC640000}"/>
    <cellStyle name="Normal 22 2 3 9 5" xfId="41428" xr:uid="{00000000-0005-0000-0000-0000DD640000}"/>
    <cellStyle name="Normal 22 2 4" xfId="240" xr:uid="{00000000-0005-0000-0000-0000DE640000}"/>
    <cellStyle name="Normal 22 2 4 10" xfId="27981" xr:uid="{00000000-0005-0000-0000-0000DF640000}"/>
    <cellStyle name="Normal 22 2 4 11" xfId="37226" xr:uid="{00000000-0005-0000-0000-0000E0640000}"/>
    <cellStyle name="Normal 22 2 4 2" xfId="609" xr:uid="{00000000-0005-0000-0000-0000E1640000}"/>
    <cellStyle name="Normal 22 2 4 2 10" xfId="37594" xr:uid="{00000000-0005-0000-0000-0000E2640000}"/>
    <cellStyle name="Normal 22 2 4 2 2" xfId="1311" xr:uid="{00000000-0005-0000-0000-0000E3640000}"/>
    <cellStyle name="Normal 22 2 4 2 2 2" xfId="4153" xr:uid="{00000000-0005-0000-0000-0000E4640000}"/>
    <cellStyle name="Normal 22 2 4 2 2 2 2" xfId="9135" xr:uid="{00000000-0005-0000-0000-0000E5640000}"/>
    <cellStyle name="Normal 22 2 4 2 2 2 2 2" xfId="18380" xr:uid="{00000000-0005-0000-0000-0000E6640000}"/>
    <cellStyle name="Normal 22 2 4 2 2 2 2 3" xfId="27630" xr:uid="{00000000-0005-0000-0000-0000E7640000}"/>
    <cellStyle name="Normal 22 2 4 2 2 2 2 4" xfId="36875" xr:uid="{00000000-0005-0000-0000-0000E8640000}"/>
    <cellStyle name="Normal 22 2 4 2 2 2 2 5" xfId="46120" xr:uid="{00000000-0005-0000-0000-0000E9640000}"/>
    <cellStyle name="Normal 22 2 4 2 2 2 3" xfId="13398" xr:uid="{00000000-0005-0000-0000-0000EA640000}"/>
    <cellStyle name="Normal 22 2 4 2 2 2 4" xfId="22648" xr:uid="{00000000-0005-0000-0000-0000EB640000}"/>
    <cellStyle name="Normal 22 2 4 2 2 2 5" xfId="31893" xr:uid="{00000000-0005-0000-0000-0000EC640000}"/>
    <cellStyle name="Normal 22 2 4 2 2 2 6" xfId="41138" xr:uid="{00000000-0005-0000-0000-0000ED640000}"/>
    <cellStyle name="Normal 22 2 4 2 2 3" xfId="2732" xr:uid="{00000000-0005-0000-0000-0000EE640000}"/>
    <cellStyle name="Normal 22 2 4 2 2 3 2" xfId="7714" xr:uid="{00000000-0005-0000-0000-0000EF640000}"/>
    <cellStyle name="Normal 22 2 4 2 2 3 2 2" xfId="16959" xr:uid="{00000000-0005-0000-0000-0000F0640000}"/>
    <cellStyle name="Normal 22 2 4 2 2 3 2 3" xfId="26209" xr:uid="{00000000-0005-0000-0000-0000F1640000}"/>
    <cellStyle name="Normal 22 2 4 2 2 3 2 4" xfId="35454" xr:uid="{00000000-0005-0000-0000-0000F2640000}"/>
    <cellStyle name="Normal 22 2 4 2 2 3 2 5" xfId="44699" xr:uid="{00000000-0005-0000-0000-0000F3640000}"/>
    <cellStyle name="Normal 22 2 4 2 2 3 3" xfId="11977" xr:uid="{00000000-0005-0000-0000-0000F4640000}"/>
    <cellStyle name="Normal 22 2 4 2 2 3 4" xfId="21227" xr:uid="{00000000-0005-0000-0000-0000F5640000}"/>
    <cellStyle name="Normal 22 2 4 2 2 3 5" xfId="30472" xr:uid="{00000000-0005-0000-0000-0000F6640000}"/>
    <cellStyle name="Normal 22 2 4 2 2 3 6" xfId="39717" xr:uid="{00000000-0005-0000-0000-0000F7640000}"/>
    <cellStyle name="Normal 22 2 4 2 2 4" xfId="6293" xr:uid="{00000000-0005-0000-0000-0000F8640000}"/>
    <cellStyle name="Normal 22 2 4 2 2 4 2" xfId="15538" xr:uid="{00000000-0005-0000-0000-0000F9640000}"/>
    <cellStyle name="Normal 22 2 4 2 2 4 3" xfId="24788" xr:uid="{00000000-0005-0000-0000-0000FA640000}"/>
    <cellStyle name="Normal 22 2 4 2 2 4 4" xfId="34033" xr:uid="{00000000-0005-0000-0000-0000FB640000}"/>
    <cellStyle name="Normal 22 2 4 2 2 4 5" xfId="43278" xr:uid="{00000000-0005-0000-0000-0000FC640000}"/>
    <cellStyle name="Normal 22 2 4 2 2 5" xfId="10556" xr:uid="{00000000-0005-0000-0000-0000FD640000}"/>
    <cellStyle name="Normal 22 2 4 2 2 6" xfId="19806" xr:uid="{00000000-0005-0000-0000-0000FE640000}"/>
    <cellStyle name="Normal 22 2 4 2 2 7" xfId="29051" xr:uid="{00000000-0005-0000-0000-0000FF640000}"/>
    <cellStyle name="Normal 22 2 4 2 2 8" xfId="38296" xr:uid="{00000000-0005-0000-0000-000000650000}"/>
    <cellStyle name="Normal 22 2 4 2 3" xfId="3451" xr:uid="{00000000-0005-0000-0000-000001650000}"/>
    <cellStyle name="Normal 22 2 4 2 3 2" xfId="8433" xr:uid="{00000000-0005-0000-0000-000002650000}"/>
    <cellStyle name="Normal 22 2 4 2 3 2 2" xfId="17678" xr:uid="{00000000-0005-0000-0000-000003650000}"/>
    <cellStyle name="Normal 22 2 4 2 3 2 3" xfId="26928" xr:uid="{00000000-0005-0000-0000-000004650000}"/>
    <cellStyle name="Normal 22 2 4 2 3 2 4" xfId="36173" xr:uid="{00000000-0005-0000-0000-000005650000}"/>
    <cellStyle name="Normal 22 2 4 2 3 2 5" xfId="45418" xr:uid="{00000000-0005-0000-0000-000006650000}"/>
    <cellStyle name="Normal 22 2 4 2 3 3" xfId="12696" xr:uid="{00000000-0005-0000-0000-000007650000}"/>
    <cellStyle name="Normal 22 2 4 2 3 4" xfId="21946" xr:uid="{00000000-0005-0000-0000-000008650000}"/>
    <cellStyle name="Normal 22 2 4 2 3 5" xfId="31191" xr:uid="{00000000-0005-0000-0000-000009650000}"/>
    <cellStyle name="Normal 22 2 4 2 3 6" xfId="40436" xr:uid="{00000000-0005-0000-0000-00000A650000}"/>
    <cellStyle name="Normal 22 2 4 2 4" xfId="2013" xr:uid="{00000000-0005-0000-0000-00000B650000}"/>
    <cellStyle name="Normal 22 2 4 2 4 2" xfId="6995" xr:uid="{00000000-0005-0000-0000-00000C650000}"/>
    <cellStyle name="Normal 22 2 4 2 4 2 2" xfId="16240" xr:uid="{00000000-0005-0000-0000-00000D650000}"/>
    <cellStyle name="Normal 22 2 4 2 4 2 3" xfId="25490" xr:uid="{00000000-0005-0000-0000-00000E650000}"/>
    <cellStyle name="Normal 22 2 4 2 4 2 4" xfId="34735" xr:uid="{00000000-0005-0000-0000-00000F650000}"/>
    <cellStyle name="Normal 22 2 4 2 4 2 5" xfId="43980" xr:uid="{00000000-0005-0000-0000-000010650000}"/>
    <cellStyle name="Normal 22 2 4 2 4 3" xfId="11258" xr:uid="{00000000-0005-0000-0000-000011650000}"/>
    <cellStyle name="Normal 22 2 4 2 4 4" xfId="20508" xr:uid="{00000000-0005-0000-0000-000012650000}"/>
    <cellStyle name="Normal 22 2 4 2 4 5" xfId="29753" xr:uid="{00000000-0005-0000-0000-000013650000}"/>
    <cellStyle name="Normal 22 2 4 2 4 6" xfId="38998" xr:uid="{00000000-0005-0000-0000-000014650000}"/>
    <cellStyle name="Normal 22 2 4 2 5" xfId="5591" xr:uid="{00000000-0005-0000-0000-000015650000}"/>
    <cellStyle name="Normal 22 2 4 2 5 2" xfId="14836" xr:uid="{00000000-0005-0000-0000-000016650000}"/>
    <cellStyle name="Normal 22 2 4 2 5 3" xfId="24086" xr:uid="{00000000-0005-0000-0000-000017650000}"/>
    <cellStyle name="Normal 22 2 4 2 5 4" xfId="33331" xr:uid="{00000000-0005-0000-0000-000018650000}"/>
    <cellStyle name="Normal 22 2 4 2 5 5" xfId="42576" xr:uid="{00000000-0005-0000-0000-000019650000}"/>
    <cellStyle name="Normal 22 2 4 2 6" xfId="4872" xr:uid="{00000000-0005-0000-0000-00001A650000}"/>
    <cellStyle name="Normal 22 2 4 2 6 2" xfId="14117" xr:uid="{00000000-0005-0000-0000-00001B650000}"/>
    <cellStyle name="Normal 22 2 4 2 6 3" xfId="23367" xr:uid="{00000000-0005-0000-0000-00001C650000}"/>
    <cellStyle name="Normal 22 2 4 2 6 4" xfId="32612" xr:uid="{00000000-0005-0000-0000-00001D650000}"/>
    <cellStyle name="Normal 22 2 4 2 6 5" xfId="41857" xr:uid="{00000000-0005-0000-0000-00001E650000}"/>
    <cellStyle name="Normal 22 2 4 2 7" xfId="9854" xr:uid="{00000000-0005-0000-0000-00001F650000}"/>
    <cellStyle name="Normal 22 2 4 2 8" xfId="19104" xr:uid="{00000000-0005-0000-0000-000020650000}"/>
    <cellStyle name="Normal 22 2 4 2 9" xfId="28349" xr:uid="{00000000-0005-0000-0000-000021650000}"/>
    <cellStyle name="Normal 22 2 4 3" xfId="960" xr:uid="{00000000-0005-0000-0000-000022650000}"/>
    <cellStyle name="Normal 22 2 4 3 2" xfId="3802" xr:uid="{00000000-0005-0000-0000-000023650000}"/>
    <cellStyle name="Normal 22 2 4 3 2 2" xfId="8784" xr:uid="{00000000-0005-0000-0000-000024650000}"/>
    <cellStyle name="Normal 22 2 4 3 2 2 2" xfId="18029" xr:uid="{00000000-0005-0000-0000-000025650000}"/>
    <cellStyle name="Normal 22 2 4 3 2 2 3" xfId="27279" xr:uid="{00000000-0005-0000-0000-000026650000}"/>
    <cellStyle name="Normal 22 2 4 3 2 2 4" xfId="36524" xr:uid="{00000000-0005-0000-0000-000027650000}"/>
    <cellStyle name="Normal 22 2 4 3 2 2 5" xfId="45769" xr:uid="{00000000-0005-0000-0000-000028650000}"/>
    <cellStyle name="Normal 22 2 4 3 2 3" xfId="13047" xr:uid="{00000000-0005-0000-0000-000029650000}"/>
    <cellStyle name="Normal 22 2 4 3 2 4" xfId="22297" xr:uid="{00000000-0005-0000-0000-00002A650000}"/>
    <cellStyle name="Normal 22 2 4 3 2 5" xfId="31542" xr:uid="{00000000-0005-0000-0000-00002B650000}"/>
    <cellStyle name="Normal 22 2 4 3 2 6" xfId="40787" xr:uid="{00000000-0005-0000-0000-00002C650000}"/>
    <cellStyle name="Normal 22 2 4 3 3" xfId="2364" xr:uid="{00000000-0005-0000-0000-00002D650000}"/>
    <cellStyle name="Normal 22 2 4 3 3 2" xfId="7346" xr:uid="{00000000-0005-0000-0000-00002E650000}"/>
    <cellStyle name="Normal 22 2 4 3 3 2 2" xfId="16591" xr:uid="{00000000-0005-0000-0000-00002F650000}"/>
    <cellStyle name="Normal 22 2 4 3 3 2 3" xfId="25841" xr:uid="{00000000-0005-0000-0000-000030650000}"/>
    <cellStyle name="Normal 22 2 4 3 3 2 4" xfId="35086" xr:uid="{00000000-0005-0000-0000-000031650000}"/>
    <cellStyle name="Normal 22 2 4 3 3 2 5" xfId="44331" xr:uid="{00000000-0005-0000-0000-000032650000}"/>
    <cellStyle name="Normal 22 2 4 3 3 3" xfId="11609" xr:uid="{00000000-0005-0000-0000-000033650000}"/>
    <cellStyle name="Normal 22 2 4 3 3 4" xfId="20859" xr:uid="{00000000-0005-0000-0000-000034650000}"/>
    <cellStyle name="Normal 22 2 4 3 3 5" xfId="30104" xr:uid="{00000000-0005-0000-0000-000035650000}"/>
    <cellStyle name="Normal 22 2 4 3 3 6" xfId="39349" xr:uid="{00000000-0005-0000-0000-000036650000}"/>
    <cellStyle name="Normal 22 2 4 3 4" xfId="5942" xr:uid="{00000000-0005-0000-0000-000037650000}"/>
    <cellStyle name="Normal 22 2 4 3 4 2" xfId="15187" xr:uid="{00000000-0005-0000-0000-000038650000}"/>
    <cellStyle name="Normal 22 2 4 3 4 3" xfId="24437" xr:uid="{00000000-0005-0000-0000-000039650000}"/>
    <cellStyle name="Normal 22 2 4 3 4 4" xfId="33682" xr:uid="{00000000-0005-0000-0000-00003A650000}"/>
    <cellStyle name="Normal 22 2 4 3 4 5" xfId="42927" xr:uid="{00000000-0005-0000-0000-00003B650000}"/>
    <cellStyle name="Normal 22 2 4 3 5" xfId="10205" xr:uid="{00000000-0005-0000-0000-00003C650000}"/>
    <cellStyle name="Normal 22 2 4 3 6" xfId="19455" xr:uid="{00000000-0005-0000-0000-00003D650000}"/>
    <cellStyle name="Normal 22 2 4 3 7" xfId="28700" xr:uid="{00000000-0005-0000-0000-00003E650000}"/>
    <cellStyle name="Normal 22 2 4 3 8" xfId="37945" xr:uid="{00000000-0005-0000-0000-00003F650000}"/>
    <cellStyle name="Normal 22 2 4 4" xfId="3083" xr:uid="{00000000-0005-0000-0000-000040650000}"/>
    <cellStyle name="Normal 22 2 4 4 2" xfId="8065" xr:uid="{00000000-0005-0000-0000-000041650000}"/>
    <cellStyle name="Normal 22 2 4 4 2 2" xfId="17310" xr:uid="{00000000-0005-0000-0000-000042650000}"/>
    <cellStyle name="Normal 22 2 4 4 2 3" xfId="26560" xr:uid="{00000000-0005-0000-0000-000043650000}"/>
    <cellStyle name="Normal 22 2 4 4 2 4" xfId="35805" xr:uid="{00000000-0005-0000-0000-000044650000}"/>
    <cellStyle name="Normal 22 2 4 4 2 5" xfId="45050" xr:uid="{00000000-0005-0000-0000-000045650000}"/>
    <cellStyle name="Normal 22 2 4 4 3" xfId="12328" xr:uid="{00000000-0005-0000-0000-000046650000}"/>
    <cellStyle name="Normal 22 2 4 4 4" xfId="21578" xr:uid="{00000000-0005-0000-0000-000047650000}"/>
    <cellStyle name="Normal 22 2 4 4 5" xfId="30823" xr:uid="{00000000-0005-0000-0000-000048650000}"/>
    <cellStyle name="Normal 22 2 4 4 6" xfId="40068" xr:uid="{00000000-0005-0000-0000-000049650000}"/>
    <cellStyle name="Normal 22 2 4 5" xfId="1779" xr:uid="{00000000-0005-0000-0000-00004A650000}"/>
    <cellStyle name="Normal 22 2 4 5 2" xfId="6761" xr:uid="{00000000-0005-0000-0000-00004B650000}"/>
    <cellStyle name="Normal 22 2 4 5 2 2" xfId="16006" xr:uid="{00000000-0005-0000-0000-00004C650000}"/>
    <cellStyle name="Normal 22 2 4 5 2 3" xfId="25256" xr:uid="{00000000-0005-0000-0000-00004D650000}"/>
    <cellStyle name="Normal 22 2 4 5 2 4" xfId="34501" xr:uid="{00000000-0005-0000-0000-00004E650000}"/>
    <cellStyle name="Normal 22 2 4 5 2 5" xfId="43746" xr:uid="{00000000-0005-0000-0000-00004F650000}"/>
    <cellStyle name="Normal 22 2 4 5 3" xfId="11024" xr:uid="{00000000-0005-0000-0000-000050650000}"/>
    <cellStyle name="Normal 22 2 4 5 4" xfId="20274" xr:uid="{00000000-0005-0000-0000-000051650000}"/>
    <cellStyle name="Normal 22 2 4 5 5" xfId="29519" xr:uid="{00000000-0005-0000-0000-000052650000}"/>
    <cellStyle name="Normal 22 2 4 5 6" xfId="38764" xr:uid="{00000000-0005-0000-0000-000053650000}"/>
    <cellStyle name="Normal 22 2 4 6" xfId="5223" xr:uid="{00000000-0005-0000-0000-000054650000}"/>
    <cellStyle name="Normal 22 2 4 6 2" xfId="14468" xr:uid="{00000000-0005-0000-0000-000055650000}"/>
    <cellStyle name="Normal 22 2 4 6 3" xfId="23718" xr:uid="{00000000-0005-0000-0000-000056650000}"/>
    <cellStyle name="Normal 22 2 4 6 4" xfId="32963" xr:uid="{00000000-0005-0000-0000-000057650000}"/>
    <cellStyle name="Normal 22 2 4 6 5" xfId="42208" xr:uid="{00000000-0005-0000-0000-000058650000}"/>
    <cellStyle name="Normal 22 2 4 7" xfId="4521" xr:uid="{00000000-0005-0000-0000-000059650000}"/>
    <cellStyle name="Normal 22 2 4 7 2" xfId="13766" xr:uid="{00000000-0005-0000-0000-00005A650000}"/>
    <cellStyle name="Normal 22 2 4 7 3" xfId="23016" xr:uid="{00000000-0005-0000-0000-00005B650000}"/>
    <cellStyle name="Normal 22 2 4 7 4" xfId="32261" xr:uid="{00000000-0005-0000-0000-00005C650000}"/>
    <cellStyle name="Normal 22 2 4 7 5" xfId="41506" xr:uid="{00000000-0005-0000-0000-00005D650000}"/>
    <cellStyle name="Normal 22 2 4 8" xfId="9486" xr:uid="{00000000-0005-0000-0000-00005E650000}"/>
    <cellStyle name="Normal 22 2 4 9" xfId="18736" xr:uid="{00000000-0005-0000-0000-00005F650000}"/>
    <cellStyle name="Normal 22 2 5" xfId="357" xr:uid="{00000000-0005-0000-0000-000060650000}"/>
    <cellStyle name="Normal 22 2 5 10" xfId="28098" xr:uid="{00000000-0005-0000-0000-000061650000}"/>
    <cellStyle name="Normal 22 2 5 11" xfId="37343" xr:uid="{00000000-0005-0000-0000-000062650000}"/>
    <cellStyle name="Normal 22 2 5 2" xfId="726" xr:uid="{00000000-0005-0000-0000-000063650000}"/>
    <cellStyle name="Normal 22 2 5 2 10" xfId="37711" xr:uid="{00000000-0005-0000-0000-000064650000}"/>
    <cellStyle name="Normal 22 2 5 2 2" xfId="1428" xr:uid="{00000000-0005-0000-0000-000065650000}"/>
    <cellStyle name="Normal 22 2 5 2 2 2" xfId="4270" xr:uid="{00000000-0005-0000-0000-000066650000}"/>
    <cellStyle name="Normal 22 2 5 2 2 2 2" xfId="9252" xr:uid="{00000000-0005-0000-0000-000067650000}"/>
    <cellStyle name="Normal 22 2 5 2 2 2 2 2" xfId="18497" xr:uid="{00000000-0005-0000-0000-000068650000}"/>
    <cellStyle name="Normal 22 2 5 2 2 2 2 3" xfId="27747" xr:uid="{00000000-0005-0000-0000-000069650000}"/>
    <cellStyle name="Normal 22 2 5 2 2 2 2 4" xfId="36992" xr:uid="{00000000-0005-0000-0000-00006A650000}"/>
    <cellStyle name="Normal 22 2 5 2 2 2 2 5" xfId="46237" xr:uid="{00000000-0005-0000-0000-00006B650000}"/>
    <cellStyle name="Normal 22 2 5 2 2 2 3" xfId="13515" xr:uid="{00000000-0005-0000-0000-00006C650000}"/>
    <cellStyle name="Normal 22 2 5 2 2 2 4" xfId="22765" xr:uid="{00000000-0005-0000-0000-00006D650000}"/>
    <cellStyle name="Normal 22 2 5 2 2 2 5" xfId="32010" xr:uid="{00000000-0005-0000-0000-00006E650000}"/>
    <cellStyle name="Normal 22 2 5 2 2 2 6" xfId="41255" xr:uid="{00000000-0005-0000-0000-00006F650000}"/>
    <cellStyle name="Normal 22 2 5 2 2 3" xfId="2849" xr:uid="{00000000-0005-0000-0000-000070650000}"/>
    <cellStyle name="Normal 22 2 5 2 2 3 2" xfId="7831" xr:uid="{00000000-0005-0000-0000-000071650000}"/>
    <cellStyle name="Normal 22 2 5 2 2 3 2 2" xfId="17076" xr:uid="{00000000-0005-0000-0000-000072650000}"/>
    <cellStyle name="Normal 22 2 5 2 2 3 2 3" xfId="26326" xr:uid="{00000000-0005-0000-0000-000073650000}"/>
    <cellStyle name="Normal 22 2 5 2 2 3 2 4" xfId="35571" xr:uid="{00000000-0005-0000-0000-000074650000}"/>
    <cellStyle name="Normal 22 2 5 2 2 3 2 5" xfId="44816" xr:uid="{00000000-0005-0000-0000-000075650000}"/>
    <cellStyle name="Normal 22 2 5 2 2 3 3" xfId="12094" xr:uid="{00000000-0005-0000-0000-000076650000}"/>
    <cellStyle name="Normal 22 2 5 2 2 3 4" xfId="21344" xr:uid="{00000000-0005-0000-0000-000077650000}"/>
    <cellStyle name="Normal 22 2 5 2 2 3 5" xfId="30589" xr:uid="{00000000-0005-0000-0000-000078650000}"/>
    <cellStyle name="Normal 22 2 5 2 2 3 6" xfId="39834" xr:uid="{00000000-0005-0000-0000-000079650000}"/>
    <cellStyle name="Normal 22 2 5 2 2 4" xfId="6410" xr:uid="{00000000-0005-0000-0000-00007A650000}"/>
    <cellStyle name="Normal 22 2 5 2 2 4 2" xfId="15655" xr:uid="{00000000-0005-0000-0000-00007B650000}"/>
    <cellStyle name="Normal 22 2 5 2 2 4 3" xfId="24905" xr:uid="{00000000-0005-0000-0000-00007C650000}"/>
    <cellStyle name="Normal 22 2 5 2 2 4 4" xfId="34150" xr:uid="{00000000-0005-0000-0000-00007D650000}"/>
    <cellStyle name="Normal 22 2 5 2 2 4 5" xfId="43395" xr:uid="{00000000-0005-0000-0000-00007E650000}"/>
    <cellStyle name="Normal 22 2 5 2 2 5" xfId="10673" xr:uid="{00000000-0005-0000-0000-00007F650000}"/>
    <cellStyle name="Normal 22 2 5 2 2 6" xfId="19923" xr:uid="{00000000-0005-0000-0000-000080650000}"/>
    <cellStyle name="Normal 22 2 5 2 2 7" xfId="29168" xr:uid="{00000000-0005-0000-0000-000081650000}"/>
    <cellStyle name="Normal 22 2 5 2 2 8" xfId="38413" xr:uid="{00000000-0005-0000-0000-000082650000}"/>
    <cellStyle name="Normal 22 2 5 2 3" xfId="3568" xr:uid="{00000000-0005-0000-0000-000083650000}"/>
    <cellStyle name="Normal 22 2 5 2 3 2" xfId="8550" xr:uid="{00000000-0005-0000-0000-000084650000}"/>
    <cellStyle name="Normal 22 2 5 2 3 2 2" xfId="17795" xr:uid="{00000000-0005-0000-0000-000085650000}"/>
    <cellStyle name="Normal 22 2 5 2 3 2 3" xfId="27045" xr:uid="{00000000-0005-0000-0000-000086650000}"/>
    <cellStyle name="Normal 22 2 5 2 3 2 4" xfId="36290" xr:uid="{00000000-0005-0000-0000-000087650000}"/>
    <cellStyle name="Normal 22 2 5 2 3 2 5" xfId="45535" xr:uid="{00000000-0005-0000-0000-000088650000}"/>
    <cellStyle name="Normal 22 2 5 2 3 3" xfId="12813" xr:uid="{00000000-0005-0000-0000-000089650000}"/>
    <cellStyle name="Normal 22 2 5 2 3 4" xfId="22063" xr:uid="{00000000-0005-0000-0000-00008A650000}"/>
    <cellStyle name="Normal 22 2 5 2 3 5" xfId="31308" xr:uid="{00000000-0005-0000-0000-00008B650000}"/>
    <cellStyle name="Normal 22 2 5 2 3 6" xfId="40553" xr:uid="{00000000-0005-0000-0000-00008C650000}"/>
    <cellStyle name="Normal 22 2 5 2 4" xfId="2130" xr:uid="{00000000-0005-0000-0000-00008D650000}"/>
    <cellStyle name="Normal 22 2 5 2 4 2" xfId="7112" xr:uid="{00000000-0005-0000-0000-00008E650000}"/>
    <cellStyle name="Normal 22 2 5 2 4 2 2" xfId="16357" xr:uid="{00000000-0005-0000-0000-00008F650000}"/>
    <cellStyle name="Normal 22 2 5 2 4 2 3" xfId="25607" xr:uid="{00000000-0005-0000-0000-000090650000}"/>
    <cellStyle name="Normal 22 2 5 2 4 2 4" xfId="34852" xr:uid="{00000000-0005-0000-0000-000091650000}"/>
    <cellStyle name="Normal 22 2 5 2 4 2 5" xfId="44097" xr:uid="{00000000-0005-0000-0000-000092650000}"/>
    <cellStyle name="Normal 22 2 5 2 4 3" xfId="11375" xr:uid="{00000000-0005-0000-0000-000093650000}"/>
    <cellStyle name="Normal 22 2 5 2 4 4" xfId="20625" xr:uid="{00000000-0005-0000-0000-000094650000}"/>
    <cellStyle name="Normal 22 2 5 2 4 5" xfId="29870" xr:uid="{00000000-0005-0000-0000-000095650000}"/>
    <cellStyle name="Normal 22 2 5 2 4 6" xfId="39115" xr:uid="{00000000-0005-0000-0000-000096650000}"/>
    <cellStyle name="Normal 22 2 5 2 5" xfId="5708" xr:uid="{00000000-0005-0000-0000-000097650000}"/>
    <cellStyle name="Normal 22 2 5 2 5 2" xfId="14953" xr:uid="{00000000-0005-0000-0000-000098650000}"/>
    <cellStyle name="Normal 22 2 5 2 5 3" xfId="24203" xr:uid="{00000000-0005-0000-0000-000099650000}"/>
    <cellStyle name="Normal 22 2 5 2 5 4" xfId="33448" xr:uid="{00000000-0005-0000-0000-00009A650000}"/>
    <cellStyle name="Normal 22 2 5 2 5 5" xfId="42693" xr:uid="{00000000-0005-0000-0000-00009B650000}"/>
    <cellStyle name="Normal 22 2 5 2 6" xfId="4989" xr:uid="{00000000-0005-0000-0000-00009C650000}"/>
    <cellStyle name="Normal 22 2 5 2 6 2" xfId="14234" xr:uid="{00000000-0005-0000-0000-00009D650000}"/>
    <cellStyle name="Normal 22 2 5 2 6 3" xfId="23484" xr:uid="{00000000-0005-0000-0000-00009E650000}"/>
    <cellStyle name="Normal 22 2 5 2 6 4" xfId="32729" xr:uid="{00000000-0005-0000-0000-00009F650000}"/>
    <cellStyle name="Normal 22 2 5 2 6 5" xfId="41974" xr:uid="{00000000-0005-0000-0000-0000A0650000}"/>
    <cellStyle name="Normal 22 2 5 2 7" xfId="9971" xr:uid="{00000000-0005-0000-0000-0000A1650000}"/>
    <cellStyle name="Normal 22 2 5 2 8" xfId="19221" xr:uid="{00000000-0005-0000-0000-0000A2650000}"/>
    <cellStyle name="Normal 22 2 5 2 9" xfId="28466" xr:uid="{00000000-0005-0000-0000-0000A3650000}"/>
    <cellStyle name="Normal 22 2 5 3" xfId="1077" xr:uid="{00000000-0005-0000-0000-0000A4650000}"/>
    <cellStyle name="Normal 22 2 5 3 2" xfId="3919" xr:uid="{00000000-0005-0000-0000-0000A5650000}"/>
    <cellStyle name="Normal 22 2 5 3 2 2" xfId="8901" xr:uid="{00000000-0005-0000-0000-0000A6650000}"/>
    <cellStyle name="Normal 22 2 5 3 2 2 2" xfId="18146" xr:uid="{00000000-0005-0000-0000-0000A7650000}"/>
    <cellStyle name="Normal 22 2 5 3 2 2 3" xfId="27396" xr:uid="{00000000-0005-0000-0000-0000A8650000}"/>
    <cellStyle name="Normal 22 2 5 3 2 2 4" xfId="36641" xr:uid="{00000000-0005-0000-0000-0000A9650000}"/>
    <cellStyle name="Normal 22 2 5 3 2 2 5" xfId="45886" xr:uid="{00000000-0005-0000-0000-0000AA650000}"/>
    <cellStyle name="Normal 22 2 5 3 2 3" xfId="13164" xr:uid="{00000000-0005-0000-0000-0000AB650000}"/>
    <cellStyle name="Normal 22 2 5 3 2 4" xfId="22414" xr:uid="{00000000-0005-0000-0000-0000AC650000}"/>
    <cellStyle name="Normal 22 2 5 3 2 5" xfId="31659" xr:uid="{00000000-0005-0000-0000-0000AD650000}"/>
    <cellStyle name="Normal 22 2 5 3 2 6" xfId="40904" xr:uid="{00000000-0005-0000-0000-0000AE650000}"/>
    <cellStyle name="Normal 22 2 5 3 3" xfId="2481" xr:uid="{00000000-0005-0000-0000-0000AF650000}"/>
    <cellStyle name="Normal 22 2 5 3 3 2" xfId="7463" xr:uid="{00000000-0005-0000-0000-0000B0650000}"/>
    <cellStyle name="Normal 22 2 5 3 3 2 2" xfId="16708" xr:uid="{00000000-0005-0000-0000-0000B1650000}"/>
    <cellStyle name="Normal 22 2 5 3 3 2 3" xfId="25958" xr:uid="{00000000-0005-0000-0000-0000B2650000}"/>
    <cellStyle name="Normal 22 2 5 3 3 2 4" xfId="35203" xr:uid="{00000000-0005-0000-0000-0000B3650000}"/>
    <cellStyle name="Normal 22 2 5 3 3 2 5" xfId="44448" xr:uid="{00000000-0005-0000-0000-0000B4650000}"/>
    <cellStyle name="Normal 22 2 5 3 3 3" xfId="11726" xr:uid="{00000000-0005-0000-0000-0000B5650000}"/>
    <cellStyle name="Normal 22 2 5 3 3 4" xfId="20976" xr:uid="{00000000-0005-0000-0000-0000B6650000}"/>
    <cellStyle name="Normal 22 2 5 3 3 5" xfId="30221" xr:uid="{00000000-0005-0000-0000-0000B7650000}"/>
    <cellStyle name="Normal 22 2 5 3 3 6" xfId="39466" xr:uid="{00000000-0005-0000-0000-0000B8650000}"/>
    <cellStyle name="Normal 22 2 5 3 4" xfId="6059" xr:uid="{00000000-0005-0000-0000-0000B9650000}"/>
    <cellStyle name="Normal 22 2 5 3 4 2" xfId="15304" xr:uid="{00000000-0005-0000-0000-0000BA650000}"/>
    <cellStyle name="Normal 22 2 5 3 4 3" xfId="24554" xr:uid="{00000000-0005-0000-0000-0000BB650000}"/>
    <cellStyle name="Normal 22 2 5 3 4 4" xfId="33799" xr:uid="{00000000-0005-0000-0000-0000BC650000}"/>
    <cellStyle name="Normal 22 2 5 3 4 5" xfId="43044" xr:uid="{00000000-0005-0000-0000-0000BD650000}"/>
    <cellStyle name="Normal 22 2 5 3 5" xfId="10322" xr:uid="{00000000-0005-0000-0000-0000BE650000}"/>
    <cellStyle name="Normal 22 2 5 3 6" xfId="19572" xr:uid="{00000000-0005-0000-0000-0000BF650000}"/>
    <cellStyle name="Normal 22 2 5 3 7" xfId="28817" xr:uid="{00000000-0005-0000-0000-0000C0650000}"/>
    <cellStyle name="Normal 22 2 5 3 8" xfId="38062" xr:uid="{00000000-0005-0000-0000-0000C1650000}"/>
    <cellStyle name="Normal 22 2 5 4" xfId="3200" xr:uid="{00000000-0005-0000-0000-0000C2650000}"/>
    <cellStyle name="Normal 22 2 5 4 2" xfId="8182" xr:uid="{00000000-0005-0000-0000-0000C3650000}"/>
    <cellStyle name="Normal 22 2 5 4 2 2" xfId="17427" xr:uid="{00000000-0005-0000-0000-0000C4650000}"/>
    <cellStyle name="Normal 22 2 5 4 2 3" xfId="26677" xr:uid="{00000000-0005-0000-0000-0000C5650000}"/>
    <cellStyle name="Normal 22 2 5 4 2 4" xfId="35922" xr:uid="{00000000-0005-0000-0000-0000C6650000}"/>
    <cellStyle name="Normal 22 2 5 4 2 5" xfId="45167" xr:uid="{00000000-0005-0000-0000-0000C7650000}"/>
    <cellStyle name="Normal 22 2 5 4 3" xfId="12445" xr:uid="{00000000-0005-0000-0000-0000C8650000}"/>
    <cellStyle name="Normal 22 2 5 4 4" xfId="21695" xr:uid="{00000000-0005-0000-0000-0000C9650000}"/>
    <cellStyle name="Normal 22 2 5 4 5" xfId="30940" xr:uid="{00000000-0005-0000-0000-0000CA650000}"/>
    <cellStyle name="Normal 22 2 5 4 6" xfId="40185" xr:uid="{00000000-0005-0000-0000-0000CB650000}"/>
    <cellStyle name="Normal 22 2 5 5" xfId="1662" xr:uid="{00000000-0005-0000-0000-0000CC650000}"/>
    <cellStyle name="Normal 22 2 5 5 2" xfId="6644" xr:uid="{00000000-0005-0000-0000-0000CD650000}"/>
    <cellStyle name="Normal 22 2 5 5 2 2" xfId="15889" xr:uid="{00000000-0005-0000-0000-0000CE650000}"/>
    <cellStyle name="Normal 22 2 5 5 2 3" xfId="25139" xr:uid="{00000000-0005-0000-0000-0000CF650000}"/>
    <cellStyle name="Normal 22 2 5 5 2 4" xfId="34384" xr:uid="{00000000-0005-0000-0000-0000D0650000}"/>
    <cellStyle name="Normal 22 2 5 5 2 5" xfId="43629" xr:uid="{00000000-0005-0000-0000-0000D1650000}"/>
    <cellStyle name="Normal 22 2 5 5 3" xfId="10907" xr:uid="{00000000-0005-0000-0000-0000D2650000}"/>
    <cellStyle name="Normal 22 2 5 5 4" xfId="20157" xr:uid="{00000000-0005-0000-0000-0000D3650000}"/>
    <cellStyle name="Normal 22 2 5 5 5" xfId="29402" xr:uid="{00000000-0005-0000-0000-0000D4650000}"/>
    <cellStyle name="Normal 22 2 5 5 6" xfId="38647" xr:uid="{00000000-0005-0000-0000-0000D5650000}"/>
    <cellStyle name="Normal 22 2 5 6" xfId="5340" xr:uid="{00000000-0005-0000-0000-0000D6650000}"/>
    <cellStyle name="Normal 22 2 5 6 2" xfId="14585" xr:uid="{00000000-0005-0000-0000-0000D7650000}"/>
    <cellStyle name="Normal 22 2 5 6 3" xfId="23835" xr:uid="{00000000-0005-0000-0000-0000D8650000}"/>
    <cellStyle name="Normal 22 2 5 6 4" xfId="33080" xr:uid="{00000000-0005-0000-0000-0000D9650000}"/>
    <cellStyle name="Normal 22 2 5 6 5" xfId="42325" xr:uid="{00000000-0005-0000-0000-0000DA650000}"/>
    <cellStyle name="Normal 22 2 5 7" xfId="4638" xr:uid="{00000000-0005-0000-0000-0000DB650000}"/>
    <cellStyle name="Normal 22 2 5 7 2" xfId="13883" xr:uid="{00000000-0005-0000-0000-0000DC650000}"/>
    <cellStyle name="Normal 22 2 5 7 3" xfId="23133" xr:uid="{00000000-0005-0000-0000-0000DD650000}"/>
    <cellStyle name="Normal 22 2 5 7 4" xfId="32378" xr:uid="{00000000-0005-0000-0000-0000DE650000}"/>
    <cellStyle name="Normal 22 2 5 7 5" xfId="41623" xr:uid="{00000000-0005-0000-0000-0000DF650000}"/>
    <cellStyle name="Normal 22 2 5 8" xfId="9603" xr:uid="{00000000-0005-0000-0000-0000E0650000}"/>
    <cellStyle name="Normal 22 2 5 9" xfId="18853" xr:uid="{00000000-0005-0000-0000-0000E1650000}"/>
    <cellStyle name="Normal 22 2 6" xfId="492" xr:uid="{00000000-0005-0000-0000-0000E2650000}"/>
    <cellStyle name="Normal 22 2 6 10" xfId="37477" xr:uid="{00000000-0005-0000-0000-0000E3650000}"/>
    <cellStyle name="Normal 22 2 6 2" xfId="1194" xr:uid="{00000000-0005-0000-0000-0000E4650000}"/>
    <cellStyle name="Normal 22 2 6 2 2" xfId="4036" xr:uid="{00000000-0005-0000-0000-0000E5650000}"/>
    <cellStyle name="Normal 22 2 6 2 2 2" xfId="9018" xr:uid="{00000000-0005-0000-0000-0000E6650000}"/>
    <cellStyle name="Normal 22 2 6 2 2 2 2" xfId="18263" xr:uid="{00000000-0005-0000-0000-0000E7650000}"/>
    <cellStyle name="Normal 22 2 6 2 2 2 3" xfId="27513" xr:uid="{00000000-0005-0000-0000-0000E8650000}"/>
    <cellStyle name="Normal 22 2 6 2 2 2 4" xfId="36758" xr:uid="{00000000-0005-0000-0000-0000E9650000}"/>
    <cellStyle name="Normal 22 2 6 2 2 2 5" xfId="46003" xr:uid="{00000000-0005-0000-0000-0000EA650000}"/>
    <cellStyle name="Normal 22 2 6 2 2 3" xfId="13281" xr:uid="{00000000-0005-0000-0000-0000EB650000}"/>
    <cellStyle name="Normal 22 2 6 2 2 4" xfId="22531" xr:uid="{00000000-0005-0000-0000-0000EC650000}"/>
    <cellStyle name="Normal 22 2 6 2 2 5" xfId="31776" xr:uid="{00000000-0005-0000-0000-0000ED650000}"/>
    <cellStyle name="Normal 22 2 6 2 2 6" xfId="41021" xr:uid="{00000000-0005-0000-0000-0000EE650000}"/>
    <cellStyle name="Normal 22 2 6 2 3" xfId="2615" xr:uid="{00000000-0005-0000-0000-0000EF650000}"/>
    <cellStyle name="Normal 22 2 6 2 3 2" xfId="7597" xr:uid="{00000000-0005-0000-0000-0000F0650000}"/>
    <cellStyle name="Normal 22 2 6 2 3 2 2" xfId="16842" xr:uid="{00000000-0005-0000-0000-0000F1650000}"/>
    <cellStyle name="Normal 22 2 6 2 3 2 3" xfId="26092" xr:uid="{00000000-0005-0000-0000-0000F2650000}"/>
    <cellStyle name="Normal 22 2 6 2 3 2 4" xfId="35337" xr:uid="{00000000-0005-0000-0000-0000F3650000}"/>
    <cellStyle name="Normal 22 2 6 2 3 2 5" xfId="44582" xr:uid="{00000000-0005-0000-0000-0000F4650000}"/>
    <cellStyle name="Normal 22 2 6 2 3 3" xfId="11860" xr:uid="{00000000-0005-0000-0000-0000F5650000}"/>
    <cellStyle name="Normal 22 2 6 2 3 4" xfId="21110" xr:uid="{00000000-0005-0000-0000-0000F6650000}"/>
    <cellStyle name="Normal 22 2 6 2 3 5" xfId="30355" xr:uid="{00000000-0005-0000-0000-0000F7650000}"/>
    <cellStyle name="Normal 22 2 6 2 3 6" xfId="39600" xr:uid="{00000000-0005-0000-0000-0000F8650000}"/>
    <cellStyle name="Normal 22 2 6 2 4" xfId="6176" xr:uid="{00000000-0005-0000-0000-0000F9650000}"/>
    <cellStyle name="Normal 22 2 6 2 4 2" xfId="15421" xr:uid="{00000000-0005-0000-0000-0000FA650000}"/>
    <cellStyle name="Normal 22 2 6 2 4 3" xfId="24671" xr:uid="{00000000-0005-0000-0000-0000FB650000}"/>
    <cellStyle name="Normal 22 2 6 2 4 4" xfId="33916" xr:uid="{00000000-0005-0000-0000-0000FC650000}"/>
    <cellStyle name="Normal 22 2 6 2 4 5" xfId="43161" xr:uid="{00000000-0005-0000-0000-0000FD650000}"/>
    <cellStyle name="Normal 22 2 6 2 5" xfId="10439" xr:uid="{00000000-0005-0000-0000-0000FE650000}"/>
    <cellStyle name="Normal 22 2 6 2 6" xfId="19689" xr:uid="{00000000-0005-0000-0000-0000FF650000}"/>
    <cellStyle name="Normal 22 2 6 2 7" xfId="28934" xr:uid="{00000000-0005-0000-0000-000000660000}"/>
    <cellStyle name="Normal 22 2 6 2 8" xfId="38179" xr:uid="{00000000-0005-0000-0000-000001660000}"/>
    <cellStyle name="Normal 22 2 6 3" xfId="3334" xr:uid="{00000000-0005-0000-0000-000002660000}"/>
    <cellStyle name="Normal 22 2 6 3 2" xfId="8316" xr:uid="{00000000-0005-0000-0000-000003660000}"/>
    <cellStyle name="Normal 22 2 6 3 2 2" xfId="17561" xr:uid="{00000000-0005-0000-0000-000004660000}"/>
    <cellStyle name="Normal 22 2 6 3 2 3" xfId="26811" xr:uid="{00000000-0005-0000-0000-000005660000}"/>
    <cellStyle name="Normal 22 2 6 3 2 4" xfId="36056" xr:uid="{00000000-0005-0000-0000-000006660000}"/>
    <cellStyle name="Normal 22 2 6 3 2 5" xfId="45301" xr:uid="{00000000-0005-0000-0000-000007660000}"/>
    <cellStyle name="Normal 22 2 6 3 3" xfId="12579" xr:uid="{00000000-0005-0000-0000-000008660000}"/>
    <cellStyle name="Normal 22 2 6 3 4" xfId="21829" xr:uid="{00000000-0005-0000-0000-000009660000}"/>
    <cellStyle name="Normal 22 2 6 3 5" xfId="31074" xr:uid="{00000000-0005-0000-0000-00000A660000}"/>
    <cellStyle name="Normal 22 2 6 3 6" xfId="40319" xr:uid="{00000000-0005-0000-0000-00000B660000}"/>
    <cellStyle name="Normal 22 2 6 4" xfId="1896" xr:uid="{00000000-0005-0000-0000-00000C660000}"/>
    <cellStyle name="Normal 22 2 6 4 2" xfId="6878" xr:uid="{00000000-0005-0000-0000-00000D660000}"/>
    <cellStyle name="Normal 22 2 6 4 2 2" xfId="16123" xr:uid="{00000000-0005-0000-0000-00000E660000}"/>
    <cellStyle name="Normal 22 2 6 4 2 3" xfId="25373" xr:uid="{00000000-0005-0000-0000-00000F660000}"/>
    <cellStyle name="Normal 22 2 6 4 2 4" xfId="34618" xr:uid="{00000000-0005-0000-0000-000010660000}"/>
    <cellStyle name="Normal 22 2 6 4 2 5" xfId="43863" xr:uid="{00000000-0005-0000-0000-000011660000}"/>
    <cellStyle name="Normal 22 2 6 4 3" xfId="11141" xr:uid="{00000000-0005-0000-0000-000012660000}"/>
    <cellStyle name="Normal 22 2 6 4 4" xfId="20391" xr:uid="{00000000-0005-0000-0000-000013660000}"/>
    <cellStyle name="Normal 22 2 6 4 5" xfId="29636" xr:uid="{00000000-0005-0000-0000-000014660000}"/>
    <cellStyle name="Normal 22 2 6 4 6" xfId="38881" xr:uid="{00000000-0005-0000-0000-000015660000}"/>
    <cellStyle name="Normal 22 2 6 5" xfId="5474" xr:uid="{00000000-0005-0000-0000-000016660000}"/>
    <cellStyle name="Normal 22 2 6 5 2" xfId="14719" xr:uid="{00000000-0005-0000-0000-000017660000}"/>
    <cellStyle name="Normal 22 2 6 5 3" xfId="23969" xr:uid="{00000000-0005-0000-0000-000018660000}"/>
    <cellStyle name="Normal 22 2 6 5 4" xfId="33214" xr:uid="{00000000-0005-0000-0000-000019660000}"/>
    <cellStyle name="Normal 22 2 6 5 5" xfId="42459" xr:uid="{00000000-0005-0000-0000-00001A660000}"/>
    <cellStyle name="Normal 22 2 6 6" xfId="4761" xr:uid="{00000000-0005-0000-0000-00001B660000}"/>
    <cellStyle name="Normal 22 2 6 6 2" xfId="14006" xr:uid="{00000000-0005-0000-0000-00001C660000}"/>
    <cellStyle name="Normal 22 2 6 6 3" xfId="23256" xr:uid="{00000000-0005-0000-0000-00001D660000}"/>
    <cellStyle name="Normal 22 2 6 6 4" xfId="32501" xr:uid="{00000000-0005-0000-0000-00001E660000}"/>
    <cellStyle name="Normal 22 2 6 6 5" xfId="41746" xr:uid="{00000000-0005-0000-0000-00001F660000}"/>
    <cellStyle name="Normal 22 2 6 7" xfId="9737" xr:uid="{00000000-0005-0000-0000-000020660000}"/>
    <cellStyle name="Normal 22 2 6 8" xfId="18987" xr:uid="{00000000-0005-0000-0000-000021660000}"/>
    <cellStyle name="Normal 22 2 6 9" xfId="28232" xr:uid="{00000000-0005-0000-0000-000022660000}"/>
    <cellStyle name="Normal 22 2 7" xfId="843" xr:uid="{00000000-0005-0000-0000-000023660000}"/>
    <cellStyle name="Normal 22 2 7 2" xfId="3685" xr:uid="{00000000-0005-0000-0000-000024660000}"/>
    <cellStyle name="Normal 22 2 7 2 2" xfId="8667" xr:uid="{00000000-0005-0000-0000-000025660000}"/>
    <cellStyle name="Normal 22 2 7 2 2 2" xfId="17912" xr:uid="{00000000-0005-0000-0000-000026660000}"/>
    <cellStyle name="Normal 22 2 7 2 2 3" xfId="27162" xr:uid="{00000000-0005-0000-0000-000027660000}"/>
    <cellStyle name="Normal 22 2 7 2 2 4" xfId="36407" xr:uid="{00000000-0005-0000-0000-000028660000}"/>
    <cellStyle name="Normal 22 2 7 2 2 5" xfId="45652" xr:uid="{00000000-0005-0000-0000-000029660000}"/>
    <cellStyle name="Normal 22 2 7 2 3" xfId="12930" xr:uid="{00000000-0005-0000-0000-00002A660000}"/>
    <cellStyle name="Normal 22 2 7 2 4" xfId="22180" xr:uid="{00000000-0005-0000-0000-00002B660000}"/>
    <cellStyle name="Normal 22 2 7 2 5" xfId="31425" xr:uid="{00000000-0005-0000-0000-00002C660000}"/>
    <cellStyle name="Normal 22 2 7 2 6" xfId="40670" xr:uid="{00000000-0005-0000-0000-00002D660000}"/>
    <cellStyle name="Normal 22 2 7 3" xfId="2247" xr:uid="{00000000-0005-0000-0000-00002E660000}"/>
    <cellStyle name="Normal 22 2 7 3 2" xfId="7229" xr:uid="{00000000-0005-0000-0000-00002F660000}"/>
    <cellStyle name="Normal 22 2 7 3 2 2" xfId="16474" xr:uid="{00000000-0005-0000-0000-000030660000}"/>
    <cellStyle name="Normal 22 2 7 3 2 3" xfId="25724" xr:uid="{00000000-0005-0000-0000-000031660000}"/>
    <cellStyle name="Normal 22 2 7 3 2 4" xfId="34969" xr:uid="{00000000-0005-0000-0000-000032660000}"/>
    <cellStyle name="Normal 22 2 7 3 2 5" xfId="44214" xr:uid="{00000000-0005-0000-0000-000033660000}"/>
    <cellStyle name="Normal 22 2 7 3 3" xfId="11492" xr:uid="{00000000-0005-0000-0000-000034660000}"/>
    <cellStyle name="Normal 22 2 7 3 4" xfId="20742" xr:uid="{00000000-0005-0000-0000-000035660000}"/>
    <cellStyle name="Normal 22 2 7 3 5" xfId="29987" xr:uid="{00000000-0005-0000-0000-000036660000}"/>
    <cellStyle name="Normal 22 2 7 3 6" xfId="39232" xr:uid="{00000000-0005-0000-0000-000037660000}"/>
    <cellStyle name="Normal 22 2 7 4" xfId="5825" xr:uid="{00000000-0005-0000-0000-000038660000}"/>
    <cellStyle name="Normal 22 2 7 4 2" xfId="15070" xr:uid="{00000000-0005-0000-0000-000039660000}"/>
    <cellStyle name="Normal 22 2 7 4 3" xfId="24320" xr:uid="{00000000-0005-0000-0000-00003A660000}"/>
    <cellStyle name="Normal 22 2 7 4 4" xfId="33565" xr:uid="{00000000-0005-0000-0000-00003B660000}"/>
    <cellStyle name="Normal 22 2 7 4 5" xfId="42810" xr:uid="{00000000-0005-0000-0000-00003C660000}"/>
    <cellStyle name="Normal 22 2 7 5" xfId="10088" xr:uid="{00000000-0005-0000-0000-00003D660000}"/>
    <cellStyle name="Normal 22 2 7 6" xfId="19338" xr:uid="{00000000-0005-0000-0000-00003E660000}"/>
    <cellStyle name="Normal 22 2 7 7" xfId="28583" xr:uid="{00000000-0005-0000-0000-00003F660000}"/>
    <cellStyle name="Normal 22 2 7 8" xfId="37828" xr:uid="{00000000-0005-0000-0000-000040660000}"/>
    <cellStyle name="Normal 22 2 8" xfId="2966" xr:uid="{00000000-0005-0000-0000-000041660000}"/>
    <cellStyle name="Normal 22 2 8 2" xfId="7948" xr:uid="{00000000-0005-0000-0000-000042660000}"/>
    <cellStyle name="Normal 22 2 8 2 2" xfId="17193" xr:uid="{00000000-0005-0000-0000-000043660000}"/>
    <cellStyle name="Normal 22 2 8 2 3" xfId="26443" xr:uid="{00000000-0005-0000-0000-000044660000}"/>
    <cellStyle name="Normal 22 2 8 2 4" xfId="35688" xr:uid="{00000000-0005-0000-0000-000045660000}"/>
    <cellStyle name="Normal 22 2 8 2 5" xfId="44933" xr:uid="{00000000-0005-0000-0000-000046660000}"/>
    <cellStyle name="Normal 22 2 8 3" xfId="12211" xr:uid="{00000000-0005-0000-0000-000047660000}"/>
    <cellStyle name="Normal 22 2 8 4" xfId="21461" xr:uid="{00000000-0005-0000-0000-000048660000}"/>
    <cellStyle name="Normal 22 2 8 5" xfId="30706" xr:uid="{00000000-0005-0000-0000-000049660000}"/>
    <cellStyle name="Normal 22 2 8 6" xfId="39951" xr:uid="{00000000-0005-0000-0000-00004A660000}"/>
    <cellStyle name="Normal 22 2 9" xfId="1545" xr:uid="{00000000-0005-0000-0000-00004B660000}"/>
    <cellStyle name="Normal 22 2 9 2" xfId="6527" xr:uid="{00000000-0005-0000-0000-00004C660000}"/>
    <cellStyle name="Normal 22 2 9 2 2" xfId="15772" xr:uid="{00000000-0005-0000-0000-00004D660000}"/>
    <cellStyle name="Normal 22 2 9 2 3" xfId="25022" xr:uid="{00000000-0005-0000-0000-00004E660000}"/>
    <cellStyle name="Normal 22 2 9 2 4" xfId="34267" xr:uid="{00000000-0005-0000-0000-00004F660000}"/>
    <cellStyle name="Normal 22 2 9 2 5" xfId="43512" xr:uid="{00000000-0005-0000-0000-000050660000}"/>
    <cellStyle name="Normal 22 2 9 3" xfId="10790" xr:uid="{00000000-0005-0000-0000-000051660000}"/>
    <cellStyle name="Normal 22 2 9 4" xfId="20040" xr:uid="{00000000-0005-0000-0000-000052660000}"/>
    <cellStyle name="Normal 22 2 9 5" xfId="29285" xr:uid="{00000000-0005-0000-0000-000053660000}"/>
    <cellStyle name="Normal 22 2 9 6" xfId="38530" xr:uid="{00000000-0005-0000-0000-000054660000}"/>
    <cellStyle name="Normal 22 3" xfId="187" xr:uid="{00000000-0005-0000-0000-000055660000}"/>
    <cellStyle name="Normal 22 3 10" xfId="9434" xr:uid="{00000000-0005-0000-0000-000056660000}"/>
    <cellStyle name="Normal 22 3 11" xfId="18684" xr:uid="{00000000-0005-0000-0000-000057660000}"/>
    <cellStyle name="Normal 22 3 12" xfId="27929" xr:uid="{00000000-0005-0000-0000-000058660000}"/>
    <cellStyle name="Normal 22 3 13" xfId="37174" xr:uid="{00000000-0005-0000-0000-000059660000}"/>
    <cellStyle name="Normal 22 3 2" xfId="266" xr:uid="{00000000-0005-0000-0000-00005A660000}"/>
    <cellStyle name="Normal 22 3 2 10" xfId="28007" xr:uid="{00000000-0005-0000-0000-00005B660000}"/>
    <cellStyle name="Normal 22 3 2 11" xfId="37252" xr:uid="{00000000-0005-0000-0000-00005C660000}"/>
    <cellStyle name="Normal 22 3 2 2" xfId="635" xr:uid="{00000000-0005-0000-0000-00005D660000}"/>
    <cellStyle name="Normal 22 3 2 2 10" xfId="37620" xr:uid="{00000000-0005-0000-0000-00005E660000}"/>
    <cellStyle name="Normal 22 3 2 2 2" xfId="1337" xr:uid="{00000000-0005-0000-0000-00005F660000}"/>
    <cellStyle name="Normal 22 3 2 2 2 2" xfId="4179" xr:uid="{00000000-0005-0000-0000-000060660000}"/>
    <cellStyle name="Normal 22 3 2 2 2 2 2" xfId="9161" xr:uid="{00000000-0005-0000-0000-000061660000}"/>
    <cellStyle name="Normal 22 3 2 2 2 2 2 2" xfId="18406" xr:uid="{00000000-0005-0000-0000-000062660000}"/>
    <cellStyle name="Normal 22 3 2 2 2 2 2 3" xfId="27656" xr:uid="{00000000-0005-0000-0000-000063660000}"/>
    <cellStyle name="Normal 22 3 2 2 2 2 2 4" xfId="36901" xr:uid="{00000000-0005-0000-0000-000064660000}"/>
    <cellStyle name="Normal 22 3 2 2 2 2 2 5" xfId="46146" xr:uid="{00000000-0005-0000-0000-000065660000}"/>
    <cellStyle name="Normal 22 3 2 2 2 2 3" xfId="13424" xr:uid="{00000000-0005-0000-0000-000066660000}"/>
    <cellStyle name="Normal 22 3 2 2 2 2 4" xfId="22674" xr:uid="{00000000-0005-0000-0000-000067660000}"/>
    <cellStyle name="Normal 22 3 2 2 2 2 5" xfId="31919" xr:uid="{00000000-0005-0000-0000-000068660000}"/>
    <cellStyle name="Normal 22 3 2 2 2 2 6" xfId="41164" xr:uid="{00000000-0005-0000-0000-000069660000}"/>
    <cellStyle name="Normal 22 3 2 2 2 3" xfId="2758" xr:uid="{00000000-0005-0000-0000-00006A660000}"/>
    <cellStyle name="Normal 22 3 2 2 2 3 2" xfId="7740" xr:uid="{00000000-0005-0000-0000-00006B660000}"/>
    <cellStyle name="Normal 22 3 2 2 2 3 2 2" xfId="16985" xr:uid="{00000000-0005-0000-0000-00006C660000}"/>
    <cellStyle name="Normal 22 3 2 2 2 3 2 3" xfId="26235" xr:uid="{00000000-0005-0000-0000-00006D660000}"/>
    <cellStyle name="Normal 22 3 2 2 2 3 2 4" xfId="35480" xr:uid="{00000000-0005-0000-0000-00006E660000}"/>
    <cellStyle name="Normal 22 3 2 2 2 3 2 5" xfId="44725" xr:uid="{00000000-0005-0000-0000-00006F660000}"/>
    <cellStyle name="Normal 22 3 2 2 2 3 3" xfId="12003" xr:uid="{00000000-0005-0000-0000-000070660000}"/>
    <cellStyle name="Normal 22 3 2 2 2 3 4" xfId="21253" xr:uid="{00000000-0005-0000-0000-000071660000}"/>
    <cellStyle name="Normal 22 3 2 2 2 3 5" xfId="30498" xr:uid="{00000000-0005-0000-0000-000072660000}"/>
    <cellStyle name="Normal 22 3 2 2 2 3 6" xfId="39743" xr:uid="{00000000-0005-0000-0000-000073660000}"/>
    <cellStyle name="Normal 22 3 2 2 2 4" xfId="6319" xr:uid="{00000000-0005-0000-0000-000074660000}"/>
    <cellStyle name="Normal 22 3 2 2 2 4 2" xfId="15564" xr:uid="{00000000-0005-0000-0000-000075660000}"/>
    <cellStyle name="Normal 22 3 2 2 2 4 3" xfId="24814" xr:uid="{00000000-0005-0000-0000-000076660000}"/>
    <cellStyle name="Normal 22 3 2 2 2 4 4" xfId="34059" xr:uid="{00000000-0005-0000-0000-000077660000}"/>
    <cellStyle name="Normal 22 3 2 2 2 4 5" xfId="43304" xr:uid="{00000000-0005-0000-0000-000078660000}"/>
    <cellStyle name="Normal 22 3 2 2 2 5" xfId="10582" xr:uid="{00000000-0005-0000-0000-000079660000}"/>
    <cellStyle name="Normal 22 3 2 2 2 6" xfId="19832" xr:uid="{00000000-0005-0000-0000-00007A660000}"/>
    <cellStyle name="Normal 22 3 2 2 2 7" xfId="29077" xr:uid="{00000000-0005-0000-0000-00007B660000}"/>
    <cellStyle name="Normal 22 3 2 2 2 8" xfId="38322" xr:uid="{00000000-0005-0000-0000-00007C660000}"/>
    <cellStyle name="Normal 22 3 2 2 3" xfId="3477" xr:uid="{00000000-0005-0000-0000-00007D660000}"/>
    <cellStyle name="Normal 22 3 2 2 3 2" xfId="8459" xr:uid="{00000000-0005-0000-0000-00007E660000}"/>
    <cellStyle name="Normal 22 3 2 2 3 2 2" xfId="17704" xr:uid="{00000000-0005-0000-0000-00007F660000}"/>
    <cellStyle name="Normal 22 3 2 2 3 2 3" xfId="26954" xr:uid="{00000000-0005-0000-0000-000080660000}"/>
    <cellStyle name="Normal 22 3 2 2 3 2 4" xfId="36199" xr:uid="{00000000-0005-0000-0000-000081660000}"/>
    <cellStyle name="Normal 22 3 2 2 3 2 5" xfId="45444" xr:uid="{00000000-0005-0000-0000-000082660000}"/>
    <cellStyle name="Normal 22 3 2 2 3 3" xfId="12722" xr:uid="{00000000-0005-0000-0000-000083660000}"/>
    <cellStyle name="Normal 22 3 2 2 3 4" xfId="21972" xr:uid="{00000000-0005-0000-0000-000084660000}"/>
    <cellStyle name="Normal 22 3 2 2 3 5" xfId="31217" xr:uid="{00000000-0005-0000-0000-000085660000}"/>
    <cellStyle name="Normal 22 3 2 2 3 6" xfId="40462" xr:uid="{00000000-0005-0000-0000-000086660000}"/>
    <cellStyle name="Normal 22 3 2 2 4" xfId="2039" xr:uid="{00000000-0005-0000-0000-000087660000}"/>
    <cellStyle name="Normal 22 3 2 2 4 2" xfId="7021" xr:uid="{00000000-0005-0000-0000-000088660000}"/>
    <cellStyle name="Normal 22 3 2 2 4 2 2" xfId="16266" xr:uid="{00000000-0005-0000-0000-000089660000}"/>
    <cellStyle name="Normal 22 3 2 2 4 2 3" xfId="25516" xr:uid="{00000000-0005-0000-0000-00008A660000}"/>
    <cellStyle name="Normal 22 3 2 2 4 2 4" xfId="34761" xr:uid="{00000000-0005-0000-0000-00008B660000}"/>
    <cellStyle name="Normal 22 3 2 2 4 2 5" xfId="44006" xr:uid="{00000000-0005-0000-0000-00008C660000}"/>
    <cellStyle name="Normal 22 3 2 2 4 3" xfId="11284" xr:uid="{00000000-0005-0000-0000-00008D660000}"/>
    <cellStyle name="Normal 22 3 2 2 4 4" xfId="20534" xr:uid="{00000000-0005-0000-0000-00008E660000}"/>
    <cellStyle name="Normal 22 3 2 2 4 5" xfId="29779" xr:uid="{00000000-0005-0000-0000-00008F660000}"/>
    <cellStyle name="Normal 22 3 2 2 4 6" xfId="39024" xr:uid="{00000000-0005-0000-0000-000090660000}"/>
    <cellStyle name="Normal 22 3 2 2 5" xfId="5617" xr:uid="{00000000-0005-0000-0000-000091660000}"/>
    <cellStyle name="Normal 22 3 2 2 5 2" xfId="14862" xr:uid="{00000000-0005-0000-0000-000092660000}"/>
    <cellStyle name="Normal 22 3 2 2 5 3" xfId="24112" xr:uid="{00000000-0005-0000-0000-000093660000}"/>
    <cellStyle name="Normal 22 3 2 2 5 4" xfId="33357" xr:uid="{00000000-0005-0000-0000-000094660000}"/>
    <cellStyle name="Normal 22 3 2 2 5 5" xfId="42602" xr:uid="{00000000-0005-0000-0000-000095660000}"/>
    <cellStyle name="Normal 22 3 2 2 6" xfId="4898" xr:uid="{00000000-0005-0000-0000-000096660000}"/>
    <cellStyle name="Normal 22 3 2 2 6 2" xfId="14143" xr:uid="{00000000-0005-0000-0000-000097660000}"/>
    <cellStyle name="Normal 22 3 2 2 6 3" xfId="23393" xr:uid="{00000000-0005-0000-0000-000098660000}"/>
    <cellStyle name="Normal 22 3 2 2 6 4" xfId="32638" xr:uid="{00000000-0005-0000-0000-000099660000}"/>
    <cellStyle name="Normal 22 3 2 2 6 5" xfId="41883" xr:uid="{00000000-0005-0000-0000-00009A660000}"/>
    <cellStyle name="Normal 22 3 2 2 7" xfId="9880" xr:uid="{00000000-0005-0000-0000-00009B660000}"/>
    <cellStyle name="Normal 22 3 2 2 8" xfId="19130" xr:uid="{00000000-0005-0000-0000-00009C660000}"/>
    <cellStyle name="Normal 22 3 2 2 9" xfId="28375" xr:uid="{00000000-0005-0000-0000-00009D660000}"/>
    <cellStyle name="Normal 22 3 2 3" xfId="986" xr:uid="{00000000-0005-0000-0000-00009E660000}"/>
    <cellStyle name="Normal 22 3 2 3 2" xfId="3828" xr:uid="{00000000-0005-0000-0000-00009F660000}"/>
    <cellStyle name="Normal 22 3 2 3 2 2" xfId="8810" xr:uid="{00000000-0005-0000-0000-0000A0660000}"/>
    <cellStyle name="Normal 22 3 2 3 2 2 2" xfId="18055" xr:uid="{00000000-0005-0000-0000-0000A1660000}"/>
    <cellStyle name="Normal 22 3 2 3 2 2 3" xfId="27305" xr:uid="{00000000-0005-0000-0000-0000A2660000}"/>
    <cellStyle name="Normal 22 3 2 3 2 2 4" xfId="36550" xr:uid="{00000000-0005-0000-0000-0000A3660000}"/>
    <cellStyle name="Normal 22 3 2 3 2 2 5" xfId="45795" xr:uid="{00000000-0005-0000-0000-0000A4660000}"/>
    <cellStyle name="Normal 22 3 2 3 2 3" xfId="13073" xr:uid="{00000000-0005-0000-0000-0000A5660000}"/>
    <cellStyle name="Normal 22 3 2 3 2 4" xfId="22323" xr:uid="{00000000-0005-0000-0000-0000A6660000}"/>
    <cellStyle name="Normal 22 3 2 3 2 5" xfId="31568" xr:uid="{00000000-0005-0000-0000-0000A7660000}"/>
    <cellStyle name="Normal 22 3 2 3 2 6" xfId="40813" xr:uid="{00000000-0005-0000-0000-0000A8660000}"/>
    <cellStyle name="Normal 22 3 2 3 3" xfId="2390" xr:uid="{00000000-0005-0000-0000-0000A9660000}"/>
    <cellStyle name="Normal 22 3 2 3 3 2" xfId="7372" xr:uid="{00000000-0005-0000-0000-0000AA660000}"/>
    <cellStyle name="Normal 22 3 2 3 3 2 2" xfId="16617" xr:uid="{00000000-0005-0000-0000-0000AB660000}"/>
    <cellStyle name="Normal 22 3 2 3 3 2 3" xfId="25867" xr:uid="{00000000-0005-0000-0000-0000AC660000}"/>
    <cellStyle name="Normal 22 3 2 3 3 2 4" xfId="35112" xr:uid="{00000000-0005-0000-0000-0000AD660000}"/>
    <cellStyle name="Normal 22 3 2 3 3 2 5" xfId="44357" xr:uid="{00000000-0005-0000-0000-0000AE660000}"/>
    <cellStyle name="Normal 22 3 2 3 3 3" xfId="11635" xr:uid="{00000000-0005-0000-0000-0000AF660000}"/>
    <cellStyle name="Normal 22 3 2 3 3 4" xfId="20885" xr:uid="{00000000-0005-0000-0000-0000B0660000}"/>
    <cellStyle name="Normal 22 3 2 3 3 5" xfId="30130" xr:uid="{00000000-0005-0000-0000-0000B1660000}"/>
    <cellStyle name="Normal 22 3 2 3 3 6" xfId="39375" xr:uid="{00000000-0005-0000-0000-0000B2660000}"/>
    <cellStyle name="Normal 22 3 2 3 4" xfId="5968" xr:uid="{00000000-0005-0000-0000-0000B3660000}"/>
    <cellStyle name="Normal 22 3 2 3 4 2" xfId="15213" xr:uid="{00000000-0005-0000-0000-0000B4660000}"/>
    <cellStyle name="Normal 22 3 2 3 4 3" xfId="24463" xr:uid="{00000000-0005-0000-0000-0000B5660000}"/>
    <cellStyle name="Normal 22 3 2 3 4 4" xfId="33708" xr:uid="{00000000-0005-0000-0000-0000B6660000}"/>
    <cellStyle name="Normal 22 3 2 3 4 5" xfId="42953" xr:uid="{00000000-0005-0000-0000-0000B7660000}"/>
    <cellStyle name="Normal 22 3 2 3 5" xfId="10231" xr:uid="{00000000-0005-0000-0000-0000B8660000}"/>
    <cellStyle name="Normal 22 3 2 3 6" xfId="19481" xr:uid="{00000000-0005-0000-0000-0000B9660000}"/>
    <cellStyle name="Normal 22 3 2 3 7" xfId="28726" xr:uid="{00000000-0005-0000-0000-0000BA660000}"/>
    <cellStyle name="Normal 22 3 2 3 8" xfId="37971" xr:uid="{00000000-0005-0000-0000-0000BB660000}"/>
    <cellStyle name="Normal 22 3 2 4" xfId="3109" xr:uid="{00000000-0005-0000-0000-0000BC660000}"/>
    <cellStyle name="Normal 22 3 2 4 2" xfId="8091" xr:uid="{00000000-0005-0000-0000-0000BD660000}"/>
    <cellStyle name="Normal 22 3 2 4 2 2" xfId="17336" xr:uid="{00000000-0005-0000-0000-0000BE660000}"/>
    <cellStyle name="Normal 22 3 2 4 2 3" xfId="26586" xr:uid="{00000000-0005-0000-0000-0000BF660000}"/>
    <cellStyle name="Normal 22 3 2 4 2 4" xfId="35831" xr:uid="{00000000-0005-0000-0000-0000C0660000}"/>
    <cellStyle name="Normal 22 3 2 4 2 5" xfId="45076" xr:uid="{00000000-0005-0000-0000-0000C1660000}"/>
    <cellStyle name="Normal 22 3 2 4 3" xfId="12354" xr:uid="{00000000-0005-0000-0000-0000C2660000}"/>
    <cellStyle name="Normal 22 3 2 4 4" xfId="21604" xr:uid="{00000000-0005-0000-0000-0000C3660000}"/>
    <cellStyle name="Normal 22 3 2 4 5" xfId="30849" xr:uid="{00000000-0005-0000-0000-0000C4660000}"/>
    <cellStyle name="Normal 22 3 2 4 6" xfId="40094" xr:uid="{00000000-0005-0000-0000-0000C5660000}"/>
    <cellStyle name="Normal 22 3 2 5" xfId="1805" xr:uid="{00000000-0005-0000-0000-0000C6660000}"/>
    <cellStyle name="Normal 22 3 2 5 2" xfId="6787" xr:uid="{00000000-0005-0000-0000-0000C7660000}"/>
    <cellStyle name="Normal 22 3 2 5 2 2" xfId="16032" xr:uid="{00000000-0005-0000-0000-0000C8660000}"/>
    <cellStyle name="Normal 22 3 2 5 2 3" xfId="25282" xr:uid="{00000000-0005-0000-0000-0000C9660000}"/>
    <cellStyle name="Normal 22 3 2 5 2 4" xfId="34527" xr:uid="{00000000-0005-0000-0000-0000CA660000}"/>
    <cellStyle name="Normal 22 3 2 5 2 5" xfId="43772" xr:uid="{00000000-0005-0000-0000-0000CB660000}"/>
    <cellStyle name="Normal 22 3 2 5 3" xfId="11050" xr:uid="{00000000-0005-0000-0000-0000CC660000}"/>
    <cellStyle name="Normal 22 3 2 5 4" xfId="20300" xr:uid="{00000000-0005-0000-0000-0000CD660000}"/>
    <cellStyle name="Normal 22 3 2 5 5" xfId="29545" xr:uid="{00000000-0005-0000-0000-0000CE660000}"/>
    <cellStyle name="Normal 22 3 2 5 6" xfId="38790" xr:uid="{00000000-0005-0000-0000-0000CF660000}"/>
    <cellStyle name="Normal 22 3 2 6" xfId="5249" xr:uid="{00000000-0005-0000-0000-0000D0660000}"/>
    <cellStyle name="Normal 22 3 2 6 2" xfId="14494" xr:uid="{00000000-0005-0000-0000-0000D1660000}"/>
    <cellStyle name="Normal 22 3 2 6 3" xfId="23744" xr:uid="{00000000-0005-0000-0000-0000D2660000}"/>
    <cellStyle name="Normal 22 3 2 6 4" xfId="32989" xr:uid="{00000000-0005-0000-0000-0000D3660000}"/>
    <cellStyle name="Normal 22 3 2 6 5" xfId="42234" xr:uid="{00000000-0005-0000-0000-0000D4660000}"/>
    <cellStyle name="Normal 22 3 2 7" xfId="4547" xr:uid="{00000000-0005-0000-0000-0000D5660000}"/>
    <cellStyle name="Normal 22 3 2 7 2" xfId="13792" xr:uid="{00000000-0005-0000-0000-0000D6660000}"/>
    <cellStyle name="Normal 22 3 2 7 3" xfId="23042" xr:uid="{00000000-0005-0000-0000-0000D7660000}"/>
    <cellStyle name="Normal 22 3 2 7 4" xfId="32287" xr:uid="{00000000-0005-0000-0000-0000D8660000}"/>
    <cellStyle name="Normal 22 3 2 7 5" xfId="41532" xr:uid="{00000000-0005-0000-0000-0000D9660000}"/>
    <cellStyle name="Normal 22 3 2 8" xfId="9512" xr:uid="{00000000-0005-0000-0000-0000DA660000}"/>
    <cellStyle name="Normal 22 3 2 9" xfId="18762" xr:uid="{00000000-0005-0000-0000-0000DB660000}"/>
    <cellStyle name="Normal 22 3 3" xfId="422" xr:uid="{00000000-0005-0000-0000-0000DC660000}"/>
    <cellStyle name="Normal 22 3 3 10" xfId="28163" xr:uid="{00000000-0005-0000-0000-0000DD660000}"/>
    <cellStyle name="Normal 22 3 3 11" xfId="37408" xr:uid="{00000000-0005-0000-0000-0000DE660000}"/>
    <cellStyle name="Normal 22 3 3 2" xfId="791" xr:uid="{00000000-0005-0000-0000-0000DF660000}"/>
    <cellStyle name="Normal 22 3 3 2 10" xfId="37776" xr:uid="{00000000-0005-0000-0000-0000E0660000}"/>
    <cellStyle name="Normal 22 3 3 2 2" xfId="1493" xr:uid="{00000000-0005-0000-0000-0000E1660000}"/>
    <cellStyle name="Normal 22 3 3 2 2 2" xfId="4335" xr:uid="{00000000-0005-0000-0000-0000E2660000}"/>
    <cellStyle name="Normal 22 3 3 2 2 2 2" xfId="9317" xr:uid="{00000000-0005-0000-0000-0000E3660000}"/>
    <cellStyle name="Normal 22 3 3 2 2 2 2 2" xfId="18562" xr:uid="{00000000-0005-0000-0000-0000E4660000}"/>
    <cellStyle name="Normal 22 3 3 2 2 2 2 3" xfId="27812" xr:uid="{00000000-0005-0000-0000-0000E5660000}"/>
    <cellStyle name="Normal 22 3 3 2 2 2 2 4" xfId="37057" xr:uid="{00000000-0005-0000-0000-0000E6660000}"/>
    <cellStyle name="Normal 22 3 3 2 2 2 2 5" xfId="46302" xr:uid="{00000000-0005-0000-0000-0000E7660000}"/>
    <cellStyle name="Normal 22 3 3 2 2 2 3" xfId="13580" xr:uid="{00000000-0005-0000-0000-0000E8660000}"/>
    <cellStyle name="Normal 22 3 3 2 2 2 4" xfId="22830" xr:uid="{00000000-0005-0000-0000-0000E9660000}"/>
    <cellStyle name="Normal 22 3 3 2 2 2 5" xfId="32075" xr:uid="{00000000-0005-0000-0000-0000EA660000}"/>
    <cellStyle name="Normal 22 3 3 2 2 2 6" xfId="41320" xr:uid="{00000000-0005-0000-0000-0000EB660000}"/>
    <cellStyle name="Normal 22 3 3 2 2 3" xfId="2914" xr:uid="{00000000-0005-0000-0000-0000EC660000}"/>
    <cellStyle name="Normal 22 3 3 2 2 3 2" xfId="7896" xr:uid="{00000000-0005-0000-0000-0000ED660000}"/>
    <cellStyle name="Normal 22 3 3 2 2 3 2 2" xfId="17141" xr:uid="{00000000-0005-0000-0000-0000EE660000}"/>
    <cellStyle name="Normal 22 3 3 2 2 3 2 3" xfId="26391" xr:uid="{00000000-0005-0000-0000-0000EF660000}"/>
    <cellStyle name="Normal 22 3 3 2 2 3 2 4" xfId="35636" xr:uid="{00000000-0005-0000-0000-0000F0660000}"/>
    <cellStyle name="Normal 22 3 3 2 2 3 2 5" xfId="44881" xr:uid="{00000000-0005-0000-0000-0000F1660000}"/>
    <cellStyle name="Normal 22 3 3 2 2 3 3" xfId="12159" xr:uid="{00000000-0005-0000-0000-0000F2660000}"/>
    <cellStyle name="Normal 22 3 3 2 2 3 4" xfId="21409" xr:uid="{00000000-0005-0000-0000-0000F3660000}"/>
    <cellStyle name="Normal 22 3 3 2 2 3 5" xfId="30654" xr:uid="{00000000-0005-0000-0000-0000F4660000}"/>
    <cellStyle name="Normal 22 3 3 2 2 3 6" xfId="39899" xr:uid="{00000000-0005-0000-0000-0000F5660000}"/>
    <cellStyle name="Normal 22 3 3 2 2 4" xfId="6475" xr:uid="{00000000-0005-0000-0000-0000F6660000}"/>
    <cellStyle name="Normal 22 3 3 2 2 4 2" xfId="15720" xr:uid="{00000000-0005-0000-0000-0000F7660000}"/>
    <cellStyle name="Normal 22 3 3 2 2 4 3" xfId="24970" xr:uid="{00000000-0005-0000-0000-0000F8660000}"/>
    <cellStyle name="Normal 22 3 3 2 2 4 4" xfId="34215" xr:uid="{00000000-0005-0000-0000-0000F9660000}"/>
    <cellStyle name="Normal 22 3 3 2 2 4 5" xfId="43460" xr:uid="{00000000-0005-0000-0000-0000FA660000}"/>
    <cellStyle name="Normal 22 3 3 2 2 5" xfId="10738" xr:uid="{00000000-0005-0000-0000-0000FB660000}"/>
    <cellStyle name="Normal 22 3 3 2 2 6" xfId="19988" xr:uid="{00000000-0005-0000-0000-0000FC660000}"/>
    <cellStyle name="Normal 22 3 3 2 2 7" xfId="29233" xr:uid="{00000000-0005-0000-0000-0000FD660000}"/>
    <cellStyle name="Normal 22 3 3 2 2 8" xfId="38478" xr:uid="{00000000-0005-0000-0000-0000FE660000}"/>
    <cellStyle name="Normal 22 3 3 2 3" xfId="3633" xr:uid="{00000000-0005-0000-0000-0000FF660000}"/>
    <cellStyle name="Normal 22 3 3 2 3 2" xfId="8615" xr:uid="{00000000-0005-0000-0000-000000670000}"/>
    <cellStyle name="Normal 22 3 3 2 3 2 2" xfId="17860" xr:uid="{00000000-0005-0000-0000-000001670000}"/>
    <cellStyle name="Normal 22 3 3 2 3 2 3" xfId="27110" xr:uid="{00000000-0005-0000-0000-000002670000}"/>
    <cellStyle name="Normal 22 3 3 2 3 2 4" xfId="36355" xr:uid="{00000000-0005-0000-0000-000003670000}"/>
    <cellStyle name="Normal 22 3 3 2 3 2 5" xfId="45600" xr:uid="{00000000-0005-0000-0000-000004670000}"/>
    <cellStyle name="Normal 22 3 3 2 3 3" xfId="12878" xr:uid="{00000000-0005-0000-0000-000005670000}"/>
    <cellStyle name="Normal 22 3 3 2 3 4" xfId="22128" xr:uid="{00000000-0005-0000-0000-000006670000}"/>
    <cellStyle name="Normal 22 3 3 2 3 5" xfId="31373" xr:uid="{00000000-0005-0000-0000-000007670000}"/>
    <cellStyle name="Normal 22 3 3 2 3 6" xfId="40618" xr:uid="{00000000-0005-0000-0000-000008670000}"/>
    <cellStyle name="Normal 22 3 3 2 4" xfId="2195" xr:uid="{00000000-0005-0000-0000-000009670000}"/>
    <cellStyle name="Normal 22 3 3 2 4 2" xfId="7177" xr:uid="{00000000-0005-0000-0000-00000A670000}"/>
    <cellStyle name="Normal 22 3 3 2 4 2 2" xfId="16422" xr:uid="{00000000-0005-0000-0000-00000B670000}"/>
    <cellStyle name="Normal 22 3 3 2 4 2 3" xfId="25672" xr:uid="{00000000-0005-0000-0000-00000C670000}"/>
    <cellStyle name="Normal 22 3 3 2 4 2 4" xfId="34917" xr:uid="{00000000-0005-0000-0000-00000D670000}"/>
    <cellStyle name="Normal 22 3 3 2 4 2 5" xfId="44162" xr:uid="{00000000-0005-0000-0000-00000E670000}"/>
    <cellStyle name="Normal 22 3 3 2 4 3" xfId="11440" xr:uid="{00000000-0005-0000-0000-00000F670000}"/>
    <cellStyle name="Normal 22 3 3 2 4 4" xfId="20690" xr:uid="{00000000-0005-0000-0000-000010670000}"/>
    <cellStyle name="Normal 22 3 3 2 4 5" xfId="29935" xr:uid="{00000000-0005-0000-0000-000011670000}"/>
    <cellStyle name="Normal 22 3 3 2 4 6" xfId="39180" xr:uid="{00000000-0005-0000-0000-000012670000}"/>
    <cellStyle name="Normal 22 3 3 2 5" xfId="5773" xr:uid="{00000000-0005-0000-0000-000013670000}"/>
    <cellStyle name="Normal 22 3 3 2 5 2" xfId="15018" xr:uid="{00000000-0005-0000-0000-000014670000}"/>
    <cellStyle name="Normal 22 3 3 2 5 3" xfId="24268" xr:uid="{00000000-0005-0000-0000-000015670000}"/>
    <cellStyle name="Normal 22 3 3 2 5 4" xfId="33513" xr:uid="{00000000-0005-0000-0000-000016670000}"/>
    <cellStyle name="Normal 22 3 3 2 5 5" xfId="42758" xr:uid="{00000000-0005-0000-0000-000017670000}"/>
    <cellStyle name="Normal 22 3 3 2 6" xfId="5054" xr:uid="{00000000-0005-0000-0000-000018670000}"/>
    <cellStyle name="Normal 22 3 3 2 6 2" xfId="14299" xr:uid="{00000000-0005-0000-0000-000019670000}"/>
    <cellStyle name="Normal 22 3 3 2 6 3" xfId="23549" xr:uid="{00000000-0005-0000-0000-00001A670000}"/>
    <cellStyle name="Normal 22 3 3 2 6 4" xfId="32794" xr:uid="{00000000-0005-0000-0000-00001B670000}"/>
    <cellStyle name="Normal 22 3 3 2 6 5" xfId="42039" xr:uid="{00000000-0005-0000-0000-00001C670000}"/>
    <cellStyle name="Normal 22 3 3 2 7" xfId="10036" xr:uid="{00000000-0005-0000-0000-00001D670000}"/>
    <cellStyle name="Normal 22 3 3 2 8" xfId="19286" xr:uid="{00000000-0005-0000-0000-00001E670000}"/>
    <cellStyle name="Normal 22 3 3 2 9" xfId="28531" xr:uid="{00000000-0005-0000-0000-00001F670000}"/>
    <cellStyle name="Normal 22 3 3 3" xfId="1142" xr:uid="{00000000-0005-0000-0000-000020670000}"/>
    <cellStyle name="Normal 22 3 3 3 2" xfId="3984" xr:uid="{00000000-0005-0000-0000-000021670000}"/>
    <cellStyle name="Normal 22 3 3 3 2 2" xfId="8966" xr:uid="{00000000-0005-0000-0000-000022670000}"/>
    <cellStyle name="Normal 22 3 3 3 2 2 2" xfId="18211" xr:uid="{00000000-0005-0000-0000-000023670000}"/>
    <cellStyle name="Normal 22 3 3 3 2 2 3" xfId="27461" xr:uid="{00000000-0005-0000-0000-000024670000}"/>
    <cellStyle name="Normal 22 3 3 3 2 2 4" xfId="36706" xr:uid="{00000000-0005-0000-0000-000025670000}"/>
    <cellStyle name="Normal 22 3 3 3 2 2 5" xfId="45951" xr:uid="{00000000-0005-0000-0000-000026670000}"/>
    <cellStyle name="Normal 22 3 3 3 2 3" xfId="13229" xr:uid="{00000000-0005-0000-0000-000027670000}"/>
    <cellStyle name="Normal 22 3 3 3 2 4" xfId="22479" xr:uid="{00000000-0005-0000-0000-000028670000}"/>
    <cellStyle name="Normal 22 3 3 3 2 5" xfId="31724" xr:uid="{00000000-0005-0000-0000-000029670000}"/>
    <cellStyle name="Normal 22 3 3 3 2 6" xfId="40969" xr:uid="{00000000-0005-0000-0000-00002A670000}"/>
    <cellStyle name="Normal 22 3 3 3 3" xfId="2546" xr:uid="{00000000-0005-0000-0000-00002B670000}"/>
    <cellStyle name="Normal 22 3 3 3 3 2" xfId="7528" xr:uid="{00000000-0005-0000-0000-00002C670000}"/>
    <cellStyle name="Normal 22 3 3 3 3 2 2" xfId="16773" xr:uid="{00000000-0005-0000-0000-00002D670000}"/>
    <cellStyle name="Normal 22 3 3 3 3 2 3" xfId="26023" xr:uid="{00000000-0005-0000-0000-00002E670000}"/>
    <cellStyle name="Normal 22 3 3 3 3 2 4" xfId="35268" xr:uid="{00000000-0005-0000-0000-00002F670000}"/>
    <cellStyle name="Normal 22 3 3 3 3 2 5" xfId="44513" xr:uid="{00000000-0005-0000-0000-000030670000}"/>
    <cellStyle name="Normal 22 3 3 3 3 3" xfId="11791" xr:uid="{00000000-0005-0000-0000-000031670000}"/>
    <cellStyle name="Normal 22 3 3 3 3 4" xfId="21041" xr:uid="{00000000-0005-0000-0000-000032670000}"/>
    <cellStyle name="Normal 22 3 3 3 3 5" xfId="30286" xr:uid="{00000000-0005-0000-0000-000033670000}"/>
    <cellStyle name="Normal 22 3 3 3 3 6" xfId="39531" xr:uid="{00000000-0005-0000-0000-000034670000}"/>
    <cellStyle name="Normal 22 3 3 3 4" xfId="6124" xr:uid="{00000000-0005-0000-0000-000035670000}"/>
    <cellStyle name="Normal 22 3 3 3 4 2" xfId="15369" xr:uid="{00000000-0005-0000-0000-000036670000}"/>
    <cellStyle name="Normal 22 3 3 3 4 3" xfId="24619" xr:uid="{00000000-0005-0000-0000-000037670000}"/>
    <cellStyle name="Normal 22 3 3 3 4 4" xfId="33864" xr:uid="{00000000-0005-0000-0000-000038670000}"/>
    <cellStyle name="Normal 22 3 3 3 4 5" xfId="43109" xr:uid="{00000000-0005-0000-0000-000039670000}"/>
    <cellStyle name="Normal 22 3 3 3 5" xfId="10387" xr:uid="{00000000-0005-0000-0000-00003A670000}"/>
    <cellStyle name="Normal 22 3 3 3 6" xfId="19637" xr:uid="{00000000-0005-0000-0000-00003B670000}"/>
    <cellStyle name="Normal 22 3 3 3 7" xfId="28882" xr:uid="{00000000-0005-0000-0000-00003C670000}"/>
    <cellStyle name="Normal 22 3 3 3 8" xfId="38127" xr:uid="{00000000-0005-0000-0000-00003D670000}"/>
    <cellStyle name="Normal 22 3 3 4" xfId="3265" xr:uid="{00000000-0005-0000-0000-00003E670000}"/>
    <cellStyle name="Normal 22 3 3 4 2" xfId="8247" xr:uid="{00000000-0005-0000-0000-00003F670000}"/>
    <cellStyle name="Normal 22 3 3 4 2 2" xfId="17492" xr:uid="{00000000-0005-0000-0000-000040670000}"/>
    <cellStyle name="Normal 22 3 3 4 2 3" xfId="26742" xr:uid="{00000000-0005-0000-0000-000041670000}"/>
    <cellStyle name="Normal 22 3 3 4 2 4" xfId="35987" xr:uid="{00000000-0005-0000-0000-000042670000}"/>
    <cellStyle name="Normal 22 3 3 4 2 5" xfId="45232" xr:uid="{00000000-0005-0000-0000-000043670000}"/>
    <cellStyle name="Normal 22 3 3 4 3" xfId="12510" xr:uid="{00000000-0005-0000-0000-000044670000}"/>
    <cellStyle name="Normal 22 3 3 4 4" xfId="21760" xr:uid="{00000000-0005-0000-0000-000045670000}"/>
    <cellStyle name="Normal 22 3 3 4 5" xfId="31005" xr:uid="{00000000-0005-0000-0000-000046670000}"/>
    <cellStyle name="Normal 22 3 3 4 6" xfId="40250" xr:uid="{00000000-0005-0000-0000-000047670000}"/>
    <cellStyle name="Normal 22 3 3 5" xfId="1727" xr:uid="{00000000-0005-0000-0000-000048670000}"/>
    <cellStyle name="Normal 22 3 3 5 2" xfId="6709" xr:uid="{00000000-0005-0000-0000-000049670000}"/>
    <cellStyle name="Normal 22 3 3 5 2 2" xfId="15954" xr:uid="{00000000-0005-0000-0000-00004A670000}"/>
    <cellStyle name="Normal 22 3 3 5 2 3" xfId="25204" xr:uid="{00000000-0005-0000-0000-00004B670000}"/>
    <cellStyle name="Normal 22 3 3 5 2 4" xfId="34449" xr:uid="{00000000-0005-0000-0000-00004C670000}"/>
    <cellStyle name="Normal 22 3 3 5 2 5" xfId="43694" xr:uid="{00000000-0005-0000-0000-00004D670000}"/>
    <cellStyle name="Normal 22 3 3 5 3" xfId="10972" xr:uid="{00000000-0005-0000-0000-00004E670000}"/>
    <cellStyle name="Normal 22 3 3 5 4" xfId="20222" xr:uid="{00000000-0005-0000-0000-00004F670000}"/>
    <cellStyle name="Normal 22 3 3 5 5" xfId="29467" xr:uid="{00000000-0005-0000-0000-000050670000}"/>
    <cellStyle name="Normal 22 3 3 5 6" xfId="38712" xr:uid="{00000000-0005-0000-0000-000051670000}"/>
    <cellStyle name="Normal 22 3 3 6" xfId="5405" xr:uid="{00000000-0005-0000-0000-000052670000}"/>
    <cellStyle name="Normal 22 3 3 6 2" xfId="14650" xr:uid="{00000000-0005-0000-0000-000053670000}"/>
    <cellStyle name="Normal 22 3 3 6 3" xfId="23900" xr:uid="{00000000-0005-0000-0000-000054670000}"/>
    <cellStyle name="Normal 22 3 3 6 4" xfId="33145" xr:uid="{00000000-0005-0000-0000-000055670000}"/>
    <cellStyle name="Normal 22 3 3 6 5" xfId="42390" xr:uid="{00000000-0005-0000-0000-000056670000}"/>
    <cellStyle name="Normal 22 3 3 7" xfId="4703" xr:uid="{00000000-0005-0000-0000-000057670000}"/>
    <cellStyle name="Normal 22 3 3 7 2" xfId="13948" xr:uid="{00000000-0005-0000-0000-000058670000}"/>
    <cellStyle name="Normal 22 3 3 7 3" xfId="23198" xr:uid="{00000000-0005-0000-0000-000059670000}"/>
    <cellStyle name="Normal 22 3 3 7 4" xfId="32443" xr:uid="{00000000-0005-0000-0000-00005A670000}"/>
    <cellStyle name="Normal 22 3 3 7 5" xfId="41688" xr:uid="{00000000-0005-0000-0000-00005B670000}"/>
    <cellStyle name="Normal 22 3 3 8" xfId="9668" xr:uid="{00000000-0005-0000-0000-00005C670000}"/>
    <cellStyle name="Normal 22 3 3 9" xfId="18918" xr:uid="{00000000-0005-0000-0000-00005D670000}"/>
    <cellStyle name="Normal 22 3 4" xfId="557" xr:uid="{00000000-0005-0000-0000-00005E670000}"/>
    <cellStyle name="Normal 22 3 4 10" xfId="37542" xr:uid="{00000000-0005-0000-0000-00005F670000}"/>
    <cellStyle name="Normal 22 3 4 2" xfId="1259" xr:uid="{00000000-0005-0000-0000-000060670000}"/>
    <cellStyle name="Normal 22 3 4 2 2" xfId="4101" xr:uid="{00000000-0005-0000-0000-000061670000}"/>
    <cellStyle name="Normal 22 3 4 2 2 2" xfId="9083" xr:uid="{00000000-0005-0000-0000-000062670000}"/>
    <cellStyle name="Normal 22 3 4 2 2 2 2" xfId="18328" xr:uid="{00000000-0005-0000-0000-000063670000}"/>
    <cellStyle name="Normal 22 3 4 2 2 2 3" xfId="27578" xr:uid="{00000000-0005-0000-0000-000064670000}"/>
    <cellStyle name="Normal 22 3 4 2 2 2 4" xfId="36823" xr:uid="{00000000-0005-0000-0000-000065670000}"/>
    <cellStyle name="Normal 22 3 4 2 2 2 5" xfId="46068" xr:uid="{00000000-0005-0000-0000-000066670000}"/>
    <cellStyle name="Normal 22 3 4 2 2 3" xfId="13346" xr:uid="{00000000-0005-0000-0000-000067670000}"/>
    <cellStyle name="Normal 22 3 4 2 2 4" xfId="22596" xr:uid="{00000000-0005-0000-0000-000068670000}"/>
    <cellStyle name="Normal 22 3 4 2 2 5" xfId="31841" xr:uid="{00000000-0005-0000-0000-000069670000}"/>
    <cellStyle name="Normal 22 3 4 2 2 6" xfId="41086" xr:uid="{00000000-0005-0000-0000-00006A670000}"/>
    <cellStyle name="Normal 22 3 4 2 3" xfId="2680" xr:uid="{00000000-0005-0000-0000-00006B670000}"/>
    <cellStyle name="Normal 22 3 4 2 3 2" xfId="7662" xr:uid="{00000000-0005-0000-0000-00006C670000}"/>
    <cellStyle name="Normal 22 3 4 2 3 2 2" xfId="16907" xr:uid="{00000000-0005-0000-0000-00006D670000}"/>
    <cellStyle name="Normal 22 3 4 2 3 2 3" xfId="26157" xr:uid="{00000000-0005-0000-0000-00006E670000}"/>
    <cellStyle name="Normal 22 3 4 2 3 2 4" xfId="35402" xr:uid="{00000000-0005-0000-0000-00006F670000}"/>
    <cellStyle name="Normal 22 3 4 2 3 2 5" xfId="44647" xr:uid="{00000000-0005-0000-0000-000070670000}"/>
    <cellStyle name="Normal 22 3 4 2 3 3" xfId="11925" xr:uid="{00000000-0005-0000-0000-000071670000}"/>
    <cellStyle name="Normal 22 3 4 2 3 4" xfId="21175" xr:uid="{00000000-0005-0000-0000-000072670000}"/>
    <cellStyle name="Normal 22 3 4 2 3 5" xfId="30420" xr:uid="{00000000-0005-0000-0000-000073670000}"/>
    <cellStyle name="Normal 22 3 4 2 3 6" xfId="39665" xr:uid="{00000000-0005-0000-0000-000074670000}"/>
    <cellStyle name="Normal 22 3 4 2 4" xfId="6241" xr:uid="{00000000-0005-0000-0000-000075670000}"/>
    <cellStyle name="Normal 22 3 4 2 4 2" xfId="15486" xr:uid="{00000000-0005-0000-0000-000076670000}"/>
    <cellStyle name="Normal 22 3 4 2 4 3" xfId="24736" xr:uid="{00000000-0005-0000-0000-000077670000}"/>
    <cellStyle name="Normal 22 3 4 2 4 4" xfId="33981" xr:uid="{00000000-0005-0000-0000-000078670000}"/>
    <cellStyle name="Normal 22 3 4 2 4 5" xfId="43226" xr:uid="{00000000-0005-0000-0000-000079670000}"/>
    <cellStyle name="Normal 22 3 4 2 5" xfId="10504" xr:uid="{00000000-0005-0000-0000-00007A670000}"/>
    <cellStyle name="Normal 22 3 4 2 6" xfId="19754" xr:uid="{00000000-0005-0000-0000-00007B670000}"/>
    <cellStyle name="Normal 22 3 4 2 7" xfId="28999" xr:uid="{00000000-0005-0000-0000-00007C670000}"/>
    <cellStyle name="Normal 22 3 4 2 8" xfId="38244" xr:uid="{00000000-0005-0000-0000-00007D670000}"/>
    <cellStyle name="Normal 22 3 4 3" xfId="3399" xr:uid="{00000000-0005-0000-0000-00007E670000}"/>
    <cellStyle name="Normal 22 3 4 3 2" xfId="8381" xr:uid="{00000000-0005-0000-0000-00007F670000}"/>
    <cellStyle name="Normal 22 3 4 3 2 2" xfId="17626" xr:uid="{00000000-0005-0000-0000-000080670000}"/>
    <cellStyle name="Normal 22 3 4 3 2 3" xfId="26876" xr:uid="{00000000-0005-0000-0000-000081670000}"/>
    <cellStyle name="Normal 22 3 4 3 2 4" xfId="36121" xr:uid="{00000000-0005-0000-0000-000082670000}"/>
    <cellStyle name="Normal 22 3 4 3 2 5" xfId="45366" xr:uid="{00000000-0005-0000-0000-000083670000}"/>
    <cellStyle name="Normal 22 3 4 3 3" xfId="12644" xr:uid="{00000000-0005-0000-0000-000084670000}"/>
    <cellStyle name="Normal 22 3 4 3 4" xfId="21894" xr:uid="{00000000-0005-0000-0000-000085670000}"/>
    <cellStyle name="Normal 22 3 4 3 5" xfId="31139" xr:uid="{00000000-0005-0000-0000-000086670000}"/>
    <cellStyle name="Normal 22 3 4 3 6" xfId="40384" xr:uid="{00000000-0005-0000-0000-000087670000}"/>
    <cellStyle name="Normal 22 3 4 4" xfId="1961" xr:uid="{00000000-0005-0000-0000-000088670000}"/>
    <cellStyle name="Normal 22 3 4 4 2" xfId="6943" xr:uid="{00000000-0005-0000-0000-000089670000}"/>
    <cellStyle name="Normal 22 3 4 4 2 2" xfId="16188" xr:uid="{00000000-0005-0000-0000-00008A670000}"/>
    <cellStyle name="Normal 22 3 4 4 2 3" xfId="25438" xr:uid="{00000000-0005-0000-0000-00008B670000}"/>
    <cellStyle name="Normal 22 3 4 4 2 4" xfId="34683" xr:uid="{00000000-0005-0000-0000-00008C670000}"/>
    <cellStyle name="Normal 22 3 4 4 2 5" xfId="43928" xr:uid="{00000000-0005-0000-0000-00008D670000}"/>
    <cellStyle name="Normal 22 3 4 4 3" xfId="11206" xr:uid="{00000000-0005-0000-0000-00008E670000}"/>
    <cellStyle name="Normal 22 3 4 4 4" xfId="20456" xr:uid="{00000000-0005-0000-0000-00008F670000}"/>
    <cellStyle name="Normal 22 3 4 4 5" xfId="29701" xr:uid="{00000000-0005-0000-0000-000090670000}"/>
    <cellStyle name="Normal 22 3 4 4 6" xfId="38946" xr:uid="{00000000-0005-0000-0000-000091670000}"/>
    <cellStyle name="Normal 22 3 4 5" xfId="5539" xr:uid="{00000000-0005-0000-0000-000092670000}"/>
    <cellStyle name="Normal 22 3 4 5 2" xfId="14784" xr:uid="{00000000-0005-0000-0000-000093670000}"/>
    <cellStyle name="Normal 22 3 4 5 3" xfId="24034" xr:uid="{00000000-0005-0000-0000-000094670000}"/>
    <cellStyle name="Normal 22 3 4 5 4" xfId="33279" xr:uid="{00000000-0005-0000-0000-000095670000}"/>
    <cellStyle name="Normal 22 3 4 5 5" xfId="42524" xr:uid="{00000000-0005-0000-0000-000096670000}"/>
    <cellStyle name="Normal 22 3 4 6" xfId="4820" xr:uid="{00000000-0005-0000-0000-000097670000}"/>
    <cellStyle name="Normal 22 3 4 6 2" xfId="14065" xr:uid="{00000000-0005-0000-0000-000098670000}"/>
    <cellStyle name="Normal 22 3 4 6 3" xfId="23315" xr:uid="{00000000-0005-0000-0000-000099670000}"/>
    <cellStyle name="Normal 22 3 4 6 4" xfId="32560" xr:uid="{00000000-0005-0000-0000-00009A670000}"/>
    <cellStyle name="Normal 22 3 4 6 5" xfId="41805" xr:uid="{00000000-0005-0000-0000-00009B670000}"/>
    <cellStyle name="Normal 22 3 4 7" xfId="9802" xr:uid="{00000000-0005-0000-0000-00009C670000}"/>
    <cellStyle name="Normal 22 3 4 8" xfId="19052" xr:uid="{00000000-0005-0000-0000-00009D670000}"/>
    <cellStyle name="Normal 22 3 4 9" xfId="28297" xr:uid="{00000000-0005-0000-0000-00009E670000}"/>
    <cellStyle name="Normal 22 3 5" xfId="908" xr:uid="{00000000-0005-0000-0000-00009F670000}"/>
    <cellStyle name="Normal 22 3 5 2" xfId="3750" xr:uid="{00000000-0005-0000-0000-0000A0670000}"/>
    <cellStyle name="Normal 22 3 5 2 2" xfId="8732" xr:uid="{00000000-0005-0000-0000-0000A1670000}"/>
    <cellStyle name="Normal 22 3 5 2 2 2" xfId="17977" xr:uid="{00000000-0005-0000-0000-0000A2670000}"/>
    <cellStyle name="Normal 22 3 5 2 2 3" xfId="27227" xr:uid="{00000000-0005-0000-0000-0000A3670000}"/>
    <cellStyle name="Normal 22 3 5 2 2 4" xfId="36472" xr:uid="{00000000-0005-0000-0000-0000A4670000}"/>
    <cellStyle name="Normal 22 3 5 2 2 5" xfId="45717" xr:uid="{00000000-0005-0000-0000-0000A5670000}"/>
    <cellStyle name="Normal 22 3 5 2 3" xfId="12995" xr:uid="{00000000-0005-0000-0000-0000A6670000}"/>
    <cellStyle name="Normal 22 3 5 2 4" xfId="22245" xr:uid="{00000000-0005-0000-0000-0000A7670000}"/>
    <cellStyle name="Normal 22 3 5 2 5" xfId="31490" xr:uid="{00000000-0005-0000-0000-0000A8670000}"/>
    <cellStyle name="Normal 22 3 5 2 6" xfId="40735" xr:uid="{00000000-0005-0000-0000-0000A9670000}"/>
    <cellStyle name="Normal 22 3 5 3" xfId="2312" xr:uid="{00000000-0005-0000-0000-0000AA670000}"/>
    <cellStyle name="Normal 22 3 5 3 2" xfId="7294" xr:uid="{00000000-0005-0000-0000-0000AB670000}"/>
    <cellStyle name="Normal 22 3 5 3 2 2" xfId="16539" xr:uid="{00000000-0005-0000-0000-0000AC670000}"/>
    <cellStyle name="Normal 22 3 5 3 2 3" xfId="25789" xr:uid="{00000000-0005-0000-0000-0000AD670000}"/>
    <cellStyle name="Normal 22 3 5 3 2 4" xfId="35034" xr:uid="{00000000-0005-0000-0000-0000AE670000}"/>
    <cellStyle name="Normal 22 3 5 3 2 5" xfId="44279" xr:uid="{00000000-0005-0000-0000-0000AF670000}"/>
    <cellStyle name="Normal 22 3 5 3 3" xfId="11557" xr:uid="{00000000-0005-0000-0000-0000B0670000}"/>
    <cellStyle name="Normal 22 3 5 3 4" xfId="20807" xr:uid="{00000000-0005-0000-0000-0000B1670000}"/>
    <cellStyle name="Normal 22 3 5 3 5" xfId="30052" xr:uid="{00000000-0005-0000-0000-0000B2670000}"/>
    <cellStyle name="Normal 22 3 5 3 6" xfId="39297" xr:uid="{00000000-0005-0000-0000-0000B3670000}"/>
    <cellStyle name="Normal 22 3 5 4" xfId="5890" xr:uid="{00000000-0005-0000-0000-0000B4670000}"/>
    <cellStyle name="Normal 22 3 5 4 2" xfId="15135" xr:uid="{00000000-0005-0000-0000-0000B5670000}"/>
    <cellStyle name="Normal 22 3 5 4 3" xfId="24385" xr:uid="{00000000-0005-0000-0000-0000B6670000}"/>
    <cellStyle name="Normal 22 3 5 4 4" xfId="33630" xr:uid="{00000000-0005-0000-0000-0000B7670000}"/>
    <cellStyle name="Normal 22 3 5 4 5" xfId="42875" xr:uid="{00000000-0005-0000-0000-0000B8670000}"/>
    <cellStyle name="Normal 22 3 5 5" xfId="10153" xr:uid="{00000000-0005-0000-0000-0000B9670000}"/>
    <cellStyle name="Normal 22 3 5 6" xfId="19403" xr:uid="{00000000-0005-0000-0000-0000BA670000}"/>
    <cellStyle name="Normal 22 3 5 7" xfId="28648" xr:uid="{00000000-0005-0000-0000-0000BB670000}"/>
    <cellStyle name="Normal 22 3 5 8" xfId="37893" xr:uid="{00000000-0005-0000-0000-0000BC670000}"/>
    <cellStyle name="Normal 22 3 6" xfId="3031" xr:uid="{00000000-0005-0000-0000-0000BD670000}"/>
    <cellStyle name="Normal 22 3 6 2" xfId="8013" xr:uid="{00000000-0005-0000-0000-0000BE670000}"/>
    <cellStyle name="Normal 22 3 6 2 2" xfId="17258" xr:uid="{00000000-0005-0000-0000-0000BF670000}"/>
    <cellStyle name="Normal 22 3 6 2 3" xfId="26508" xr:uid="{00000000-0005-0000-0000-0000C0670000}"/>
    <cellStyle name="Normal 22 3 6 2 4" xfId="35753" xr:uid="{00000000-0005-0000-0000-0000C1670000}"/>
    <cellStyle name="Normal 22 3 6 2 5" xfId="44998" xr:uid="{00000000-0005-0000-0000-0000C2670000}"/>
    <cellStyle name="Normal 22 3 6 3" xfId="12276" xr:uid="{00000000-0005-0000-0000-0000C3670000}"/>
    <cellStyle name="Normal 22 3 6 4" xfId="21526" xr:uid="{00000000-0005-0000-0000-0000C4670000}"/>
    <cellStyle name="Normal 22 3 6 5" xfId="30771" xr:uid="{00000000-0005-0000-0000-0000C5670000}"/>
    <cellStyle name="Normal 22 3 6 6" xfId="40016" xr:uid="{00000000-0005-0000-0000-0000C6670000}"/>
    <cellStyle name="Normal 22 3 7" xfId="1571" xr:uid="{00000000-0005-0000-0000-0000C7670000}"/>
    <cellStyle name="Normal 22 3 7 2" xfId="6553" xr:uid="{00000000-0005-0000-0000-0000C8670000}"/>
    <cellStyle name="Normal 22 3 7 2 2" xfId="15798" xr:uid="{00000000-0005-0000-0000-0000C9670000}"/>
    <cellStyle name="Normal 22 3 7 2 3" xfId="25048" xr:uid="{00000000-0005-0000-0000-0000CA670000}"/>
    <cellStyle name="Normal 22 3 7 2 4" xfId="34293" xr:uid="{00000000-0005-0000-0000-0000CB670000}"/>
    <cellStyle name="Normal 22 3 7 2 5" xfId="43538" xr:uid="{00000000-0005-0000-0000-0000CC670000}"/>
    <cellStyle name="Normal 22 3 7 3" xfId="10816" xr:uid="{00000000-0005-0000-0000-0000CD670000}"/>
    <cellStyle name="Normal 22 3 7 4" xfId="20066" xr:uid="{00000000-0005-0000-0000-0000CE670000}"/>
    <cellStyle name="Normal 22 3 7 5" xfId="29311" xr:uid="{00000000-0005-0000-0000-0000CF670000}"/>
    <cellStyle name="Normal 22 3 7 6" xfId="38556" xr:uid="{00000000-0005-0000-0000-0000D0670000}"/>
    <cellStyle name="Normal 22 3 8" xfId="5171" xr:uid="{00000000-0005-0000-0000-0000D1670000}"/>
    <cellStyle name="Normal 22 3 8 2" xfId="14416" xr:uid="{00000000-0005-0000-0000-0000D2670000}"/>
    <cellStyle name="Normal 22 3 8 3" xfId="23666" xr:uid="{00000000-0005-0000-0000-0000D3670000}"/>
    <cellStyle name="Normal 22 3 8 4" xfId="32911" xr:uid="{00000000-0005-0000-0000-0000D4670000}"/>
    <cellStyle name="Normal 22 3 8 5" xfId="42156" xr:uid="{00000000-0005-0000-0000-0000D5670000}"/>
    <cellStyle name="Normal 22 3 9" xfId="4469" xr:uid="{00000000-0005-0000-0000-0000D6670000}"/>
    <cellStyle name="Normal 22 3 9 2" xfId="13714" xr:uid="{00000000-0005-0000-0000-0000D7670000}"/>
    <cellStyle name="Normal 22 3 9 3" xfId="22964" xr:uid="{00000000-0005-0000-0000-0000D8670000}"/>
    <cellStyle name="Normal 22 3 9 4" xfId="32209" xr:uid="{00000000-0005-0000-0000-0000D9670000}"/>
    <cellStyle name="Normal 22 3 9 5" xfId="41454" xr:uid="{00000000-0005-0000-0000-0000DA670000}"/>
    <cellStyle name="Normal 22 4" xfId="148" xr:uid="{00000000-0005-0000-0000-0000DB670000}"/>
    <cellStyle name="Normal 22 4 10" xfId="9395" xr:uid="{00000000-0005-0000-0000-0000DC670000}"/>
    <cellStyle name="Normal 22 4 11" xfId="18645" xr:uid="{00000000-0005-0000-0000-0000DD670000}"/>
    <cellStyle name="Normal 22 4 12" xfId="27890" xr:uid="{00000000-0005-0000-0000-0000DE670000}"/>
    <cellStyle name="Normal 22 4 13" xfId="37135" xr:uid="{00000000-0005-0000-0000-0000DF670000}"/>
    <cellStyle name="Normal 22 4 2" xfId="305" xr:uid="{00000000-0005-0000-0000-0000E0670000}"/>
    <cellStyle name="Normal 22 4 2 10" xfId="28046" xr:uid="{00000000-0005-0000-0000-0000E1670000}"/>
    <cellStyle name="Normal 22 4 2 11" xfId="37291" xr:uid="{00000000-0005-0000-0000-0000E2670000}"/>
    <cellStyle name="Normal 22 4 2 2" xfId="674" xr:uid="{00000000-0005-0000-0000-0000E3670000}"/>
    <cellStyle name="Normal 22 4 2 2 10" xfId="37659" xr:uid="{00000000-0005-0000-0000-0000E4670000}"/>
    <cellStyle name="Normal 22 4 2 2 2" xfId="1376" xr:uid="{00000000-0005-0000-0000-0000E5670000}"/>
    <cellStyle name="Normal 22 4 2 2 2 2" xfId="4218" xr:uid="{00000000-0005-0000-0000-0000E6670000}"/>
    <cellStyle name="Normal 22 4 2 2 2 2 2" xfId="9200" xr:uid="{00000000-0005-0000-0000-0000E7670000}"/>
    <cellStyle name="Normal 22 4 2 2 2 2 2 2" xfId="18445" xr:uid="{00000000-0005-0000-0000-0000E8670000}"/>
    <cellStyle name="Normal 22 4 2 2 2 2 2 3" xfId="27695" xr:uid="{00000000-0005-0000-0000-0000E9670000}"/>
    <cellStyle name="Normal 22 4 2 2 2 2 2 4" xfId="36940" xr:uid="{00000000-0005-0000-0000-0000EA670000}"/>
    <cellStyle name="Normal 22 4 2 2 2 2 2 5" xfId="46185" xr:uid="{00000000-0005-0000-0000-0000EB670000}"/>
    <cellStyle name="Normal 22 4 2 2 2 2 3" xfId="13463" xr:uid="{00000000-0005-0000-0000-0000EC670000}"/>
    <cellStyle name="Normal 22 4 2 2 2 2 4" xfId="22713" xr:uid="{00000000-0005-0000-0000-0000ED670000}"/>
    <cellStyle name="Normal 22 4 2 2 2 2 5" xfId="31958" xr:uid="{00000000-0005-0000-0000-0000EE670000}"/>
    <cellStyle name="Normal 22 4 2 2 2 2 6" xfId="41203" xr:uid="{00000000-0005-0000-0000-0000EF670000}"/>
    <cellStyle name="Normal 22 4 2 2 2 3" xfId="2797" xr:uid="{00000000-0005-0000-0000-0000F0670000}"/>
    <cellStyle name="Normal 22 4 2 2 2 3 2" xfId="7779" xr:uid="{00000000-0005-0000-0000-0000F1670000}"/>
    <cellStyle name="Normal 22 4 2 2 2 3 2 2" xfId="17024" xr:uid="{00000000-0005-0000-0000-0000F2670000}"/>
    <cellStyle name="Normal 22 4 2 2 2 3 2 3" xfId="26274" xr:uid="{00000000-0005-0000-0000-0000F3670000}"/>
    <cellStyle name="Normal 22 4 2 2 2 3 2 4" xfId="35519" xr:uid="{00000000-0005-0000-0000-0000F4670000}"/>
    <cellStyle name="Normal 22 4 2 2 2 3 2 5" xfId="44764" xr:uid="{00000000-0005-0000-0000-0000F5670000}"/>
    <cellStyle name="Normal 22 4 2 2 2 3 3" xfId="12042" xr:uid="{00000000-0005-0000-0000-0000F6670000}"/>
    <cellStyle name="Normal 22 4 2 2 2 3 4" xfId="21292" xr:uid="{00000000-0005-0000-0000-0000F7670000}"/>
    <cellStyle name="Normal 22 4 2 2 2 3 5" xfId="30537" xr:uid="{00000000-0005-0000-0000-0000F8670000}"/>
    <cellStyle name="Normal 22 4 2 2 2 3 6" xfId="39782" xr:uid="{00000000-0005-0000-0000-0000F9670000}"/>
    <cellStyle name="Normal 22 4 2 2 2 4" xfId="6358" xr:uid="{00000000-0005-0000-0000-0000FA670000}"/>
    <cellStyle name="Normal 22 4 2 2 2 4 2" xfId="15603" xr:uid="{00000000-0005-0000-0000-0000FB670000}"/>
    <cellStyle name="Normal 22 4 2 2 2 4 3" xfId="24853" xr:uid="{00000000-0005-0000-0000-0000FC670000}"/>
    <cellStyle name="Normal 22 4 2 2 2 4 4" xfId="34098" xr:uid="{00000000-0005-0000-0000-0000FD670000}"/>
    <cellStyle name="Normal 22 4 2 2 2 4 5" xfId="43343" xr:uid="{00000000-0005-0000-0000-0000FE670000}"/>
    <cellStyle name="Normal 22 4 2 2 2 5" xfId="10621" xr:uid="{00000000-0005-0000-0000-0000FF670000}"/>
    <cellStyle name="Normal 22 4 2 2 2 6" xfId="19871" xr:uid="{00000000-0005-0000-0000-000000680000}"/>
    <cellStyle name="Normal 22 4 2 2 2 7" xfId="29116" xr:uid="{00000000-0005-0000-0000-000001680000}"/>
    <cellStyle name="Normal 22 4 2 2 2 8" xfId="38361" xr:uid="{00000000-0005-0000-0000-000002680000}"/>
    <cellStyle name="Normal 22 4 2 2 3" xfId="3516" xr:uid="{00000000-0005-0000-0000-000003680000}"/>
    <cellStyle name="Normal 22 4 2 2 3 2" xfId="8498" xr:uid="{00000000-0005-0000-0000-000004680000}"/>
    <cellStyle name="Normal 22 4 2 2 3 2 2" xfId="17743" xr:uid="{00000000-0005-0000-0000-000005680000}"/>
    <cellStyle name="Normal 22 4 2 2 3 2 3" xfId="26993" xr:uid="{00000000-0005-0000-0000-000006680000}"/>
    <cellStyle name="Normal 22 4 2 2 3 2 4" xfId="36238" xr:uid="{00000000-0005-0000-0000-000007680000}"/>
    <cellStyle name="Normal 22 4 2 2 3 2 5" xfId="45483" xr:uid="{00000000-0005-0000-0000-000008680000}"/>
    <cellStyle name="Normal 22 4 2 2 3 3" xfId="12761" xr:uid="{00000000-0005-0000-0000-000009680000}"/>
    <cellStyle name="Normal 22 4 2 2 3 4" xfId="22011" xr:uid="{00000000-0005-0000-0000-00000A680000}"/>
    <cellStyle name="Normal 22 4 2 2 3 5" xfId="31256" xr:uid="{00000000-0005-0000-0000-00000B680000}"/>
    <cellStyle name="Normal 22 4 2 2 3 6" xfId="40501" xr:uid="{00000000-0005-0000-0000-00000C680000}"/>
    <cellStyle name="Normal 22 4 2 2 4" xfId="2078" xr:uid="{00000000-0005-0000-0000-00000D680000}"/>
    <cellStyle name="Normal 22 4 2 2 4 2" xfId="7060" xr:uid="{00000000-0005-0000-0000-00000E680000}"/>
    <cellStyle name="Normal 22 4 2 2 4 2 2" xfId="16305" xr:uid="{00000000-0005-0000-0000-00000F680000}"/>
    <cellStyle name="Normal 22 4 2 2 4 2 3" xfId="25555" xr:uid="{00000000-0005-0000-0000-000010680000}"/>
    <cellStyle name="Normal 22 4 2 2 4 2 4" xfId="34800" xr:uid="{00000000-0005-0000-0000-000011680000}"/>
    <cellStyle name="Normal 22 4 2 2 4 2 5" xfId="44045" xr:uid="{00000000-0005-0000-0000-000012680000}"/>
    <cellStyle name="Normal 22 4 2 2 4 3" xfId="11323" xr:uid="{00000000-0005-0000-0000-000013680000}"/>
    <cellStyle name="Normal 22 4 2 2 4 4" xfId="20573" xr:uid="{00000000-0005-0000-0000-000014680000}"/>
    <cellStyle name="Normal 22 4 2 2 4 5" xfId="29818" xr:uid="{00000000-0005-0000-0000-000015680000}"/>
    <cellStyle name="Normal 22 4 2 2 4 6" xfId="39063" xr:uid="{00000000-0005-0000-0000-000016680000}"/>
    <cellStyle name="Normal 22 4 2 2 5" xfId="5656" xr:uid="{00000000-0005-0000-0000-000017680000}"/>
    <cellStyle name="Normal 22 4 2 2 5 2" xfId="14901" xr:uid="{00000000-0005-0000-0000-000018680000}"/>
    <cellStyle name="Normal 22 4 2 2 5 3" xfId="24151" xr:uid="{00000000-0005-0000-0000-000019680000}"/>
    <cellStyle name="Normal 22 4 2 2 5 4" xfId="33396" xr:uid="{00000000-0005-0000-0000-00001A680000}"/>
    <cellStyle name="Normal 22 4 2 2 5 5" xfId="42641" xr:uid="{00000000-0005-0000-0000-00001B680000}"/>
    <cellStyle name="Normal 22 4 2 2 6" xfId="4937" xr:uid="{00000000-0005-0000-0000-00001C680000}"/>
    <cellStyle name="Normal 22 4 2 2 6 2" xfId="14182" xr:uid="{00000000-0005-0000-0000-00001D680000}"/>
    <cellStyle name="Normal 22 4 2 2 6 3" xfId="23432" xr:uid="{00000000-0005-0000-0000-00001E680000}"/>
    <cellStyle name="Normal 22 4 2 2 6 4" xfId="32677" xr:uid="{00000000-0005-0000-0000-00001F680000}"/>
    <cellStyle name="Normal 22 4 2 2 6 5" xfId="41922" xr:uid="{00000000-0005-0000-0000-000020680000}"/>
    <cellStyle name="Normal 22 4 2 2 7" xfId="9919" xr:uid="{00000000-0005-0000-0000-000021680000}"/>
    <cellStyle name="Normal 22 4 2 2 8" xfId="19169" xr:uid="{00000000-0005-0000-0000-000022680000}"/>
    <cellStyle name="Normal 22 4 2 2 9" xfId="28414" xr:uid="{00000000-0005-0000-0000-000023680000}"/>
    <cellStyle name="Normal 22 4 2 3" xfId="1025" xr:uid="{00000000-0005-0000-0000-000024680000}"/>
    <cellStyle name="Normal 22 4 2 3 2" xfId="3867" xr:uid="{00000000-0005-0000-0000-000025680000}"/>
    <cellStyle name="Normal 22 4 2 3 2 2" xfId="8849" xr:uid="{00000000-0005-0000-0000-000026680000}"/>
    <cellStyle name="Normal 22 4 2 3 2 2 2" xfId="18094" xr:uid="{00000000-0005-0000-0000-000027680000}"/>
    <cellStyle name="Normal 22 4 2 3 2 2 3" xfId="27344" xr:uid="{00000000-0005-0000-0000-000028680000}"/>
    <cellStyle name="Normal 22 4 2 3 2 2 4" xfId="36589" xr:uid="{00000000-0005-0000-0000-000029680000}"/>
    <cellStyle name="Normal 22 4 2 3 2 2 5" xfId="45834" xr:uid="{00000000-0005-0000-0000-00002A680000}"/>
    <cellStyle name="Normal 22 4 2 3 2 3" xfId="13112" xr:uid="{00000000-0005-0000-0000-00002B680000}"/>
    <cellStyle name="Normal 22 4 2 3 2 4" xfId="22362" xr:uid="{00000000-0005-0000-0000-00002C680000}"/>
    <cellStyle name="Normal 22 4 2 3 2 5" xfId="31607" xr:uid="{00000000-0005-0000-0000-00002D680000}"/>
    <cellStyle name="Normal 22 4 2 3 2 6" xfId="40852" xr:uid="{00000000-0005-0000-0000-00002E680000}"/>
    <cellStyle name="Normal 22 4 2 3 3" xfId="2429" xr:uid="{00000000-0005-0000-0000-00002F680000}"/>
    <cellStyle name="Normal 22 4 2 3 3 2" xfId="7411" xr:uid="{00000000-0005-0000-0000-000030680000}"/>
    <cellStyle name="Normal 22 4 2 3 3 2 2" xfId="16656" xr:uid="{00000000-0005-0000-0000-000031680000}"/>
    <cellStyle name="Normal 22 4 2 3 3 2 3" xfId="25906" xr:uid="{00000000-0005-0000-0000-000032680000}"/>
    <cellStyle name="Normal 22 4 2 3 3 2 4" xfId="35151" xr:uid="{00000000-0005-0000-0000-000033680000}"/>
    <cellStyle name="Normal 22 4 2 3 3 2 5" xfId="44396" xr:uid="{00000000-0005-0000-0000-000034680000}"/>
    <cellStyle name="Normal 22 4 2 3 3 3" xfId="11674" xr:uid="{00000000-0005-0000-0000-000035680000}"/>
    <cellStyle name="Normal 22 4 2 3 3 4" xfId="20924" xr:uid="{00000000-0005-0000-0000-000036680000}"/>
    <cellStyle name="Normal 22 4 2 3 3 5" xfId="30169" xr:uid="{00000000-0005-0000-0000-000037680000}"/>
    <cellStyle name="Normal 22 4 2 3 3 6" xfId="39414" xr:uid="{00000000-0005-0000-0000-000038680000}"/>
    <cellStyle name="Normal 22 4 2 3 4" xfId="6007" xr:uid="{00000000-0005-0000-0000-000039680000}"/>
    <cellStyle name="Normal 22 4 2 3 4 2" xfId="15252" xr:uid="{00000000-0005-0000-0000-00003A680000}"/>
    <cellStyle name="Normal 22 4 2 3 4 3" xfId="24502" xr:uid="{00000000-0005-0000-0000-00003B680000}"/>
    <cellStyle name="Normal 22 4 2 3 4 4" xfId="33747" xr:uid="{00000000-0005-0000-0000-00003C680000}"/>
    <cellStyle name="Normal 22 4 2 3 4 5" xfId="42992" xr:uid="{00000000-0005-0000-0000-00003D680000}"/>
    <cellStyle name="Normal 22 4 2 3 5" xfId="10270" xr:uid="{00000000-0005-0000-0000-00003E680000}"/>
    <cellStyle name="Normal 22 4 2 3 6" xfId="19520" xr:uid="{00000000-0005-0000-0000-00003F680000}"/>
    <cellStyle name="Normal 22 4 2 3 7" xfId="28765" xr:uid="{00000000-0005-0000-0000-000040680000}"/>
    <cellStyle name="Normal 22 4 2 3 8" xfId="38010" xr:uid="{00000000-0005-0000-0000-000041680000}"/>
    <cellStyle name="Normal 22 4 2 4" xfId="3148" xr:uid="{00000000-0005-0000-0000-000042680000}"/>
    <cellStyle name="Normal 22 4 2 4 2" xfId="8130" xr:uid="{00000000-0005-0000-0000-000043680000}"/>
    <cellStyle name="Normal 22 4 2 4 2 2" xfId="17375" xr:uid="{00000000-0005-0000-0000-000044680000}"/>
    <cellStyle name="Normal 22 4 2 4 2 3" xfId="26625" xr:uid="{00000000-0005-0000-0000-000045680000}"/>
    <cellStyle name="Normal 22 4 2 4 2 4" xfId="35870" xr:uid="{00000000-0005-0000-0000-000046680000}"/>
    <cellStyle name="Normal 22 4 2 4 2 5" xfId="45115" xr:uid="{00000000-0005-0000-0000-000047680000}"/>
    <cellStyle name="Normal 22 4 2 4 3" xfId="12393" xr:uid="{00000000-0005-0000-0000-000048680000}"/>
    <cellStyle name="Normal 22 4 2 4 4" xfId="21643" xr:uid="{00000000-0005-0000-0000-000049680000}"/>
    <cellStyle name="Normal 22 4 2 4 5" xfId="30888" xr:uid="{00000000-0005-0000-0000-00004A680000}"/>
    <cellStyle name="Normal 22 4 2 4 6" xfId="40133" xr:uid="{00000000-0005-0000-0000-00004B680000}"/>
    <cellStyle name="Normal 22 4 2 5" xfId="1844" xr:uid="{00000000-0005-0000-0000-00004C680000}"/>
    <cellStyle name="Normal 22 4 2 5 2" xfId="6826" xr:uid="{00000000-0005-0000-0000-00004D680000}"/>
    <cellStyle name="Normal 22 4 2 5 2 2" xfId="16071" xr:uid="{00000000-0005-0000-0000-00004E680000}"/>
    <cellStyle name="Normal 22 4 2 5 2 3" xfId="25321" xr:uid="{00000000-0005-0000-0000-00004F680000}"/>
    <cellStyle name="Normal 22 4 2 5 2 4" xfId="34566" xr:uid="{00000000-0005-0000-0000-000050680000}"/>
    <cellStyle name="Normal 22 4 2 5 2 5" xfId="43811" xr:uid="{00000000-0005-0000-0000-000051680000}"/>
    <cellStyle name="Normal 22 4 2 5 3" xfId="11089" xr:uid="{00000000-0005-0000-0000-000052680000}"/>
    <cellStyle name="Normal 22 4 2 5 4" xfId="20339" xr:uid="{00000000-0005-0000-0000-000053680000}"/>
    <cellStyle name="Normal 22 4 2 5 5" xfId="29584" xr:uid="{00000000-0005-0000-0000-000054680000}"/>
    <cellStyle name="Normal 22 4 2 5 6" xfId="38829" xr:uid="{00000000-0005-0000-0000-000055680000}"/>
    <cellStyle name="Normal 22 4 2 6" xfId="5288" xr:uid="{00000000-0005-0000-0000-000056680000}"/>
    <cellStyle name="Normal 22 4 2 6 2" xfId="14533" xr:uid="{00000000-0005-0000-0000-000057680000}"/>
    <cellStyle name="Normal 22 4 2 6 3" xfId="23783" xr:uid="{00000000-0005-0000-0000-000058680000}"/>
    <cellStyle name="Normal 22 4 2 6 4" xfId="33028" xr:uid="{00000000-0005-0000-0000-000059680000}"/>
    <cellStyle name="Normal 22 4 2 6 5" xfId="42273" xr:uid="{00000000-0005-0000-0000-00005A680000}"/>
    <cellStyle name="Normal 22 4 2 7" xfId="4586" xr:uid="{00000000-0005-0000-0000-00005B680000}"/>
    <cellStyle name="Normal 22 4 2 7 2" xfId="13831" xr:uid="{00000000-0005-0000-0000-00005C680000}"/>
    <cellStyle name="Normal 22 4 2 7 3" xfId="23081" xr:uid="{00000000-0005-0000-0000-00005D680000}"/>
    <cellStyle name="Normal 22 4 2 7 4" xfId="32326" xr:uid="{00000000-0005-0000-0000-00005E680000}"/>
    <cellStyle name="Normal 22 4 2 7 5" xfId="41571" xr:uid="{00000000-0005-0000-0000-00005F680000}"/>
    <cellStyle name="Normal 22 4 2 8" xfId="9551" xr:uid="{00000000-0005-0000-0000-000060680000}"/>
    <cellStyle name="Normal 22 4 2 9" xfId="18801" xr:uid="{00000000-0005-0000-0000-000061680000}"/>
    <cellStyle name="Normal 22 4 3" xfId="383" xr:uid="{00000000-0005-0000-0000-000062680000}"/>
    <cellStyle name="Normal 22 4 3 10" xfId="28124" xr:uid="{00000000-0005-0000-0000-000063680000}"/>
    <cellStyle name="Normal 22 4 3 11" xfId="37369" xr:uid="{00000000-0005-0000-0000-000064680000}"/>
    <cellStyle name="Normal 22 4 3 2" xfId="752" xr:uid="{00000000-0005-0000-0000-000065680000}"/>
    <cellStyle name="Normal 22 4 3 2 10" xfId="37737" xr:uid="{00000000-0005-0000-0000-000066680000}"/>
    <cellStyle name="Normal 22 4 3 2 2" xfId="1454" xr:uid="{00000000-0005-0000-0000-000067680000}"/>
    <cellStyle name="Normal 22 4 3 2 2 2" xfId="4296" xr:uid="{00000000-0005-0000-0000-000068680000}"/>
    <cellStyle name="Normal 22 4 3 2 2 2 2" xfId="9278" xr:uid="{00000000-0005-0000-0000-000069680000}"/>
    <cellStyle name="Normal 22 4 3 2 2 2 2 2" xfId="18523" xr:uid="{00000000-0005-0000-0000-00006A680000}"/>
    <cellStyle name="Normal 22 4 3 2 2 2 2 3" xfId="27773" xr:uid="{00000000-0005-0000-0000-00006B680000}"/>
    <cellStyle name="Normal 22 4 3 2 2 2 2 4" xfId="37018" xr:uid="{00000000-0005-0000-0000-00006C680000}"/>
    <cellStyle name="Normal 22 4 3 2 2 2 2 5" xfId="46263" xr:uid="{00000000-0005-0000-0000-00006D680000}"/>
    <cellStyle name="Normal 22 4 3 2 2 2 3" xfId="13541" xr:uid="{00000000-0005-0000-0000-00006E680000}"/>
    <cellStyle name="Normal 22 4 3 2 2 2 4" xfId="22791" xr:uid="{00000000-0005-0000-0000-00006F680000}"/>
    <cellStyle name="Normal 22 4 3 2 2 2 5" xfId="32036" xr:uid="{00000000-0005-0000-0000-000070680000}"/>
    <cellStyle name="Normal 22 4 3 2 2 2 6" xfId="41281" xr:uid="{00000000-0005-0000-0000-000071680000}"/>
    <cellStyle name="Normal 22 4 3 2 2 3" xfId="2875" xr:uid="{00000000-0005-0000-0000-000072680000}"/>
    <cellStyle name="Normal 22 4 3 2 2 3 2" xfId="7857" xr:uid="{00000000-0005-0000-0000-000073680000}"/>
    <cellStyle name="Normal 22 4 3 2 2 3 2 2" xfId="17102" xr:uid="{00000000-0005-0000-0000-000074680000}"/>
    <cellStyle name="Normal 22 4 3 2 2 3 2 3" xfId="26352" xr:uid="{00000000-0005-0000-0000-000075680000}"/>
    <cellStyle name="Normal 22 4 3 2 2 3 2 4" xfId="35597" xr:uid="{00000000-0005-0000-0000-000076680000}"/>
    <cellStyle name="Normal 22 4 3 2 2 3 2 5" xfId="44842" xr:uid="{00000000-0005-0000-0000-000077680000}"/>
    <cellStyle name="Normal 22 4 3 2 2 3 3" xfId="12120" xr:uid="{00000000-0005-0000-0000-000078680000}"/>
    <cellStyle name="Normal 22 4 3 2 2 3 4" xfId="21370" xr:uid="{00000000-0005-0000-0000-000079680000}"/>
    <cellStyle name="Normal 22 4 3 2 2 3 5" xfId="30615" xr:uid="{00000000-0005-0000-0000-00007A680000}"/>
    <cellStyle name="Normal 22 4 3 2 2 3 6" xfId="39860" xr:uid="{00000000-0005-0000-0000-00007B680000}"/>
    <cellStyle name="Normal 22 4 3 2 2 4" xfId="6436" xr:uid="{00000000-0005-0000-0000-00007C680000}"/>
    <cellStyle name="Normal 22 4 3 2 2 4 2" xfId="15681" xr:uid="{00000000-0005-0000-0000-00007D680000}"/>
    <cellStyle name="Normal 22 4 3 2 2 4 3" xfId="24931" xr:uid="{00000000-0005-0000-0000-00007E680000}"/>
    <cellStyle name="Normal 22 4 3 2 2 4 4" xfId="34176" xr:uid="{00000000-0005-0000-0000-00007F680000}"/>
    <cellStyle name="Normal 22 4 3 2 2 4 5" xfId="43421" xr:uid="{00000000-0005-0000-0000-000080680000}"/>
    <cellStyle name="Normal 22 4 3 2 2 5" xfId="10699" xr:uid="{00000000-0005-0000-0000-000081680000}"/>
    <cellStyle name="Normal 22 4 3 2 2 6" xfId="19949" xr:uid="{00000000-0005-0000-0000-000082680000}"/>
    <cellStyle name="Normal 22 4 3 2 2 7" xfId="29194" xr:uid="{00000000-0005-0000-0000-000083680000}"/>
    <cellStyle name="Normal 22 4 3 2 2 8" xfId="38439" xr:uid="{00000000-0005-0000-0000-000084680000}"/>
    <cellStyle name="Normal 22 4 3 2 3" xfId="3594" xr:uid="{00000000-0005-0000-0000-000085680000}"/>
    <cellStyle name="Normal 22 4 3 2 3 2" xfId="8576" xr:uid="{00000000-0005-0000-0000-000086680000}"/>
    <cellStyle name="Normal 22 4 3 2 3 2 2" xfId="17821" xr:uid="{00000000-0005-0000-0000-000087680000}"/>
    <cellStyle name="Normal 22 4 3 2 3 2 3" xfId="27071" xr:uid="{00000000-0005-0000-0000-000088680000}"/>
    <cellStyle name="Normal 22 4 3 2 3 2 4" xfId="36316" xr:uid="{00000000-0005-0000-0000-000089680000}"/>
    <cellStyle name="Normal 22 4 3 2 3 2 5" xfId="45561" xr:uid="{00000000-0005-0000-0000-00008A680000}"/>
    <cellStyle name="Normal 22 4 3 2 3 3" xfId="12839" xr:uid="{00000000-0005-0000-0000-00008B680000}"/>
    <cellStyle name="Normal 22 4 3 2 3 4" xfId="22089" xr:uid="{00000000-0005-0000-0000-00008C680000}"/>
    <cellStyle name="Normal 22 4 3 2 3 5" xfId="31334" xr:uid="{00000000-0005-0000-0000-00008D680000}"/>
    <cellStyle name="Normal 22 4 3 2 3 6" xfId="40579" xr:uid="{00000000-0005-0000-0000-00008E680000}"/>
    <cellStyle name="Normal 22 4 3 2 4" xfId="2156" xr:uid="{00000000-0005-0000-0000-00008F680000}"/>
    <cellStyle name="Normal 22 4 3 2 4 2" xfId="7138" xr:uid="{00000000-0005-0000-0000-000090680000}"/>
    <cellStyle name="Normal 22 4 3 2 4 2 2" xfId="16383" xr:uid="{00000000-0005-0000-0000-000091680000}"/>
    <cellStyle name="Normal 22 4 3 2 4 2 3" xfId="25633" xr:uid="{00000000-0005-0000-0000-000092680000}"/>
    <cellStyle name="Normal 22 4 3 2 4 2 4" xfId="34878" xr:uid="{00000000-0005-0000-0000-000093680000}"/>
    <cellStyle name="Normal 22 4 3 2 4 2 5" xfId="44123" xr:uid="{00000000-0005-0000-0000-000094680000}"/>
    <cellStyle name="Normal 22 4 3 2 4 3" xfId="11401" xr:uid="{00000000-0005-0000-0000-000095680000}"/>
    <cellStyle name="Normal 22 4 3 2 4 4" xfId="20651" xr:uid="{00000000-0005-0000-0000-000096680000}"/>
    <cellStyle name="Normal 22 4 3 2 4 5" xfId="29896" xr:uid="{00000000-0005-0000-0000-000097680000}"/>
    <cellStyle name="Normal 22 4 3 2 4 6" xfId="39141" xr:uid="{00000000-0005-0000-0000-000098680000}"/>
    <cellStyle name="Normal 22 4 3 2 5" xfId="5734" xr:uid="{00000000-0005-0000-0000-000099680000}"/>
    <cellStyle name="Normal 22 4 3 2 5 2" xfId="14979" xr:uid="{00000000-0005-0000-0000-00009A680000}"/>
    <cellStyle name="Normal 22 4 3 2 5 3" xfId="24229" xr:uid="{00000000-0005-0000-0000-00009B680000}"/>
    <cellStyle name="Normal 22 4 3 2 5 4" xfId="33474" xr:uid="{00000000-0005-0000-0000-00009C680000}"/>
    <cellStyle name="Normal 22 4 3 2 5 5" xfId="42719" xr:uid="{00000000-0005-0000-0000-00009D680000}"/>
    <cellStyle name="Normal 22 4 3 2 6" xfId="5015" xr:uid="{00000000-0005-0000-0000-00009E680000}"/>
    <cellStyle name="Normal 22 4 3 2 6 2" xfId="14260" xr:uid="{00000000-0005-0000-0000-00009F680000}"/>
    <cellStyle name="Normal 22 4 3 2 6 3" xfId="23510" xr:uid="{00000000-0005-0000-0000-0000A0680000}"/>
    <cellStyle name="Normal 22 4 3 2 6 4" xfId="32755" xr:uid="{00000000-0005-0000-0000-0000A1680000}"/>
    <cellStyle name="Normal 22 4 3 2 6 5" xfId="42000" xr:uid="{00000000-0005-0000-0000-0000A2680000}"/>
    <cellStyle name="Normal 22 4 3 2 7" xfId="9997" xr:uid="{00000000-0005-0000-0000-0000A3680000}"/>
    <cellStyle name="Normal 22 4 3 2 8" xfId="19247" xr:uid="{00000000-0005-0000-0000-0000A4680000}"/>
    <cellStyle name="Normal 22 4 3 2 9" xfId="28492" xr:uid="{00000000-0005-0000-0000-0000A5680000}"/>
    <cellStyle name="Normal 22 4 3 3" xfId="1103" xr:uid="{00000000-0005-0000-0000-0000A6680000}"/>
    <cellStyle name="Normal 22 4 3 3 2" xfId="3945" xr:uid="{00000000-0005-0000-0000-0000A7680000}"/>
    <cellStyle name="Normal 22 4 3 3 2 2" xfId="8927" xr:uid="{00000000-0005-0000-0000-0000A8680000}"/>
    <cellStyle name="Normal 22 4 3 3 2 2 2" xfId="18172" xr:uid="{00000000-0005-0000-0000-0000A9680000}"/>
    <cellStyle name="Normal 22 4 3 3 2 2 3" xfId="27422" xr:uid="{00000000-0005-0000-0000-0000AA680000}"/>
    <cellStyle name="Normal 22 4 3 3 2 2 4" xfId="36667" xr:uid="{00000000-0005-0000-0000-0000AB680000}"/>
    <cellStyle name="Normal 22 4 3 3 2 2 5" xfId="45912" xr:uid="{00000000-0005-0000-0000-0000AC680000}"/>
    <cellStyle name="Normal 22 4 3 3 2 3" xfId="13190" xr:uid="{00000000-0005-0000-0000-0000AD680000}"/>
    <cellStyle name="Normal 22 4 3 3 2 4" xfId="22440" xr:uid="{00000000-0005-0000-0000-0000AE680000}"/>
    <cellStyle name="Normal 22 4 3 3 2 5" xfId="31685" xr:uid="{00000000-0005-0000-0000-0000AF680000}"/>
    <cellStyle name="Normal 22 4 3 3 2 6" xfId="40930" xr:uid="{00000000-0005-0000-0000-0000B0680000}"/>
    <cellStyle name="Normal 22 4 3 3 3" xfId="2507" xr:uid="{00000000-0005-0000-0000-0000B1680000}"/>
    <cellStyle name="Normal 22 4 3 3 3 2" xfId="7489" xr:uid="{00000000-0005-0000-0000-0000B2680000}"/>
    <cellStyle name="Normal 22 4 3 3 3 2 2" xfId="16734" xr:uid="{00000000-0005-0000-0000-0000B3680000}"/>
    <cellStyle name="Normal 22 4 3 3 3 2 3" xfId="25984" xr:uid="{00000000-0005-0000-0000-0000B4680000}"/>
    <cellStyle name="Normal 22 4 3 3 3 2 4" xfId="35229" xr:uid="{00000000-0005-0000-0000-0000B5680000}"/>
    <cellStyle name="Normal 22 4 3 3 3 2 5" xfId="44474" xr:uid="{00000000-0005-0000-0000-0000B6680000}"/>
    <cellStyle name="Normal 22 4 3 3 3 3" xfId="11752" xr:uid="{00000000-0005-0000-0000-0000B7680000}"/>
    <cellStyle name="Normal 22 4 3 3 3 4" xfId="21002" xr:uid="{00000000-0005-0000-0000-0000B8680000}"/>
    <cellStyle name="Normal 22 4 3 3 3 5" xfId="30247" xr:uid="{00000000-0005-0000-0000-0000B9680000}"/>
    <cellStyle name="Normal 22 4 3 3 3 6" xfId="39492" xr:uid="{00000000-0005-0000-0000-0000BA680000}"/>
    <cellStyle name="Normal 22 4 3 3 4" xfId="6085" xr:uid="{00000000-0005-0000-0000-0000BB680000}"/>
    <cellStyle name="Normal 22 4 3 3 4 2" xfId="15330" xr:uid="{00000000-0005-0000-0000-0000BC680000}"/>
    <cellStyle name="Normal 22 4 3 3 4 3" xfId="24580" xr:uid="{00000000-0005-0000-0000-0000BD680000}"/>
    <cellStyle name="Normal 22 4 3 3 4 4" xfId="33825" xr:uid="{00000000-0005-0000-0000-0000BE680000}"/>
    <cellStyle name="Normal 22 4 3 3 4 5" xfId="43070" xr:uid="{00000000-0005-0000-0000-0000BF680000}"/>
    <cellStyle name="Normal 22 4 3 3 5" xfId="10348" xr:uid="{00000000-0005-0000-0000-0000C0680000}"/>
    <cellStyle name="Normal 22 4 3 3 6" xfId="19598" xr:uid="{00000000-0005-0000-0000-0000C1680000}"/>
    <cellStyle name="Normal 22 4 3 3 7" xfId="28843" xr:uid="{00000000-0005-0000-0000-0000C2680000}"/>
    <cellStyle name="Normal 22 4 3 3 8" xfId="38088" xr:uid="{00000000-0005-0000-0000-0000C3680000}"/>
    <cellStyle name="Normal 22 4 3 4" xfId="3226" xr:uid="{00000000-0005-0000-0000-0000C4680000}"/>
    <cellStyle name="Normal 22 4 3 4 2" xfId="8208" xr:uid="{00000000-0005-0000-0000-0000C5680000}"/>
    <cellStyle name="Normal 22 4 3 4 2 2" xfId="17453" xr:uid="{00000000-0005-0000-0000-0000C6680000}"/>
    <cellStyle name="Normal 22 4 3 4 2 3" xfId="26703" xr:uid="{00000000-0005-0000-0000-0000C7680000}"/>
    <cellStyle name="Normal 22 4 3 4 2 4" xfId="35948" xr:uid="{00000000-0005-0000-0000-0000C8680000}"/>
    <cellStyle name="Normal 22 4 3 4 2 5" xfId="45193" xr:uid="{00000000-0005-0000-0000-0000C9680000}"/>
    <cellStyle name="Normal 22 4 3 4 3" xfId="12471" xr:uid="{00000000-0005-0000-0000-0000CA680000}"/>
    <cellStyle name="Normal 22 4 3 4 4" xfId="21721" xr:uid="{00000000-0005-0000-0000-0000CB680000}"/>
    <cellStyle name="Normal 22 4 3 4 5" xfId="30966" xr:uid="{00000000-0005-0000-0000-0000CC680000}"/>
    <cellStyle name="Normal 22 4 3 4 6" xfId="40211" xr:uid="{00000000-0005-0000-0000-0000CD680000}"/>
    <cellStyle name="Normal 22 4 3 5" xfId="1688" xr:uid="{00000000-0005-0000-0000-0000CE680000}"/>
    <cellStyle name="Normal 22 4 3 5 2" xfId="6670" xr:uid="{00000000-0005-0000-0000-0000CF680000}"/>
    <cellStyle name="Normal 22 4 3 5 2 2" xfId="15915" xr:uid="{00000000-0005-0000-0000-0000D0680000}"/>
    <cellStyle name="Normal 22 4 3 5 2 3" xfId="25165" xr:uid="{00000000-0005-0000-0000-0000D1680000}"/>
    <cellStyle name="Normal 22 4 3 5 2 4" xfId="34410" xr:uid="{00000000-0005-0000-0000-0000D2680000}"/>
    <cellStyle name="Normal 22 4 3 5 2 5" xfId="43655" xr:uid="{00000000-0005-0000-0000-0000D3680000}"/>
    <cellStyle name="Normal 22 4 3 5 3" xfId="10933" xr:uid="{00000000-0005-0000-0000-0000D4680000}"/>
    <cellStyle name="Normal 22 4 3 5 4" xfId="20183" xr:uid="{00000000-0005-0000-0000-0000D5680000}"/>
    <cellStyle name="Normal 22 4 3 5 5" xfId="29428" xr:uid="{00000000-0005-0000-0000-0000D6680000}"/>
    <cellStyle name="Normal 22 4 3 5 6" xfId="38673" xr:uid="{00000000-0005-0000-0000-0000D7680000}"/>
    <cellStyle name="Normal 22 4 3 6" xfId="5366" xr:uid="{00000000-0005-0000-0000-0000D8680000}"/>
    <cellStyle name="Normal 22 4 3 6 2" xfId="14611" xr:uid="{00000000-0005-0000-0000-0000D9680000}"/>
    <cellStyle name="Normal 22 4 3 6 3" xfId="23861" xr:uid="{00000000-0005-0000-0000-0000DA680000}"/>
    <cellStyle name="Normal 22 4 3 6 4" xfId="33106" xr:uid="{00000000-0005-0000-0000-0000DB680000}"/>
    <cellStyle name="Normal 22 4 3 6 5" xfId="42351" xr:uid="{00000000-0005-0000-0000-0000DC680000}"/>
    <cellStyle name="Normal 22 4 3 7" xfId="4664" xr:uid="{00000000-0005-0000-0000-0000DD680000}"/>
    <cellStyle name="Normal 22 4 3 7 2" xfId="13909" xr:uid="{00000000-0005-0000-0000-0000DE680000}"/>
    <cellStyle name="Normal 22 4 3 7 3" xfId="23159" xr:uid="{00000000-0005-0000-0000-0000DF680000}"/>
    <cellStyle name="Normal 22 4 3 7 4" xfId="32404" xr:uid="{00000000-0005-0000-0000-0000E0680000}"/>
    <cellStyle name="Normal 22 4 3 7 5" xfId="41649" xr:uid="{00000000-0005-0000-0000-0000E1680000}"/>
    <cellStyle name="Normal 22 4 3 8" xfId="9629" xr:uid="{00000000-0005-0000-0000-0000E2680000}"/>
    <cellStyle name="Normal 22 4 3 9" xfId="18879" xr:uid="{00000000-0005-0000-0000-0000E3680000}"/>
    <cellStyle name="Normal 22 4 4" xfId="518" xr:uid="{00000000-0005-0000-0000-0000E4680000}"/>
    <cellStyle name="Normal 22 4 4 10" xfId="37503" xr:uid="{00000000-0005-0000-0000-0000E5680000}"/>
    <cellStyle name="Normal 22 4 4 2" xfId="1220" xr:uid="{00000000-0005-0000-0000-0000E6680000}"/>
    <cellStyle name="Normal 22 4 4 2 2" xfId="4062" xr:uid="{00000000-0005-0000-0000-0000E7680000}"/>
    <cellStyle name="Normal 22 4 4 2 2 2" xfId="9044" xr:uid="{00000000-0005-0000-0000-0000E8680000}"/>
    <cellStyle name="Normal 22 4 4 2 2 2 2" xfId="18289" xr:uid="{00000000-0005-0000-0000-0000E9680000}"/>
    <cellStyle name="Normal 22 4 4 2 2 2 3" xfId="27539" xr:uid="{00000000-0005-0000-0000-0000EA680000}"/>
    <cellStyle name="Normal 22 4 4 2 2 2 4" xfId="36784" xr:uid="{00000000-0005-0000-0000-0000EB680000}"/>
    <cellStyle name="Normal 22 4 4 2 2 2 5" xfId="46029" xr:uid="{00000000-0005-0000-0000-0000EC680000}"/>
    <cellStyle name="Normal 22 4 4 2 2 3" xfId="13307" xr:uid="{00000000-0005-0000-0000-0000ED680000}"/>
    <cellStyle name="Normal 22 4 4 2 2 4" xfId="22557" xr:uid="{00000000-0005-0000-0000-0000EE680000}"/>
    <cellStyle name="Normal 22 4 4 2 2 5" xfId="31802" xr:uid="{00000000-0005-0000-0000-0000EF680000}"/>
    <cellStyle name="Normal 22 4 4 2 2 6" xfId="41047" xr:uid="{00000000-0005-0000-0000-0000F0680000}"/>
    <cellStyle name="Normal 22 4 4 2 3" xfId="2641" xr:uid="{00000000-0005-0000-0000-0000F1680000}"/>
    <cellStyle name="Normal 22 4 4 2 3 2" xfId="7623" xr:uid="{00000000-0005-0000-0000-0000F2680000}"/>
    <cellStyle name="Normal 22 4 4 2 3 2 2" xfId="16868" xr:uid="{00000000-0005-0000-0000-0000F3680000}"/>
    <cellStyle name="Normal 22 4 4 2 3 2 3" xfId="26118" xr:uid="{00000000-0005-0000-0000-0000F4680000}"/>
    <cellStyle name="Normal 22 4 4 2 3 2 4" xfId="35363" xr:uid="{00000000-0005-0000-0000-0000F5680000}"/>
    <cellStyle name="Normal 22 4 4 2 3 2 5" xfId="44608" xr:uid="{00000000-0005-0000-0000-0000F6680000}"/>
    <cellStyle name="Normal 22 4 4 2 3 3" xfId="11886" xr:uid="{00000000-0005-0000-0000-0000F7680000}"/>
    <cellStyle name="Normal 22 4 4 2 3 4" xfId="21136" xr:uid="{00000000-0005-0000-0000-0000F8680000}"/>
    <cellStyle name="Normal 22 4 4 2 3 5" xfId="30381" xr:uid="{00000000-0005-0000-0000-0000F9680000}"/>
    <cellStyle name="Normal 22 4 4 2 3 6" xfId="39626" xr:uid="{00000000-0005-0000-0000-0000FA680000}"/>
    <cellStyle name="Normal 22 4 4 2 4" xfId="6202" xr:uid="{00000000-0005-0000-0000-0000FB680000}"/>
    <cellStyle name="Normal 22 4 4 2 4 2" xfId="15447" xr:uid="{00000000-0005-0000-0000-0000FC680000}"/>
    <cellStyle name="Normal 22 4 4 2 4 3" xfId="24697" xr:uid="{00000000-0005-0000-0000-0000FD680000}"/>
    <cellStyle name="Normal 22 4 4 2 4 4" xfId="33942" xr:uid="{00000000-0005-0000-0000-0000FE680000}"/>
    <cellStyle name="Normal 22 4 4 2 4 5" xfId="43187" xr:uid="{00000000-0005-0000-0000-0000FF680000}"/>
    <cellStyle name="Normal 22 4 4 2 5" xfId="10465" xr:uid="{00000000-0005-0000-0000-000000690000}"/>
    <cellStyle name="Normal 22 4 4 2 6" xfId="19715" xr:uid="{00000000-0005-0000-0000-000001690000}"/>
    <cellStyle name="Normal 22 4 4 2 7" xfId="28960" xr:uid="{00000000-0005-0000-0000-000002690000}"/>
    <cellStyle name="Normal 22 4 4 2 8" xfId="38205" xr:uid="{00000000-0005-0000-0000-000003690000}"/>
    <cellStyle name="Normal 22 4 4 3" xfId="3360" xr:uid="{00000000-0005-0000-0000-000004690000}"/>
    <cellStyle name="Normal 22 4 4 3 2" xfId="8342" xr:uid="{00000000-0005-0000-0000-000005690000}"/>
    <cellStyle name="Normal 22 4 4 3 2 2" xfId="17587" xr:uid="{00000000-0005-0000-0000-000006690000}"/>
    <cellStyle name="Normal 22 4 4 3 2 3" xfId="26837" xr:uid="{00000000-0005-0000-0000-000007690000}"/>
    <cellStyle name="Normal 22 4 4 3 2 4" xfId="36082" xr:uid="{00000000-0005-0000-0000-000008690000}"/>
    <cellStyle name="Normal 22 4 4 3 2 5" xfId="45327" xr:uid="{00000000-0005-0000-0000-000009690000}"/>
    <cellStyle name="Normal 22 4 4 3 3" xfId="12605" xr:uid="{00000000-0005-0000-0000-00000A690000}"/>
    <cellStyle name="Normal 22 4 4 3 4" xfId="21855" xr:uid="{00000000-0005-0000-0000-00000B690000}"/>
    <cellStyle name="Normal 22 4 4 3 5" xfId="31100" xr:uid="{00000000-0005-0000-0000-00000C690000}"/>
    <cellStyle name="Normal 22 4 4 3 6" xfId="40345" xr:uid="{00000000-0005-0000-0000-00000D690000}"/>
    <cellStyle name="Normal 22 4 4 4" xfId="1922" xr:uid="{00000000-0005-0000-0000-00000E690000}"/>
    <cellStyle name="Normal 22 4 4 4 2" xfId="6904" xr:uid="{00000000-0005-0000-0000-00000F690000}"/>
    <cellStyle name="Normal 22 4 4 4 2 2" xfId="16149" xr:uid="{00000000-0005-0000-0000-000010690000}"/>
    <cellStyle name="Normal 22 4 4 4 2 3" xfId="25399" xr:uid="{00000000-0005-0000-0000-000011690000}"/>
    <cellStyle name="Normal 22 4 4 4 2 4" xfId="34644" xr:uid="{00000000-0005-0000-0000-000012690000}"/>
    <cellStyle name="Normal 22 4 4 4 2 5" xfId="43889" xr:uid="{00000000-0005-0000-0000-000013690000}"/>
    <cellStyle name="Normal 22 4 4 4 3" xfId="11167" xr:uid="{00000000-0005-0000-0000-000014690000}"/>
    <cellStyle name="Normal 22 4 4 4 4" xfId="20417" xr:uid="{00000000-0005-0000-0000-000015690000}"/>
    <cellStyle name="Normal 22 4 4 4 5" xfId="29662" xr:uid="{00000000-0005-0000-0000-000016690000}"/>
    <cellStyle name="Normal 22 4 4 4 6" xfId="38907" xr:uid="{00000000-0005-0000-0000-000017690000}"/>
    <cellStyle name="Normal 22 4 4 5" xfId="5500" xr:uid="{00000000-0005-0000-0000-000018690000}"/>
    <cellStyle name="Normal 22 4 4 5 2" xfId="14745" xr:uid="{00000000-0005-0000-0000-000019690000}"/>
    <cellStyle name="Normal 22 4 4 5 3" xfId="23995" xr:uid="{00000000-0005-0000-0000-00001A690000}"/>
    <cellStyle name="Normal 22 4 4 5 4" xfId="33240" xr:uid="{00000000-0005-0000-0000-00001B690000}"/>
    <cellStyle name="Normal 22 4 4 5 5" xfId="42485" xr:uid="{00000000-0005-0000-0000-00001C690000}"/>
    <cellStyle name="Normal 22 4 4 6" xfId="4781" xr:uid="{00000000-0005-0000-0000-00001D690000}"/>
    <cellStyle name="Normal 22 4 4 6 2" xfId="14026" xr:uid="{00000000-0005-0000-0000-00001E690000}"/>
    <cellStyle name="Normal 22 4 4 6 3" xfId="23276" xr:uid="{00000000-0005-0000-0000-00001F690000}"/>
    <cellStyle name="Normal 22 4 4 6 4" xfId="32521" xr:uid="{00000000-0005-0000-0000-000020690000}"/>
    <cellStyle name="Normal 22 4 4 6 5" xfId="41766" xr:uid="{00000000-0005-0000-0000-000021690000}"/>
    <cellStyle name="Normal 22 4 4 7" xfId="9763" xr:uid="{00000000-0005-0000-0000-000022690000}"/>
    <cellStyle name="Normal 22 4 4 8" xfId="19013" xr:uid="{00000000-0005-0000-0000-000023690000}"/>
    <cellStyle name="Normal 22 4 4 9" xfId="28258" xr:uid="{00000000-0005-0000-0000-000024690000}"/>
    <cellStyle name="Normal 22 4 5" xfId="869" xr:uid="{00000000-0005-0000-0000-000025690000}"/>
    <cellStyle name="Normal 22 4 5 2" xfId="3711" xr:uid="{00000000-0005-0000-0000-000026690000}"/>
    <cellStyle name="Normal 22 4 5 2 2" xfId="8693" xr:uid="{00000000-0005-0000-0000-000027690000}"/>
    <cellStyle name="Normal 22 4 5 2 2 2" xfId="17938" xr:uid="{00000000-0005-0000-0000-000028690000}"/>
    <cellStyle name="Normal 22 4 5 2 2 3" xfId="27188" xr:uid="{00000000-0005-0000-0000-000029690000}"/>
    <cellStyle name="Normal 22 4 5 2 2 4" xfId="36433" xr:uid="{00000000-0005-0000-0000-00002A690000}"/>
    <cellStyle name="Normal 22 4 5 2 2 5" xfId="45678" xr:uid="{00000000-0005-0000-0000-00002B690000}"/>
    <cellStyle name="Normal 22 4 5 2 3" xfId="12956" xr:uid="{00000000-0005-0000-0000-00002C690000}"/>
    <cellStyle name="Normal 22 4 5 2 4" xfId="22206" xr:uid="{00000000-0005-0000-0000-00002D690000}"/>
    <cellStyle name="Normal 22 4 5 2 5" xfId="31451" xr:uid="{00000000-0005-0000-0000-00002E690000}"/>
    <cellStyle name="Normal 22 4 5 2 6" xfId="40696" xr:uid="{00000000-0005-0000-0000-00002F690000}"/>
    <cellStyle name="Normal 22 4 5 3" xfId="2273" xr:uid="{00000000-0005-0000-0000-000030690000}"/>
    <cellStyle name="Normal 22 4 5 3 2" xfId="7255" xr:uid="{00000000-0005-0000-0000-000031690000}"/>
    <cellStyle name="Normal 22 4 5 3 2 2" xfId="16500" xr:uid="{00000000-0005-0000-0000-000032690000}"/>
    <cellStyle name="Normal 22 4 5 3 2 3" xfId="25750" xr:uid="{00000000-0005-0000-0000-000033690000}"/>
    <cellStyle name="Normal 22 4 5 3 2 4" xfId="34995" xr:uid="{00000000-0005-0000-0000-000034690000}"/>
    <cellStyle name="Normal 22 4 5 3 2 5" xfId="44240" xr:uid="{00000000-0005-0000-0000-000035690000}"/>
    <cellStyle name="Normal 22 4 5 3 3" xfId="11518" xr:uid="{00000000-0005-0000-0000-000036690000}"/>
    <cellStyle name="Normal 22 4 5 3 4" xfId="20768" xr:uid="{00000000-0005-0000-0000-000037690000}"/>
    <cellStyle name="Normal 22 4 5 3 5" xfId="30013" xr:uid="{00000000-0005-0000-0000-000038690000}"/>
    <cellStyle name="Normal 22 4 5 3 6" xfId="39258" xr:uid="{00000000-0005-0000-0000-000039690000}"/>
    <cellStyle name="Normal 22 4 5 4" xfId="5851" xr:uid="{00000000-0005-0000-0000-00003A690000}"/>
    <cellStyle name="Normal 22 4 5 4 2" xfId="15096" xr:uid="{00000000-0005-0000-0000-00003B690000}"/>
    <cellStyle name="Normal 22 4 5 4 3" xfId="24346" xr:uid="{00000000-0005-0000-0000-00003C690000}"/>
    <cellStyle name="Normal 22 4 5 4 4" xfId="33591" xr:uid="{00000000-0005-0000-0000-00003D690000}"/>
    <cellStyle name="Normal 22 4 5 4 5" xfId="42836" xr:uid="{00000000-0005-0000-0000-00003E690000}"/>
    <cellStyle name="Normal 22 4 5 5" xfId="10114" xr:uid="{00000000-0005-0000-0000-00003F690000}"/>
    <cellStyle name="Normal 22 4 5 6" xfId="19364" xr:uid="{00000000-0005-0000-0000-000040690000}"/>
    <cellStyle name="Normal 22 4 5 7" xfId="28609" xr:uid="{00000000-0005-0000-0000-000041690000}"/>
    <cellStyle name="Normal 22 4 5 8" xfId="37854" xr:uid="{00000000-0005-0000-0000-000042690000}"/>
    <cellStyle name="Normal 22 4 6" xfId="2992" xr:uid="{00000000-0005-0000-0000-000043690000}"/>
    <cellStyle name="Normal 22 4 6 2" xfId="7974" xr:uid="{00000000-0005-0000-0000-000044690000}"/>
    <cellStyle name="Normal 22 4 6 2 2" xfId="17219" xr:uid="{00000000-0005-0000-0000-000045690000}"/>
    <cellStyle name="Normal 22 4 6 2 3" xfId="26469" xr:uid="{00000000-0005-0000-0000-000046690000}"/>
    <cellStyle name="Normal 22 4 6 2 4" xfId="35714" xr:uid="{00000000-0005-0000-0000-000047690000}"/>
    <cellStyle name="Normal 22 4 6 2 5" xfId="44959" xr:uid="{00000000-0005-0000-0000-000048690000}"/>
    <cellStyle name="Normal 22 4 6 3" xfId="12237" xr:uid="{00000000-0005-0000-0000-000049690000}"/>
    <cellStyle name="Normal 22 4 6 4" xfId="21487" xr:uid="{00000000-0005-0000-0000-00004A690000}"/>
    <cellStyle name="Normal 22 4 6 5" xfId="30732" xr:uid="{00000000-0005-0000-0000-00004B690000}"/>
    <cellStyle name="Normal 22 4 6 6" xfId="39977" xr:uid="{00000000-0005-0000-0000-00004C690000}"/>
    <cellStyle name="Normal 22 4 7" xfId="1610" xr:uid="{00000000-0005-0000-0000-00004D690000}"/>
    <cellStyle name="Normal 22 4 7 2" xfId="6592" xr:uid="{00000000-0005-0000-0000-00004E690000}"/>
    <cellStyle name="Normal 22 4 7 2 2" xfId="15837" xr:uid="{00000000-0005-0000-0000-00004F690000}"/>
    <cellStyle name="Normal 22 4 7 2 3" xfId="25087" xr:uid="{00000000-0005-0000-0000-000050690000}"/>
    <cellStyle name="Normal 22 4 7 2 4" xfId="34332" xr:uid="{00000000-0005-0000-0000-000051690000}"/>
    <cellStyle name="Normal 22 4 7 2 5" xfId="43577" xr:uid="{00000000-0005-0000-0000-000052690000}"/>
    <cellStyle name="Normal 22 4 7 3" xfId="10855" xr:uid="{00000000-0005-0000-0000-000053690000}"/>
    <cellStyle name="Normal 22 4 7 4" xfId="20105" xr:uid="{00000000-0005-0000-0000-000054690000}"/>
    <cellStyle name="Normal 22 4 7 5" xfId="29350" xr:uid="{00000000-0005-0000-0000-000055690000}"/>
    <cellStyle name="Normal 22 4 7 6" xfId="38595" xr:uid="{00000000-0005-0000-0000-000056690000}"/>
    <cellStyle name="Normal 22 4 8" xfId="5132" xr:uid="{00000000-0005-0000-0000-000057690000}"/>
    <cellStyle name="Normal 22 4 8 2" xfId="14377" xr:uid="{00000000-0005-0000-0000-000058690000}"/>
    <cellStyle name="Normal 22 4 8 3" xfId="23627" xr:uid="{00000000-0005-0000-0000-000059690000}"/>
    <cellStyle name="Normal 22 4 8 4" xfId="32872" xr:uid="{00000000-0005-0000-0000-00005A690000}"/>
    <cellStyle name="Normal 22 4 8 5" xfId="42117" xr:uid="{00000000-0005-0000-0000-00005B690000}"/>
    <cellStyle name="Normal 22 4 9" xfId="4430" xr:uid="{00000000-0005-0000-0000-00005C690000}"/>
    <cellStyle name="Normal 22 4 9 2" xfId="13675" xr:uid="{00000000-0005-0000-0000-00005D690000}"/>
    <cellStyle name="Normal 22 4 9 3" xfId="22925" xr:uid="{00000000-0005-0000-0000-00005E690000}"/>
    <cellStyle name="Normal 22 4 9 4" xfId="32170" xr:uid="{00000000-0005-0000-0000-00005F690000}"/>
    <cellStyle name="Normal 22 4 9 5" xfId="41415" xr:uid="{00000000-0005-0000-0000-000060690000}"/>
    <cellStyle name="Normal 22 5" xfId="227" xr:uid="{00000000-0005-0000-0000-000061690000}"/>
    <cellStyle name="Normal 22 5 10" xfId="27968" xr:uid="{00000000-0005-0000-0000-000062690000}"/>
    <cellStyle name="Normal 22 5 11" xfId="37213" xr:uid="{00000000-0005-0000-0000-000063690000}"/>
    <cellStyle name="Normal 22 5 2" xfId="596" xr:uid="{00000000-0005-0000-0000-000064690000}"/>
    <cellStyle name="Normal 22 5 2 10" xfId="37581" xr:uid="{00000000-0005-0000-0000-000065690000}"/>
    <cellStyle name="Normal 22 5 2 2" xfId="1298" xr:uid="{00000000-0005-0000-0000-000066690000}"/>
    <cellStyle name="Normal 22 5 2 2 2" xfId="4140" xr:uid="{00000000-0005-0000-0000-000067690000}"/>
    <cellStyle name="Normal 22 5 2 2 2 2" xfId="9122" xr:uid="{00000000-0005-0000-0000-000068690000}"/>
    <cellStyle name="Normal 22 5 2 2 2 2 2" xfId="18367" xr:uid="{00000000-0005-0000-0000-000069690000}"/>
    <cellStyle name="Normal 22 5 2 2 2 2 3" xfId="27617" xr:uid="{00000000-0005-0000-0000-00006A690000}"/>
    <cellStyle name="Normal 22 5 2 2 2 2 4" xfId="36862" xr:uid="{00000000-0005-0000-0000-00006B690000}"/>
    <cellStyle name="Normal 22 5 2 2 2 2 5" xfId="46107" xr:uid="{00000000-0005-0000-0000-00006C690000}"/>
    <cellStyle name="Normal 22 5 2 2 2 3" xfId="13385" xr:uid="{00000000-0005-0000-0000-00006D690000}"/>
    <cellStyle name="Normal 22 5 2 2 2 4" xfId="22635" xr:uid="{00000000-0005-0000-0000-00006E690000}"/>
    <cellStyle name="Normal 22 5 2 2 2 5" xfId="31880" xr:uid="{00000000-0005-0000-0000-00006F690000}"/>
    <cellStyle name="Normal 22 5 2 2 2 6" xfId="41125" xr:uid="{00000000-0005-0000-0000-000070690000}"/>
    <cellStyle name="Normal 22 5 2 2 3" xfId="2719" xr:uid="{00000000-0005-0000-0000-000071690000}"/>
    <cellStyle name="Normal 22 5 2 2 3 2" xfId="7701" xr:uid="{00000000-0005-0000-0000-000072690000}"/>
    <cellStyle name="Normal 22 5 2 2 3 2 2" xfId="16946" xr:uid="{00000000-0005-0000-0000-000073690000}"/>
    <cellStyle name="Normal 22 5 2 2 3 2 3" xfId="26196" xr:uid="{00000000-0005-0000-0000-000074690000}"/>
    <cellStyle name="Normal 22 5 2 2 3 2 4" xfId="35441" xr:uid="{00000000-0005-0000-0000-000075690000}"/>
    <cellStyle name="Normal 22 5 2 2 3 2 5" xfId="44686" xr:uid="{00000000-0005-0000-0000-000076690000}"/>
    <cellStyle name="Normal 22 5 2 2 3 3" xfId="11964" xr:uid="{00000000-0005-0000-0000-000077690000}"/>
    <cellStyle name="Normal 22 5 2 2 3 4" xfId="21214" xr:uid="{00000000-0005-0000-0000-000078690000}"/>
    <cellStyle name="Normal 22 5 2 2 3 5" xfId="30459" xr:uid="{00000000-0005-0000-0000-000079690000}"/>
    <cellStyle name="Normal 22 5 2 2 3 6" xfId="39704" xr:uid="{00000000-0005-0000-0000-00007A690000}"/>
    <cellStyle name="Normal 22 5 2 2 4" xfId="6280" xr:uid="{00000000-0005-0000-0000-00007B690000}"/>
    <cellStyle name="Normal 22 5 2 2 4 2" xfId="15525" xr:uid="{00000000-0005-0000-0000-00007C690000}"/>
    <cellStyle name="Normal 22 5 2 2 4 3" xfId="24775" xr:uid="{00000000-0005-0000-0000-00007D690000}"/>
    <cellStyle name="Normal 22 5 2 2 4 4" xfId="34020" xr:uid="{00000000-0005-0000-0000-00007E690000}"/>
    <cellStyle name="Normal 22 5 2 2 4 5" xfId="43265" xr:uid="{00000000-0005-0000-0000-00007F690000}"/>
    <cellStyle name="Normal 22 5 2 2 5" xfId="10543" xr:uid="{00000000-0005-0000-0000-000080690000}"/>
    <cellStyle name="Normal 22 5 2 2 6" xfId="19793" xr:uid="{00000000-0005-0000-0000-000081690000}"/>
    <cellStyle name="Normal 22 5 2 2 7" xfId="29038" xr:uid="{00000000-0005-0000-0000-000082690000}"/>
    <cellStyle name="Normal 22 5 2 2 8" xfId="38283" xr:uid="{00000000-0005-0000-0000-000083690000}"/>
    <cellStyle name="Normal 22 5 2 3" xfId="3438" xr:uid="{00000000-0005-0000-0000-000084690000}"/>
    <cellStyle name="Normal 22 5 2 3 2" xfId="8420" xr:uid="{00000000-0005-0000-0000-000085690000}"/>
    <cellStyle name="Normal 22 5 2 3 2 2" xfId="17665" xr:uid="{00000000-0005-0000-0000-000086690000}"/>
    <cellStyle name="Normal 22 5 2 3 2 3" xfId="26915" xr:uid="{00000000-0005-0000-0000-000087690000}"/>
    <cellStyle name="Normal 22 5 2 3 2 4" xfId="36160" xr:uid="{00000000-0005-0000-0000-000088690000}"/>
    <cellStyle name="Normal 22 5 2 3 2 5" xfId="45405" xr:uid="{00000000-0005-0000-0000-000089690000}"/>
    <cellStyle name="Normal 22 5 2 3 3" xfId="12683" xr:uid="{00000000-0005-0000-0000-00008A690000}"/>
    <cellStyle name="Normal 22 5 2 3 4" xfId="21933" xr:uid="{00000000-0005-0000-0000-00008B690000}"/>
    <cellStyle name="Normal 22 5 2 3 5" xfId="31178" xr:uid="{00000000-0005-0000-0000-00008C690000}"/>
    <cellStyle name="Normal 22 5 2 3 6" xfId="40423" xr:uid="{00000000-0005-0000-0000-00008D690000}"/>
    <cellStyle name="Normal 22 5 2 4" xfId="2000" xr:uid="{00000000-0005-0000-0000-00008E690000}"/>
    <cellStyle name="Normal 22 5 2 4 2" xfId="6982" xr:uid="{00000000-0005-0000-0000-00008F690000}"/>
    <cellStyle name="Normal 22 5 2 4 2 2" xfId="16227" xr:uid="{00000000-0005-0000-0000-000090690000}"/>
    <cellStyle name="Normal 22 5 2 4 2 3" xfId="25477" xr:uid="{00000000-0005-0000-0000-000091690000}"/>
    <cellStyle name="Normal 22 5 2 4 2 4" xfId="34722" xr:uid="{00000000-0005-0000-0000-000092690000}"/>
    <cellStyle name="Normal 22 5 2 4 2 5" xfId="43967" xr:uid="{00000000-0005-0000-0000-000093690000}"/>
    <cellStyle name="Normal 22 5 2 4 3" xfId="11245" xr:uid="{00000000-0005-0000-0000-000094690000}"/>
    <cellStyle name="Normal 22 5 2 4 4" xfId="20495" xr:uid="{00000000-0005-0000-0000-000095690000}"/>
    <cellStyle name="Normal 22 5 2 4 5" xfId="29740" xr:uid="{00000000-0005-0000-0000-000096690000}"/>
    <cellStyle name="Normal 22 5 2 4 6" xfId="38985" xr:uid="{00000000-0005-0000-0000-000097690000}"/>
    <cellStyle name="Normal 22 5 2 5" xfId="5578" xr:uid="{00000000-0005-0000-0000-000098690000}"/>
    <cellStyle name="Normal 22 5 2 5 2" xfId="14823" xr:uid="{00000000-0005-0000-0000-000099690000}"/>
    <cellStyle name="Normal 22 5 2 5 3" xfId="24073" xr:uid="{00000000-0005-0000-0000-00009A690000}"/>
    <cellStyle name="Normal 22 5 2 5 4" xfId="33318" xr:uid="{00000000-0005-0000-0000-00009B690000}"/>
    <cellStyle name="Normal 22 5 2 5 5" xfId="42563" xr:uid="{00000000-0005-0000-0000-00009C690000}"/>
    <cellStyle name="Normal 22 5 2 6" xfId="4859" xr:uid="{00000000-0005-0000-0000-00009D690000}"/>
    <cellStyle name="Normal 22 5 2 6 2" xfId="14104" xr:uid="{00000000-0005-0000-0000-00009E690000}"/>
    <cellStyle name="Normal 22 5 2 6 3" xfId="23354" xr:uid="{00000000-0005-0000-0000-00009F690000}"/>
    <cellStyle name="Normal 22 5 2 6 4" xfId="32599" xr:uid="{00000000-0005-0000-0000-0000A0690000}"/>
    <cellStyle name="Normal 22 5 2 6 5" xfId="41844" xr:uid="{00000000-0005-0000-0000-0000A1690000}"/>
    <cellStyle name="Normal 22 5 2 7" xfId="9841" xr:uid="{00000000-0005-0000-0000-0000A2690000}"/>
    <cellStyle name="Normal 22 5 2 8" xfId="19091" xr:uid="{00000000-0005-0000-0000-0000A3690000}"/>
    <cellStyle name="Normal 22 5 2 9" xfId="28336" xr:uid="{00000000-0005-0000-0000-0000A4690000}"/>
    <cellStyle name="Normal 22 5 3" xfId="947" xr:uid="{00000000-0005-0000-0000-0000A5690000}"/>
    <cellStyle name="Normal 22 5 3 2" xfId="3789" xr:uid="{00000000-0005-0000-0000-0000A6690000}"/>
    <cellStyle name="Normal 22 5 3 2 2" xfId="8771" xr:uid="{00000000-0005-0000-0000-0000A7690000}"/>
    <cellStyle name="Normal 22 5 3 2 2 2" xfId="18016" xr:uid="{00000000-0005-0000-0000-0000A8690000}"/>
    <cellStyle name="Normal 22 5 3 2 2 3" xfId="27266" xr:uid="{00000000-0005-0000-0000-0000A9690000}"/>
    <cellStyle name="Normal 22 5 3 2 2 4" xfId="36511" xr:uid="{00000000-0005-0000-0000-0000AA690000}"/>
    <cellStyle name="Normal 22 5 3 2 2 5" xfId="45756" xr:uid="{00000000-0005-0000-0000-0000AB690000}"/>
    <cellStyle name="Normal 22 5 3 2 3" xfId="13034" xr:uid="{00000000-0005-0000-0000-0000AC690000}"/>
    <cellStyle name="Normal 22 5 3 2 4" xfId="22284" xr:uid="{00000000-0005-0000-0000-0000AD690000}"/>
    <cellStyle name="Normal 22 5 3 2 5" xfId="31529" xr:uid="{00000000-0005-0000-0000-0000AE690000}"/>
    <cellStyle name="Normal 22 5 3 2 6" xfId="40774" xr:uid="{00000000-0005-0000-0000-0000AF690000}"/>
    <cellStyle name="Normal 22 5 3 3" xfId="2351" xr:uid="{00000000-0005-0000-0000-0000B0690000}"/>
    <cellStyle name="Normal 22 5 3 3 2" xfId="7333" xr:uid="{00000000-0005-0000-0000-0000B1690000}"/>
    <cellStyle name="Normal 22 5 3 3 2 2" xfId="16578" xr:uid="{00000000-0005-0000-0000-0000B2690000}"/>
    <cellStyle name="Normal 22 5 3 3 2 3" xfId="25828" xr:uid="{00000000-0005-0000-0000-0000B3690000}"/>
    <cellStyle name="Normal 22 5 3 3 2 4" xfId="35073" xr:uid="{00000000-0005-0000-0000-0000B4690000}"/>
    <cellStyle name="Normal 22 5 3 3 2 5" xfId="44318" xr:uid="{00000000-0005-0000-0000-0000B5690000}"/>
    <cellStyle name="Normal 22 5 3 3 3" xfId="11596" xr:uid="{00000000-0005-0000-0000-0000B6690000}"/>
    <cellStyle name="Normal 22 5 3 3 4" xfId="20846" xr:uid="{00000000-0005-0000-0000-0000B7690000}"/>
    <cellStyle name="Normal 22 5 3 3 5" xfId="30091" xr:uid="{00000000-0005-0000-0000-0000B8690000}"/>
    <cellStyle name="Normal 22 5 3 3 6" xfId="39336" xr:uid="{00000000-0005-0000-0000-0000B9690000}"/>
    <cellStyle name="Normal 22 5 3 4" xfId="5929" xr:uid="{00000000-0005-0000-0000-0000BA690000}"/>
    <cellStyle name="Normal 22 5 3 4 2" xfId="15174" xr:uid="{00000000-0005-0000-0000-0000BB690000}"/>
    <cellStyle name="Normal 22 5 3 4 3" xfId="24424" xr:uid="{00000000-0005-0000-0000-0000BC690000}"/>
    <cellStyle name="Normal 22 5 3 4 4" xfId="33669" xr:uid="{00000000-0005-0000-0000-0000BD690000}"/>
    <cellStyle name="Normal 22 5 3 4 5" xfId="42914" xr:uid="{00000000-0005-0000-0000-0000BE690000}"/>
    <cellStyle name="Normal 22 5 3 5" xfId="10192" xr:uid="{00000000-0005-0000-0000-0000BF690000}"/>
    <cellStyle name="Normal 22 5 3 6" xfId="19442" xr:uid="{00000000-0005-0000-0000-0000C0690000}"/>
    <cellStyle name="Normal 22 5 3 7" xfId="28687" xr:uid="{00000000-0005-0000-0000-0000C1690000}"/>
    <cellStyle name="Normal 22 5 3 8" xfId="37932" xr:uid="{00000000-0005-0000-0000-0000C2690000}"/>
    <cellStyle name="Normal 22 5 4" xfId="3070" xr:uid="{00000000-0005-0000-0000-0000C3690000}"/>
    <cellStyle name="Normal 22 5 4 2" xfId="8052" xr:uid="{00000000-0005-0000-0000-0000C4690000}"/>
    <cellStyle name="Normal 22 5 4 2 2" xfId="17297" xr:uid="{00000000-0005-0000-0000-0000C5690000}"/>
    <cellStyle name="Normal 22 5 4 2 3" xfId="26547" xr:uid="{00000000-0005-0000-0000-0000C6690000}"/>
    <cellStyle name="Normal 22 5 4 2 4" xfId="35792" xr:uid="{00000000-0005-0000-0000-0000C7690000}"/>
    <cellStyle name="Normal 22 5 4 2 5" xfId="45037" xr:uid="{00000000-0005-0000-0000-0000C8690000}"/>
    <cellStyle name="Normal 22 5 4 3" xfId="12315" xr:uid="{00000000-0005-0000-0000-0000C9690000}"/>
    <cellStyle name="Normal 22 5 4 4" xfId="21565" xr:uid="{00000000-0005-0000-0000-0000CA690000}"/>
    <cellStyle name="Normal 22 5 4 5" xfId="30810" xr:uid="{00000000-0005-0000-0000-0000CB690000}"/>
    <cellStyle name="Normal 22 5 4 6" xfId="40055" xr:uid="{00000000-0005-0000-0000-0000CC690000}"/>
    <cellStyle name="Normal 22 5 5" xfId="1766" xr:uid="{00000000-0005-0000-0000-0000CD690000}"/>
    <cellStyle name="Normal 22 5 5 2" xfId="6748" xr:uid="{00000000-0005-0000-0000-0000CE690000}"/>
    <cellStyle name="Normal 22 5 5 2 2" xfId="15993" xr:uid="{00000000-0005-0000-0000-0000CF690000}"/>
    <cellStyle name="Normal 22 5 5 2 3" xfId="25243" xr:uid="{00000000-0005-0000-0000-0000D0690000}"/>
    <cellStyle name="Normal 22 5 5 2 4" xfId="34488" xr:uid="{00000000-0005-0000-0000-0000D1690000}"/>
    <cellStyle name="Normal 22 5 5 2 5" xfId="43733" xr:uid="{00000000-0005-0000-0000-0000D2690000}"/>
    <cellStyle name="Normal 22 5 5 3" xfId="11011" xr:uid="{00000000-0005-0000-0000-0000D3690000}"/>
    <cellStyle name="Normal 22 5 5 4" xfId="20261" xr:uid="{00000000-0005-0000-0000-0000D4690000}"/>
    <cellStyle name="Normal 22 5 5 5" xfId="29506" xr:uid="{00000000-0005-0000-0000-0000D5690000}"/>
    <cellStyle name="Normal 22 5 5 6" xfId="38751" xr:uid="{00000000-0005-0000-0000-0000D6690000}"/>
    <cellStyle name="Normal 22 5 6" xfId="5210" xr:uid="{00000000-0005-0000-0000-0000D7690000}"/>
    <cellStyle name="Normal 22 5 6 2" xfId="14455" xr:uid="{00000000-0005-0000-0000-0000D8690000}"/>
    <cellStyle name="Normal 22 5 6 3" xfId="23705" xr:uid="{00000000-0005-0000-0000-0000D9690000}"/>
    <cellStyle name="Normal 22 5 6 4" xfId="32950" xr:uid="{00000000-0005-0000-0000-0000DA690000}"/>
    <cellStyle name="Normal 22 5 6 5" xfId="42195" xr:uid="{00000000-0005-0000-0000-0000DB690000}"/>
    <cellStyle name="Normal 22 5 7" xfId="4508" xr:uid="{00000000-0005-0000-0000-0000DC690000}"/>
    <cellStyle name="Normal 22 5 7 2" xfId="13753" xr:uid="{00000000-0005-0000-0000-0000DD690000}"/>
    <cellStyle name="Normal 22 5 7 3" xfId="23003" xr:uid="{00000000-0005-0000-0000-0000DE690000}"/>
    <cellStyle name="Normal 22 5 7 4" xfId="32248" xr:uid="{00000000-0005-0000-0000-0000DF690000}"/>
    <cellStyle name="Normal 22 5 7 5" xfId="41493" xr:uid="{00000000-0005-0000-0000-0000E0690000}"/>
    <cellStyle name="Normal 22 5 8" xfId="9473" xr:uid="{00000000-0005-0000-0000-0000E1690000}"/>
    <cellStyle name="Normal 22 5 9" xfId="18723" xr:uid="{00000000-0005-0000-0000-0000E2690000}"/>
    <cellStyle name="Normal 22 6" xfId="344" xr:uid="{00000000-0005-0000-0000-0000E3690000}"/>
    <cellStyle name="Normal 22 6 10" xfId="28085" xr:uid="{00000000-0005-0000-0000-0000E4690000}"/>
    <cellStyle name="Normal 22 6 11" xfId="37330" xr:uid="{00000000-0005-0000-0000-0000E5690000}"/>
    <cellStyle name="Normal 22 6 2" xfId="713" xr:uid="{00000000-0005-0000-0000-0000E6690000}"/>
    <cellStyle name="Normal 22 6 2 10" xfId="37698" xr:uid="{00000000-0005-0000-0000-0000E7690000}"/>
    <cellStyle name="Normal 22 6 2 2" xfId="1415" xr:uid="{00000000-0005-0000-0000-0000E8690000}"/>
    <cellStyle name="Normal 22 6 2 2 2" xfId="4257" xr:uid="{00000000-0005-0000-0000-0000E9690000}"/>
    <cellStyle name="Normal 22 6 2 2 2 2" xfId="9239" xr:uid="{00000000-0005-0000-0000-0000EA690000}"/>
    <cellStyle name="Normal 22 6 2 2 2 2 2" xfId="18484" xr:uid="{00000000-0005-0000-0000-0000EB690000}"/>
    <cellStyle name="Normal 22 6 2 2 2 2 3" xfId="27734" xr:uid="{00000000-0005-0000-0000-0000EC690000}"/>
    <cellStyle name="Normal 22 6 2 2 2 2 4" xfId="36979" xr:uid="{00000000-0005-0000-0000-0000ED690000}"/>
    <cellStyle name="Normal 22 6 2 2 2 2 5" xfId="46224" xr:uid="{00000000-0005-0000-0000-0000EE690000}"/>
    <cellStyle name="Normal 22 6 2 2 2 3" xfId="13502" xr:uid="{00000000-0005-0000-0000-0000EF690000}"/>
    <cellStyle name="Normal 22 6 2 2 2 4" xfId="22752" xr:uid="{00000000-0005-0000-0000-0000F0690000}"/>
    <cellStyle name="Normal 22 6 2 2 2 5" xfId="31997" xr:uid="{00000000-0005-0000-0000-0000F1690000}"/>
    <cellStyle name="Normal 22 6 2 2 2 6" xfId="41242" xr:uid="{00000000-0005-0000-0000-0000F2690000}"/>
    <cellStyle name="Normal 22 6 2 2 3" xfId="2836" xr:uid="{00000000-0005-0000-0000-0000F3690000}"/>
    <cellStyle name="Normal 22 6 2 2 3 2" xfId="7818" xr:uid="{00000000-0005-0000-0000-0000F4690000}"/>
    <cellStyle name="Normal 22 6 2 2 3 2 2" xfId="17063" xr:uid="{00000000-0005-0000-0000-0000F5690000}"/>
    <cellStyle name="Normal 22 6 2 2 3 2 3" xfId="26313" xr:uid="{00000000-0005-0000-0000-0000F6690000}"/>
    <cellStyle name="Normal 22 6 2 2 3 2 4" xfId="35558" xr:uid="{00000000-0005-0000-0000-0000F7690000}"/>
    <cellStyle name="Normal 22 6 2 2 3 2 5" xfId="44803" xr:uid="{00000000-0005-0000-0000-0000F8690000}"/>
    <cellStyle name="Normal 22 6 2 2 3 3" xfId="12081" xr:uid="{00000000-0005-0000-0000-0000F9690000}"/>
    <cellStyle name="Normal 22 6 2 2 3 4" xfId="21331" xr:uid="{00000000-0005-0000-0000-0000FA690000}"/>
    <cellStyle name="Normal 22 6 2 2 3 5" xfId="30576" xr:uid="{00000000-0005-0000-0000-0000FB690000}"/>
    <cellStyle name="Normal 22 6 2 2 3 6" xfId="39821" xr:uid="{00000000-0005-0000-0000-0000FC690000}"/>
    <cellStyle name="Normal 22 6 2 2 4" xfId="6397" xr:uid="{00000000-0005-0000-0000-0000FD690000}"/>
    <cellStyle name="Normal 22 6 2 2 4 2" xfId="15642" xr:uid="{00000000-0005-0000-0000-0000FE690000}"/>
    <cellStyle name="Normal 22 6 2 2 4 3" xfId="24892" xr:uid="{00000000-0005-0000-0000-0000FF690000}"/>
    <cellStyle name="Normal 22 6 2 2 4 4" xfId="34137" xr:uid="{00000000-0005-0000-0000-0000006A0000}"/>
    <cellStyle name="Normal 22 6 2 2 4 5" xfId="43382" xr:uid="{00000000-0005-0000-0000-0000016A0000}"/>
    <cellStyle name="Normal 22 6 2 2 5" xfId="10660" xr:uid="{00000000-0005-0000-0000-0000026A0000}"/>
    <cellStyle name="Normal 22 6 2 2 6" xfId="19910" xr:uid="{00000000-0005-0000-0000-0000036A0000}"/>
    <cellStyle name="Normal 22 6 2 2 7" xfId="29155" xr:uid="{00000000-0005-0000-0000-0000046A0000}"/>
    <cellStyle name="Normal 22 6 2 2 8" xfId="38400" xr:uid="{00000000-0005-0000-0000-0000056A0000}"/>
    <cellStyle name="Normal 22 6 2 3" xfId="3555" xr:uid="{00000000-0005-0000-0000-0000066A0000}"/>
    <cellStyle name="Normal 22 6 2 3 2" xfId="8537" xr:uid="{00000000-0005-0000-0000-0000076A0000}"/>
    <cellStyle name="Normal 22 6 2 3 2 2" xfId="17782" xr:uid="{00000000-0005-0000-0000-0000086A0000}"/>
    <cellStyle name="Normal 22 6 2 3 2 3" xfId="27032" xr:uid="{00000000-0005-0000-0000-0000096A0000}"/>
    <cellStyle name="Normal 22 6 2 3 2 4" xfId="36277" xr:uid="{00000000-0005-0000-0000-00000A6A0000}"/>
    <cellStyle name="Normal 22 6 2 3 2 5" xfId="45522" xr:uid="{00000000-0005-0000-0000-00000B6A0000}"/>
    <cellStyle name="Normal 22 6 2 3 3" xfId="12800" xr:uid="{00000000-0005-0000-0000-00000C6A0000}"/>
    <cellStyle name="Normal 22 6 2 3 4" xfId="22050" xr:uid="{00000000-0005-0000-0000-00000D6A0000}"/>
    <cellStyle name="Normal 22 6 2 3 5" xfId="31295" xr:uid="{00000000-0005-0000-0000-00000E6A0000}"/>
    <cellStyle name="Normal 22 6 2 3 6" xfId="40540" xr:uid="{00000000-0005-0000-0000-00000F6A0000}"/>
    <cellStyle name="Normal 22 6 2 4" xfId="2117" xr:uid="{00000000-0005-0000-0000-0000106A0000}"/>
    <cellStyle name="Normal 22 6 2 4 2" xfId="7099" xr:uid="{00000000-0005-0000-0000-0000116A0000}"/>
    <cellStyle name="Normal 22 6 2 4 2 2" xfId="16344" xr:uid="{00000000-0005-0000-0000-0000126A0000}"/>
    <cellStyle name="Normal 22 6 2 4 2 3" xfId="25594" xr:uid="{00000000-0005-0000-0000-0000136A0000}"/>
    <cellStyle name="Normal 22 6 2 4 2 4" xfId="34839" xr:uid="{00000000-0005-0000-0000-0000146A0000}"/>
    <cellStyle name="Normal 22 6 2 4 2 5" xfId="44084" xr:uid="{00000000-0005-0000-0000-0000156A0000}"/>
    <cellStyle name="Normal 22 6 2 4 3" xfId="11362" xr:uid="{00000000-0005-0000-0000-0000166A0000}"/>
    <cellStyle name="Normal 22 6 2 4 4" xfId="20612" xr:uid="{00000000-0005-0000-0000-0000176A0000}"/>
    <cellStyle name="Normal 22 6 2 4 5" xfId="29857" xr:uid="{00000000-0005-0000-0000-0000186A0000}"/>
    <cellStyle name="Normal 22 6 2 4 6" xfId="39102" xr:uid="{00000000-0005-0000-0000-0000196A0000}"/>
    <cellStyle name="Normal 22 6 2 5" xfId="5695" xr:uid="{00000000-0005-0000-0000-00001A6A0000}"/>
    <cellStyle name="Normal 22 6 2 5 2" xfId="14940" xr:uid="{00000000-0005-0000-0000-00001B6A0000}"/>
    <cellStyle name="Normal 22 6 2 5 3" xfId="24190" xr:uid="{00000000-0005-0000-0000-00001C6A0000}"/>
    <cellStyle name="Normal 22 6 2 5 4" xfId="33435" xr:uid="{00000000-0005-0000-0000-00001D6A0000}"/>
    <cellStyle name="Normal 22 6 2 5 5" xfId="42680" xr:uid="{00000000-0005-0000-0000-00001E6A0000}"/>
    <cellStyle name="Normal 22 6 2 6" xfId="4976" xr:uid="{00000000-0005-0000-0000-00001F6A0000}"/>
    <cellStyle name="Normal 22 6 2 6 2" xfId="14221" xr:uid="{00000000-0005-0000-0000-0000206A0000}"/>
    <cellStyle name="Normal 22 6 2 6 3" xfId="23471" xr:uid="{00000000-0005-0000-0000-0000216A0000}"/>
    <cellStyle name="Normal 22 6 2 6 4" xfId="32716" xr:uid="{00000000-0005-0000-0000-0000226A0000}"/>
    <cellStyle name="Normal 22 6 2 6 5" xfId="41961" xr:uid="{00000000-0005-0000-0000-0000236A0000}"/>
    <cellStyle name="Normal 22 6 2 7" xfId="9958" xr:uid="{00000000-0005-0000-0000-0000246A0000}"/>
    <cellStyle name="Normal 22 6 2 8" xfId="19208" xr:uid="{00000000-0005-0000-0000-0000256A0000}"/>
    <cellStyle name="Normal 22 6 2 9" xfId="28453" xr:uid="{00000000-0005-0000-0000-0000266A0000}"/>
    <cellStyle name="Normal 22 6 3" xfId="1064" xr:uid="{00000000-0005-0000-0000-0000276A0000}"/>
    <cellStyle name="Normal 22 6 3 2" xfId="3906" xr:uid="{00000000-0005-0000-0000-0000286A0000}"/>
    <cellStyle name="Normal 22 6 3 2 2" xfId="8888" xr:uid="{00000000-0005-0000-0000-0000296A0000}"/>
    <cellStyle name="Normal 22 6 3 2 2 2" xfId="18133" xr:uid="{00000000-0005-0000-0000-00002A6A0000}"/>
    <cellStyle name="Normal 22 6 3 2 2 3" xfId="27383" xr:uid="{00000000-0005-0000-0000-00002B6A0000}"/>
    <cellStyle name="Normal 22 6 3 2 2 4" xfId="36628" xr:uid="{00000000-0005-0000-0000-00002C6A0000}"/>
    <cellStyle name="Normal 22 6 3 2 2 5" xfId="45873" xr:uid="{00000000-0005-0000-0000-00002D6A0000}"/>
    <cellStyle name="Normal 22 6 3 2 3" xfId="13151" xr:uid="{00000000-0005-0000-0000-00002E6A0000}"/>
    <cellStyle name="Normal 22 6 3 2 4" xfId="22401" xr:uid="{00000000-0005-0000-0000-00002F6A0000}"/>
    <cellStyle name="Normal 22 6 3 2 5" xfId="31646" xr:uid="{00000000-0005-0000-0000-0000306A0000}"/>
    <cellStyle name="Normal 22 6 3 2 6" xfId="40891" xr:uid="{00000000-0005-0000-0000-0000316A0000}"/>
    <cellStyle name="Normal 22 6 3 3" xfId="2468" xr:uid="{00000000-0005-0000-0000-0000326A0000}"/>
    <cellStyle name="Normal 22 6 3 3 2" xfId="7450" xr:uid="{00000000-0005-0000-0000-0000336A0000}"/>
    <cellStyle name="Normal 22 6 3 3 2 2" xfId="16695" xr:uid="{00000000-0005-0000-0000-0000346A0000}"/>
    <cellStyle name="Normal 22 6 3 3 2 3" xfId="25945" xr:uid="{00000000-0005-0000-0000-0000356A0000}"/>
    <cellStyle name="Normal 22 6 3 3 2 4" xfId="35190" xr:uid="{00000000-0005-0000-0000-0000366A0000}"/>
    <cellStyle name="Normal 22 6 3 3 2 5" xfId="44435" xr:uid="{00000000-0005-0000-0000-0000376A0000}"/>
    <cellStyle name="Normal 22 6 3 3 3" xfId="11713" xr:uid="{00000000-0005-0000-0000-0000386A0000}"/>
    <cellStyle name="Normal 22 6 3 3 4" xfId="20963" xr:uid="{00000000-0005-0000-0000-0000396A0000}"/>
    <cellStyle name="Normal 22 6 3 3 5" xfId="30208" xr:uid="{00000000-0005-0000-0000-00003A6A0000}"/>
    <cellStyle name="Normal 22 6 3 3 6" xfId="39453" xr:uid="{00000000-0005-0000-0000-00003B6A0000}"/>
    <cellStyle name="Normal 22 6 3 4" xfId="6046" xr:uid="{00000000-0005-0000-0000-00003C6A0000}"/>
    <cellStyle name="Normal 22 6 3 4 2" xfId="15291" xr:uid="{00000000-0005-0000-0000-00003D6A0000}"/>
    <cellStyle name="Normal 22 6 3 4 3" xfId="24541" xr:uid="{00000000-0005-0000-0000-00003E6A0000}"/>
    <cellStyle name="Normal 22 6 3 4 4" xfId="33786" xr:uid="{00000000-0005-0000-0000-00003F6A0000}"/>
    <cellStyle name="Normal 22 6 3 4 5" xfId="43031" xr:uid="{00000000-0005-0000-0000-0000406A0000}"/>
    <cellStyle name="Normal 22 6 3 5" xfId="10309" xr:uid="{00000000-0005-0000-0000-0000416A0000}"/>
    <cellStyle name="Normal 22 6 3 6" xfId="19559" xr:uid="{00000000-0005-0000-0000-0000426A0000}"/>
    <cellStyle name="Normal 22 6 3 7" xfId="28804" xr:uid="{00000000-0005-0000-0000-0000436A0000}"/>
    <cellStyle name="Normal 22 6 3 8" xfId="38049" xr:uid="{00000000-0005-0000-0000-0000446A0000}"/>
    <cellStyle name="Normal 22 6 4" xfId="3187" xr:uid="{00000000-0005-0000-0000-0000456A0000}"/>
    <cellStyle name="Normal 22 6 4 2" xfId="8169" xr:uid="{00000000-0005-0000-0000-0000466A0000}"/>
    <cellStyle name="Normal 22 6 4 2 2" xfId="17414" xr:uid="{00000000-0005-0000-0000-0000476A0000}"/>
    <cellStyle name="Normal 22 6 4 2 3" xfId="26664" xr:uid="{00000000-0005-0000-0000-0000486A0000}"/>
    <cellStyle name="Normal 22 6 4 2 4" xfId="35909" xr:uid="{00000000-0005-0000-0000-0000496A0000}"/>
    <cellStyle name="Normal 22 6 4 2 5" xfId="45154" xr:uid="{00000000-0005-0000-0000-00004A6A0000}"/>
    <cellStyle name="Normal 22 6 4 3" xfId="12432" xr:uid="{00000000-0005-0000-0000-00004B6A0000}"/>
    <cellStyle name="Normal 22 6 4 4" xfId="21682" xr:uid="{00000000-0005-0000-0000-00004C6A0000}"/>
    <cellStyle name="Normal 22 6 4 5" xfId="30927" xr:uid="{00000000-0005-0000-0000-00004D6A0000}"/>
    <cellStyle name="Normal 22 6 4 6" xfId="40172" xr:uid="{00000000-0005-0000-0000-00004E6A0000}"/>
    <cellStyle name="Normal 22 6 5" xfId="1649" xr:uid="{00000000-0005-0000-0000-00004F6A0000}"/>
    <cellStyle name="Normal 22 6 5 2" xfId="6631" xr:uid="{00000000-0005-0000-0000-0000506A0000}"/>
    <cellStyle name="Normal 22 6 5 2 2" xfId="15876" xr:uid="{00000000-0005-0000-0000-0000516A0000}"/>
    <cellStyle name="Normal 22 6 5 2 3" xfId="25126" xr:uid="{00000000-0005-0000-0000-0000526A0000}"/>
    <cellStyle name="Normal 22 6 5 2 4" xfId="34371" xr:uid="{00000000-0005-0000-0000-0000536A0000}"/>
    <cellStyle name="Normal 22 6 5 2 5" xfId="43616" xr:uid="{00000000-0005-0000-0000-0000546A0000}"/>
    <cellStyle name="Normal 22 6 5 3" xfId="10894" xr:uid="{00000000-0005-0000-0000-0000556A0000}"/>
    <cellStyle name="Normal 22 6 5 4" xfId="20144" xr:uid="{00000000-0005-0000-0000-0000566A0000}"/>
    <cellStyle name="Normal 22 6 5 5" xfId="29389" xr:uid="{00000000-0005-0000-0000-0000576A0000}"/>
    <cellStyle name="Normal 22 6 5 6" xfId="38634" xr:uid="{00000000-0005-0000-0000-0000586A0000}"/>
    <cellStyle name="Normal 22 6 6" xfId="5327" xr:uid="{00000000-0005-0000-0000-0000596A0000}"/>
    <cellStyle name="Normal 22 6 6 2" xfId="14572" xr:uid="{00000000-0005-0000-0000-00005A6A0000}"/>
    <cellStyle name="Normal 22 6 6 3" xfId="23822" xr:uid="{00000000-0005-0000-0000-00005B6A0000}"/>
    <cellStyle name="Normal 22 6 6 4" xfId="33067" xr:uid="{00000000-0005-0000-0000-00005C6A0000}"/>
    <cellStyle name="Normal 22 6 6 5" xfId="42312" xr:uid="{00000000-0005-0000-0000-00005D6A0000}"/>
    <cellStyle name="Normal 22 6 7" xfId="4625" xr:uid="{00000000-0005-0000-0000-00005E6A0000}"/>
    <cellStyle name="Normal 22 6 7 2" xfId="13870" xr:uid="{00000000-0005-0000-0000-00005F6A0000}"/>
    <cellStyle name="Normal 22 6 7 3" xfId="23120" xr:uid="{00000000-0005-0000-0000-0000606A0000}"/>
    <cellStyle name="Normal 22 6 7 4" xfId="32365" xr:uid="{00000000-0005-0000-0000-0000616A0000}"/>
    <cellStyle name="Normal 22 6 7 5" xfId="41610" xr:uid="{00000000-0005-0000-0000-0000626A0000}"/>
    <cellStyle name="Normal 22 6 8" xfId="9590" xr:uid="{00000000-0005-0000-0000-0000636A0000}"/>
    <cellStyle name="Normal 22 6 9" xfId="18840" xr:uid="{00000000-0005-0000-0000-0000646A0000}"/>
    <cellStyle name="Normal 22 7" xfId="478" xr:uid="{00000000-0005-0000-0000-0000656A0000}"/>
    <cellStyle name="Normal 22 7 10" xfId="37464" xr:uid="{00000000-0005-0000-0000-0000666A0000}"/>
    <cellStyle name="Normal 22 7 2" xfId="1181" xr:uid="{00000000-0005-0000-0000-0000676A0000}"/>
    <cellStyle name="Normal 22 7 2 2" xfId="4023" xr:uid="{00000000-0005-0000-0000-0000686A0000}"/>
    <cellStyle name="Normal 22 7 2 2 2" xfId="9005" xr:uid="{00000000-0005-0000-0000-0000696A0000}"/>
    <cellStyle name="Normal 22 7 2 2 2 2" xfId="18250" xr:uid="{00000000-0005-0000-0000-00006A6A0000}"/>
    <cellStyle name="Normal 22 7 2 2 2 3" xfId="27500" xr:uid="{00000000-0005-0000-0000-00006B6A0000}"/>
    <cellStyle name="Normal 22 7 2 2 2 4" xfId="36745" xr:uid="{00000000-0005-0000-0000-00006C6A0000}"/>
    <cellStyle name="Normal 22 7 2 2 2 5" xfId="45990" xr:uid="{00000000-0005-0000-0000-00006D6A0000}"/>
    <cellStyle name="Normal 22 7 2 2 3" xfId="13268" xr:uid="{00000000-0005-0000-0000-00006E6A0000}"/>
    <cellStyle name="Normal 22 7 2 2 4" xfId="22518" xr:uid="{00000000-0005-0000-0000-00006F6A0000}"/>
    <cellStyle name="Normal 22 7 2 2 5" xfId="31763" xr:uid="{00000000-0005-0000-0000-0000706A0000}"/>
    <cellStyle name="Normal 22 7 2 2 6" xfId="41008" xr:uid="{00000000-0005-0000-0000-0000716A0000}"/>
    <cellStyle name="Normal 22 7 2 3" xfId="2602" xr:uid="{00000000-0005-0000-0000-0000726A0000}"/>
    <cellStyle name="Normal 22 7 2 3 2" xfId="7584" xr:uid="{00000000-0005-0000-0000-0000736A0000}"/>
    <cellStyle name="Normal 22 7 2 3 2 2" xfId="16829" xr:uid="{00000000-0005-0000-0000-0000746A0000}"/>
    <cellStyle name="Normal 22 7 2 3 2 3" xfId="26079" xr:uid="{00000000-0005-0000-0000-0000756A0000}"/>
    <cellStyle name="Normal 22 7 2 3 2 4" xfId="35324" xr:uid="{00000000-0005-0000-0000-0000766A0000}"/>
    <cellStyle name="Normal 22 7 2 3 2 5" xfId="44569" xr:uid="{00000000-0005-0000-0000-0000776A0000}"/>
    <cellStyle name="Normal 22 7 2 3 3" xfId="11847" xr:uid="{00000000-0005-0000-0000-0000786A0000}"/>
    <cellStyle name="Normal 22 7 2 3 4" xfId="21097" xr:uid="{00000000-0005-0000-0000-0000796A0000}"/>
    <cellStyle name="Normal 22 7 2 3 5" xfId="30342" xr:uid="{00000000-0005-0000-0000-00007A6A0000}"/>
    <cellStyle name="Normal 22 7 2 3 6" xfId="39587" xr:uid="{00000000-0005-0000-0000-00007B6A0000}"/>
    <cellStyle name="Normal 22 7 2 4" xfId="6163" xr:uid="{00000000-0005-0000-0000-00007C6A0000}"/>
    <cellStyle name="Normal 22 7 2 4 2" xfId="15408" xr:uid="{00000000-0005-0000-0000-00007D6A0000}"/>
    <cellStyle name="Normal 22 7 2 4 3" xfId="24658" xr:uid="{00000000-0005-0000-0000-00007E6A0000}"/>
    <cellStyle name="Normal 22 7 2 4 4" xfId="33903" xr:uid="{00000000-0005-0000-0000-00007F6A0000}"/>
    <cellStyle name="Normal 22 7 2 4 5" xfId="43148" xr:uid="{00000000-0005-0000-0000-0000806A0000}"/>
    <cellStyle name="Normal 22 7 2 5" xfId="10426" xr:uid="{00000000-0005-0000-0000-0000816A0000}"/>
    <cellStyle name="Normal 22 7 2 6" xfId="19676" xr:uid="{00000000-0005-0000-0000-0000826A0000}"/>
    <cellStyle name="Normal 22 7 2 7" xfId="28921" xr:uid="{00000000-0005-0000-0000-0000836A0000}"/>
    <cellStyle name="Normal 22 7 2 8" xfId="38166" xr:uid="{00000000-0005-0000-0000-0000846A0000}"/>
    <cellStyle name="Normal 22 7 3" xfId="3321" xr:uid="{00000000-0005-0000-0000-0000856A0000}"/>
    <cellStyle name="Normal 22 7 3 2" xfId="8303" xr:uid="{00000000-0005-0000-0000-0000866A0000}"/>
    <cellStyle name="Normal 22 7 3 2 2" xfId="17548" xr:uid="{00000000-0005-0000-0000-0000876A0000}"/>
    <cellStyle name="Normal 22 7 3 2 3" xfId="26798" xr:uid="{00000000-0005-0000-0000-0000886A0000}"/>
    <cellStyle name="Normal 22 7 3 2 4" xfId="36043" xr:uid="{00000000-0005-0000-0000-0000896A0000}"/>
    <cellStyle name="Normal 22 7 3 2 5" xfId="45288" xr:uid="{00000000-0005-0000-0000-00008A6A0000}"/>
    <cellStyle name="Normal 22 7 3 3" xfId="12566" xr:uid="{00000000-0005-0000-0000-00008B6A0000}"/>
    <cellStyle name="Normal 22 7 3 4" xfId="21816" xr:uid="{00000000-0005-0000-0000-00008C6A0000}"/>
    <cellStyle name="Normal 22 7 3 5" xfId="31061" xr:uid="{00000000-0005-0000-0000-00008D6A0000}"/>
    <cellStyle name="Normal 22 7 3 6" xfId="40306" xr:uid="{00000000-0005-0000-0000-00008E6A0000}"/>
    <cellStyle name="Normal 22 7 4" xfId="1883" xr:uid="{00000000-0005-0000-0000-00008F6A0000}"/>
    <cellStyle name="Normal 22 7 4 2" xfId="6865" xr:uid="{00000000-0005-0000-0000-0000906A0000}"/>
    <cellStyle name="Normal 22 7 4 2 2" xfId="16110" xr:uid="{00000000-0005-0000-0000-0000916A0000}"/>
    <cellStyle name="Normal 22 7 4 2 3" xfId="25360" xr:uid="{00000000-0005-0000-0000-0000926A0000}"/>
    <cellStyle name="Normal 22 7 4 2 4" xfId="34605" xr:uid="{00000000-0005-0000-0000-0000936A0000}"/>
    <cellStyle name="Normal 22 7 4 2 5" xfId="43850" xr:uid="{00000000-0005-0000-0000-0000946A0000}"/>
    <cellStyle name="Normal 22 7 4 3" xfId="11128" xr:uid="{00000000-0005-0000-0000-0000956A0000}"/>
    <cellStyle name="Normal 22 7 4 4" xfId="20378" xr:uid="{00000000-0005-0000-0000-0000966A0000}"/>
    <cellStyle name="Normal 22 7 4 5" xfId="29623" xr:uid="{00000000-0005-0000-0000-0000976A0000}"/>
    <cellStyle name="Normal 22 7 4 6" xfId="38868" xr:uid="{00000000-0005-0000-0000-0000986A0000}"/>
    <cellStyle name="Normal 22 7 5" xfId="5461" xr:uid="{00000000-0005-0000-0000-0000996A0000}"/>
    <cellStyle name="Normal 22 7 5 2" xfId="14706" xr:uid="{00000000-0005-0000-0000-00009A6A0000}"/>
    <cellStyle name="Normal 22 7 5 3" xfId="23956" xr:uid="{00000000-0005-0000-0000-00009B6A0000}"/>
    <cellStyle name="Normal 22 7 5 4" xfId="33201" xr:uid="{00000000-0005-0000-0000-00009C6A0000}"/>
    <cellStyle name="Normal 22 7 5 5" xfId="42446" xr:uid="{00000000-0005-0000-0000-00009D6A0000}"/>
    <cellStyle name="Normal 22 7 6" xfId="4752" xr:uid="{00000000-0005-0000-0000-00009E6A0000}"/>
    <cellStyle name="Normal 22 7 6 2" xfId="13997" xr:uid="{00000000-0005-0000-0000-00009F6A0000}"/>
    <cellStyle name="Normal 22 7 6 3" xfId="23247" xr:uid="{00000000-0005-0000-0000-0000A06A0000}"/>
    <cellStyle name="Normal 22 7 6 4" xfId="32492" xr:uid="{00000000-0005-0000-0000-0000A16A0000}"/>
    <cellStyle name="Normal 22 7 6 5" xfId="41737" xr:uid="{00000000-0005-0000-0000-0000A26A0000}"/>
    <cellStyle name="Normal 22 7 7" xfId="9724" xr:uid="{00000000-0005-0000-0000-0000A36A0000}"/>
    <cellStyle name="Normal 22 7 8" xfId="18974" xr:uid="{00000000-0005-0000-0000-0000A46A0000}"/>
    <cellStyle name="Normal 22 7 9" xfId="28219" xr:uid="{00000000-0005-0000-0000-0000A56A0000}"/>
    <cellStyle name="Normal 22 8" xfId="830" xr:uid="{00000000-0005-0000-0000-0000A66A0000}"/>
    <cellStyle name="Normal 22 8 2" xfId="3672" xr:uid="{00000000-0005-0000-0000-0000A76A0000}"/>
    <cellStyle name="Normal 22 8 2 2" xfId="8654" xr:uid="{00000000-0005-0000-0000-0000A86A0000}"/>
    <cellStyle name="Normal 22 8 2 2 2" xfId="17899" xr:uid="{00000000-0005-0000-0000-0000A96A0000}"/>
    <cellStyle name="Normal 22 8 2 2 3" xfId="27149" xr:uid="{00000000-0005-0000-0000-0000AA6A0000}"/>
    <cellStyle name="Normal 22 8 2 2 4" xfId="36394" xr:uid="{00000000-0005-0000-0000-0000AB6A0000}"/>
    <cellStyle name="Normal 22 8 2 2 5" xfId="45639" xr:uid="{00000000-0005-0000-0000-0000AC6A0000}"/>
    <cellStyle name="Normal 22 8 2 3" xfId="12917" xr:uid="{00000000-0005-0000-0000-0000AD6A0000}"/>
    <cellStyle name="Normal 22 8 2 4" xfId="22167" xr:uid="{00000000-0005-0000-0000-0000AE6A0000}"/>
    <cellStyle name="Normal 22 8 2 5" xfId="31412" xr:uid="{00000000-0005-0000-0000-0000AF6A0000}"/>
    <cellStyle name="Normal 22 8 2 6" xfId="40657" xr:uid="{00000000-0005-0000-0000-0000B06A0000}"/>
    <cellStyle name="Normal 22 8 3" xfId="2234" xr:uid="{00000000-0005-0000-0000-0000B16A0000}"/>
    <cellStyle name="Normal 22 8 3 2" xfId="7216" xr:uid="{00000000-0005-0000-0000-0000B26A0000}"/>
    <cellStyle name="Normal 22 8 3 2 2" xfId="16461" xr:uid="{00000000-0005-0000-0000-0000B36A0000}"/>
    <cellStyle name="Normal 22 8 3 2 3" xfId="25711" xr:uid="{00000000-0005-0000-0000-0000B46A0000}"/>
    <cellStyle name="Normal 22 8 3 2 4" xfId="34956" xr:uid="{00000000-0005-0000-0000-0000B56A0000}"/>
    <cellStyle name="Normal 22 8 3 2 5" xfId="44201" xr:uid="{00000000-0005-0000-0000-0000B66A0000}"/>
    <cellStyle name="Normal 22 8 3 3" xfId="11479" xr:uid="{00000000-0005-0000-0000-0000B76A0000}"/>
    <cellStyle name="Normal 22 8 3 4" xfId="20729" xr:uid="{00000000-0005-0000-0000-0000B86A0000}"/>
    <cellStyle name="Normal 22 8 3 5" xfId="29974" xr:uid="{00000000-0005-0000-0000-0000B96A0000}"/>
    <cellStyle name="Normal 22 8 3 6" xfId="39219" xr:uid="{00000000-0005-0000-0000-0000BA6A0000}"/>
    <cellStyle name="Normal 22 8 4" xfId="5812" xr:uid="{00000000-0005-0000-0000-0000BB6A0000}"/>
    <cellStyle name="Normal 22 8 4 2" xfId="15057" xr:uid="{00000000-0005-0000-0000-0000BC6A0000}"/>
    <cellStyle name="Normal 22 8 4 3" xfId="24307" xr:uid="{00000000-0005-0000-0000-0000BD6A0000}"/>
    <cellStyle name="Normal 22 8 4 4" xfId="33552" xr:uid="{00000000-0005-0000-0000-0000BE6A0000}"/>
    <cellStyle name="Normal 22 8 4 5" xfId="42797" xr:uid="{00000000-0005-0000-0000-0000BF6A0000}"/>
    <cellStyle name="Normal 22 8 5" xfId="10075" xr:uid="{00000000-0005-0000-0000-0000C06A0000}"/>
    <cellStyle name="Normal 22 8 6" xfId="19325" xr:uid="{00000000-0005-0000-0000-0000C16A0000}"/>
    <cellStyle name="Normal 22 8 7" xfId="28570" xr:uid="{00000000-0005-0000-0000-0000C26A0000}"/>
    <cellStyle name="Normal 22 8 8" xfId="37815" xr:uid="{00000000-0005-0000-0000-0000C36A0000}"/>
    <cellStyle name="Normal 22 9" xfId="2953" xr:uid="{00000000-0005-0000-0000-0000C46A0000}"/>
    <cellStyle name="Normal 22 9 2" xfId="7935" xr:uid="{00000000-0005-0000-0000-0000C56A0000}"/>
    <cellStyle name="Normal 22 9 2 2" xfId="17180" xr:uid="{00000000-0005-0000-0000-0000C66A0000}"/>
    <cellStyle name="Normal 22 9 2 3" xfId="26430" xr:uid="{00000000-0005-0000-0000-0000C76A0000}"/>
    <cellStyle name="Normal 22 9 2 4" xfId="35675" xr:uid="{00000000-0005-0000-0000-0000C86A0000}"/>
    <cellStyle name="Normal 22 9 2 5" xfId="44920" xr:uid="{00000000-0005-0000-0000-0000C96A0000}"/>
    <cellStyle name="Normal 22 9 3" xfId="12198" xr:uid="{00000000-0005-0000-0000-0000CA6A0000}"/>
    <cellStyle name="Normal 22 9 4" xfId="21448" xr:uid="{00000000-0005-0000-0000-0000CB6A0000}"/>
    <cellStyle name="Normal 22 9 5" xfId="30693" xr:uid="{00000000-0005-0000-0000-0000CC6A0000}"/>
    <cellStyle name="Normal 22 9 6" xfId="39938" xr:uid="{00000000-0005-0000-0000-0000CD6A0000}"/>
    <cellStyle name="Normal 23" xfId="103" xr:uid="{00000000-0005-0000-0000-0000CE6A0000}"/>
    <cellStyle name="Normal 23 10" xfId="5092" xr:uid="{00000000-0005-0000-0000-0000CF6A0000}"/>
    <cellStyle name="Normal 23 10 2" xfId="14337" xr:uid="{00000000-0005-0000-0000-0000D06A0000}"/>
    <cellStyle name="Normal 23 10 3" xfId="23587" xr:uid="{00000000-0005-0000-0000-0000D16A0000}"/>
    <cellStyle name="Normal 23 10 4" xfId="32832" xr:uid="{00000000-0005-0000-0000-0000D26A0000}"/>
    <cellStyle name="Normal 23 10 5" xfId="42077" xr:uid="{00000000-0005-0000-0000-0000D36A0000}"/>
    <cellStyle name="Normal 23 11" xfId="4390" xr:uid="{00000000-0005-0000-0000-0000D46A0000}"/>
    <cellStyle name="Normal 23 11 2" xfId="13635" xr:uid="{00000000-0005-0000-0000-0000D56A0000}"/>
    <cellStyle name="Normal 23 11 3" xfId="22885" xr:uid="{00000000-0005-0000-0000-0000D66A0000}"/>
    <cellStyle name="Normal 23 11 4" xfId="32130" xr:uid="{00000000-0005-0000-0000-0000D76A0000}"/>
    <cellStyle name="Normal 23 11 5" xfId="41375" xr:uid="{00000000-0005-0000-0000-0000D86A0000}"/>
    <cellStyle name="Normal 23 12" xfId="9355" xr:uid="{00000000-0005-0000-0000-0000D96A0000}"/>
    <cellStyle name="Normal 23 13" xfId="18605" xr:uid="{00000000-0005-0000-0000-0000DA6A0000}"/>
    <cellStyle name="Normal 23 14" xfId="27850" xr:uid="{00000000-0005-0000-0000-0000DB6A0000}"/>
    <cellStyle name="Normal 23 15" xfId="37095" xr:uid="{00000000-0005-0000-0000-0000DC6A0000}"/>
    <cellStyle name="Normal 23 2" xfId="186" xr:uid="{00000000-0005-0000-0000-0000DD6A0000}"/>
    <cellStyle name="Normal 23 2 10" xfId="9433" xr:uid="{00000000-0005-0000-0000-0000DE6A0000}"/>
    <cellStyle name="Normal 23 2 11" xfId="18683" xr:uid="{00000000-0005-0000-0000-0000DF6A0000}"/>
    <cellStyle name="Normal 23 2 12" xfId="27928" xr:uid="{00000000-0005-0000-0000-0000E06A0000}"/>
    <cellStyle name="Normal 23 2 13" xfId="37173" xr:uid="{00000000-0005-0000-0000-0000E16A0000}"/>
    <cellStyle name="Normal 23 2 2" xfId="265" xr:uid="{00000000-0005-0000-0000-0000E26A0000}"/>
    <cellStyle name="Normal 23 2 2 10" xfId="28006" xr:uid="{00000000-0005-0000-0000-0000E36A0000}"/>
    <cellStyle name="Normal 23 2 2 11" xfId="37251" xr:uid="{00000000-0005-0000-0000-0000E46A0000}"/>
    <cellStyle name="Normal 23 2 2 2" xfId="634" xr:uid="{00000000-0005-0000-0000-0000E56A0000}"/>
    <cellStyle name="Normal 23 2 2 2 10" xfId="37619" xr:uid="{00000000-0005-0000-0000-0000E66A0000}"/>
    <cellStyle name="Normal 23 2 2 2 2" xfId="1336" xr:uid="{00000000-0005-0000-0000-0000E76A0000}"/>
    <cellStyle name="Normal 23 2 2 2 2 2" xfId="4178" xr:uid="{00000000-0005-0000-0000-0000E86A0000}"/>
    <cellStyle name="Normal 23 2 2 2 2 2 2" xfId="9160" xr:uid="{00000000-0005-0000-0000-0000E96A0000}"/>
    <cellStyle name="Normal 23 2 2 2 2 2 2 2" xfId="18405" xr:uid="{00000000-0005-0000-0000-0000EA6A0000}"/>
    <cellStyle name="Normal 23 2 2 2 2 2 2 3" xfId="27655" xr:uid="{00000000-0005-0000-0000-0000EB6A0000}"/>
    <cellStyle name="Normal 23 2 2 2 2 2 2 4" xfId="36900" xr:uid="{00000000-0005-0000-0000-0000EC6A0000}"/>
    <cellStyle name="Normal 23 2 2 2 2 2 2 5" xfId="46145" xr:uid="{00000000-0005-0000-0000-0000ED6A0000}"/>
    <cellStyle name="Normal 23 2 2 2 2 2 3" xfId="13423" xr:uid="{00000000-0005-0000-0000-0000EE6A0000}"/>
    <cellStyle name="Normal 23 2 2 2 2 2 4" xfId="22673" xr:uid="{00000000-0005-0000-0000-0000EF6A0000}"/>
    <cellStyle name="Normal 23 2 2 2 2 2 5" xfId="31918" xr:uid="{00000000-0005-0000-0000-0000F06A0000}"/>
    <cellStyle name="Normal 23 2 2 2 2 2 6" xfId="41163" xr:uid="{00000000-0005-0000-0000-0000F16A0000}"/>
    <cellStyle name="Normal 23 2 2 2 2 3" xfId="2757" xr:uid="{00000000-0005-0000-0000-0000F26A0000}"/>
    <cellStyle name="Normal 23 2 2 2 2 3 2" xfId="7739" xr:uid="{00000000-0005-0000-0000-0000F36A0000}"/>
    <cellStyle name="Normal 23 2 2 2 2 3 2 2" xfId="16984" xr:uid="{00000000-0005-0000-0000-0000F46A0000}"/>
    <cellStyle name="Normal 23 2 2 2 2 3 2 3" xfId="26234" xr:uid="{00000000-0005-0000-0000-0000F56A0000}"/>
    <cellStyle name="Normal 23 2 2 2 2 3 2 4" xfId="35479" xr:uid="{00000000-0005-0000-0000-0000F66A0000}"/>
    <cellStyle name="Normal 23 2 2 2 2 3 2 5" xfId="44724" xr:uid="{00000000-0005-0000-0000-0000F76A0000}"/>
    <cellStyle name="Normal 23 2 2 2 2 3 3" xfId="12002" xr:uid="{00000000-0005-0000-0000-0000F86A0000}"/>
    <cellStyle name="Normal 23 2 2 2 2 3 4" xfId="21252" xr:uid="{00000000-0005-0000-0000-0000F96A0000}"/>
    <cellStyle name="Normal 23 2 2 2 2 3 5" xfId="30497" xr:uid="{00000000-0005-0000-0000-0000FA6A0000}"/>
    <cellStyle name="Normal 23 2 2 2 2 3 6" xfId="39742" xr:uid="{00000000-0005-0000-0000-0000FB6A0000}"/>
    <cellStyle name="Normal 23 2 2 2 2 4" xfId="6318" xr:uid="{00000000-0005-0000-0000-0000FC6A0000}"/>
    <cellStyle name="Normal 23 2 2 2 2 4 2" xfId="15563" xr:uid="{00000000-0005-0000-0000-0000FD6A0000}"/>
    <cellStyle name="Normal 23 2 2 2 2 4 3" xfId="24813" xr:uid="{00000000-0005-0000-0000-0000FE6A0000}"/>
    <cellStyle name="Normal 23 2 2 2 2 4 4" xfId="34058" xr:uid="{00000000-0005-0000-0000-0000FF6A0000}"/>
    <cellStyle name="Normal 23 2 2 2 2 4 5" xfId="43303" xr:uid="{00000000-0005-0000-0000-0000006B0000}"/>
    <cellStyle name="Normal 23 2 2 2 2 5" xfId="10581" xr:uid="{00000000-0005-0000-0000-0000016B0000}"/>
    <cellStyle name="Normal 23 2 2 2 2 6" xfId="19831" xr:uid="{00000000-0005-0000-0000-0000026B0000}"/>
    <cellStyle name="Normal 23 2 2 2 2 7" xfId="29076" xr:uid="{00000000-0005-0000-0000-0000036B0000}"/>
    <cellStyle name="Normal 23 2 2 2 2 8" xfId="38321" xr:uid="{00000000-0005-0000-0000-0000046B0000}"/>
    <cellStyle name="Normal 23 2 2 2 3" xfId="3476" xr:uid="{00000000-0005-0000-0000-0000056B0000}"/>
    <cellStyle name="Normal 23 2 2 2 3 2" xfId="8458" xr:uid="{00000000-0005-0000-0000-0000066B0000}"/>
    <cellStyle name="Normal 23 2 2 2 3 2 2" xfId="17703" xr:uid="{00000000-0005-0000-0000-0000076B0000}"/>
    <cellStyle name="Normal 23 2 2 2 3 2 3" xfId="26953" xr:uid="{00000000-0005-0000-0000-0000086B0000}"/>
    <cellStyle name="Normal 23 2 2 2 3 2 4" xfId="36198" xr:uid="{00000000-0005-0000-0000-0000096B0000}"/>
    <cellStyle name="Normal 23 2 2 2 3 2 5" xfId="45443" xr:uid="{00000000-0005-0000-0000-00000A6B0000}"/>
    <cellStyle name="Normal 23 2 2 2 3 3" xfId="12721" xr:uid="{00000000-0005-0000-0000-00000B6B0000}"/>
    <cellStyle name="Normal 23 2 2 2 3 4" xfId="21971" xr:uid="{00000000-0005-0000-0000-00000C6B0000}"/>
    <cellStyle name="Normal 23 2 2 2 3 5" xfId="31216" xr:uid="{00000000-0005-0000-0000-00000D6B0000}"/>
    <cellStyle name="Normal 23 2 2 2 3 6" xfId="40461" xr:uid="{00000000-0005-0000-0000-00000E6B0000}"/>
    <cellStyle name="Normal 23 2 2 2 4" xfId="2038" xr:uid="{00000000-0005-0000-0000-00000F6B0000}"/>
    <cellStyle name="Normal 23 2 2 2 4 2" xfId="7020" xr:uid="{00000000-0005-0000-0000-0000106B0000}"/>
    <cellStyle name="Normal 23 2 2 2 4 2 2" xfId="16265" xr:uid="{00000000-0005-0000-0000-0000116B0000}"/>
    <cellStyle name="Normal 23 2 2 2 4 2 3" xfId="25515" xr:uid="{00000000-0005-0000-0000-0000126B0000}"/>
    <cellStyle name="Normal 23 2 2 2 4 2 4" xfId="34760" xr:uid="{00000000-0005-0000-0000-0000136B0000}"/>
    <cellStyle name="Normal 23 2 2 2 4 2 5" xfId="44005" xr:uid="{00000000-0005-0000-0000-0000146B0000}"/>
    <cellStyle name="Normal 23 2 2 2 4 3" xfId="11283" xr:uid="{00000000-0005-0000-0000-0000156B0000}"/>
    <cellStyle name="Normal 23 2 2 2 4 4" xfId="20533" xr:uid="{00000000-0005-0000-0000-0000166B0000}"/>
    <cellStyle name="Normal 23 2 2 2 4 5" xfId="29778" xr:uid="{00000000-0005-0000-0000-0000176B0000}"/>
    <cellStyle name="Normal 23 2 2 2 4 6" xfId="39023" xr:uid="{00000000-0005-0000-0000-0000186B0000}"/>
    <cellStyle name="Normal 23 2 2 2 5" xfId="5616" xr:uid="{00000000-0005-0000-0000-0000196B0000}"/>
    <cellStyle name="Normal 23 2 2 2 5 2" xfId="14861" xr:uid="{00000000-0005-0000-0000-00001A6B0000}"/>
    <cellStyle name="Normal 23 2 2 2 5 3" xfId="24111" xr:uid="{00000000-0005-0000-0000-00001B6B0000}"/>
    <cellStyle name="Normal 23 2 2 2 5 4" xfId="33356" xr:uid="{00000000-0005-0000-0000-00001C6B0000}"/>
    <cellStyle name="Normal 23 2 2 2 5 5" xfId="42601" xr:uid="{00000000-0005-0000-0000-00001D6B0000}"/>
    <cellStyle name="Normal 23 2 2 2 6" xfId="4897" xr:uid="{00000000-0005-0000-0000-00001E6B0000}"/>
    <cellStyle name="Normal 23 2 2 2 6 2" xfId="14142" xr:uid="{00000000-0005-0000-0000-00001F6B0000}"/>
    <cellStyle name="Normal 23 2 2 2 6 3" xfId="23392" xr:uid="{00000000-0005-0000-0000-0000206B0000}"/>
    <cellStyle name="Normal 23 2 2 2 6 4" xfId="32637" xr:uid="{00000000-0005-0000-0000-0000216B0000}"/>
    <cellStyle name="Normal 23 2 2 2 6 5" xfId="41882" xr:uid="{00000000-0005-0000-0000-0000226B0000}"/>
    <cellStyle name="Normal 23 2 2 2 7" xfId="9879" xr:uid="{00000000-0005-0000-0000-0000236B0000}"/>
    <cellStyle name="Normal 23 2 2 2 8" xfId="19129" xr:uid="{00000000-0005-0000-0000-0000246B0000}"/>
    <cellStyle name="Normal 23 2 2 2 9" xfId="28374" xr:uid="{00000000-0005-0000-0000-0000256B0000}"/>
    <cellStyle name="Normal 23 2 2 3" xfId="985" xr:uid="{00000000-0005-0000-0000-0000266B0000}"/>
    <cellStyle name="Normal 23 2 2 3 2" xfId="3827" xr:uid="{00000000-0005-0000-0000-0000276B0000}"/>
    <cellStyle name="Normal 23 2 2 3 2 2" xfId="8809" xr:uid="{00000000-0005-0000-0000-0000286B0000}"/>
    <cellStyle name="Normal 23 2 2 3 2 2 2" xfId="18054" xr:uid="{00000000-0005-0000-0000-0000296B0000}"/>
    <cellStyle name="Normal 23 2 2 3 2 2 3" xfId="27304" xr:uid="{00000000-0005-0000-0000-00002A6B0000}"/>
    <cellStyle name="Normal 23 2 2 3 2 2 4" xfId="36549" xr:uid="{00000000-0005-0000-0000-00002B6B0000}"/>
    <cellStyle name="Normal 23 2 2 3 2 2 5" xfId="45794" xr:uid="{00000000-0005-0000-0000-00002C6B0000}"/>
    <cellStyle name="Normal 23 2 2 3 2 3" xfId="13072" xr:uid="{00000000-0005-0000-0000-00002D6B0000}"/>
    <cellStyle name="Normal 23 2 2 3 2 4" xfId="22322" xr:uid="{00000000-0005-0000-0000-00002E6B0000}"/>
    <cellStyle name="Normal 23 2 2 3 2 5" xfId="31567" xr:uid="{00000000-0005-0000-0000-00002F6B0000}"/>
    <cellStyle name="Normal 23 2 2 3 2 6" xfId="40812" xr:uid="{00000000-0005-0000-0000-0000306B0000}"/>
    <cellStyle name="Normal 23 2 2 3 3" xfId="2389" xr:uid="{00000000-0005-0000-0000-0000316B0000}"/>
    <cellStyle name="Normal 23 2 2 3 3 2" xfId="7371" xr:uid="{00000000-0005-0000-0000-0000326B0000}"/>
    <cellStyle name="Normal 23 2 2 3 3 2 2" xfId="16616" xr:uid="{00000000-0005-0000-0000-0000336B0000}"/>
    <cellStyle name="Normal 23 2 2 3 3 2 3" xfId="25866" xr:uid="{00000000-0005-0000-0000-0000346B0000}"/>
    <cellStyle name="Normal 23 2 2 3 3 2 4" xfId="35111" xr:uid="{00000000-0005-0000-0000-0000356B0000}"/>
    <cellStyle name="Normal 23 2 2 3 3 2 5" xfId="44356" xr:uid="{00000000-0005-0000-0000-0000366B0000}"/>
    <cellStyle name="Normal 23 2 2 3 3 3" xfId="11634" xr:uid="{00000000-0005-0000-0000-0000376B0000}"/>
    <cellStyle name="Normal 23 2 2 3 3 4" xfId="20884" xr:uid="{00000000-0005-0000-0000-0000386B0000}"/>
    <cellStyle name="Normal 23 2 2 3 3 5" xfId="30129" xr:uid="{00000000-0005-0000-0000-0000396B0000}"/>
    <cellStyle name="Normal 23 2 2 3 3 6" xfId="39374" xr:uid="{00000000-0005-0000-0000-00003A6B0000}"/>
    <cellStyle name="Normal 23 2 2 3 4" xfId="5967" xr:uid="{00000000-0005-0000-0000-00003B6B0000}"/>
    <cellStyle name="Normal 23 2 2 3 4 2" xfId="15212" xr:uid="{00000000-0005-0000-0000-00003C6B0000}"/>
    <cellStyle name="Normal 23 2 2 3 4 3" xfId="24462" xr:uid="{00000000-0005-0000-0000-00003D6B0000}"/>
    <cellStyle name="Normal 23 2 2 3 4 4" xfId="33707" xr:uid="{00000000-0005-0000-0000-00003E6B0000}"/>
    <cellStyle name="Normal 23 2 2 3 4 5" xfId="42952" xr:uid="{00000000-0005-0000-0000-00003F6B0000}"/>
    <cellStyle name="Normal 23 2 2 3 5" xfId="10230" xr:uid="{00000000-0005-0000-0000-0000406B0000}"/>
    <cellStyle name="Normal 23 2 2 3 6" xfId="19480" xr:uid="{00000000-0005-0000-0000-0000416B0000}"/>
    <cellStyle name="Normal 23 2 2 3 7" xfId="28725" xr:uid="{00000000-0005-0000-0000-0000426B0000}"/>
    <cellStyle name="Normal 23 2 2 3 8" xfId="37970" xr:uid="{00000000-0005-0000-0000-0000436B0000}"/>
    <cellStyle name="Normal 23 2 2 4" xfId="3108" xr:uid="{00000000-0005-0000-0000-0000446B0000}"/>
    <cellStyle name="Normal 23 2 2 4 2" xfId="8090" xr:uid="{00000000-0005-0000-0000-0000456B0000}"/>
    <cellStyle name="Normal 23 2 2 4 2 2" xfId="17335" xr:uid="{00000000-0005-0000-0000-0000466B0000}"/>
    <cellStyle name="Normal 23 2 2 4 2 3" xfId="26585" xr:uid="{00000000-0005-0000-0000-0000476B0000}"/>
    <cellStyle name="Normal 23 2 2 4 2 4" xfId="35830" xr:uid="{00000000-0005-0000-0000-0000486B0000}"/>
    <cellStyle name="Normal 23 2 2 4 2 5" xfId="45075" xr:uid="{00000000-0005-0000-0000-0000496B0000}"/>
    <cellStyle name="Normal 23 2 2 4 3" xfId="12353" xr:uid="{00000000-0005-0000-0000-00004A6B0000}"/>
    <cellStyle name="Normal 23 2 2 4 4" xfId="21603" xr:uid="{00000000-0005-0000-0000-00004B6B0000}"/>
    <cellStyle name="Normal 23 2 2 4 5" xfId="30848" xr:uid="{00000000-0005-0000-0000-00004C6B0000}"/>
    <cellStyle name="Normal 23 2 2 4 6" xfId="40093" xr:uid="{00000000-0005-0000-0000-00004D6B0000}"/>
    <cellStyle name="Normal 23 2 2 5" xfId="1804" xr:uid="{00000000-0005-0000-0000-00004E6B0000}"/>
    <cellStyle name="Normal 23 2 2 5 2" xfId="6786" xr:uid="{00000000-0005-0000-0000-00004F6B0000}"/>
    <cellStyle name="Normal 23 2 2 5 2 2" xfId="16031" xr:uid="{00000000-0005-0000-0000-0000506B0000}"/>
    <cellStyle name="Normal 23 2 2 5 2 3" xfId="25281" xr:uid="{00000000-0005-0000-0000-0000516B0000}"/>
    <cellStyle name="Normal 23 2 2 5 2 4" xfId="34526" xr:uid="{00000000-0005-0000-0000-0000526B0000}"/>
    <cellStyle name="Normal 23 2 2 5 2 5" xfId="43771" xr:uid="{00000000-0005-0000-0000-0000536B0000}"/>
    <cellStyle name="Normal 23 2 2 5 3" xfId="11049" xr:uid="{00000000-0005-0000-0000-0000546B0000}"/>
    <cellStyle name="Normal 23 2 2 5 4" xfId="20299" xr:uid="{00000000-0005-0000-0000-0000556B0000}"/>
    <cellStyle name="Normal 23 2 2 5 5" xfId="29544" xr:uid="{00000000-0005-0000-0000-0000566B0000}"/>
    <cellStyle name="Normal 23 2 2 5 6" xfId="38789" xr:uid="{00000000-0005-0000-0000-0000576B0000}"/>
    <cellStyle name="Normal 23 2 2 6" xfId="5248" xr:uid="{00000000-0005-0000-0000-0000586B0000}"/>
    <cellStyle name="Normal 23 2 2 6 2" xfId="14493" xr:uid="{00000000-0005-0000-0000-0000596B0000}"/>
    <cellStyle name="Normal 23 2 2 6 3" xfId="23743" xr:uid="{00000000-0005-0000-0000-00005A6B0000}"/>
    <cellStyle name="Normal 23 2 2 6 4" xfId="32988" xr:uid="{00000000-0005-0000-0000-00005B6B0000}"/>
    <cellStyle name="Normal 23 2 2 6 5" xfId="42233" xr:uid="{00000000-0005-0000-0000-00005C6B0000}"/>
    <cellStyle name="Normal 23 2 2 7" xfId="4546" xr:uid="{00000000-0005-0000-0000-00005D6B0000}"/>
    <cellStyle name="Normal 23 2 2 7 2" xfId="13791" xr:uid="{00000000-0005-0000-0000-00005E6B0000}"/>
    <cellStyle name="Normal 23 2 2 7 3" xfId="23041" xr:uid="{00000000-0005-0000-0000-00005F6B0000}"/>
    <cellStyle name="Normal 23 2 2 7 4" xfId="32286" xr:uid="{00000000-0005-0000-0000-0000606B0000}"/>
    <cellStyle name="Normal 23 2 2 7 5" xfId="41531" xr:uid="{00000000-0005-0000-0000-0000616B0000}"/>
    <cellStyle name="Normal 23 2 2 8" xfId="9511" xr:uid="{00000000-0005-0000-0000-0000626B0000}"/>
    <cellStyle name="Normal 23 2 2 9" xfId="18761" xr:uid="{00000000-0005-0000-0000-0000636B0000}"/>
    <cellStyle name="Normal 23 2 3" xfId="421" xr:uid="{00000000-0005-0000-0000-0000646B0000}"/>
    <cellStyle name="Normal 23 2 3 10" xfId="28162" xr:uid="{00000000-0005-0000-0000-0000656B0000}"/>
    <cellStyle name="Normal 23 2 3 11" xfId="37407" xr:uid="{00000000-0005-0000-0000-0000666B0000}"/>
    <cellStyle name="Normal 23 2 3 2" xfId="790" xr:uid="{00000000-0005-0000-0000-0000676B0000}"/>
    <cellStyle name="Normal 23 2 3 2 10" xfId="37775" xr:uid="{00000000-0005-0000-0000-0000686B0000}"/>
    <cellStyle name="Normal 23 2 3 2 2" xfId="1492" xr:uid="{00000000-0005-0000-0000-0000696B0000}"/>
    <cellStyle name="Normal 23 2 3 2 2 2" xfId="4334" xr:uid="{00000000-0005-0000-0000-00006A6B0000}"/>
    <cellStyle name="Normal 23 2 3 2 2 2 2" xfId="9316" xr:uid="{00000000-0005-0000-0000-00006B6B0000}"/>
    <cellStyle name="Normal 23 2 3 2 2 2 2 2" xfId="18561" xr:uid="{00000000-0005-0000-0000-00006C6B0000}"/>
    <cellStyle name="Normal 23 2 3 2 2 2 2 3" xfId="27811" xr:uid="{00000000-0005-0000-0000-00006D6B0000}"/>
    <cellStyle name="Normal 23 2 3 2 2 2 2 4" xfId="37056" xr:uid="{00000000-0005-0000-0000-00006E6B0000}"/>
    <cellStyle name="Normal 23 2 3 2 2 2 2 5" xfId="46301" xr:uid="{00000000-0005-0000-0000-00006F6B0000}"/>
    <cellStyle name="Normal 23 2 3 2 2 2 3" xfId="13579" xr:uid="{00000000-0005-0000-0000-0000706B0000}"/>
    <cellStyle name="Normal 23 2 3 2 2 2 4" xfId="22829" xr:uid="{00000000-0005-0000-0000-0000716B0000}"/>
    <cellStyle name="Normal 23 2 3 2 2 2 5" xfId="32074" xr:uid="{00000000-0005-0000-0000-0000726B0000}"/>
    <cellStyle name="Normal 23 2 3 2 2 2 6" xfId="41319" xr:uid="{00000000-0005-0000-0000-0000736B0000}"/>
    <cellStyle name="Normal 23 2 3 2 2 3" xfId="2913" xr:uid="{00000000-0005-0000-0000-0000746B0000}"/>
    <cellStyle name="Normal 23 2 3 2 2 3 2" xfId="7895" xr:uid="{00000000-0005-0000-0000-0000756B0000}"/>
    <cellStyle name="Normal 23 2 3 2 2 3 2 2" xfId="17140" xr:uid="{00000000-0005-0000-0000-0000766B0000}"/>
    <cellStyle name="Normal 23 2 3 2 2 3 2 3" xfId="26390" xr:uid="{00000000-0005-0000-0000-0000776B0000}"/>
    <cellStyle name="Normal 23 2 3 2 2 3 2 4" xfId="35635" xr:uid="{00000000-0005-0000-0000-0000786B0000}"/>
    <cellStyle name="Normal 23 2 3 2 2 3 2 5" xfId="44880" xr:uid="{00000000-0005-0000-0000-0000796B0000}"/>
    <cellStyle name="Normal 23 2 3 2 2 3 3" xfId="12158" xr:uid="{00000000-0005-0000-0000-00007A6B0000}"/>
    <cellStyle name="Normal 23 2 3 2 2 3 4" xfId="21408" xr:uid="{00000000-0005-0000-0000-00007B6B0000}"/>
    <cellStyle name="Normal 23 2 3 2 2 3 5" xfId="30653" xr:uid="{00000000-0005-0000-0000-00007C6B0000}"/>
    <cellStyle name="Normal 23 2 3 2 2 3 6" xfId="39898" xr:uid="{00000000-0005-0000-0000-00007D6B0000}"/>
    <cellStyle name="Normal 23 2 3 2 2 4" xfId="6474" xr:uid="{00000000-0005-0000-0000-00007E6B0000}"/>
    <cellStyle name="Normal 23 2 3 2 2 4 2" xfId="15719" xr:uid="{00000000-0005-0000-0000-00007F6B0000}"/>
    <cellStyle name="Normal 23 2 3 2 2 4 3" xfId="24969" xr:uid="{00000000-0005-0000-0000-0000806B0000}"/>
    <cellStyle name="Normal 23 2 3 2 2 4 4" xfId="34214" xr:uid="{00000000-0005-0000-0000-0000816B0000}"/>
    <cellStyle name="Normal 23 2 3 2 2 4 5" xfId="43459" xr:uid="{00000000-0005-0000-0000-0000826B0000}"/>
    <cellStyle name="Normal 23 2 3 2 2 5" xfId="10737" xr:uid="{00000000-0005-0000-0000-0000836B0000}"/>
    <cellStyle name="Normal 23 2 3 2 2 6" xfId="19987" xr:uid="{00000000-0005-0000-0000-0000846B0000}"/>
    <cellStyle name="Normal 23 2 3 2 2 7" xfId="29232" xr:uid="{00000000-0005-0000-0000-0000856B0000}"/>
    <cellStyle name="Normal 23 2 3 2 2 8" xfId="38477" xr:uid="{00000000-0005-0000-0000-0000866B0000}"/>
    <cellStyle name="Normal 23 2 3 2 3" xfId="3632" xr:uid="{00000000-0005-0000-0000-0000876B0000}"/>
    <cellStyle name="Normal 23 2 3 2 3 2" xfId="8614" xr:uid="{00000000-0005-0000-0000-0000886B0000}"/>
    <cellStyle name="Normal 23 2 3 2 3 2 2" xfId="17859" xr:uid="{00000000-0005-0000-0000-0000896B0000}"/>
    <cellStyle name="Normal 23 2 3 2 3 2 3" xfId="27109" xr:uid="{00000000-0005-0000-0000-00008A6B0000}"/>
    <cellStyle name="Normal 23 2 3 2 3 2 4" xfId="36354" xr:uid="{00000000-0005-0000-0000-00008B6B0000}"/>
    <cellStyle name="Normal 23 2 3 2 3 2 5" xfId="45599" xr:uid="{00000000-0005-0000-0000-00008C6B0000}"/>
    <cellStyle name="Normal 23 2 3 2 3 3" xfId="12877" xr:uid="{00000000-0005-0000-0000-00008D6B0000}"/>
    <cellStyle name="Normal 23 2 3 2 3 4" xfId="22127" xr:uid="{00000000-0005-0000-0000-00008E6B0000}"/>
    <cellStyle name="Normal 23 2 3 2 3 5" xfId="31372" xr:uid="{00000000-0005-0000-0000-00008F6B0000}"/>
    <cellStyle name="Normal 23 2 3 2 3 6" xfId="40617" xr:uid="{00000000-0005-0000-0000-0000906B0000}"/>
    <cellStyle name="Normal 23 2 3 2 4" xfId="2194" xr:uid="{00000000-0005-0000-0000-0000916B0000}"/>
    <cellStyle name="Normal 23 2 3 2 4 2" xfId="7176" xr:uid="{00000000-0005-0000-0000-0000926B0000}"/>
    <cellStyle name="Normal 23 2 3 2 4 2 2" xfId="16421" xr:uid="{00000000-0005-0000-0000-0000936B0000}"/>
    <cellStyle name="Normal 23 2 3 2 4 2 3" xfId="25671" xr:uid="{00000000-0005-0000-0000-0000946B0000}"/>
    <cellStyle name="Normal 23 2 3 2 4 2 4" xfId="34916" xr:uid="{00000000-0005-0000-0000-0000956B0000}"/>
    <cellStyle name="Normal 23 2 3 2 4 2 5" xfId="44161" xr:uid="{00000000-0005-0000-0000-0000966B0000}"/>
    <cellStyle name="Normal 23 2 3 2 4 3" xfId="11439" xr:uid="{00000000-0005-0000-0000-0000976B0000}"/>
    <cellStyle name="Normal 23 2 3 2 4 4" xfId="20689" xr:uid="{00000000-0005-0000-0000-0000986B0000}"/>
    <cellStyle name="Normal 23 2 3 2 4 5" xfId="29934" xr:uid="{00000000-0005-0000-0000-0000996B0000}"/>
    <cellStyle name="Normal 23 2 3 2 4 6" xfId="39179" xr:uid="{00000000-0005-0000-0000-00009A6B0000}"/>
    <cellStyle name="Normal 23 2 3 2 5" xfId="5772" xr:uid="{00000000-0005-0000-0000-00009B6B0000}"/>
    <cellStyle name="Normal 23 2 3 2 5 2" xfId="15017" xr:uid="{00000000-0005-0000-0000-00009C6B0000}"/>
    <cellStyle name="Normal 23 2 3 2 5 3" xfId="24267" xr:uid="{00000000-0005-0000-0000-00009D6B0000}"/>
    <cellStyle name="Normal 23 2 3 2 5 4" xfId="33512" xr:uid="{00000000-0005-0000-0000-00009E6B0000}"/>
    <cellStyle name="Normal 23 2 3 2 5 5" xfId="42757" xr:uid="{00000000-0005-0000-0000-00009F6B0000}"/>
    <cellStyle name="Normal 23 2 3 2 6" xfId="5053" xr:uid="{00000000-0005-0000-0000-0000A06B0000}"/>
    <cellStyle name="Normal 23 2 3 2 6 2" xfId="14298" xr:uid="{00000000-0005-0000-0000-0000A16B0000}"/>
    <cellStyle name="Normal 23 2 3 2 6 3" xfId="23548" xr:uid="{00000000-0005-0000-0000-0000A26B0000}"/>
    <cellStyle name="Normal 23 2 3 2 6 4" xfId="32793" xr:uid="{00000000-0005-0000-0000-0000A36B0000}"/>
    <cellStyle name="Normal 23 2 3 2 6 5" xfId="42038" xr:uid="{00000000-0005-0000-0000-0000A46B0000}"/>
    <cellStyle name="Normal 23 2 3 2 7" xfId="10035" xr:uid="{00000000-0005-0000-0000-0000A56B0000}"/>
    <cellStyle name="Normal 23 2 3 2 8" xfId="19285" xr:uid="{00000000-0005-0000-0000-0000A66B0000}"/>
    <cellStyle name="Normal 23 2 3 2 9" xfId="28530" xr:uid="{00000000-0005-0000-0000-0000A76B0000}"/>
    <cellStyle name="Normal 23 2 3 3" xfId="1141" xr:uid="{00000000-0005-0000-0000-0000A86B0000}"/>
    <cellStyle name="Normal 23 2 3 3 2" xfId="3983" xr:uid="{00000000-0005-0000-0000-0000A96B0000}"/>
    <cellStyle name="Normal 23 2 3 3 2 2" xfId="8965" xr:uid="{00000000-0005-0000-0000-0000AA6B0000}"/>
    <cellStyle name="Normal 23 2 3 3 2 2 2" xfId="18210" xr:uid="{00000000-0005-0000-0000-0000AB6B0000}"/>
    <cellStyle name="Normal 23 2 3 3 2 2 3" xfId="27460" xr:uid="{00000000-0005-0000-0000-0000AC6B0000}"/>
    <cellStyle name="Normal 23 2 3 3 2 2 4" xfId="36705" xr:uid="{00000000-0005-0000-0000-0000AD6B0000}"/>
    <cellStyle name="Normal 23 2 3 3 2 2 5" xfId="45950" xr:uid="{00000000-0005-0000-0000-0000AE6B0000}"/>
    <cellStyle name="Normal 23 2 3 3 2 3" xfId="13228" xr:uid="{00000000-0005-0000-0000-0000AF6B0000}"/>
    <cellStyle name="Normal 23 2 3 3 2 4" xfId="22478" xr:uid="{00000000-0005-0000-0000-0000B06B0000}"/>
    <cellStyle name="Normal 23 2 3 3 2 5" xfId="31723" xr:uid="{00000000-0005-0000-0000-0000B16B0000}"/>
    <cellStyle name="Normal 23 2 3 3 2 6" xfId="40968" xr:uid="{00000000-0005-0000-0000-0000B26B0000}"/>
    <cellStyle name="Normal 23 2 3 3 3" xfId="2545" xr:uid="{00000000-0005-0000-0000-0000B36B0000}"/>
    <cellStyle name="Normal 23 2 3 3 3 2" xfId="7527" xr:uid="{00000000-0005-0000-0000-0000B46B0000}"/>
    <cellStyle name="Normal 23 2 3 3 3 2 2" xfId="16772" xr:uid="{00000000-0005-0000-0000-0000B56B0000}"/>
    <cellStyle name="Normal 23 2 3 3 3 2 3" xfId="26022" xr:uid="{00000000-0005-0000-0000-0000B66B0000}"/>
    <cellStyle name="Normal 23 2 3 3 3 2 4" xfId="35267" xr:uid="{00000000-0005-0000-0000-0000B76B0000}"/>
    <cellStyle name="Normal 23 2 3 3 3 2 5" xfId="44512" xr:uid="{00000000-0005-0000-0000-0000B86B0000}"/>
    <cellStyle name="Normal 23 2 3 3 3 3" xfId="11790" xr:uid="{00000000-0005-0000-0000-0000B96B0000}"/>
    <cellStyle name="Normal 23 2 3 3 3 4" xfId="21040" xr:uid="{00000000-0005-0000-0000-0000BA6B0000}"/>
    <cellStyle name="Normal 23 2 3 3 3 5" xfId="30285" xr:uid="{00000000-0005-0000-0000-0000BB6B0000}"/>
    <cellStyle name="Normal 23 2 3 3 3 6" xfId="39530" xr:uid="{00000000-0005-0000-0000-0000BC6B0000}"/>
    <cellStyle name="Normal 23 2 3 3 4" xfId="6123" xr:uid="{00000000-0005-0000-0000-0000BD6B0000}"/>
    <cellStyle name="Normal 23 2 3 3 4 2" xfId="15368" xr:uid="{00000000-0005-0000-0000-0000BE6B0000}"/>
    <cellStyle name="Normal 23 2 3 3 4 3" xfId="24618" xr:uid="{00000000-0005-0000-0000-0000BF6B0000}"/>
    <cellStyle name="Normal 23 2 3 3 4 4" xfId="33863" xr:uid="{00000000-0005-0000-0000-0000C06B0000}"/>
    <cellStyle name="Normal 23 2 3 3 4 5" xfId="43108" xr:uid="{00000000-0005-0000-0000-0000C16B0000}"/>
    <cellStyle name="Normal 23 2 3 3 5" xfId="10386" xr:uid="{00000000-0005-0000-0000-0000C26B0000}"/>
    <cellStyle name="Normal 23 2 3 3 6" xfId="19636" xr:uid="{00000000-0005-0000-0000-0000C36B0000}"/>
    <cellStyle name="Normal 23 2 3 3 7" xfId="28881" xr:uid="{00000000-0005-0000-0000-0000C46B0000}"/>
    <cellStyle name="Normal 23 2 3 3 8" xfId="38126" xr:uid="{00000000-0005-0000-0000-0000C56B0000}"/>
    <cellStyle name="Normal 23 2 3 4" xfId="3264" xr:uid="{00000000-0005-0000-0000-0000C66B0000}"/>
    <cellStyle name="Normal 23 2 3 4 2" xfId="8246" xr:uid="{00000000-0005-0000-0000-0000C76B0000}"/>
    <cellStyle name="Normal 23 2 3 4 2 2" xfId="17491" xr:uid="{00000000-0005-0000-0000-0000C86B0000}"/>
    <cellStyle name="Normal 23 2 3 4 2 3" xfId="26741" xr:uid="{00000000-0005-0000-0000-0000C96B0000}"/>
    <cellStyle name="Normal 23 2 3 4 2 4" xfId="35986" xr:uid="{00000000-0005-0000-0000-0000CA6B0000}"/>
    <cellStyle name="Normal 23 2 3 4 2 5" xfId="45231" xr:uid="{00000000-0005-0000-0000-0000CB6B0000}"/>
    <cellStyle name="Normal 23 2 3 4 3" xfId="12509" xr:uid="{00000000-0005-0000-0000-0000CC6B0000}"/>
    <cellStyle name="Normal 23 2 3 4 4" xfId="21759" xr:uid="{00000000-0005-0000-0000-0000CD6B0000}"/>
    <cellStyle name="Normal 23 2 3 4 5" xfId="31004" xr:uid="{00000000-0005-0000-0000-0000CE6B0000}"/>
    <cellStyle name="Normal 23 2 3 4 6" xfId="40249" xr:uid="{00000000-0005-0000-0000-0000CF6B0000}"/>
    <cellStyle name="Normal 23 2 3 5" xfId="1726" xr:uid="{00000000-0005-0000-0000-0000D06B0000}"/>
    <cellStyle name="Normal 23 2 3 5 2" xfId="6708" xr:uid="{00000000-0005-0000-0000-0000D16B0000}"/>
    <cellStyle name="Normal 23 2 3 5 2 2" xfId="15953" xr:uid="{00000000-0005-0000-0000-0000D26B0000}"/>
    <cellStyle name="Normal 23 2 3 5 2 3" xfId="25203" xr:uid="{00000000-0005-0000-0000-0000D36B0000}"/>
    <cellStyle name="Normal 23 2 3 5 2 4" xfId="34448" xr:uid="{00000000-0005-0000-0000-0000D46B0000}"/>
    <cellStyle name="Normal 23 2 3 5 2 5" xfId="43693" xr:uid="{00000000-0005-0000-0000-0000D56B0000}"/>
    <cellStyle name="Normal 23 2 3 5 3" xfId="10971" xr:uid="{00000000-0005-0000-0000-0000D66B0000}"/>
    <cellStyle name="Normal 23 2 3 5 4" xfId="20221" xr:uid="{00000000-0005-0000-0000-0000D76B0000}"/>
    <cellStyle name="Normal 23 2 3 5 5" xfId="29466" xr:uid="{00000000-0005-0000-0000-0000D86B0000}"/>
    <cellStyle name="Normal 23 2 3 5 6" xfId="38711" xr:uid="{00000000-0005-0000-0000-0000D96B0000}"/>
    <cellStyle name="Normal 23 2 3 6" xfId="5404" xr:uid="{00000000-0005-0000-0000-0000DA6B0000}"/>
    <cellStyle name="Normal 23 2 3 6 2" xfId="14649" xr:uid="{00000000-0005-0000-0000-0000DB6B0000}"/>
    <cellStyle name="Normal 23 2 3 6 3" xfId="23899" xr:uid="{00000000-0005-0000-0000-0000DC6B0000}"/>
    <cellStyle name="Normal 23 2 3 6 4" xfId="33144" xr:uid="{00000000-0005-0000-0000-0000DD6B0000}"/>
    <cellStyle name="Normal 23 2 3 6 5" xfId="42389" xr:uid="{00000000-0005-0000-0000-0000DE6B0000}"/>
    <cellStyle name="Normal 23 2 3 7" xfId="4702" xr:uid="{00000000-0005-0000-0000-0000DF6B0000}"/>
    <cellStyle name="Normal 23 2 3 7 2" xfId="13947" xr:uid="{00000000-0005-0000-0000-0000E06B0000}"/>
    <cellStyle name="Normal 23 2 3 7 3" xfId="23197" xr:uid="{00000000-0005-0000-0000-0000E16B0000}"/>
    <cellStyle name="Normal 23 2 3 7 4" xfId="32442" xr:uid="{00000000-0005-0000-0000-0000E26B0000}"/>
    <cellStyle name="Normal 23 2 3 7 5" xfId="41687" xr:uid="{00000000-0005-0000-0000-0000E36B0000}"/>
    <cellStyle name="Normal 23 2 3 8" xfId="9667" xr:uid="{00000000-0005-0000-0000-0000E46B0000}"/>
    <cellStyle name="Normal 23 2 3 9" xfId="18917" xr:uid="{00000000-0005-0000-0000-0000E56B0000}"/>
    <cellStyle name="Normal 23 2 4" xfId="556" xr:uid="{00000000-0005-0000-0000-0000E66B0000}"/>
    <cellStyle name="Normal 23 2 4 10" xfId="37541" xr:uid="{00000000-0005-0000-0000-0000E76B0000}"/>
    <cellStyle name="Normal 23 2 4 2" xfId="1258" xr:uid="{00000000-0005-0000-0000-0000E86B0000}"/>
    <cellStyle name="Normal 23 2 4 2 2" xfId="4100" xr:uid="{00000000-0005-0000-0000-0000E96B0000}"/>
    <cellStyle name="Normal 23 2 4 2 2 2" xfId="9082" xr:uid="{00000000-0005-0000-0000-0000EA6B0000}"/>
    <cellStyle name="Normal 23 2 4 2 2 2 2" xfId="18327" xr:uid="{00000000-0005-0000-0000-0000EB6B0000}"/>
    <cellStyle name="Normal 23 2 4 2 2 2 3" xfId="27577" xr:uid="{00000000-0005-0000-0000-0000EC6B0000}"/>
    <cellStyle name="Normal 23 2 4 2 2 2 4" xfId="36822" xr:uid="{00000000-0005-0000-0000-0000ED6B0000}"/>
    <cellStyle name="Normal 23 2 4 2 2 2 5" xfId="46067" xr:uid="{00000000-0005-0000-0000-0000EE6B0000}"/>
    <cellStyle name="Normal 23 2 4 2 2 3" xfId="13345" xr:uid="{00000000-0005-0000-0000-0000EF6B0000}"/>
    <cellStyle name="Normal 23 2 4 2 2 4" xfId="22595" xr:uid="{00000000-0005-0000-0000-0000F06B0000}"/>
    <cellStyle name="Normal 23 2 4 2 2 5" xfId="31840" xr:uid="{00000000-0005-0000-0000-0000F16B0000}"/>
    <cellStyle name="Normal 23 2 4 2 2 6" xfId="41085" xr:uid="{00000000-0005-0000-0000-0000F26B0000}"/>
    <cellStyle name="Normal 23 2 4 2 3" xfId="2679" xr:uid="{00000000-0005-0000-0000-0000F36B0000}"/>
    <cellStyle name="Normal 23 2 4 2 3 2" xfId="7661" xr:uid="{00000000-0005-0000-0000-0000F46B0000}"/>
    <cellStyle name="Normal 23 2 4 2 3 2 2" xfId="16906" xr:uid="{00000000-0005-0000-0000-0000F56B0000}"/>
    <cellStyle name="Normal 23 2 4 2 3 2 3" xfId="26156" xr:uid="{00000000-0005-0000-0000-0000F66B0000}"/>
    <cellStyle name="Normal 23 2 4 2 3 2 4" xfId="35401" xr:uid="{00000000-0005-0000-0000-0000F76B0000}"/>
    <cellStyle name="Normal 23 2 4 2 3 2 5" xfId="44646" xr:uid="{00000000-0005-0000-0000-0000F86B0000}"/>
    <cellStyle name="Normal 23 2 4 2 3 3" xfId="11924" xr:uid="{00000000-0005-0000-0000-0000F96B0000}"/>
    <cellStyle name="Normal 23 2 4 2 3 4" xfId="21174" xr:uid="{00000000-0005-0000-0000-0000FA6B0000}"/>
    <cellStyle name="Normal 23 2 4 2 3 5" xfId="30419" xr:uid="{00000000-0005-0000-0000-0000FB6B0000}"/>
    <cellStyle name="Normal 23 2 4 2 3 6" xfId="39664" xr:uid="{00000000-0005-0000-0000-0000FC6B0000}"/>
    <cellStyle name="Normal 23 2 4 2 4" xfId="6240" xr:uid="{00000000-0005-0000-0000-0000FD6B0000}"/>
    <cellStyle name="Normal 23 2 4 2 4 2" xfId="15485" xr:uid="{00000000-0005-0000-0000-0000FE6B0000}"/>
    <cellStyle name="Normal 23 2 4 2 4 3" xfId="24735" xr:uid="{00000000-0005-0000-0000-0000FF6B0000}"/>
    <cellStyle name="Normal 23 2 4 2 4 4" xfId="33980" xr:uid="{00000000-0005-0000-0000-0000006C0000}"/>
    <cellStyle name="Normal 23 2 4 2 4 5" xfId="43225" xr:uid="{00000000-0005-0000-0000-0000016C0000}"/>
    <cellStyle name="Normal 23 2 4 2 5" xfId="10503" xr:uid="{00000000-0005-0000-0000-0000026C0000}"/>
    <cellStyle name="Normal 23 2 4 2 6" xfId="19753" xr:uid="{00000000-0005-0000-0000-0000036C0000}"/>
    <cellStyle name="Normal 23 2 4 2 7" xfId="28998" xr:uid="{00000000-0005-0000-0000-0000046C0000}"/>
    <cellStyle name="Normal 23 2 4 2 8" xfId="38243" xr:uid="{00000000-0005-0000-0000-0000056C0000}"/>
    <cellStyle name="Normal 23 2 4 3" xfId="3398" xr:uid="{00000000-0005-0000-0000-0000066C0000}"/>
    <cellStyle name="Normal 23 2 4 3 2" xfId="8380" xr:uid="{00000000-0005-0000-0000-0000076C0000}"/>
    <cellStyle name="Normal 23 2 4 3 2 2" xfId="17625" xr:uid="{00000000-0005-0000-0000-0000086C0000}"/>
    <cellStyle name="Normal 23 2 4 3 2 3" xfId="26875" xr:uid="{00000000-0005-0000-0000-0000096C0000}"/>
    <cellStyle name="Normal 23 2 4 3 2 4" xfId="36120" xr:uid="{00000000-0005-0000-0000-00000A6C0000}"/>
    <cellStyle name="Normal 23 2 4 3 2 5" xfId="45365" xr:uid="{00000000-0005-0000-0000-00000B6C0000}"/>
    <cellStyle name="Normal 23 2 4 3 3" xfId="12643" xr:uid="{00000000-0005-0000-0000-00000C6C0000}"/>
    <cellStyle name="Normal 23 2 4 3 4" xfId="21893" xr:uid="{00000000-0005-0000-0000-00000D6C0000}"/>
    <cellStyle name="Normal 23 2 4 3 5" xfId="31138" xr:uid="{00000000-0005-0000-0000-00000E6C0000}"/>
    <cellStyle name="Normal 23 2 4 3 6" xfId="40383" xr:uid="{00000000-0005-0000-0000-00000F6C0000}"/>
    <cellStyle name="Normal 23 2 4 4" xfId="1960" xr:uid="{00000000-0005-0000-0000-0000106C0000}"/>
    <cellStyle name="Normal 23 2 4 4 2" xfId="6942" xr:uid="{00000000-0005-0000-0000-0000116C0000}"/>
    <cellStyle name="Normal 23 2 4 4 2 2" xfId="16187" xr:uid="{00000000-0005-0000-0000-0000126C0000}"/>
    <cellStyle name="Normal 23 2 4 4 2 3" xfId="25437" xr:uid="{00000000-0005-0000-0000-0000136C0000}"/>
    <cellStyle name="Normal 23 2 4 4 2 4" xfId="34682" xr:uid="{00000000-0005-0000-0000-0000146C0000}"/>
    <cellStyle name="Normal 23 2 4 4 2 5" xfId="43927" xr:uid="{00000000-0005-0000-0000-0000156C0000}"/>
    <cellStyle name="Normal 23 2 4 4 3" xfId="11205" xr:uid="{00000000-0005-0000-0000-0000166C0000}"/>
    <cellStyle name="Normal 23 2 4 4 4" xfId="20455" xr:uid="{00000000-0005-0000-0000-0000176C0000}"/>
    <cellStyle name="Normal 23 2 4 4 5" xfId="29700" xr:uid="{00000000-0005-0000-0000-0000186C0000}"/>
    <cellStyle name="Normal 23 2 4 4 6" xfId="38945" xr:uid="{00000000-0005-0000-0000-0000196C0000}"/>
    <cellStyle name="Normal 23 2 4 5" xfId="5538" xr:uid="{00000000-0005-0000-0000-00001A6C0000}"/>
    <cellStyle name="Normal 23 2 4 5 2" xfId="14783" xr:uid="{00000000-0005-0000-0000-00001B6C0000}"/>
    <cellStyle name="Normal 23 2 4 5 3" xfId="24033" xr:uid="{00000000-0005-0000-0000-00001C6C0000}"/>
    <cellStyle name="Normal 23 2 4 5 4" xfId="33278" xr:uid="{00000000-0005-0000-0000-00001D6C0000}"/>
    <cellStyle name="Normal 23 2 4 5 5" xfId="42523" xr:uid="{00000000-0005-0000-0000-00001E6C0000}"/>
    <cellStyle name="Normal 23 2 4 6" xfId="4819" xr:uid="{00000000-0005-0000-0000-00001F6C0000}"/>
    <cellStyle name="Normal 23 2 4 6 2" xfId="14064" xr:uid="{00000000-0005-0000-0000-0000206C0000}"/>
    <cellStyle name="Normal 23 2 4 6 3" xfId="23314" xr:uid="{00000000-0005-0000-0000-0000216C0000}"/>
    <cellStyle name="Normal 23 2 4 6 4" xfId="32559" xr:uid="{00000000-0005-0000-0000-0000226C0000}"/>
    <cellStyle name="Normal 23 2 4 6 5" xfId="41804" xr:uid="{00000000-0005-0000-0000-0000236C0000}"/>
    <cellStyle name="Normal 23 2 4 7" xfId="9801" xr:uid="{00000000-0005-0000-0000-0000246C0000}"/>
    <cellStyle name="Normal 23 2 4 8" xfId="19051" xr:uid="{00000000-0005-0000-0000-0000256C0000}"/>
    <cellStyle name="Normal 23 2 4 9" xfId="28296" xr:uid="{00000000-0005-0000-0000-0000266C0000}"/>
    <cellStyle name="Normal 23 2 5" xfId="907" xr:uid="{00000000-0005-0000-0000-0000276C0000}"/>
    <cellStyle name="Normal 23 2 5 2" xfId="3749" xr:uid="{00000000-0005-0000-0000-0000286C0000}"/>
    <cellStyle name="Normal 23 2 5 2 2" xfId="8731" xr:uid="{00000000-0005-0000-0000-0000296C0000}"/>
    <cellStyle name="Normal 23 2 5 2 2 2" xfId="17976" xr:uid="{00000000-0005-0000-0000-00002A6C0000}"/>
    <cellStyle name="Normal 23 2 5 2 2 3" xfId="27226" xr:uid="{00000000-0005-0000-0000-00002B6C0000}"/>
    <cellStyle name="Normal 23 2 5 2 2 4" xfId="36471" xr:uid="{00000000-0005-0000-0000-00002C6C0000}"/>
    <cellStyle name="Normal 23 2 5 2 2 5" xfId="45716" xr:uid="{00000000-0005-0000-0000-00002D6C0000}"/>
    <cellStyle name="Normal 23 2 5 2 3" xfId="12994" xr:uid="{00000000-0005-0000-0000-00002E6C0000}"/>
    <cellStyle name="Normal 23 2 5 2 4" xfId="22244" xr:uid="{00000000-0005-0000-0000-00002F6C0000}"/>
    <cellStyle name="Normal 23 2 5 2 5" xfId="31489" xr:uid="{00000000-0005-0000-0000-0000306C0000}"/>
    <cellStyle name="Normal 23 2 5 2 6" xfId="40734" xr:uid="{00000000-0005-0000-0000-0000316C0000}"/>
    <cellStyle name="Normal 23 2 5 3" xfId="2311" xr:uid="{00000000-0005-0000-0000-0000326C0000}"/>
    <cellStyle name="Normal 23 2 5 3 2" xfId="7293" xr:uid="{00000000-0005-0000-0000-0000336C0000}"/>
    <cellStyle name="Normal 23 2 5 3 2 2" xfId="16538" xr:uid="{00000000-0005-0000-0000-0000346C0000}"/>
    <cellStyle name="Normal 23 2 5 3 2 3" xfId="25788" xr:uid="{00000000-0005-0000-0000-0000356C0000}"/>
    <cellStyle name="Normal 23 2 5 3 2 4" xfId="35033" xr:uid="{00000000-0005-0000-0000-0000366C0000}"/>
    <cellStyle name="Normal 23 2 5 3 2 5" xfId="44278" xr:uid="{00000000-0005-0000-0000-0000376C0000}"/>
    <cellStyle name="Normal 23 2 5 3 3" xfId="11556" xr:uid="{00000000-0005-0000-0000-0000386C0000}"/>
    <cellStyle name="Normal 23 2 5 3 4" xfId="20806" xr:uid="{00000000-0005-0000-0000-0000396C0000}"/>
    <cellStyle name="Normal 23 2 5 3 5" xfId="30051" xr:uid="{00000000-0005-0000-0000-00003A6C0000}"/>
    <cellStyle name="Normal 23 2 5 3 6" xfId="39296" xr:uid="{00000000-0005-0000-0000-00003B6C0000}"/>
    <cellStyle name="Normal 23 2 5 4" xfId="5889" xr:uid="{00000000-0005-0000-0000-00003C6C0000}"/>
    <cellStyle name="Normal 23 2 5 4 2" xfId="15134" xr:uid="{00000000-0005-0000-0000-00003D6C0000}"/>
    <cellStyle name="Normal 23 2 5 4 3" xfId="24384" xr:uid="{00000000-0005-0000-0000-00003E6C0000}"/>
    <cellStyle name="Normal 23 2 5 4 4" xfId="33629" xr:uid="{00000000-0005-0000-0000-00003F6C0000}"/>
    <cellStyle name="Normal 23 2 5 4 5" xfId="42874" xr:uid="{00000000-0005-0000-0000-0000406C0000}"/>
    <cellStyle name="Normal 23 2 5 5" xfId="10152" xr:uid="{00000000-0005-0000-0000-0000416C0000}"/>
    <cellStyle name="Normal 23 2 5 6" xfId="19402" xr:uid="{00000000-0005-0000-0000-0000426C0000}"/>
    <cellStyle name="Normal 23 2 5 7" xfId="28647" xr:uid="{00000000-0005-0000-0000-0000436C0000}"/>
    <cellStyle name="Normal 23 2 5 8" xfId="37892" xr:uid="{00000000-0005-0000-0000-0000446C0000}"/>
    <cellStyle name="Normal 23 2 6" xfId="3030" xr:uid="{00000000-0005-0000-0000-0000456C0000}"/>
    <cellStyle name="Normal 23 2 6 2" xfId="8012" xr:uid="{00000000-0005-0000-0000-0000466C0000}"/>
    <cellStyle name="Normal 23 2 6 2 2" xfId="17257" xr:uid="{00000000-0005-0000-0000-0000476C0000}"/>
    <cellStyle name="Normal 23 2 6 2 3" xfId="26507" xr:uid="{00000000-0005-0000-0000-0000486C0000}"/>
    <cellStyle name="Normal 23 2 6 2 4" xfId="35752" xr:uid="{00000000-0005-0000-0000-0000496C0000}"/>
    <cellStyle name="Normal 23 2 6 2 5" xfId="44997" xr:uid="{00000000-0005-0000-0000-00004A6C0000}"/>
    <cellStyle name="Normal 23 2 6 3" xfId="12275" xr:uid="{00000000-0005-0000-0000-00004B6C0000}"/>
    <cellStyle name="Normal 23 2 6 4" xfId="21525" xr:uid="{00000000-0005-0000-0000-00004C6C0000}"/>
    <cellStyle name="Normal 23 2 6 5" xfId="30770" xr:uid="{00000000-0005-0000-0000-00004D6C0000}"/>
    <cellStyle name="Normal 23 2 6 6" xfId="40015" xr:uid="{00000000-0005-0000-0000-00004E6C0000}"/>
    <cellStyle name="Normal 23 2 7" xfId="1570" xr:uid="{00000000-0005-0000-0000-00004F6C0000}"/>
    <cellStyle name="Normal 23 2 7 2" xfId="6552" xr:uid="{00000000-0005-0000-0000-0000506C0000}"/>
    <cellStyle name="Normal 23 2 7 2 2" xfId="15797" xr:uid="{00000000-0005-0000-0000-0000516C0000}"/>
    <cellStyle name="Normal 23 2 7 2 3" xfId="25047" xr:uid="{00000000-0005-0000-0000-0000526C0000}"/>
    <cellStyle name="Normal 23 2 7 2 4" xfId="34292" xr:uid="{00000000-0005-0000-0000-0000536C0000}"/>
    <cellStyle name="Normal 23 2 7 2 5" xfId="43537" xr:uid="{00000000-0005-0000-0000-0000546C0000}"/>
    <cellStyle name="Normal 23 2 7 3" xfId="10815" xr:uid="{00000000-0005-0000-0000-0000556C0000}"/>
    <cellStyle name="Normal 23 2 7 4" xfId="20065" xr:uid="{00000000-0005-0000-0000-0000566C0000}"/>
    <cellStyle name="Normal 23 2 7 5" xfId="29310" xr:uid="{00000000-0005-0000-0000-0000576C0000}"/>
    <cellStyle name="Normal 23 2 7 6" xfId="38555" xr:uid="{00000000-0005-0000-0000-0000586C0000}"/>
    <cellStyle name="Normal 23 2 8" xfId="5170" xr:uid="{00000000-0005-0000-0000-0000596C0000}"/>
    <cellStyle name="Normal 23 2 8 2" xfId="14415" xr:uid="{00000000-0005-0000-0000-00005A6C0000}"/>
    <cellStyle name="Normal 23 2 8 3" xfId="23665" xr:uid="{00000000-0005-0000-0000-00005B6C0000}"/>
    <cellStyle name="Normal 23 2 8 4" xfId="32910" xr:uid="{00000000-0005-0000-0000-00005C6C0000}"/>
    <cellStyle name="Normal 23 2 8 5" xfId="42155" xr:uid="{00000000-0005-0000-0000-00005D6C0000}"/>
    <cellStyle name="Normal 23 2 9" xfId="4468" xr:uid="{00000000-0005-0000-0000-00005E6C0000}"/>
    <cellStyle name="Normal 23 2 9 2" xfId="13713" xr:uid="{00000000-0005-0000-0000-00005F6C0000}"/>
    <cellStyle name="Normal 23 2 9 3" xfId="22963" xr:uid="{00000000-0005-0000-0000-0000606C0000}"/>
    <cellStyle name="Normal 23 2 9 4" xfId="32208" xr:uid="{00000000-0005-0000-0000-0000616C0000}"/>
    <cellStyle name="Normal 23 2 9 5" xfId="41453" xr:uid="{00000000-0005-0000-0000-0000626C0000}"/>
    <cellStyle name="Normal 23 3" xfId="147" xr:uid="{00000000-0005-0000-0000-0000636C0000}"/>
    <cellStyle name="Normal 23 3 10" xfId="9394" xr:uid="{00000000-0005-0000-0000-0000646C0000}"/>
    <cellStyle name="Normal 23 3 11" xfId="18644" xr:uid="{00000000-0005-0000-0000-0000656C0000}"/>
    <cellStyle name="Normal 23 3 12" xfId="27889" xr:uid="{00000000-0005-0000-0000-0000666C0000}"/>
    <cellStyle name="Normal 23 3 13" xfId="37134" xr:uid="{00000000-0005-0000-0000-0000676C0000}"/>
    <cellStyle name="Normal 23 3 2" xfId="304" xr:uid="{00000000-0005-0000-0000-0000686C0000}"/>
    <cellStyle name="Normal 23 3 2 10" xfId="28045" xr:uid="{00000000-0005-0000-0000-0000696C0000}"/>
    <cellStyle name="Normal 23 3 2 11" xfId="37290" xr:uid="{00000000-0005-0000-0000-00006A6C0000}"/>
    <cellStyle name="Normal 23 3 2 2" xfId="673" xr:uid="{00000000-0005-0000-0000-00006B6C0000}"/>
    <cellStyle name="Normal 23 3 2 2 10" xfId="37658" xr:uid="{00000000-0005-0000-0000-00006C6C0000}"/>
    <cellStyle name="Normal 23 3 2 2 2" xfId="1375" xr:uid="{00000000-0005-0000-0000-00006D6C0000}"/>
    <cellStyle name="Normal 23 3 2 2 2 2" xfId="4217" xr:uid="{00000000-0005-0000-0000-00006E6C0000}"/>
    <cellStyle name="Normal 23 3 2 2 2 2 2" xfId="9199" xr:uid="{00000000-0005-0000-0000-00006F6C0000}"/>
    <cellStyle name="Normal 23 3 2 2 2 2 2 2" xfId="18444" xr:uid="{00000000-0005-0000-0000-0000706C0000}"/>
    <cellStyle name="Normal 23 3 2 2 2 2 2 3" xfId="27694" xr:uid="{00000000-0005-0000-0000-0000716C0000}"/>
    <cellStyle name="Normal 23 3 2 2 2 2 2 4" xfId="36939" xr:uid="{00000000-0005-0000-0000-0000726C0000}"/>
    <cellStyle name="Normal 23 3 2 2 2 2 2 5" xfId="46184" xr:uid="{00000000-0005-0000-0000-0000736C0000}"/>
    <cellStyle name="Normal 23 3 2 2 2 2 3" xfId="13462" xr:uid="{00000000-0005-0000-0000-0000746C0000}"/>
    <cellStyle name="Normal 23 3 2 2 2 2 4" xfId="22712" xr:uid="{00000000-0005-0000-0000-0000756C0000}"/>
    <cellStyle name="Normal 23 3 2 2 2 2 5" xfId="31957" xr:uid="{00000000-0005-0000-0000-0000766C0000}"/>
    <cellStyle name="Normal 23 3 2 2 2 2 6" xfId="41202" xr:uid="{00000000-0005-0000-0000-0000776C0000}"/>
    <cellStyle name="Normal 23 3 2 2 2 3" xfId="2796" xr:uid="{00000000-0005-0000-0000-0000786C0000}"/>
    <cellStyle name="Normal 23 3 2 2 2 3 2" xfId="7778" xr:uid="{00000000-0005-0000-0000-0000796C0000}"/>
    <cellStyle name="Normal 23 3 2 2 2 3 2 2" xfId="17023" xr:uid="{00000000-0005-0000-0000-00007A6C0000}"/>
    <cellStyle name="Normal 23 3 2 2 2 3 2 3" xfId="26273" xr:uid="{00000000-0005-0000-0000-00007B6C0000}"/>
    <cellStyle name="Normal 23 3 2 2 2 3 2 4" xfId="35518" xr:uid="{00000000-0005-0000-0000-00007C6C0000}"/>
    <cellStyle name="Normal 23 3 2 2 2 3 2 5" xfId="44763" xr:uid="{00000000-0005-0000-0000-00007D6C0000}"/>
    <cellStyle name="Normal 23 3 2 2 2 3 3" xfId="12041" xr:uid="{00000000-0005-0000-0000-00007E6C0000}"/>
    <cellStyle name="Normal 23 3 2 2 2 3 4" xfId="21291" xr:uid="{00000000-0005-0000-0000-00007F6C0000}"/>
    <cellStyle name="Normal 23 3 2 2 2 3 5" xfId="30536" xr:uid="{00000000-0005-0000-0000-0000806C0000}"/>
    <cellStyle name="Normal 23 3 2 2 2 3 6" xfId="39781" xr:uid="{00000000-0005-0000-0000-0000816C0000}"/>
    <cellStyle name="Normal 23 3 2 2 2 4" xfId="6357" xr:uid="{00000000-0005-0000-0000-0000826C0000}"/>
    <cellStyle name="Normal 23 3 2 2 2 4 2" xfId="15602" xr:uid="{00000000-0005-0000-0000-0000836C0000}"/>
    <cellStyle name="Normal 23 3 2 2 2 4 3" xfId="24852" xr:uid="{00000000-0005-0000-0000-0000846C0000}"/>
    <cellStyle name="Normal 23 3 2 2 2 4 4" xfId="34097" xr:uid="{00000000-0005-0000-0000-0000856C0000}"/>
    <cellStyle name="Normal 23 3 2 2 2 4 5" xfId="43342" xr:uid="{00000000-0005-0000-0000-0000866C0000}"/>
    <cellStyle name="Normal 23 3 2 2 2 5" xfId="10620" xr:uid="{00000000-0005-0000-0000-0000876C0000}"/>
    <cellStyle name="Normal 23 3 2 2 2 6" xfId="19870" xr:uid="{00000000-0005-0000-0000-0000886C0000}"/>
    <cellStyle name="Normal 23 3 2 2 2 7" xfId="29115" xr:uid="{00000000-0005-0000-0000-0000896C0000}"/>
    <cellStyle name="Normal 23 3 2 2 2 8" xfId="38360" xr:uid="{00000000-0005-0000-0000-00008A6C0000}"/>
    <cellStyle name="Normal 23 3 2 2 3" xfId="3515" xr:uid="{00000000-0005-0000-0000-00008B6C0000}"/>
    <cellStyle name="Normal 23 3 2 2 3 2" xfId="8497" xr:uid="{00000000-0005-0000-0000-00008C6C0000}"/>
    <cellStyle name="Normal 23 3 2 2 3 2 2" xfId="17742" xr:uid="{00000000-0005-0000-0000-00008D6C0000}"/>
    <cellStyle name="Normal 23 3 2 2 3 2 3" xfId="26992" xr:uid="{00000000-0005-0000-0000-00008E6C0000}"/>
    <cellStyle name="Normal 23 3 2 2 3 2 4" xfId="36237" xr:uid="{00000000-0005-0000-0000-00008F6C0000}"/>
    <cellStyle name="Normal 23 3 2 2 3 2 5" xfId="45482" xr:uid="{00000000-0005-0000-0000-0000906C0000}"/>
    <cellStyle name="Normal 23 3 2 2 3 3" xfId="12760" xr:uid="{00000000-0005-0000-0000-0000916C0000}"/>
    <cellStyle name="Normal 23 3 2 2 3 4" xfId="22010" xr:uid="{00000000-0005-0000-0000-0000926C0000}"/>
    <cellStyle name="Normal 23 3 2 2 3 5" xfId="31255" xr:uid="{00000000-0005-0000-0000-0000936C0000}"/>
    <cellStyle name="Normal 23 3 2 2 3 6" xfId="40500" xr:uid="{00000000-0005-0000-0000-0000946C0000}"/>
    <cellStyle name="Normal 23 3 2 2 4" xfId="2077" xr:uid="{00000000-0005-0000-0000-0000956C0000}"/>
    <cellStyle name="Normal 23 3 2 2 4 2" xfId="7059" xr:uid="{00000000-0005-0000-0000-0000966C0000}"/>
    <cellStyle name="Normal 23 3 2 2 4 2 2" xfId="16304" xr:uid="{00000000-0005-0000-0000-0000976C0000}"/>
    <cellStyle name="Normal 23 3 2 2 4 2 3" xfId="25554" xr:uid="{00000000-0005-0000-0000-0000986C0000}"/>
    <cellStyle name="Normal 23 3 2 2 4 2 4" xfId="34799" xr:uid="{00000000-0005-0000-0000-0000996C0000}"/>
    <cellStyle name="Normal 23 3 2 2 4 2 5" xfId="44044" xr:uid="{00000000-0005-0000-0000-00009A6C0000}"/>
    <cellStyle name="Normal 23 3 2 2 4 3" xfId="11322" xr:uid="{00000000-0005-0000-0000-00009B6C0000}"/>
    <cellStyle name="Normal 23 3 2 2 4 4" xfId="20572" xr:uid="{00000000-0005-0000-0000-00009C6C0000}"/>
    <cellStyle name="Normal 23 3 2 2 4 5" xfId="29817" xr:uid="{00000000-0005-0000-0000-00009D6C0000}"/>
    <cellStyle name="Normal 23 3 2 2 4 6" xfId="39062" xr:uid="{00000000-0005-0000-0000-00009E6C0000}"/>
    <cellStyle name="Normal 23 3 2 2 5" xfId="5655" xr:uid="{00000000-0005-0000-0000-00009F6C0000}"/>
    <cellStyle name="Normal 23 3 2 2 5 2" xfId="14900" xr:uid="{00000000-0005-0000-0000-0000A06C0000}"/>
    <cellStyle name="Normal 23 3 2 2 5 3" xfId="24150" xr:uid="{00000000-0005-0000-0000-0000A16C0000}"/>
    <cellStyle name="Normal 23 3 2 2 5 4" xfId="33395" xr:uid="{00000000-0005-0000-0000-0000A26C0000}"/>
    <cellStyle name="Normal 23 3 2 2 5 5" xfId="42640" xr:uid="{00000000-0005-0000-0000-0000A36C0000}"/>
    <cellStyle name="Normal 23 3 2 2 6" xfId="4936" xr:uid="{00000000-0005-0000-0000-0000A46C0000}"/>
    <cellStyle name="Normal 23 3 2 2 6 2" xfId="14181" xr:uid="{00000000-0005-0000-0000-0000A56C0000}"/>
    <cellStyle name="Normal 23 3 2 2 6 3" xfId="23431" xr:uid="{00000000-0005-0000-0000-0000A66C0000}"/>
    <cellStyle name="Normal 23 3 2 2 6 4" xfId="32676" xr:uid="{00000000-0005-0000-0000-0000A76C0000}"/>
    <cellStyle name="Normal 23 3 2 2 6 5" xfId="41921" xr:uid="{00000000-0005-0000-0000-0000A86C0000}"/>
    <cellStyle name="Normal 23 3 2 2 7" xfId="9918" xr:uid="{00000000-0005-0000-0000-0000A96C0000}"/>
    <cellStyle name="Normal 23 3 2 2 8" xfId="19168" xr:uid="{00000000-0005-0000-0000-0000AA6C0000}"/>
    <cellStyle name="Normal 23 3 2 2 9" xfId="28413" xr:uid="{00000000-0005-0000-0000-0000AB6C0000}"/>
    <cellStyle name="Normal 23 3 2 3" xfId="1024" xr:uid="{00000000-0005-0000-0000-0000AC6C0000}"/>
    <cellStyle name="Normal 23 3 2 3 2" xfId="3866" xr:uid="{00000000-0005-0000-0000-0000AD6C0000}"/>
    <cellStyle name="Normal 23 3 2 3 2 2" xfId="8848" xr:uid="{00000000-0005-0000-0000-0000AE6C0000}"/>
    <cellStyle name="Normal 23 3 2 3 2 2 2" xfId="18093" xr:uid="{00000000-0005-0000-0000-0000AF6C0000}"/>
    <cellStyle name="Normal 23 3 2 3 2 2 3" xfId="27343" xr:uid="{00000000-0005-0000-0000-0000B06C0000}"/>
    <cellStyle name="Normal 23 3 2 3 2 2 4" xfId="36588" xr:uid="{00000000-0005-0000-0000-0000B16C0000}"/>
    <cellStyle name="Normal 23 3 2 3 2 2 5" xfId="45833" xr:uid="{00000000-0005-0000-0000-0000B26C0000}"/>
    <cellStyle name="Normal 23 3 2 3 2 3" xfId="13111" xr:uid="{00000000-0005-0000-0000-0000B36C0000}"/>
    <cellStyle name="Normal 23 3 2 3 2 4" xfId="22361" xr:uid="{00000000-0005-0000-0000-0000B46C0000}"/>
    <cellStyle name="Normal 23 3 2 3 2 5" xfId="31606" xr:uid="{00000000-0005-0000-0000-0000B56C0000}"/>
    <cellStyle name="Normal 23 3 2 3 2 6" xfId="40851" xr:uid="{00000000-0005-0000-0000-0000B66C0000}"/>
    <cellStyle name="Normal 23 3 2 3 3" xfId="2428" xr:uid="{00000000-0005-0000-0000-0000B76C0000}"/>
    <cellStyle name="Normal 23 3 2 3 3 2" xfId="7410" xr:uid="{00000000-0005-0000-0000-0000B86C0000}"/>
    <cellStyle name="Normal 23 3 2 3 3 2 2" xfId="16655" xr:uid="{00000000-0005-0000-0000-0000B96C0000}"/>
    <cellStyle name="Normal 23 3 2 3 3 2 3" xfId="25905" xr:uid="{00000000-0005-0000-0000-0000BA6C0000}"/>
    <cellStyle name="Normal 23 3 2 3 3 2 4" xfId="35150" xr:uid="{00000000-0005-0000-0000-0000BB6C0000}"/>
    <cellStyle name="Normal 23 3 2 3 3 2 5" xfId="44395" xr:uid="{00000000-0005-0000-0000-0000BC6C0000}"/>
    <cellStyle name="Normal 23 3 2 3 3 3" xfId="11673" xr:uid="{00000000-0005-0000-0000-0000BD6C0000}"/>
    <cellStyle name="Normal 23 3 2 3 3 4" xfId="20923" xr:uid="{00000000-0005-0000-0000-0000BE6C0000}"/>
    <cellStyle name="Normal 23 3 2 3 3 5" xfId="30168" xr:uid="{00000000-0005-0000-0000-0000BF6C0000}"/>
    <cellStyle name="Normal 23 3 2 3 3 6" xfId="39413" xr:uid="{00000000-0005-0000-0000-0000C06C0000}"/>
    <cellStyle name="Normal 23 3 2 3 4" xfId="6006" xr:uid="{00000000-0005-0000-0000-0000C16C0000}"/>
    <cellStyle name="Normal 23 3 2 3 4 2" xfId="15251" xr:uid="{00000000-0005-0000-0000-0000C26C0000}"/>
    <cellStyle name="Normal 23 3 2 3 4 3" xfId="24501" xr:uid="{00000000-0005-0000-0000-0000C36C0000}"/>
    <cellStyle name="Normal 23 3 2 3 4 4" xfId="33746" xr:uid="{00000000-0005-0000-0000-0000C46C0000}"/>
    <cellStyle name="Normal 23 3 2 3 4 5" xfId="42991" xr:uid="{00000000-0005-0000-0000-0000C56C0000}"/>
    <cellStyle name="Normal 23 3 2 3 5" xfId="10269" xr:uid="{00000000-0005-0000-0000-0000C66C0000}"/>
    <cellStyle name="Normal 23 3 2 3 6" xfId="19519" xr:uid="{00000000-0005-0000-0000-0000C76C0000}"/>
    <cellStyle name="Normal 23 3 2 3 7" xfId="28764" xr:uid="{00000000-0005-0000-0000-0000C86C0000}"/>
    <cellStyle name="Normal 23 3 2 3 8" xfId="38009" xr:uid="{00000000-0005-0000-0000-0000C96C0000}"/>
    <cellStyle name="Normal 23 3 2 4" xfId="3147" xr:uid="{00000000-0005-0000-0000-0000CA6C0000}"/>
    <cellStyle name="Normal 23 3 2 4 2" xfId="8129" xr:uid="{00000000-0005-0000-0000-0000CB6C0000}"/>
    <cellStyle name="Normal 23 3 2 4 2 2" xfId="17374" xr:uid="{00000000-0005-0000-0000-0000CC6C0000}"/>
    <cellStyle name="Normal 23 3 2 4 2 3" xfId="26624" xr:uid="{00000000-0005-0000-0000-0000CD6C0000}"/>
    <cellStyle name="Normal 23 3 2 4 2 4" xfId="35869" xr:uid="{00000000-0005-0000-0000-0000CE6C0000}"/>
    <cellStyle name="Normal 23 3 2 4 2 5" xfId="45114" xr:uid="{00000000-0005-0000-0000-0000CF6C0000}"/>
    <cellStyle name="Normal 23 3 2 4 3" xfId="12392" xr:uid="{00000000-0005-0000-0000-0000D06C0000}"/>
    <cellStyle name="Normal 23 3 2 4 4" xfId="21642" xr:uid="{00000000-0005-0000-0000-0000D16C0000}"/>
    <cellStyle name="Normal 23 3 2 4 5" xfId="30887" xr:uid="{00000000-0005-0000-0000-0000D26C0000}"/>
    <cellStyle name="Normal 23 3 2 4 6" xfId="40132" xr:uid="{00000000-0005-0000-0000-0000D36C0000}"/>
    <cellStyle name="Normal 23 3 2 5" xfId="1843" xr:uid="{00000000-0005-0000-0000-0000D46C0000}"/>
    <cellStyle name="Normal 23 3 2 5 2" xfId="6825" xr:uid="{00000000-0005-0000-0000-0000D56C0000}"/>
    <cellStyle name="Normal 23 3 2 5 2 2" xfId="16070" xr:uid="{00000000-0005-0000-0000-0000D66C0000}"/>
    <cellStyle name="Normal 23 3 2 5 2 3" xfId="25320" xr:uid="{00000000-0005-0000-0000-0000D76C0000}"/>
    <cellStyle name="Normal 23 3 2 5 2 4" xfId="34565" xr:uid="{00000000-0005-0000-0000-0000D86C0000}"/>
    <cellStyle name="Normal 23 3 2 5 2 5" xfId="43810" xr:uid="{00000000-0005-0000-0000-0000D96C0000}"/>
    <cellStyle name="Normal 23 3 2 5 3" xfId="11088" xr:uid="{00000000-0005-0000-0000-0000DA6C0000}"/>
    <cellStyle name="Normal 23 3 2 5 4" xfId="20338" xr:uid="{00000000-0005-0000-0000-0000DB6C0000}"/>
    <cellStyle name="Normal 23 3 2 5 5" xfId="29583" xr:uid="{00000000-0005-0000-0000-0000DC6C0000}"/>
    <cellStyle name="Normal 23 3 2 5 6" xfId="38828" xr:uid="{00000000-0005-0000-0000-0000DD6C0000}"/>
    <cellStyle name="Normal 23 3 2 6" xfId="5287" xr:uid="{00000000-0005-0000-0000-0000DE6C0000}"/>
    <cellStyle name="Normal 23 3 2 6 2" xfId="14532" xr:uid="{00000000-0005-0000-0000-0000DF6C0000}"/>
    <cellStyle name="Normal 23 3 2 6 3" xfId="23782" xr:uid="{00000000-0005-0000-0000-0000E06C0000}"/>
    <cellStyle name="Normal 23 3 2 6 4" xfId="33027" xr:uid="{00000000-0005-0000-0000-0000E16C0000}"/>
    <cellStyle name="Normal 23 3 2 6 5" xfId="42272" xr:uid="{00000000-0005-0000-0000-0000E26C0000}"/>
    <cellStyle name="Normal 23 3 2 7" xfId="4585" xr:uid="{00000000-0005-0000-0000-0000E36C0000}"/>
    <cellStyle name="Normal 23 3 2 7 2" xfId="13830" xr:uid="{00000000-0005-0000-0000-0000E46C0000}"/>
    <cellStyle name="Normal 23 3 2 7 3" xfId="23080" xr:uid="{00000000-0005-0000-0000-0000E56C0000}"/>
    <cellStyle name="Normal 23 3 2 7 4" xfId="32325" xr:uid="{00000000-0005-0000-0000-0000E66C0000}"/>
    <cellStyle name="Normal 23 3 2 7 5" xfId="41570" xr:uid="{00000000-0005-0000-0000-0000E76C0000}"/>
    <cellStyle name="Normal 23 3 2 8" xfId="9550" xr:uid="{00000000-0005-0000-0000-0000E86C0000}"/>
    <cellStyle name="Normal 23 3 2 9" xfId="18800" xr:uid="{00000000-0005-0000-0000-0000E96C0000}"/>
    <cellStyle name="Normal 23 3 3" xfId="382" xr:uid="{00000000-0005-0000-0000-0000EA6C0000}"/>
    <cellStyle name="Normal 23 3 3 10" xfId="28123" xr:uid="{00000000-0005-0000-0000-0000EB6C0000}"/>
    <cellStyle name="Normal 23 3 3 11" xfId="37368" xr:uid="{00000000-0005-0000-0000-0000EC6C0000}"/>
    <cellStyle name="Normal 23 3 3 2" xfId="751" xr:uid="{00000000-0005-0000-0000-0000ED6C0000}"/>
    <cellStyle name="Normal 23 3 3 2 10" xfId="37736" xr:uid="{00000000-0005-0000-0000-0000EE6C0000}"/>
    <cellStyle name="Normal 23 3 3 2 2" xfId="1453" xr:uid="{00000000-0005-0000-0000-0000EF6C0000}"/>
    <cellStyle name="Normal 23 3 3 2 2 2" xfId="4295" xr:uid="{00000000-0005-0000-0000-0000F06C0000}"/>
    <cellStyle name="Normal 23 3 3 2 2 2 2" xfId="9277" xr:uid="{00000000-0005-0000-0000-0000F16C0000}"/>
    <cellStyle name="Normal 23 3 3 2 2 2 2 2" xfId="18522" xr:uid="{00000000-0005-0000-0000-0000F26C0000}"/>
    <cellStyle name="Normal 23 3 3 2 2 2 2 3" xfId="27772" xr:uid="{00000000-0005-0000-0000-0000F36C0000}"/>
    <cellStyle name="Normal 23 3 3 2 2 2 2 4" xfId="37017" xr:uid="{00000000-0005-0000-0000-0000F46C0000}"/>
    <cellStyle name="Normal 23 3 3 2 2 2 2 5" xfId="46262" xr:uid="{00000000-0005-0000-0000-0000F56C0000}"/>
    <cellStyle name="Normal 23 3 3 2 2 2 3" xfId="13540" xr:uid="{00000000-0005-0000-0000-0000F66C0000}"/>
    <cellStyle name="Normal 23 3 3 2 2 2 4" xfId="22790" xr:uid="{00000000-0005-0000-0000-0000F76C0000}"/>
    <cellStyle name="Normal 23 3 3 2 2 2 5" xfId="32035" xr:uid="{00000000-0005-0000-0000-0000F86C0000}"/>
    <cellStyle name="Normal 23 3 3 2 2 2 6" xfId="41280" xr:uid="{00000000-0005-0000-0000-0000F96C0000}"/>
    <cellStyle name="Normal 23 3 3 2 2 3" xfId="2874" xr:uid="{00000000-0005-0000-0000-0000FA6C0000}"/>
    <cellStyle name="Normal 23 3 3 2 2 3 2" xfId="7856" xr:uid="{00000000-0005-0000-0000-0000FB6C0000}"/>
    <cellStyle name="Normal 23 3 3 2 2 3 2 2" xfId="17101" xr:uid="{00000000-0005-0000-0000-0000FC6C0000}"/>
    <cellStyle name="Normal 23 3 3 2 2 3 2 3" xfId="26351" xr:uid="{00000000-0005-0000-0000-0000FD6C0000}"/>
    <cellStyle name="Normal 23 3 3 2 2 3 2 4" xfId="35596" xr:uid="{00000000-0005-0000-0000-0000FE6C0000}"/>
    <cellStyle name="Normal 23 3 3 2 2 3 2 5" xfId="44841" xr:uid="{00000000-0005-0000-0000-0000FF6C0000}"/>
    <cellStyle name="Normal 23 3 3 2 2 3 3" xfId="12119" xr:uid="{00000000-0005-0000-0000-0000006D0000}"/>
    <cellStyle name="Normal 23 3 3 2 2 3 4" xfId="21369" xr:uid="{00000000-0005-0000-0000-0000016D0000}"/>
    <cellStyle name="Normal 23 3 3 2 2 3 5" xfId="30614" xr:uid="{00000000-0005-0000-0000-0000026D0000}"/>
    <cellStyle name="Normal 23 3 3 2 2 3 6" xfId="39859" xr:uid="{00000000-0005-0000-0000-0000036D0000}"/>
    <cellStyle name="Normal 23 3 3 2 2 4" xfId="6435" xr:uid="{00000000-0005-0000-0000-0000046D0000}"/>
    <cellStyle name="Normal 23 3 3 2 2 4 2" xfId="15680" xr:uid="{00000000-0005-0000-0000-0000056D0000}"/>
    <cellStyle name="Normal 23 3 3 2 2 4 3" xfId="24930" xr:uid="{00000000-0005-0000-0000-0000066D0000}"/>
    <cellStyle name="Normal 23 3 3 2 2 4 4" xfId="34175" xr:uid="{00000000-0005-0000-0000-0000076D0000}"/>
    <cellStyle name="Normal 23 3 3 2 2 4 5" xfId="43420" xr:uid="{00000000-0005-0000-0000-0000086D0000}"/>
    <cellStyle name="Normal 23 3 3 2 2 5" xfId="10698" xr:uid="{00000000-0005-0000-0000-0000096D0000}"/>
    <cellStyle name="Normal 23 3 3 2 2 6" xfId="19948" xr:uid="{00000000-0005-0000-0000-00000A6D0000}"/>
    <cellStyle name="Normal 23 3 3 2 2 7" xfId="29193" xr:uid="{00000000-0005-0000-0000-00000B6D0000}"/>
    <cellStyle name="Normal 23 3 3 2 2 8" xfId="38438" xr:uid="{00000000-0005-0000-0000-00000C6D0000}"/>
    <cellStyle name="Normal 23 3 3 2 3" xfId="3593" xr:uid="{00000000-0005-0000-0000-00000D6D0000}"/>
    <cellStyle name="Normal 23 3 3 2 3 2" xfId="8575" xr:uid="{00000000-0005-0000-0000-00000E6D0000}"/>
    <cellStyle name="Normal 23 3 3 2 3 2 2" xfId="17820" xr:uid="{00000000-0005-0000-0000-00000F6D0000}"/>
    <cellStyle name="Normal 23 3 3 2 3 2 3" xfId="27070" xr:uid="{00000000-0005-0000-0000-0000106D0000}"/>
    <cellStyle name="Normal 23 3 3 2 3 2 4" xfId="36315" xr:uid="{00000000-0005-0000-0000-0000116D0000}"/>
    <cellStyle name="Normal 23 3 3 2 3 2 5" xfId="45560" xr:uid="{00000000-0005-0000-0000-0000126D0000}"/>
    <cellStyle name="Normal 23 3 3 2 3 3" xfId="12838" xr:uid="{00000000-0005-0000-0000-0000136D0000}"/>
    <cellStyle name="Normal 23 3 3 2 3 4" xfId="22088" xr:uid="{00000000-0005-0000-0000-0000146D0000}"/>
    <cellStyle name="Normal 23 3 3 2 3 5" xfId="31333" xr:uid="{00000000-0005-0000-0000-0000156D0000}"/>
    <cellStyle name="Normal 23 3 3 2 3 6" xfId="40578" xr:uid="{00000000-0005-0000-0000-0000166D0000}"/>
    <cellStyle name="Normal 23 3 3 2 4" xfId="2155" xr:uid="{00000000-0005-0000-0000-0000176D0000}"/>
    <cellStyle name="Normal 23 3 3 2 4 2" xfId="7137" xr:uid="{00000000-0005-0000-0000-0000186D0000}"/>
    <cellStyle name="Normal 23 3 3 2 4 2 2" xfId="16382" xr:uid="{00000000-0005-0000-0000-0000196D0000}"/>
    <cellStyle name="Normal 23 3 3 2 4 2 3" xfId="25632" xr:uid="{00000000-0005-0000-0000-00001A6D0000}"/>
    <cellStyle name="Normal 23 3 3 2 4 2 4" xfId="34877" xr:uid="{00000000-0005-0000-0000-00001B6D0000}"/>
    <cellStyle name="Normal 23 3 3 2 4 2 5" xfId="44122" xr:uid="{00000000-0005-0000-0000-00001C6D0000}"/>
    <cellStyle name="Normal 23 3 3 2 4 3" xfId="11400" xr:uid="{00000000-0005-0000-0000-00001D6D0000}"/>
    <cellStyle name="Normal 23 3 3 2 4 4" xfId="20650" xr:uid="{00000000-0005-0000-0000-00001E6D0000}"/>
    <cellStyle name="Normal 23 3 3 2 4 5" xfId="29895" xr:uid="{00000000-0005-0000-0000-00001F6D0000}"/>
    <cellStyle name="Normal 23 3 3 2 4 6" xfId="39140" xr:uid="{00000000-0005-0000-0000-0000206D0000}"/>
    <cellStyle name="Normal 23 3 3 2 5" xfId="5733" xr:uid="{00000000-0005-0000-0000-0000216D0000}"/>
    <cellStyle name="Normal 23 3 3 2 5 2" xfId="14978" xr:uid="{00000000-0005-0000-0000-0000226D0000}"/>
    <cellStyle name="Normal 23 3 3 2 5 3" xfId="24228" xr:uid="{00000000-0005-0000-0000-0000236D0000}"/>
    <cellStyle name="Normal 23 3 3 2 5 4" xfId="33473" xr:uid="{00000000-0005-0000-0000-0000246D0000}"/>
    <cellStyle name="Normal 23 3 3 2 5 5" xfId="42718" xr:uid="{00000000-0005-0000-0000-0000256D0000}"/>
    <cellStyle name="Normal 23 3 3 2 6" xfId="5014" xr:uid="{00000000-0005-0000-0000-0000266D0000}"/>
    <cellStyle name="Normal 23 3 3 2 6 2" xfId="14259" xr:uid="{00000000-0005-0000-0000-0000276D0000}"/>
    <cellStyle name="Normal 23 3 3 2 6 3" xfId="23509" xr:uid="{00000000-0005-0000-0000-0000286D0000}"/>
    <cellStyle name="Normal 23 3 3 2 6 4" xfId="32754" xr:uid="{00000000-0005-0000-0000-0000296D0000}"/>
    <cellStyle name="Normal 23 3 3 2 6 5" xfId="41999" xr:uid="{00000000-0005-0000-0000-00002A6D0000}"/>
    <cellStyle name="Normal 23 3 3 2 7" xfId="9996" xr:uid="{00000000-0005-0000-0000-00002B6D0000}"/>
    <cellStyle name="Normal 23 3 3 2 8" xfId="19246" xr:uid="{00000000-0005-0000-0000-00002C6D0000}"/>
    <cellStyle name="Normal 23 3 3 2 9" xfId="28491" xr:uid="{00000000-0005-0000-0000-00002D6D0000}"/>
    <cellStyle name="Normal 23 3 3 3" xfId="1102" xr:uid="{00000000-0005-0000-0000-00002E6D0000}"/>
    <cellStyle name="Normal 23 3 3 3 2" xfId="3944" xr:uid="{00000000-0005-0000-0000-00002F6D0000}"/>
    <cellStyle name="Normal 23 3 3 3 2 2" xfId="8926" xr:uid="{00000000-0005-0000-0000-0000306D0000}"/>
    <cellStyle name="Normal 23 3 3 3 2 2 2" xfId="18171" xr:uid="{00000000-0005-0000-0000-0000316D0000}"/>
    <cellStyle name="Normal 23 3 3 3 2 2 3" xfId="27421" xr:uid="{00000000-0005-0000-0000-0000326D0000}"/>
    <cellStyle name="Normal 23 3 3 3 2 2 4" xfId="36666" xr:uid="{00000000-0005-0000-0000-0000336D0000}"/>
    <cellStyle name="Normal 23 3 3 3 2 2 5" xfId="45911" xr:uid="{00000000-0005-0000-0000-0000346D0000}"/>
    <cellStyle name="Normal 23 3 3 3 2 3" xfId="13189" xr:uid="{00000000-0005-0000-0000-0000356D0000}"/>
    <cellStyle name="Normal 23 3 3 3 2 4" xfId="22439" xr:uid="{00000000-0005-0000-0000-0000366D0000}"/>
    <cellStyle name="Normal 23 3 3 3 2 5" xfId="31684" xr:uid="{00000000-0005-0000-0000-0000376D0000}"/>
    <cellStyle name="Normal 23 3 3 3 2 6" xfId="40929" xr:uid="{00000000-0005-0000-0000-0000386D0000}"/>
    <cellStyle name="Normal 23 3 3 3 3" xfId="2506" xr:uid="{00000000-0005-0000-0000-0000396D0000}"/>
    <cellStyle name="Normal 23 3 3 3 3 2" xfId="7488" xr:uid="{00000000-0005-0000-0000-00003A6D0000}"/>
    <cellStyle name="Normal 23 3 3 3 3 2 2" xfId="16733" xr:uid="{00000000-0005-0000-0000-00003B6D0000}"/>
    <cellStyle name="Normal 23 3 3 3 3 2 3" xfId="25983" xr:uid="{00000000-0005-0000-0000-00003C6D0000}"/>
    <cellStyle name="Normal 23 3 3 3 3 2 4" xfId="35228" xr:uid="{00000000-0005-0000-0000-00003D6D0000}"/>
    <cellStyle name="Normal 23 3 3 3 3 2 5" xfId="44473" xr:uid="{00000000-0005-0000-0000-00003E6D0000}"/>
    <cellStyle name="Normal 23 3 3 3 3 3" xfId="11751" xr:uid="{00000000-0005-0000-0000-00003F6D0000}"/>
    <cellStyle name="Normal 23 3 3 3 3 4" xfId="21001" xr:uid="{00000000-0005-0000-0000-0000406D0000}"/>
    <cellStyle name="Normal 23 3 3 3 3 5" xfId="30246" xr:uid="{00000000-0005-0000-0000-0000416D0000}"/>
    <cellStyle name="Normal 23 3 3 3 3 6" xfId="39491" xr:uid="{00000000-0005-0000-0000-0000426D0000}"/>
    <cellStyle name="Normal 23 3 3 3 4" xfId="6084" xr:uid="{00000000-0005-0000-0000-0000436D0000}"/>
    <cellStyle name="Normal 23 3 3 3 4 2" xfId="15329" xr:uid="{00000000-0005-0000-0000-0000446D0000}"/>
    <cellStyle name="Normal 23 3 3 3 4 3" xfId="24579" xr:uid="{00000000-0005-0000-0000-0000456D0000}"/>
    <cellStyle name="Normal 23 3 3 3 4 4" xfId="33824" xr:uid="{00000000-0005-0000-0000-0000466D0000}"/>
    <cellStyle name="Normal 23 3 3 3 4 5" xfId="43069" xr:uid="{00000000-0005-0000-0000-0000476D0000}"/>
    <cellStyle name="Normal 23 3 3 3 5" xfId="10347" xr:uid="{00000000-0005-0000-0000-0000486D0000}"/>
    <cellStyle name="Normal 23 3 3 3 6" xfId="19597" xr:uid="{00000000-0005-0000-0000-0000496D0000}"/>
    <cellStyle name="Normal 23 3 3 3 7" xfId="28842" xr:uid="{00000000-0005-0000-0000-00004A6D0000}"/>
    <cellStyle name="Normal 23 3 3 3 8" xfId="38087" xr:uid="{00000000-0005-0000-0000-00004B6D0000}"/>
    <cellStyle name="Normal 23 3 3 4" xfId="3225" xr:uid="{00000000-0005-0000-0000-00004C6D0000}"/>
    <cellStyle name="Normal 23 3 3 4 2" xfId="8207" xr:uid="{00000000-0005-0000-0000-00004D6D0000}"/>
    <cellStyle name="Normal 23 3 3 4 2 2" xfId="17452" xr:uid="{00000000-0005-0000-0000-00004E6D0000}"/>
    <cellStyle name="Normal 23 3 3 4 2 3" xfId="26702" xr:uid="{00000000-0005-0000-0000-00004F6D0000}"/>
    <cellStyle name="Normal 23 3 3 4 2 4" xfId="35947" xr:uid="{00000000-0005-0000-0000-0000506D0000}"/>
    <cellStyle name="Normal 23 3 3 4 2 5" xfId="45192" xr:uid="{00000000-0005-0000-0000-0000516D0000}"/>
    <cellStyle name="Normal 23 3 3 4 3" xfId="12470" xr:uid="{00000000-0005-0000-0000-0000526D0000}"/>
    <cellStyle name="Normal 23 3 3 4 4" xfId="21720" xr:uid="{00000000-0005-0000-0000-0000536D0000}"/>
    <cellStyle name="Normal 23 3 3 4 5" xfId="30965" xr:uid="{00000000-0005-0000-0000-0000546D0000}"/>
    <cellStyle name="Normal 23 3 3 4 6" xfId="40210" xr:uid="{00000000-0005-0000-0000-0000556D0000}"/>
    <cellStyle name="Normal 23 3 3 5" xfId="1687" xr:uid="{00000000-0005-0000-0000-0000566D0000}"/>
    <cellStyle name="Normal 23 3 3 5 2" xfId="6669" xr:uid="{00000000-0005-0000-0000-0000576D0000}"/>
    <cellStyle name="Normal 23 3 3 5 2 2" xfId="15914" xr:uid="{00000000-0005-0000-0000-0000586D0000}"/>
    <cellStyle name="Normal 23 3 3 5 2 3" xfId="25164" xr:uid="{00000000-0005-0000-0000-0000596D0000}"/>
    <cellStyle name="Normal 23 3 3 5 2 4" xfId="34409" xr:uid="{00000000-0005-0000-0000-00005A6D0000}"/>
    <cellStyle name="Normal 23 3 3 5 2 5" xfId="43654" xr:uid="{00000000-0005-0000-0000-00005B6D0000}"/>
    <cellStyle name="Normal 23 3 3 5 3" xfId="10932" xr:uid="{00000000-0005-0000-0000-00005C6D0000}"/>
    <cellStyle name="Normal 23 3 3 5 4" xfId="20182" xr:uid="{00000000-0005-0000-0000-00005D6D0000}"/>
    <cellStyle name="Normal 23 3 3 5 5" xfId="29427" xr:uid="{00000000-0005-0000-0000-00005E6D0000}"/>
    <cellStyle name="Normal 23 3 3 5 6" xfId="38672" xr:uid="{00000000-0005-0000-0000-00005F6D0000}"/>
    <cellStyle name="Normal 23 3 3 6" xfId="5365" xr:uid="{00000000-0005-0000-0000-0000606D0000}"/>
    <cellStyle name="Normal 23 3 3 6 2" xfId="14610" xr:uid="{00000000-0005-0000-0000-0000616D0000}"/>
    <cellStyle name="Normal 23 3 3 6 3" xfId="23860" xr:uid="{00000000-0005-0000-0000-0000626D0000}"/>
    <cellStyle name="Normal 23 3 3 6 4" xfId="33105" xr:uid="{00000000-0005-0000-0000-0000636D0000}"/>
    <cellStyle name="Normal 23 3 3 6 5" xfId="42350" xr:uid="{00000000-0005-0000-0000-0000646D0000}"/>
    <cellStyle name="Normal 23 3 3 7" xfId="4663" xr:uid="{00000000-0005-0000-0000-0000656D0000}"/>
    <cellStyle name="Normal 23 3 3 7 2" xfId="13908" xr:uid="{00000000-0005-0000-0000-0000666D0000}"/>
    <cellStyle name="Normal 23 3 3 7 3" xfId="23158" xr:uid="{00000000-0005-0000-0000-0000676D0000}"/>
    <cellStyle name="Normal 23 3 3 7 4" xfId="32403" xr:uid="{00000000-0005-0000-0000-0000686D0000}"/>
    <cellStyle name="Normal 23 3 3 7 5" xfId="41648" xr:uid="{00000000-0005-0000-0000-0000696D0000}"/>
    <cellStyle name="Normal 23 3 3 8" xfId="9628" xr:uid="{00000000-0005-0000-0000-00006A6D0000}"/>
    <cellStyle name="Normal 23 3 3 9" xfId="18878" xr:uid="{00000000-0005-0000-0000-00006B6D0000}"/>
    <cellStyle name="Normal 23 3 4" xfId="517" xr:uid="{00000000-0005-0000-0000-00006C6D0000}"/>
    <cellStyle name="Normal 23 3 4 10" xfId="37502" xr:uid="{00000000-0005-0000-0000-00006D6D0000}"/>
    <cellStyle name="Normal 23 3 4 2" xfId="1219" xr:uid="{00000000-0005-0000-0000-00006E6D0000}"/>
    <cellStyle name="Normal 23 3 4 2 2" xfId="4061" xr:uid="{00000000-0005-0000-0000-00006F6D0000}"/>
    <cellStyle name="Normal 23 3 4 2 2 2" xfId="9043" xr:uid="{00000000-0005-0000-0000-0000706D0000}"/>
    <cellStyle name="Normal 23 3 4 2 2 2 2" xfId="18288" xr:uid="{00000000-0005-0000-0000-0000716D0000}"/>
    <cellStyle name="Normal 23 3 4 2 2 2 3" xfId="27538" xr:uid="{00000000-0005-0000-0000-0000726D0000}"/>
    <cellStyle name="Normal 23 3 4 2 2 2 4" xfId="36783" xr:uid="{00000000-0005-0000-0000-0000736D0000}"/>
    <cellStyle name="Normal 23 3 4 2 2 2 5" xfId="46028" xr:uid="{00000000-0005-0000-0000-0000746D0000}"/>
    <cellStyle name="Normal 23 3 4 2 2 3" xfId="13306" xr:uid="{00000000-0005-0000-0000-0000756D0000}"/>
    <cellStyle name="Normal 23 3 4 2 2 4" xfId="22556" xr:uid="{00000000-0005-0000-0000-0000766D0000}"/>
    <cellStyle name="Normal 23 3 4 2 2 5" xfId="31801" xr:uid="{00000000-0005-0000-0000-0000776D0000}"/>
    <cellStyle name="Normal 23 3 4 2 2 6" xfId="41046" xr:uid="{00000000-0005-0000-0000-0000786D0000}"/>
    <cellStyle name="Normal 23 3 4 2 3" xfId="2640" xr:uid="{00000000-0005-0000-0000-0000796D0000}"/>
    <cellStyle name="Normal 23 3 4 2 3 2" xfId="7622" xr:uid="{00000000-0005-0000-0000-00007A6D0000}"/>
    <cellStyle name="Normal 23 3 4 2 3 2 2" xfId="16867" xr:uid="{00000000-0005-0000-0000-00007B6D0000}"/>
    <cellStyle name="Normal 23 3 4 2 3 2 3" xfId="26117" xr:uid="{00000000-0005-0000-0000-00007C6D0000}"/>
    <cellStyle name="Normal 23 3 4 2 3 2 4" xfId="35362" xr:uid="{00000000-0005-0000-0000-00007D6D0000}"/>
    <cellStyle name="Normal 23 3 4 2 3 2 5" xfId="44607" xr:uid="{00000000-0005-0000-0000-00007E6D0000}"/>
    <cellStyle name="Normal 23 3 4 2 3 3" xfId="11885" xr:uid="{00000000-0005-0000-0000-00007F6D0000}"/>
    <cellStyle name="Normal 23 3 4 2 3 4" xfId="21135" xr:uid="{00000000-0005-0000-0000-0000806D0000}"/>
    <cellStyle name="Normal 23 3 4 2 3 5" xfId="30380" xr:uid="{00000000-0005-0000-0000-0000816D0000}"/>
    <cellStyle name="Normal 23 3 4 2 3 6" xfId="39625" xr:uid="{00000000-0005-0000-0000-0000826D0000}"/>
    <cellStyle name="Normal 23 3 4 2 4" xfId="6201" xr:uid="{00000000-0005-0000-0000-0000836D0000}"/>
    <cellStyle name="Normal 23 3 4 2 4 2" xfId="15446" xr:uid="{00000000-0005-0000-0000-0000846D0000}"/>
    <cellStyle name="Normal 23 3 4 2 4 3" xfId="24696" xr:uid="{00000000-0005-0000-0000-0000856D0000}"/>
    <cellStyle name="Normal 23 3 4 2 4 4" xfId="33941" xr:uid="{00000000-0005-0000-0000-0000866D0000}"/>
    <cellStyle name="Normal 23 3 4 2 4 5" xfId="43186" xr:uid="{00000000-0005-0000-0000-0000876D0000}"/>
    <cellStyle name="Normal 23 3 4 2 5" xfId="10464" xr:uid="{00000000-0005-0000-0000-0000886D0000}"/>
    <cellStyle name="Normal 23 3 4 2 6" xfId="19714" xr:uid="{00000000-0005-0000-0000-0000896D0000}"/>
    <cellStyle name="Normal 23 3 4 2 7" xfId="28959" xr:uid="{00000000-0005-0000-0000-00008A6D0000}"/>
    <cellStyle name="Normal 23 3 4 2 8" xfId="38204" xr:uid="{00000000-0005-0000-0000-00008B6D0000}"/>
    <cellStyle name="Normal 23 3 4 3" xfId="3359" xr:uid="{00000000-0005-0000-0000-00008C6D0000}"/>
    <cellStyle name="Normal 23 3 4 3 2" xfId="8341" xr:uid="{00000000-0005-0000-0000-00008D6D0000}"/>
    <cellStyle name="Normal 23 3 4 3 2 2" xfId="17586" xr:uid="{00000000-0005-0000-0000-00008E6D0000}"/>
    <cellStyle name="Normal 23 3 4 3 2 3" xfId="26836" xr:uid="{00000000-0005-0000-0000-00008F6D0000}"/>
    <cellStyle name="Normal 23 3 4 3 2 4" xfId="36081" xr:uid="{00000000-0005-0000-0000-0000906D0000}"/>
    <cellStyle name="Normal 23 3 4 3 2 5" xfId="45326" xr:uid="{00000000-0005-0000-0000-0000916D0000}"/>
    <cellStyle name="Normal 23 3 4 3 3" xfId="12604" xr:uid="{00000000-0005-0000-0000-0000926D0000}"/>
    <cellStyle name="Normal 23 3 4 3 4" xfId="21854" xr:uid="{00000000-0005-0000-0000-0000936D0000}"/>
    <cellStyle name="Normal 23 3 4 3 5" xfId="31099" xr:uid="{00000000-0005-0000-0000-0000946D0000}"/>
    <cellStyle name="Normal 23 3 4 3 6" xfId="40344" xr:uid="{00000000-0005-0000-0000-0000956D0000}"/>
    <cellStyle name="Normal 23 3 4 4" xfId="1921" xr:uid="{00000000-0005-0000-0000-0000966D0000}"/>
    <cellStyle name="Normal 23 3 4 4 2" xfId="6903" xr:uid="{00000000-0005-0000-0000-0000976D0000}"/>
    <cellStyle name="Normal 23 3 4 4 2 2" xfId="16148" xr:uid="{00000000-0005-0000-0000-0000986D0000}"/>
    <cellStyle name="Normal 23 3 4 4 2 3" xfId="25398" xr:uid="{00000000-0005-0000-0000-0000996D0000}"/>
    <cellStyle name="Normal 23 3 4 4 2 4" xfId="34643" xr:uid="{00000000-0005-0000-0000-00009A6D0000}"/>
    <cellStyle name="Normal 23 3 4 4 2 5" xfId="43888" xr:uid="{00000000-0005-0000-0000-00009B6D0000}"/>
    <cellStyle name="Normal 23 3 4 4 3" xfId="11166" xr:uid="{00000000-0005-0000-0000-00009C6D0000}"/>
    <cellStyle name="Normal 23 3 4 4 4" xfId="20416" xr:uid="{00000000-0005-0000-0000-00009D6D0000}"/>
    <cellStyle name="Normal 23 3 4 4 5" xfId="29661" xr:uid="{00000000-0005-0000-0000-00009E6D0000}"/>
    <cellStyle name="Normal 23 3 4 4 6" xfId="38906" xr:uid="{00000000-0005-0000-0000-00009F6D0000}"/>
    <cellStyle name="Normal 23 3 4 5" xfId="5499" xr:uid="{00000000-0005-0000-0000-0000A06D0000}"/>
    <cellStyle name="Normal 23 3 4 5 2" xfId="14744" xr:uid="{00000000-0005-0000-0000-0000A16D0000}"/>
    <cellStyle name="Normal 23 3 4 5 3" xfId="23994" xr:uid="{00000000-0005-0000-0000-0000A26D0000}"/>
    <cellStyle name="Normal 23 3 4 5 4" xfId="33239" xr:uid="{00000000-0005-0000-0000-0000A36D0000}"/>
    <cellStyle name="Normal 23 3 4 5 5" xfId="42484" xr:uid="{00000000-0005-0000-0000-0000A46D0000}"/>
    <cellStyle name="Normal 23 3 4 6" xfId="4780" xr:uid="{00000000-0005-0000-0000-0000A56D0000}"/>
    <cellStyle name="Normal 23 3 4 6 2" xfId="14025" xr:uid="{00000000-0005-0000-0000-0000A66D0000}"/>
    <cellStyle name="Normal 23 3 4 6 3" xfId="23275" xr:uid="{00000000-0005-0000-0000-0000A76D0000}"/>
    <cellStyle name="Normal 23 3 4 6 4" xfId="32520" xr:uid="{00000000-0005-0000-0000-0000A86D0000}"/>
    <cellStyle name="Normal 23 3 4 6 5" xfId="41765" xr:uid="{00000000-0005-0000-0000-0000A96D0000}"/>
    <cellStyle name="Normal 23 3 4 7" xfId="9762" xr:uid="{00000000-0005-0000-0000-0000AA6D0000}"/>
    <cellStyle name="Normal 23 3 4 8" xfId="19012" xr:uid="{00000000-0005-0000-0000-0000AB6D0000}"/>
    <cellStyle name="Normal 23 3 4 9" xfId="28257" xr:uid="{00000000-0005-0000-0000-0000AC6D0000}"/>
    <cellStyle name="Normal 23 3 5" xfId="868" xr:uid="{00000000-0005-0000-0000-0000AD6D0000}"/>
    <cellStyle name="Normal 23 3 5 2" xfId="3710" xr:uid="{00000000-0005-0000-0000-0000AE6D0000}"/>
    <cellStyle name="Normal 23 3 5 2 2" xfId="8692" xr:uid="{00000000-0005-0000-0000-0000AF6D0000}"/>
    <cellStyle name="Normal 23 3 5 2 2 2" xfId="17937" xr:uid="{00000000-0005-0000-0000-0000B06D0000}"/>
    <cellStyle name="Normal 23 3 5 2 2 3" xfId="27187" xr:uid="{00000000-0005-0000-0000-0000B16D0000}"/>
    <cellStyle name="Normal 23 3 5 2 2 4" xfId="36432" xr:uid="{00000000-0005-0000-0000-0000B26D0000}"/>
    <cellStyle name="Normal 23 3 5 2 2 5" xfId="45677" xr:uid="{00000000-0005-0000-0000-0000B36D0000}"/>
    <cellStyle name="Normal 23 3 5 2 3" xfId="12955" xr:uid="{00000000-0005-0000-0000-0000B46D0000}"/>
    <cellStyle name="Normal 23 3 5 2 4" xfId="22205" xr:uid="{00000000-0005-0000-0000-0000B56D0000}"/>
    <cellStyle name="Normal 23 3 5 2 5" xfId="31450" xr:uid="{00000000-0005-0000-0000-0000B66D0000}"/>
    <cellStyle name="Normal 23 3 5 2 6" xfId="40695" xr:uid="{00000000-0005-0000-0000-0000B76D0000}"/>
    <cellStyle name="Normal 23 3 5 3" xfId="2272" xr:uid="{00000000-0005-0000-0000-0000B86D0000}"/>
    <cellStyle name="Normal 23 3 5 3 2" xfId="7254" xr:uid="{00000000-0005-0000-0000-0000B96D0000}"/>
    <cellStyle name="Normal 23 3 5 3 2 2" xfId="16499" xr:uid="{00000000-0005-0000-0000-0000BA6D0000}"/>
    <cellStyle name="Normal 23 3 5 3 2 3" xfId="25749" xr:uid="{00000000-0005-0000-0000-0000BB6D0000}"/>
    <cellStyle name="Normal 23 3 5 3 2 4" xfId="34994" xr:uid="{00000000-0005-0000-0000-0000BC6D0000}"/>
    <cellStyle name="Normal 23 3 5 3 2 5" xfId="44239" xr:uid="{00000000-0005-0000-0000-0000BD6D0000}"/>
    <cellStyle name="Normal 23 3 5 3 3" xfId="11517" xr:uid="{00000000-0005-0000-0000-0000BE6D0000}"/>
    <cellStyle name="Normal 23 3 5 3 4" xfId="20767" xr:uid="{00000000-0005-0000-0000-0000BF6D0000}"/>
    <cellStyle name="Normal 23 3 5 3 5" xfId="30012" xr:uid="{00000000-0005-0000-0000-0000C06D0000}"/>
    <cellStyle name="Normal 23 3 5 3 6" xfId="39257" xr:uid="{00000000-0005-0000-0000-0000C16D0000}"/>
    <cellStyle name="Normal 23 3 5 4" xfId="5850" xr:uid="{00000000-0005-0000-0000-0000C26D0000}"/>
    <cellStyle name="Normal 23 3 5 4 2" xfId="15095" xr:uid="{00000000-0005-0000-0000-0000C36D0000}"/>
    <cellStyle name="Normal 23 3 5 4 3" xfId="24345" xr:uid="{00000000-0005-0000-0000-0000C46D0000}"/>
    <cellStyle name="Normal 23 3 5 4 4" xfId="33590" xr:uid="{00000000-0005-0000-0000-0000C56D0000}"/>
    <cellStyle name="Normal 23 3 5 4 5" xfId="42835" xr:uid="{00000000-0005-0000-0000-0000C66D0000}"/>
    <cellStyle name="Normal 23 3 5 5" xfId="10113" xr:uid="{00000000-0005-0000-0000-0000C76D0000}"/>
    <cellStyle name="Normal 23 3 5 6" xfId="19363" xr:uid="{00000000-0005-0000-0000-0000C86D0000}"/>
    <cellStyle name="Normal 23 3 5 7" xfId="28608" xr:uid="{00000000-0005-0000-0000-0000C96D0000}"/>
    <cellStyle name="Normal 23 3 5 8" xfId="37853" xr:uid="{00000000-0005-0000-0000-0000CA6D0000}"/>
    <cellStyle name="Normal 23 3 6" xfId="2991" xr:uid="{00000000-0005-0000-0000-0000CB6D0000}"/>
    <cellStyle name="Normal 23 3 6 2" xfId="7973" xr:uid="{00000000-0005-0000-0000-0000CC6D0000}"/>
    <cellStyle name="Normal 23 3 6 2 2" xfId="17218" xr:uid="{00000000-0005-0000-0000-0000CD6D0000}"/>
    <cellStyle name="Normal 23 3 6 2 3" xfId="26468" xr:uid="{00000000-0005-0000-0000-0000CE6D0000}"/>
    <cellStyle name="Normal 23 3 6 2 4" xfId="35713" xr:uid="{00000000-0005-0000-0000-0000CF6D0000}"/>
    <cellStyle name="Normal 23 3 6 2 5" xfId="44958" xr:uid="{00000000-0005-0000-0000-0000D06D0000}"/>
    <cellStyle name="Normal 23 3 6 3" xfId="12236" xr:uid="{00000000-0005-0000-0000-0000D16D0000}"/>
    <cellStyle name="Normal 23 3 6 4" xfId="21486" xr:uid="{00000000-0005-0000-0000-0000D26D0000}"/>
    <cellStyle name="Normal 23 3 6 5" xfId="30731" xr:uid="{00000000-0005-0000-0000-0000D36D0000}"/>
    <cellStyle name="Normal 23 3 6 6" xfId="39976" xr:uid="{00000000-0005-0000-0000-0000D46D0000}"/>
    <cellStyle name="Normal 23 3 7" xfId="1609" xr:uid="{00000000-0005-0000-0000-0000D56D0000}"/>
    <cellStyle name="Normal 23 3 7 2" xfId="6591" xr:uid="{00000000-0005-0000-0000-0000D66D0000}"/>
    <cellStyle name="Normal 23 3 7 2 2" xfId="15836" xr:uid="{00000000-0005-0000-0000-0000D76D0000}"/>
    <cellStyle name="Normal 23 3 7 2 3" xfId="25086" xr:uid="{00000000-0005-0000-0000-0000D86D0000}"/>
    <cellStyle name="Normal 23 3 7 2 4" xfId="34331" xr:uid="{00000000-0005-0000-0000-0000D96D0000}"/>
    <cellStyle name="Normal 23 3 7 2 5" xfId="43576" xr:uid="{00000000-0005-0000-0000-0000DA6D0000}"/>
    <cellStyle name="Normal 23 3 7 3" xfId="10854" xr:uid="{00000000-0005-0000-0000-0000DB6D0000}"/>
    <cellStyle name="Normal 23 3 7 4" xfId="20104" xr:uid="{00000000-0005-0000-0000-0000DC6D0000}"/>
    <cellStyle name="Normal 23 3 7 5" xfId="29349" xr:uid="{00000000-0005-0000-0000-0000DD6D0000}"/>
    <cellStyle name="Normal 23 3 7 6" xfId="38594" xr:uid="{00000000-0005-0000-0000-0000DE6D0000}"/>
    <cellStyle name="Normal 23 3 8" xfId="5131" xr:uid="{00000000-0005-0000-0000-0000DF6D0000}"/>
    <cellStyle name="Normal 23 3 8 2" xfId="14376" xr:uid="{00000000-0005-0000-0000-0000E06D0000}"/>
    <cellStyle name="Normal 23 3 8 3" xfId="23626" xr:uid="{00000000-0005-0000-0000-0000E16D0000}"/>
    <cellStyle name="Normal 23 3 8 4" xfId="32871" xr:uid="{00000000-0005-0000-0000-0000E26D0000}"/>
    <cellStyle name="Normal 23 3 8 5" xfId="42116" xr:uid="{00000000-0005-0000-0000-0000E36D0000}"/>
    <cellStyle name="Normal 23 3 9" xfId="4429" xr:uid="{00000000-0005-0000-0000-0000E46D0000}"/>
    <cellStyle name="Normal 23 3 9 2" xfId="13674" xr:uid="{00000000-0005-0000-0000-0000E56D0000}"/>
    <cellStyle name="Normal 23 3 9 3" xfId="22924" xr:uid="{00000000-0005-0000-0000-0000E66D0000}"/>
    <cellStyle name="Normal 23 3 9 4" xfId="32169" xr:uid="{00000000-0005-0000-0000-0000E76D0000}"/>
    <cellStyle name="Normal 23 3 9 5" xfId="41414" xr:uid="{00000000-0005-0000-0000-0000E86D0000}"/>
    <cellStyle name="Normal 23 4" xfId="226" xr:uid="{00000000-0005-0000-0000-0000E96D0000}"/>
    <cellStyle name="Normal 23 4 10" xfId="27967" xr:uid="{00000000-0005-0000-0000-0000EA6D0000}"/>
    <cellStyle name="Normal 23 4 11" xfId="37212" xr:uid="{00000000-0005-0000-0000-0000EB6D0000}"/>
    <cellStyle name="Normal 23 4 2" xfId="595" xr:uid="{00000000-0005-0000-0000-0000EC6D0000}"/>
    <cellStyle name="Normal 23 4 2 10" xfId="37580" xr:uid="{00000000-0005-0000-0000-0000ED6D0000}"/>
    <cellStyle name="Normal 23 4 2 2" xfId="1297" xr:uid="{00000000-0005-0000-0000-0000EE6D0000}"/>
    <cellStyle name="Normal 23 4 2 2 2" xfId="4139" xr:uid="{00000000-0005-0000-0000-0000EF6D0000}"/>
    <cellStyle name="Normal 23 4 2 2 2 2" xfId="9121" xr:uid="{00000000-0005-0000-0000-0000F06D0000}"/>
    <cellStyle name="Normal 23 4 2 2 2 2 2" xfId="18366" xr:uid="{00000000-0005-0000-0000-0000F16D0000}"/>
    <cellStyle name="Normal 23 4 2 2 2 2 3" xfId="27616" xr:uid="{00000000-0005-0000-0000-0000F26D0000}"/>
    <cellStyle name="Normal 23 4 2 2 2 2 4" xfId="36861" xr:uid="{00000000-0005-0000-0000-0000F36D0000}"/>
    <cellStyle name="Normal 23 4 2 2 2 2 5" xfId="46106" xr:uid="{00000000-0005-0000-0000-0000F46D0000}"/>
    <cellStyle name="Normal 23 4 2 2 2 3" xfId="13384" xr:uid="{00000000-0005-0000-0000-0000F56D0000}"/>
    <cellStyle name="Normal 23 4 2 2 2 4" xfId="22634" xr:uid="{00000000-0005-0000-0000-0000F66D0000}"/>
    <cellStyle name="Normal 23 4 2 2 2 5" xfId="31879" xr:uid="{00000000-0005-0000-0000-0000F76D0000}"/>
    <cellStyle name="Normal 23 4 2 2 2 6" xfId="41124" xr:uid="{00000000-0005-0000-0000-0000F86D0000}"/>
    <cellStyle name="Normal 23 4 2 2 3" xfId="2718" xr:uid="{00000000-0005-0000-0000-0000F96D0000}"/>
    <cellStyle name="Normal 23 4 2 2 3 2" xfId="7700" xr:uid="{00000000-0005-0000-0000-0000FA6D0000}"/>
    <cellStyle name="Normal 23 4 2 2 3 2 2" xfId="16945" xr:uid="{00000000-0005-0000-0000-0000FB6D0000}"/>
    <cellStyle name="Normal 23 4 2 2 3 2 3" xfId="26195" xr:uid="{00000000-0005-0000-0000-0000FC6D0000}"/>
    <cellStyle name="Normal 23 4 2 2 3 2 4" xfId="35440" xr:uid="{00000000-0005-0000-0000-0000FD6D0000}"/>
    <cellStyle name="Normal 23 4 2 2 3 2 5" xfId="44685" xr:uid="{00000000-0005-0000-0000-0000FE6D0000}"/>
    <cellStyle name="Normal 23 4 2 2 3 3" xfId="11963" xr:uid="{00000000-0005-0000-0000-0000FF6D0000}"/>
    <cellStyle name="Normal 23 4 2 2 3 4" xfId="21213" xr:uid="{00000000-0005-0000-0000-0000006E0000}"/>
    <cellStyle name="Normal 23 4 2 2 3 5" xfId="30458" xr:uid="{00000000-0005-0000-0000-0000016E0000}"/>
    <cellStyle name="Normal 23 4 2 2 3 6" xfId="39703" xr:uid="{00000000-0005-0000-0000-0000026E0000}"/>
    <cellStyle name="Normal 23 4 2 2 4" xfId="6279" xr:uid="{00000000-0005-0000-0000-0000036E0000}"/>
    <cellStyle name="Normal 23 4 2 2 4 2" xfId="15524" xr:uid="{00000000-0005-0000-0000-0000046E0000}"/>
    <cellStyle name="Normal 23 4 2 2 4 3" xfId="24774" xr:uid="{00000000-0005-0000-0000-0000056E0000}"/>
    <cellStyle name="Normal 23 4 2 2 4 4" xfId="34019" xr:uid="{00000000-0005-0000-0000-0000066E0000}"/>
    <cellStyle name="Normal 23 4 2 2 4 5" xfId="43264" xr:uid="{00000000-0005-0000-0000-0000076E0000}"/>
    <cellStyle name="Normal 23 4 2 2 5" xfId="10542" xr:uid="{00000000-0005-0000-0000-0000086E0000}"/>
    <cellStyle name="Normal 23 4 2 2 6" xfId="19792" xr:uid="{00000000-0005-0000-0000-0000096E0000}"/>
    <cellStyle name="Normal 23 4 2 2 7" xfId="29037" xr:uid="{00000000-0005-0000-0000-00000A6E0000}"/>
    <cellStyle name="Normal 23 4 2 2 8" xfId="38282" xr:uid="{00000000-0005-0000-0000-00000B6E0000}"/>
    <cellStyle name="Normal 23 4 2 3" xfId="3437" xr:uid="{00000000-0005-0000-0000-00000C6E0000}"/>
    <cellStyle name="Normal 23 4 2 3 2" xfId="8419" xr:uid="{00000000-0005-0000-0000-00000D6E0000}"/>
    <cellStyle name="Normal 23 4 2 3 2 2" xfId="17664" xr:uid="{00000000-0005-0000-0000-00000E6E0000}"/>
    <cellStyle name="Normal 23 4 2 3 2 3" xfId="26914" xr:uid="{00000000-0005-0000-0000-00000F6E0000}"/>
    <cellStyle name="Normal 23 4 2 3 2 4" xfId="36159" xr:uid="{00000000-0005-0000-0000-0000106E0000}"/>
    <cellStyle name="Normal 23 4 2 3 2 5" xfId="45404" xr:uid="{00000000-0005-0000-0000-0000116E0000}"/>
    <cellStyle name="Normal 23 4 2 3 3" xfId="12682" xr:uid="{00000000-0005-0000-0000-0000126E0000}"/>
    <cellStyle name="Normal 23 4 2 3 4" xfId="21932" xr:uid="{00000000-0005-0000-0000-0000136E0000}"/>
    <cellStyle name="Normal 23 4 2 3 5" xfId="31177" xr:uid="{00000000-0005-0000-0000-0000146E0000}"/>
    <cellStyle name="Normal 23 4 2 3 6" xfId="40422" xr:uid="{00000000-0005-0000-0000-0000156E0000}"/>
    <cellStyle name="Normal 23 4 2 4" xfId="1999" xr:uid="{00000000-0005-0000-0000-0000166E0000}"/>
    <cellStyle name="Normal 23 4 2 4 2" xfId="6981" xr:uid="{00000000-0005-0000-0000-0000176E0000}"/>
    <cellStyle name="Normal 23 4 2 4 2 2" xfId="16226" xr:uid="{00000000-0005-0000-0000-0000186E0000}"/>
    <cellStyle name="Normal 23 4 2 4 2 3" xfId="25476" xr:uid="{00000000-0005-0000-0000-0000196E0000}"/>
    <cellStyle name="Normal 23 4 2 4 2 4" xfId="34721" xr:uid="{00000000-0005-0000-0000-00001A6E0000}"/>
    <cellStyle name="Normal 23 4 2 4 2 5" xfId="43966" xr:uid="{00000000-0005-0000-0000-00001B6E0000}"/>
    <cellStyle name="Normal 23 4 2 4 3" xfId="11244" xr:uid="{00000000-0005-0000-0000-00001C6E0000}"/>
    <cellStyle name="Normal 23 4 2 4 4" xfId="20494" xr:uid="{00000000-0005-0000-0000-00001D6E0000}"/>
    <cellStyle name="Normal 23 4 2 4 5" xfId="29739" xr:uid="{00000000-0005-0000-0000-00001E6E0000}"/>
    <cellStyle name="Normal 23 4 2 4 6" xfId="38984" xr:uid="{00000000-0005-0000-0000-00001F6E0000}"/>
    <cellStyle name="Normal 23 4 2 5" xfId="5577" xr:uid="{00000000-0005-0000-0000-0000206E0000}"/>
    <cellStyle name="Normal 23 4 2 5 2" xfId="14822" xr:uid="{00000000-0005-0000-0000-0000216E0000}"/>
    <cellStyle name="Normal 23 4 2 5 3" xfId="24072" xr:uid="{00000000-0005-0000-0000-0000226E0000}"/>
    <cellStyle name="Normal 23 4 2 5 4" xfId="33317" xr:uid="{00000000-0005-0000-0000-0000236E0000}"/>
    <cellStyle name="Normal 23 4 2 5 5" xfId="42562" xr:uid="{00000000-0005-0000-0000-0000246E0000}"/>
    <cellStyle name="Normal 23 4 2 6" xfId="4858" xr:uid="{00000000-0005-0000-0000-0000256E0000}"/>
    <cellStyle name="Normal 23 4 2 6 2" xfId="14103" xr:uid="{00000000-0005-0000-0000-0000266E0000}"/>
    <cellStyle name="Normal 23 4 2 6 3" xfId="23353" xr:uid="{00000000-0005-0000-0000-0000276E0000}"/>
    <cellStyle name="Normal 23 4 2 6 4" xfId="32598" xr:uid="{00000000-0005-0000-0000-0000286E0000}"/>
    <cellStyle name="Normal 23 4 2 6 5" xfId="41843" xr:uid="{00000000-0005-0000-0000-0000296E0000}"/>
    <cellStyle name="Normal 23 4 2 7" xfId="9840" xr:uid="{00000000-0005-0000-0000-00002A6E0000}"/>
    <cellStyle name="Normal 23 4 2 8" xfId="19090" xr:uid="{00000000-0005-0000-0000-00002B6E0000}"/>
    <cellStyle name="Normal 23 4 2 9" xfId="28335" xr:uid="{00000000-0005-0000-0000-00002C6E0000}"/>
    <cellStyle name="Normal 23 4 3" xfId="946" xr:uid="{00000000-0005-0000-0000-00002D6E0000}"/>
    <cellStyle name="Normal 23 4 3 2" xfId="3788" xr:uid="{00000000-0005-0000-0000-00002E6E0000}"/>
    <cellStyle name="Normal 23 4 3 2 2" xfId="8770" xr:uid="{00000000-0005-0000-0000-00002F6E0000}"/>
    <cellStyle name="Normal 23 4 3 2 2 2" xfId="18015" xr:uid="{00000000-0005-0000-0000-0000306E0000}"/>
    <cellStyle name="Normal 23 4 3 2 2 3" xfId="27265" xr:uid="{00000000-0005-0000-0000-0000316E0000}"/>
    <cellStyle name="Normal 23 4 3 2 2 4" xfId="36510" xr:uid="{00000000-0005-0000-0000-0000326E0000}"/>
    <cellStyle name="Normal 23 4 3 2 2 5" xfId="45755" xr:uid="{00000000-0005-0000-0000-0000336E0000}"/>
    <cellStyle name="Normal 23 4 3 2 3" xfId="13033" xr:uid="{00000000-0005-0000-0000-0000346E0000}"/>
    <cellStyle name="Normal 23 4 3 2 4" xfId="22283" xr:uid="{00000000-0005-0000-0000-0000356E0000}"/>
    <cellStyle name="Normal 23 4 3 2 5" xfId="31528" xr:uid="{00000000-0005-0000-0000-0000366E0000}"/>
    <cellStyle name="Normal 23 4 3 2 6" xfId="40773" xr:uid="{00000000-0005-0000-0000-0000376E0000}"/>
    <cellStyle name="Normal 23 4 3 3" xfId="2350" xr:uid="{00000000-0005-0000-0000-0000386E0000}"/>
    <cellStyle name="Normal 23 4 3 3 2" xfId="7332" xr:uid="{00000000-0005-0000-0000-0000396E0000}"/>
    <cellStyle name="Normal 23 4 3 3 2 2" xfId="16577" xr:uid="{00000000-0005-0000-0000-00003A6E0000}"/>
    <cellStyle name="Normal 23 4 3 3 2 3" xfId="25827" xr:uid="{00000000-0005-0000-0000-00003B6E0000}"/>
    <cellStyle name="Normal 23 4 3 3 2 4" xfId="35072" xr:uid="{00000000-0005-0000-0000-00003C6E0000}"/>
    <cellStyle name="Normal 23 4 3 3 2 5" xfId="44317" xr:uid="{00000000-0005-0000-0000-00003D6E0000}"/>
    <cellStyle name="Normal 23 4 3 3 3" xfId="11595" xr:uid="{00000000-0005-0000-0000-00003E6E0000}"/>
    <cellStyle name="Normal 23 4 3 3 4" xfId="20845" xr:uid="{00000000-0005-0000-0000-00003F6E0000}"/>
    <cellStyle name="Normal 23 4 3 3 5" xfId="30090" xr:uid="{00000000-0005-0000-0000-0000406E0000}"/>
    <cellStyle name="Normal 23 4 3 3 6" xfId="39335" xr:uid="{00000000-0005-0000-0000-0000416E0000}"/>
    <cellStyle name="Normal 23 4 3 4" xfId="5928" xr:uid="{00000000-0005-0000-0000-0000426E0000}"/>
    <cellStyle name="Normal 23 4 3 4 2" xfId="15173" xr:uid="{00000000-0005-0000-0000-0000436E0000}"/>
    <cellStyle name="Normal 23 4 3 4 3" xfId="24423" xr:uid="{00000000-0005-0000-0000-0000446E0000}"/>
    <cellStyle name="Normal 23 4 3 4 4" xfId="33668" xr:uid="{00000000-0005-0000-0000-0000456E0000}"/>
    <cellStyle name="Normal 23 4 3 4 5" xfId="42913" xr:uid="{00000000-0005-0000-0000-0000466E0000}"/>
    <cellStyle name="Normal 23 4 3 5" xfId="10191" xr:uid="{00000000-0005-0000-0000-0000476E0000}"/>
    <cellStyle name="Normal 23 4 3 6" xfId="19441" xr:uid="{00000000-0005-0000-0000-0000486E0000}"/>
    <cellStyle name="Normal 23 4 3 7" xfId="28686" xr:uid="{00000000-0005-0000-0000-0000496E0000}"/>
    <cellStyle name="Normal 23 4 3 8" xfId="37931" xr:uid="{00000000-0005-0000-0000-00004A6E0000}"/>
    <cellStyle name="Normal 23 4 4" xfId="3069" xr:uid="{00000000-0005-0000-0000-00004B6E0000}"/>
    <cellStyle name="Normal 23 4 4 2" xfId="8051" xr:uid="{00000000-0005-0000-0000-00004C6E0000}"/>
    <cellStyle name="Normal 23 4 4 2 2" xfId="17296" xr:uid="{00000000-0005-0000-0000-00004D6E0000}"/>
    <cellStyle name="Normal 23 4 4 2 3" xfId="26546" xr:uid="{00000000-0005-0000-0000-00004E6E0000}"/>
    <cellStyle name="Normal 23 4 4 2 4" xfId="35791" xr:uid="{00000000-0005-0000-0000-00004F6E0000}"/>
    <cellStyle name="Normal 23 4 4 2 5" xfId="45036" xr:uid="{00000000-0005-0000-0000-0000506E0000}"/>
    <cellStyle name="Normal 23 4 4 3" xfId="12314" xr:uid="{00000000-0005-0000-0000-0000516E0000}"/>
    <cellStyle name="Normal 23 4 4 4" xfId="21564" xr:uid="{00000000-0005-0000-0000-0000526E0000}"/>
    <cellStyle name="Normal 23 4 4 5" xfId="30809" xr:uid="{00000000-0005-0000-0000-0000536E0000}"/>
    <cellStyle name="Normal 23 4 4 6" xfId="40054" xr:uid="{00000000-0005-0000-0000-0000546E0000}"/>
    <cellStyle name="Normal 23 4 5" xfId="1765" xr:uid="{00000000-0005-0000-0000-0000556E0000}"/>
    <cellStyle name="Normal 23 4 5 2" xfId="6747" xr:uid="{00000000-0005-0000-0000-0000566E0000}"/>
    <cellStyle name="Normal 23 4 5 2 2" xfId="15992" xr:uid="{00000000-0005-0000-0000-0000576E0000}"/>
    <cellStyle name="Normal 23 4 5 2 3" xfId="25242" xr:uid="{00000000-0005-0000-0000-0000586E0000}"/>
    <cellStyle name="Normal 23 4 5 2 4" xfId="34487" xr:uid="{00000000-0005-0000-0000-0000596E0000}"/>
    <cellStyle name="Normal 23 4 5 2 5" xfId="43732" xr:uid="{00000000-0005-0000-0000-00005A6E0000}"/>
    <cellStyle name="Normal 23 4 5 3" xfId="11010" xr:uid="{00000000-0005-0000-0000-00005B6E0000}"/>
    <cellStyle name="Normal 23 4 5 4" xfId="20260" xr:uid="{00000000-0005-0000-0000-00005C6E0000}"/>
    <cellStyle name="Normal 23 4 5 5" xfId="29505" xr:uid="{00000000-0005-0000-0000-00005D6E0000}"/>
    <cellStyle name="Normal 23 4 5 6" xfId="38750" xr:uid="{00000000-0005-0000-0000-00005E6E0000}"/>
    <cellStyle name="Normal 23 4 6" xfId="5209" xr:uid="{00000000-0005-0000-0000-00005F6E0000}"/>
    <cellStyle name="Normal 23 4 6 2" xfId="14454" xr:uid="{00000000-0005-0000-0000-0000606E0000}"/>
    <cellStyle name="Normal 23 4 6 3" xfId="23704" xr:uid="{00000000-0005-0000-0000-0000616E0000}"/>
    <cellStyle name="Normal 23 4 6 4" xfId="32949" xr:uid="{00000000-0005-0000-0000-0000626E0000}"/>
    <cellStyle name="Normal 23 4 6 5" xfId="42194" xr:uid="{00000000-0005-0000-0000-0000636E0000}"/>
    <cellStyle name="Normal 23 4 7" xfId="4507" xr:uid="{00000000-0005-0000-0000-0000646E0000}"/>
    <cellStyle name="Normal 23 4 7 2" xfId="13752" xr:uid="{00000000-0005-0000-0000-0000656E0000}"/>
    <cellStyle name="Normal 23 4 7 3" xfId="23002" xr:uid="{00000000-0005-0000-0000-0000666E0000}"/>
    <cellStyle name="Normal 23 4 7 4" xfId="32247" xr:uid="{00000000-0005-0000-0000-0000676E0000}"/>
    <cellStyle name="Normal 23 4 7 5" xfId="41492" xr:uid="{00000000-0005-0000-0000-0000686E0000}"/>
    <cellStyle name="Normal 23 4 8" xfId="9472" xr:uid="{00000000-0005-0000-0000-0000696E0000}"/>
    <cellStyle name="Normal 23 4 9" xfId="18722" xr:uid="{00000000-0005-0000-0000-00006A6E0000}"/>
    <cellStyle name="Normal 23 5" xfId="343" xr:uid="{00000000-0005-0000-0000-00006B6E0000}"/>
    <cellStyle name="Normal 23 5 10" xfId="28084" xr:uid="{00000000-0005-0000-0000-00006C6E0000}"/>
    <cellStyle name="Normal 23 5 11" xfId="37329" xr:uid="{00000000-0005-0000-0000-00006D6E0000}"/>
    <cellStyle name="Normal 23 5 2" xfId="712" xr:uid="{00000000-0005-0000-0000-00006E6E0000}"/>
    <cellStyle name="Normal 23 5 2 10" xfId="37697" xr:uid="{00000000-0005-0000-0000-00006F6E0000}"/>
    <cellStyle name="Normal 23 5 2 2" xfId="1414" xr:uid="{00000000-0005-0000-0000-0000706E0000}"/>
    <cellStyle name="Normal 23 5 2 2 2" xfId="4256" xr:uid="{00000000-0005-0000-0000-0000716E0000}"/>
    <cellStyle name="Normal 23 5 2 2 2 2" xfId="9238" xr:uid="{00000000-0005-0000-0000-0000726E0000}"/>
    <cellStyle name="Normal 23 5 2 2 2 2 2" xfId="18483" xr:uid="{00000000-0005-0000-0000-0000736E0000}"/>
    <cellStyle name="Normal 23 5 2 2 2 2 3" xfId="27733" xr:uid="{00000000-0005-0000-0000-0000746E0000}"/>
    <cellStyle name="Normal 23 5 2 2 2 2 4" xfId="36978" xr:uid="{00000000-0005-0000-0000-0000756E0000}"/>
    <cellStyle name="Normal 23 5 2 2 2 2 5" xfId="46223" xr:uid="{00000000-0005-0000-0000-0000766E0000}"/>
    <cellStyle name="Normal 23 5 2 2 2 3" xfId="13501" xr:uid="{00000000-0005-0000-0000-0000776E0000}"/>
    <cellStyle name="Normal 23 5 2 2 2 4" xfId="22751" xr:uid="{00000000-0005-0000-0000-0000786E0000}"/>
    <cellStyle name="Normal 23 5 2 2 2 5" xfId="31996" xr:uid="{00000000-0005-0000-0000-0000796E0000}"/>
    <cellStyle name="Normal 23 5 2 2 2 6" xfId="41241" xr:uid="{00000000-0005-0000-0000-00007A6E0000}"/>
    <cellStyle name="Normal 23 5 2 2 3" xfId="2835" xr:uid="{00000000-0005-0000-0000-00007B6E0000}"/>
    <cellStyle name="Normal 23 5 2 2 3 2" xfId="7817" xr:uid="{00000000-0005-0000-0000-00007C6E0000}"/>
    <cellStyle name="Normal 23 5 2 2 3 2 2" xfId="17062" xr:uid="{00000000-0005-0000-0000-00007D6E0000}"/>
    <cellStyle name="Normal 23 5 2 2 3 2 3" xfId="26312" xr:uid="{00000000-0005-0000-0000-00007E6E0000}"/>
    <cellStyle name="Normal 23 5 2 2 3 2 4" xfId="35557" xr:uid="{00000000-0005-0000-0000-00007F6E0000}"/>
    <cellStyle name="Normal 23 5 2 2 3 2 5" xfId="44802" xr:uid="{00000000-0005-0000-0000-0000806E0000}"/>
    <cellStyle name="Normal 23 5 2 2 3 3" xfId="12080" xr:uid="{00000000-0005-0000-0000-0000816E0000}"/>
    <cellStyle name="Normal 23 5 2 2 3 4" xfId="21330" xr:uid="{00000000-0005-0000-0000-0000826E0000}"/>
    <cellStyle name="Normal 23 5 2 2 3 5" xfId="30575" xr:uid="{00000000-0005-0000-0000-0000836E0000}"/>
    <cellStyle name="Normal 23 5 2 2 3 6" xfId="39820" xr:uid="{00000000-0005-0000-0000-0000846E0000}"/>
    <cellStyle name="Normal 23 5 2 2 4" xfId="6396" xr:uid="{00000000-0005-0000-0000-0000856E0000}"/>
    <cellStyle name="Normal 23 5 2 2 4 2" xfId="15641" xr:uid="{00000000-0005-0000-0000-0000866E0000}"/>
    <cellStyle name="Normal 23 5 2 2 4 3" xfId="24891" xr:uid="{00000000-0005-0000-0000-0000876E0000}"/>
    <cellStyle name="Normal 23 5 2 2 4 4" xfId="34136" xr:uid="{00000000-0005-0000-0000-0000886E0000}"/>
    <cellStyle name="Normal 23 5 2 2 4 5" xfId="43381" xr:uid="{00000000-0005-0000-0000-0000896E0000}"/>
    <cellStyle name="Normal 23 5 2 2 5" xfId="10659" xr:uid="{00000000-0005-0000-0000-00008A6E0000}"/>
    <cellStyle name="Normal 23 5 2 2 6" xfId="19909" xr:uid="{00000000-0005-0000-0000-00008B6E0000}"/>
    <cellStyle name="Normal 23 5 2 2 7" xfId="29154" xr:uid="{00000000-0005-0000-0000-00008C6E0000}"/>
    <cellStyle name="Normal 23 5 2 2 8" xfId="38399" xr:uid="{00000000-0005-0000-0000-00008D6E0000}"/>
    <cellStyle name="Normal 23 5 2 3" xfId="3554" xr:uid="{00000000-0005-0000-0000-00008E6E0000}"/>
    <cellStyle name="Normal 23 5 2 3 2" xfId="8536" xr:uid="{00000000-0005-0000-0000-00008F6E0000}"/>
    <cellStyle name="Normal 23 5 2 3 2 2" xfId="17781" xr:uid="{00000000-0005-0000-0000-0000906E0000}"/>
    <cellStyle name="Normal 23 5 2 3 2 3" xfId="27031" xr:uid="{00000000-0005-0000-0000-0000916E0000}"/>
    <cellStyle name="Normal 23 5 2 3 2 4" xfId="36276" xr:uid="{00000000-0005-0000-0000-0000926E0000}"/>
    <cellStyle name="Normal 23 5 2 3 2 5" xfId="45521" xr:uid="{00000000-0005-0000-0000-0000936E0000}"/>
    <cellStyle name="Normal 23 5 2 3 3" xfId="12799" xr:uid="{00000000-0005-0000-0000-0000946E0000}"/>
    <cellStyle name="Normal 23 5 2 3 4" xfId="22049" xr:uid="{00000000-0005-0000-0000-0000956E0000}"/>
    <cellStyle name="Normal 23 5 2 3 5" xfId="31294" xr:uid="{00000000-0005-0000-0000-0000966E0000}"/>
    <cellStyle name="Normal 23 5 2 3 6" xfId="40539" xr:uid="{00000000-0005-0000-0000-0000976E0000}"/>
    <cellStyle name="Normal 23 5 2 4" xfId="2116" xr:uid="{00000000-0005-0000-0000-0000986E0000}"/>
    <cellStyle name="Normal 23 5 2 4 2" xfId="7098" xr:uid="{00000000-0005-0000-0000-0000996E0000}"/>
    <cellStyle name="Normal 23 5 2 4 2 2" xfId="16343" xr:uid="{00000000-0005-0000-0000-00009A6E0000}"/>
    <cellStyle name="Normal 23 5 2 4 2 3" xfId="25593" xr:uid="{00000000-0005-0000-0000-00009B6E0000}"/>
    <cellStyle name="Normal 23 5 2 4 2 4" xfId="34838" xr:uid="{00000000-0005-0000-0000-00009C6E0000}"/>
    <cellStyle name="Normal 23 5 2 4 2 5" xfId="44083" xr:uid="{00000000-0005-0000-0000-00009D6E0000}"/>
    <cellStyle name="Normal 23 5 2 4 3" xfId="11361" xr:uid="{00000000-0005-0000-0000-00009E6E0000}"/>
    <cellStyle name="Normal 23 5 2 4 4" xfId="20611" xr:uid="{00000000-0005-0000-0000-00009F6E0000}"/>
    <cellStyle name="Normal 23 5 2 4 5" xfId="29856" xr:uid="{00000000-0005-0000-0000-0000A06E0000}"/>
    <cellStyle name="Normal 23 5 2 4 6" xfId="39101" xr:uid="{00000000-0005-0000-0000-0000A16E0000}"/>
    <cellStyle name="Normal 23 5 2 5" xfId="5694" xr:uid="{00000000-0005-0000-0000-0000A26E0000}"/>
    <cellStyle name="Normal 23 5 2 5 2" xfId="14939" xr:uid="{00000000-0005-0000-0000-0000A36E0000}"/>
    <cellStyle name="Normal 23 5 2 5 3" xfId="24189" xr:uid="{00000000-0005-0000-0000-0000A46E0000}"/>
    <cellStyle name="Normal 23 5 2 5 4" xfId="33434" xr:uid="{00000000-0005-0000-0000-0000A56E0000}"/>
    <cellStyle name="Normal 23 5 2 5 5" xfId="42679" xr:uid="{00000000-0005-0000-0000-0000A66E0000}"/>
    <cellStyle name="Normal 23 5 2 6" xfId="4975" xr:uid="{00000000-0005-0000-0000-0000A76E0000}"/>
    <cellStyle name="Normal 23 5 2 6 2" xfId="14220" xr:uid="{00000000-0005-0000-0000-0000A86E0000}"/>
    <cellStyle name="Normal 23 5 2 6 3" xfId="23470" xr:uid="{00000000-0005-0000-0000-0000A96E0000}"/>
    <cellStyle name="Normal 23 5 2 6 4" xfId="32715" xr:uid="{00000000-0005-0000-0000-0000AA6E0000}"/>
    <cellStyle name="Normal 23 5 2 6 5" xfId="41960" xr:uid="{00000000-0005-0000-0000-0000AB6E0000}"/>
    <cellStyle name="Normal 23 5 2 7" xfId="9957" xr:uid="{00000000-0005-0000-0000-0000AC6E0000}"/>
    <cellStyle name="Normal 23 5 2 8" xfId="19207" xr:uid="{00000000-0005-0000-0000-0000AD6E0000}"/>
    <cellStyle name="Normal 23 5 2 9" xfId="28452" xr:uid="{00000000-0005-0000-0000-0000AE6E0000}"/>
    <cellStyle name="Normal 23 5 3" xfId="1063" xr:uid="{00000000-0005-0000-0000-0000AF6E0000}"/>
    <cellStyle name="Normal 23 5 3 2" xfId="3905" xr:uid="{00000000-0005-0000-0000-0000B06E0000}"/>
    <cellStyle name="Normal 23 5 3 2 2" xfId="8887" xr:uid="{00000000-0005-0000-0000-0000B16E0000}"/>
    <cellStyle name="Normal 23 5 3 2 2 2" xfId="18132" xr:uid="{00000000-0005-0000-0000-0000B26E0000}"/>
    <cellStyle name="Normal 23 5 3 2 2 3" xfId="27382" xr:uid="{00000000-0005-0000-0000-0000B36E0000}"/>
    <cellStyle name="Normal 23 5 3 2 2 4" xfId="36627" xr:uid="{00000000-0005-0000-0000-0000B46E0000}"/>
    <cellStyle name="Normal 23 5 3 2 2 5" xfId="45872" xr:uid="{00000000-0005-0000-0000-0000B56E0000}"/>
    <cellStyle name="Normal 23 5 3 2 3" xfId="13150" xr:uid="{00000000-0005-0000-0000-0000B66E0000}"/>
    <cellStyle name="Normal 23 5 3 2 4" xfId="22400" xr:uid="{00000000-0005-0000-0000-0000B76E0000}"/>
    <cellStyle name="Normal 23 5 3 2 5" xfId="31645" xr:uid="{00000000-0005-0000-0000-0000B86E0000}"/>
    <cellStyle name="Normal 23 5 3 2 6" xfId="40890" xr:uid="{00000000-0005-0000-0000-0000B96E0000}"/>
    <cellStyle name="Normal 23 5 3 3" xfId="2467" xr:uid="{00000000-0005-0000-0000-0000BA6E0000}"/>
    <cellStyle name="Normal 23 5 3 3 2" xfId="7449" xr:uid="{00000000-0005-0000-0000-0000BB6E0000}"/>
    <cellStyle name="Normal 23 5 3 3 2 2" xfId="16694" xr:uid="{00000000-0005-0000-0000-0000BC6E0000}"/>
    <cellStyle name="Normal 23 5 3 3 2 3" xfId="25944" xr:uid="{00000000-0005-0000-0000-0000BD6E0000}"/>
    <cellStyle name="Normal 23 5 3 3 2 4" xfId="35189" xr:uid="{00000000-0005-0000-0000-0000BE6E0000}"/>
    <cellStyle name="Normal 23 5 3 3 2 5" xfId="44434" xr:uid="{00000000-0005-0000-0000-0000BF6E0000}"/>
    <cellStyle name="Normal 23 5 3 3 3" xfId="11712" xr:uid="{00000000-0005-0000-0000-0000C06E0000}"/>
    <cellStyle name="Normal 23 5 3 3 4" xfId="20962" xr:uid="{00000000-0005-0000-0000-0000C16E0000}"/>
    <cellStyle name="Normal 23 5 3 3 5" xfId="30207" xr:uid="{00000000-0005-0000-0000-0000C26E0000}"/>
    <cellStyle name="Normal 23 5 3 3 6" xfId="39452" xr:uid="{00000000-0005-0000-0000-0000C36E0000}"/>
    <cellStyle name="Normal 23 5 3 4" xfId="6045" xr:uid="{00000000-0005-0000-0000-0000C46E0000}"/>
    <cellStyle name="Normal 23 5 3 4 2" xfId="15290" xr:uid="{00000000-0005-0000-0000-0000C56E0000}"/>
    <cellStyle name="Normal 23 5 3 4 3" xfId="24540" xr:uid="{00000000-0005-0000-0000-0000C66E0000}"/>
    <cellStyle name="Normal 23 5 3 4 4" xfId="33785" xr:uid="{00000000-0005-0000-0000-0000C76E0000}"/>
    <cellStyle name="Normal 23 5 3 4 5" xfId="43030" xr:uid="{00000000-0005-0000-0000-0000C86E0000}"/>
    <cellStyle name="Normal 23 5 3 5" xfId="10308" xr:uid="{00000000-0005-0000-0000-0000C96E0000}"/>
    <cellStyle name="Normal 23 5 3 6" xfId="19558" xr:uid="{00000000-0005-0000-0000-0000CA6E0000}"/>
    <cellStyle name="Normal 23 5 3 7" xfId="28803" xr:uid="{00000000-0005-0000-0000-0000CB6E0000}"/>
    <cellStyle name="Normal 23 5 3 8" xfId="38048" xr:uid="{00000000-0005-0000-0000-0000CC6E0000}"/>
    <cellStyle name="Normal 23 5 4" xfId="3186" xr:uid="{00000000-0005-0000-0000-0000CD6E0000}"/>
    <cellStyle name="Normal 23 5 4 2" xfId="8168" xr:uid="{00000000-0005-0000-0000-0000CE6E0000}"/>
    <cellStyle name="Normal 23 5 4 2 2" xfId="17413" xr:uid="{00000000-0005-0000-0000-0000CF6E0000}"/>
    <cellStyle name="Normal 23 5 4 2 3" xfId="26663" xr:uid="{00000000-0005-0000-0000-0000D06E0000}"/>
    <cellStyle name="Normal 23 5 4 2 4" xfId="35908" xr:uid="{00000000-0005-0000-0000-0000D16E0000}"/>
    <cellStyle name="Normal 23 5 4 2 5" xfId="45153" xr:uid="{00000000-0005-0000-0000-0000D26E0000}"/>
    <cellStyle name="Normal 23 5 4 3" xfId="12431" xr:uid="{00000000-0005-0000-0000-0000D36E0000}"/>
    <cellStyle name="Normal 23 5 4 4" xfId="21681" xr:uid="{00000000-0005-0000-0000-0000D46E0000}"/>
    <cellStyle name="Normal 23 5 4 5" xfId="30926" xr:uid="{00000000-0005-0000-0000-0000D56E0000}"/>
    <cellStyle name="Normal 23 5 4 6" xfId="40171" xr:uid="{00000000-0005-0000-0000-0000D66E0000}"/>
    <cellStyle name="Normal 23 5 5" xfId="1648" xr:uid="{00000000-0005-0000-0000-0000D76E0000}"/>
    <cellStyle name="Normal 23 5 5 2" xfId="6630" xr:uid="{00000000-0005-0000-0000-0000D86E0000}"/>
    <cellStyle name="Normal 23 5 5 2 2" xfId="15875" xr:uid="{00000000-0005-0000-0000-0000D96E0000}"/>
    <cellStyle name="Normal 23 5 5 2 3" xfId="25125" xr:uid="{00000000-0005-0000-0000-0000DA6E0000}"/>
    <cellStyle name="Normal 23 5 5 2 4" xfId="34370" xr:uid="{00000000-0005-0000-0000-0000DB6E0000}"/>
    <cellStyle name="Normal 23 5 5 2 5" xfId="43615" xr:uid="{00000000-0005-0000-0000-0000DC6E0000}"/>
    <cellStyle name="Normal 23 5 5 3" xfId="10893" xr:uid="{00000000-0005-0000-0000-0000DD6E0000}"/>
    <cellStyle name="Normal 23 5 5 4" xfId="20143" xr:uid="{00000000-0005-0000-0000-0000DE6E0000}"/>
    <cellStyle name="Normal 23 5 5 5" xfId="29388" xr:uid="{00000000-0005-0000-0000-0000DF6E0000}"/>
    <cellStyle name="Normal 23 5 5 6" xfId="38633" xr:uid="{00000000-0005-0000-0000-0000E06E0000}"/>
    <cellStyle name="Normal 23 5 6" xfId="5326" xr:uid="{00000000-0005-0000-0000-0000E16E0000}"/>
    <cellStyle name="Normal 23 5 6 2" xfId="14571" xr:uid="{00000000-0005-0000-0000-0000E26E0000}"/>
    <cellStyle name="Normal 23 5 6 3" xfId="23821" xr:uid="{00000000-0005-0000-0000-0000E36E0000}"/>
    <cellStyle name="Normal 23 5 6 4" xfId="33066" xr:uid="{00000000-0005-0000-0000-0000E46E0000}"/>
    <cellStyle name="Normal 23 5 6 5" xfId="42311" xr:uid="{00000000-0005-0000-0000-0000E56E0000}"/>
    <cellStyle name="Normal 23 5 7" xfId="4624" xr:uid="{00000000-0005-0000-0000-0000E66E0000}"/>
    <cellStyle name="Normal 23 5 7 2" xfId="13869" xr:uid="{00000000-0005-0000-0000-0000E76E0000}"/>
    <cellStyle name="Normal 23 5 7 3" xfId="23119" xr:uid="{00000000-0005-0000-0000-0000E86E0000}"/>
    <cellStyle name="Normal 23 5 7 4" xfId="32364" xr:uid="{00000000-0005-0000-0000-0000E96E0000}"/>
    <cellStyle name="Normal 23 5 7 5" xfId="41609" xr:uid="{00000000-0005-0000-0000-0000EA6E0000}"/>
    <cellStyle name="Normal 23 5 8" xfId="9589" xr:uid="{00000000-0005-0000-0000-0000EB6E0000}"/>
    <cellStyle name="Normal 23 5 9" xfId="18839" xr:uid="{00000000-0005-0000-0000-0000EC6E0000}"/>
    <cellStyle name="Normal 23 6" xfId="477" xr:uid="{00000000-0005-0000-0000-0000ED6E0000}"/>
    <cellStyle name="Normal 23 6 10" xfId="37463" xr:uid="{00000000-0005-0000-0000-0000EE6E0000}"/>
    <cellStyle name="Normal 23 6 2" xfId="1180" xr:uid="{00000000-0005-0000-0000-0000EF6E0000}"/>
    <cellStyle name="Normal 23 6 2 2" xfId="4022" xr:uid="{00000000-0005-0000-0000-0000F06E0000}"/>
    <cellStyle name="Normal 23 6 2 2 2" xfId="9004" xr:uid="{00000000-0005-0000-0000-0000F16E0000}"/>
    <cellStyle name="Normal 23 6 2 2 2 2" xfId="18249" xr:uid="{00000000-0005-0000-0000-0000F26E0000}"/>
    <cellStyle name="Normal 23 6 2 2 2 3" xfId="27499" xr:uid="{00000000-0005-0000-0000-0000F36E0000}"/>
    <cellStyle name="Normal 23 6 2 2 2 4" xfId="36744" xr:uid="{00000000-0005-0000-0000-0000F46E0000}"/>
    <cellStyle name="Normal 23 6 2 2 2 5" xfId="45989" xr:uid="{00000000-0005-0000-0000-0000F56E0000}"/>
    <cellStyle name="Normal 23 6 2 2 3" xfId="13267" xr:uid="{00000000-0005-0000-0000-0000F66E0000}"/>
    <cellStyle name="Normal 23 6 2 2 4" xfId="22517" xr:uid="{00000000-0005-0000-0000-0000F76E0000}"/>
    <cellStyle name="Normal 23 6 2 2 5" xfId="31762" xr:uid="{00000000-0005-0000-0000-0000F86E0000}"/>
    <cellStyle name="Normal 23 6 2 2 6" xfId="41007" xr:uid="{00000000-0005-0000-0000-0000F96E0000}"/>
    <cellStyle name="Normal 23 6 2 3" xfId="2601" xr:uid="{00000000-0005-0000-0000-0000FA6E0000}"/>
    <cellStyle name="Normal 23 6 2 3 2" xfId="7583" xr:uid="{00000000-0005-0000-0000-0000FB6E0000}"/>
    <cellStyle name="Normal 23 6 2 3 2 2" xfId="16828" xr:uid="{00000000-0005-0000-0000-0000FC6E0000}"/>
    <cellStyle name="Normal 23 6 2 3 2 3" xfId="26078" xr:uid="{00000000-0005-0000-0000-0000FD6E0000}"/>
    <cellStyle name="Normal 23 6 2 3 2 4" xfId="35323" xr:uid="{00000000-0005-0000-0000-0000FE6E0000}"/>
    <cellStyle name="Normal 23 6 2 3 2 5" xfId="44568" xr:uid="{00000000-0005-0000-0000-0000FF6E0000}"/>
    <cellStyle name="Normal 23 6 2 3 3" xfId="11846" xr:uid="{00000000-0005-0000-0000-0000006F0000}"/>
    <cellStyle name="Normal 23 6 2 3 4" xfId="21096" xr:uid="{00000000-0005-0000-0000-0000016F0000}"/>
    <cellStyle name="Normal 23 6 2 3 5" xfId="30341" xr:uid="{00000000-0005-0000-0000-0000026F0000}"/>
    <cellStyle name="Normal 23 6 2 3 6" xfId="39586" xr:uid="{00000000-0005-0000-0000-0000036F0000}"/>
    <cellStyle name="Normal 23 6 2 4" xfId="6162" xr:uid="{00000000-0005-0000-0000-0000046F0000}"/>
    <cellStyle name="Normal 23 6 2 4 2" xfId="15407" xr:uid="{00000000-0005-0000-0000-0000056F0000}"/>
    <cellStyle name="Normal 23 6 2 4 3" xfId="24657" xr:uid="{00000000-0005-0000-0000-0000066F0000}"/>
    <cellStyle name="Normal 23 6 2 4 4" xfId="33902" xr:uid="{00000000-0005-0000-0000-0000076F0000}"/>
    <cellStyle name="Normal 23 6 2 4 5" xfId="43147" xr:uid="{00000000-0005-0000-0000-0000086F0000}"/>
    <cellStyle name="Normal 23 6 2 5" xfId="10425" xr:uid="{00000000-0005-0000-0000-0000096F0000}"/>
    <cellStyle name="Normal 23 6 2 6" xfId="19675" xr:uid="{00000000-0005-0000-0000-00000A6F0000}"/>
    <cellStyle name="Normal 23 6 2 7" xfId="28920" xr:uid="{00000000-0005-0000-0000-00000B6F0000}"/>
    <cellStyle name="Normal 23 6 2 8" xfId="38165" xr:uid="{00000000-0005-0000-0000-00000C6F0000}"/>
    <cellStyle name="Normal 23 6 3" xfId="3320" xr:uid="{00000000-0005-0000-0000-00000D6F0000}"/>
    <cellStyle name="Normal 23 6 3 2" xfId="8302" xr:uid="{00000000-0005-0000-0000-00000E6F0000}"/>
    <cellStyle name="Normal 23 6 3 2 2" xfId="17547" xr:uid="{00000000-0005-0000-0000-00000F6F0000}"/>
    <cellStyle name="Normal 23 6 3 2 3" xfId="26797" xr:uid="{00000000-0005-0000-0000-0000106F0000}"/>
    <cellStyle name="Normal 23 6 3 2 4" xfId="36042" xr:uid="{00000000-0005-0000-0000-0000116F0000}"/>
    <cellStyle name="Normal 23 6 3 2 5" xfId="45287" xr:uid="{00000000-0005-0000-0000-0000126F0000}"/>
    <cellStyle name="Normal 23 6 3 3" xfId="12565" xr:uid="{00000000-0005-0000-0000-0000136F0000}"/>
    <cellStyle name="Normal 23 6 3 4" xfId="21815" xr:uid="{00000000-0005-0000-0000-0000146F0000}"/>
    <cellStyle name="Normal 23 6 3 5" xfId="31060" xr:uid="{00000000-0005-0000-0000-0000156F0000}"/>
    <cellStyle name="Normal 23 6 3 6" xfId="40305" xr:uid="{00000000-0005-0000-0000-0000166F0000}"/>
    <cellStyle name="Normal 23 6 4" xfId="1882" xr:uid="{00000000-0005-0000-0000-0000176F0000}"/>
    <cellStyle name="Normal 23 6 4 2" xfId="6864" xr:uid="{00000000-0005-0000-0000-0000186F0000}"/>
    <cellStyle name="Normal 23 6 4 2 2" xfId="16109" xr:uid="{00000000-0005-0000-0000-0000196F0000}"/>
    <cellStyle name="Normal 23 6 4 2 3" xfId="25359" xr:uid="{00000000-0005-0000-0000-00001A6F0000}"/>
    <cellStyle name="Normal 23 6 4 2 4" xfId="34604" xr:uid="{00000000-0005-0000-0000-00001B6F0000}"/>
    <cellStyle name="Normal 23 6 4 2 5" xfId="43849" xr:uid="{00000000-0005-0000-0000-00001C6F0000}"/>
    <cellStyle name="Normal 23 6 4 3" xfId="11127" xr:uid="{00000000-0005-0000-0000-00001D6F0000}"/>
    <cellStyle name="Normal 23 6 4 4" xfId="20377" xr:uid="{00000000-0005-0000-0000-00001E6F0000}"/>
    <cellStyle name="Normal 23 6 4 5" xfId="29622" xr:uid="{00000000-0005-0000-0000-00001F6F0000}"/>
    <cellStyle name="Normal 23 6 4 6" xfId="38867" xr:uid="{00000000-0005-0000-0000-0000206F0000}"/>
    <cellStyle name="Normal 23 6 5" xfId="5460" xr:uid="{00000000-0005-0000-0000-0000216F0000}"/>
    <cellStyle name="Normal 23 6 5 2" xfId="14705" xr:uid="{00000000-0005-0000-0000-0000226F0000}"/>
    <cellStyle name="Normal 23 6 5 3" xfId="23955" xr:uid="{00000000-0005-0000-0000-0000236F0000}"/>
    <cellStyle name="Normal 23 6 5 4" xfId="33200" xr:uid="{00000000-0005-0000-0000-0000246F0000}"/>
    <cellStyle name="Normal 23 6 5 5" xfId="42445" xr:uid="{00000000-0005-0000-0000-0000256F0000}"/>
    <cellStyle name="Normal 23 6 6" xfId="4751" xr:uid="{00000000-0005-0000-0000-0000266F0000}"/>
    <cellStyle name="Normal 23 6 6 2" xfId="13996" xr:uid="{00000000-0005-0000-0000-0000276F0000}"/>
    <cellStyle name="Normal 23 6 6 3" xfId="23246" xr:uid="{00000000-0005-0000-0000-0000286F0000}"/>
    <cellStyle name="Normal 23 6 6 4" xfId="32491" xr:uid="{00000000-0005-0000-0000-0000296F0000}"/>
    <cellStyle name="Normal 23 6 6 5" xfId="41736" xr:uid="{00000000-0005-0000-0000-00002A6F0000}"/>
    <cellStyle name="Normal 23 6 7" xfId="9723" xr:uid="{00000000-0005-0000-0000-00002B6F0000}"/>
    <cellStyle name="Normal 23 6 8" xfId="18973" xr:uid="{00000000-0005-0000-0000-00002C6F0000}"/>
    <cellStyle name="Normal 23 6 9" xfId="28218" xr:uid="{00000000-0005-0000-0000-00002D6F0000}"/>
    <cellStyle name="Normal 23 7" xfId="829" xr:uid="{00000000-0005-0000-0000-00002E6F0000}"/>
    <cellStyle name="Normal 23 7 2" xfId="3671" xr:uid="{00000000-0005-0000-0000-00002F6F0000}"/>
    <cellStyle name="Normal 23 7 2 2" xfId="8653" xr:uid="{00000000-0005-0000-0000-0000306F0000}"/>
    <cellStyle name="Normal 23 7 2 2 2" xfId="17898" xr:uid="{00000000-0005-0000-0000-0000316F0000}"/>
    <cellStyle name="Normal 23 7 2 2 3" xfId="27148" xr:uid="{00000000-0005-0000-0000-0000326F0000}"/>
    <cellStyle name="Normal 23 7 2 2 4" xfId="36393" xr:uid="{00000000-0005-0000-0000-0000336F0000}"/>
    <cellStyle name="Normal 23 7 2 2 5" xfId="45638" xr:uid="{00000000-0005-0000-0000-0000346F0000}"/>
    <cellStyle name="Normal 23 7 2 3" xfId="12916" xr:uid="{00000000-0005-0000-0000-0000356F0000}"/>
    <cellStyle name="Normal 23 7 2 4" xfId="22166" xr:uid="{00000000-0005-0000-0000-0000366F0000}"/>
    <cellStyle name="Normal 23 7 2 5" xfId="31411" xr:uid="{00000000-0005-0000-0000-0000376F0000}"/>
    <cellStyle name="Normal 23 7 2 6" xfId="40656" xr:uid="{00000000-0005-0000-0000-0000386F0000}"/>
    <cellStyle name="Normal 23 7 3" xfId="2233" xr:uid="{00000000-0005-0000-0000-0000396F0000}"/>
    <cellStyle name="Normal 23 7 3 2" xfId="7215" xr:uid="{00000000-0005-0000-0000-00003A6F0000}"/>
    <cellStyle name="Normal 23 7 3 2 2" xfId="16460" xr:uid="{00000000-0005-0000-0000-00003B6F0000}"/>
    <cellStyle name="Normal 23 7 3 2 3" xfId="25710" xr:uid="{00000000-0005-0000-0000-00003C6F0000}"/>
    <cellStyle name="Normal 23 7 3 2 4" xfId="34955" xr:uid="{00000000-0005-0000-0000-00003D6F0000}"/>
    <cellStyle name="Normal 23 7 3 2 5" xfId="44200" xr:uid="{00000000-0005-0000-0000-00003E6F0000}"/>
    <cellStyle name="Normal 23 7 3 3" xfId="11478" xr:uid="{00000000-0005-0000-0000-00003F6F0000}"/>
    <cellStyle name="Normal 23 7 3 4" xfId="20728" xr:uid="{00000000-0005-0000-0000-0000406F0000}"/>
    <cellStyle name="Normal 23 7 3 5" xfId="29973" xr:uid="{00000000-0005-0000-0000-0000416F0000}"/>
    <cellStyle name="Normal 23 7 3 6" xfId="39218" xr:uid="{00000000-0005-0000-0000-0000426F0000}"/>
    <cellStyle name="Normal 23 7 4" xfId="5811" xr:uid="{00000000-0005-0000-0000-0000436F0000}"/>
    <cellStyle name="Normal 23 7 4 2" xfId="15056" xr:uid="{00000000-0005-0000-0000-0000446F0000}"/>
    <cellStyle name="Normal 23 7 4 3" xfId="24306" xr:uid="{00000000-0005-0000-0000-0000456F0000}"/>
    <cellStyle name="Normal 23 7 4 4" xfId="33551" xr:uid="{00000000-0005-0000-0000-0000466F0000}"/>
    <cellStyle name="Normal 23 7 4 5" xfId="42796" xr:uid="{00000000-0005-0000-0000-0000476F0000}"/>
    <cellStyle name="Normal 23 7 5" xfId="10074" xr:uid="{00000000-0005-0000-0000-0000486F0000}"/>
    <cellStyle name="Normal 23 7 6" xfId="19324" xr:uid="{00000000-0005-0000-0000-0000496F0000}"/>
    <cellStyle name="Normal 23 7 7" xfId="28569" xr:uid="{00000000-0005-0000-0000-00004A6F0000}"/>
    <cellStyle name="Normal 23 7 8" xfId="37814" xr:uid="{00000000-0005-0000-0000-00004B6F0000}"/>
    <cellStyle name="Normal 23 8" xfId="2952" xr:uid="{00000000-0005-0000-0000-00004C6F0000}"/>
    <cellStyle name="Normal 23 8 2" xfId="7934" xr:uid="{00000000-0005-0000-0000-00004D6F0000}"/>
    <cellStyle name="Normal 23 8 2 2" xfId="17179" xr:uid="{00000000-0005-0000-0000-00004E6F0000}"/>
    <cellStyle name="Normal 23 8 2 3" xfId="26429" xr:uid="{00000000-0005-0000-0000-00004F6F0000}"/>
    <cellStyle name="Normal 23 8 2 4" xfId="35674" xr:uid="{00000000-0005-0000-0000-0000506F0000}"/>
    <cellStyle name="Normal 23 8 2 5" xfId="44919" xr:uid="{00000000-0005-0000-0000-0000516F0000}"/>
    <cellStyle name="Normal 23 8 3" xfId="12197" xr:uid="{00000000-0005-0000-0000-0000526F0000}"/>
    <cellStyle name="Normal 23 8 4" xfId="21447" xr:uid="{00000000-0005-0000-0000-0000536F0000}"/>
    <cellStyle name="Normal 23 8 5" xfId="30692" xr:uid="{00000000-0005-0000-0000-0000546F0000}"/>
    <cellStyle name="Normal 23 8 6" xfId="39937" xr:uid="{00000000-0005-0000-0000-0000556F0000}"/>
    <cellStyle name="Normal 23 9" xfId="1531" xr:uid="{00000000-0005-0000-0000-0000566F0000}"/>
    <cellStyle name="Normal 23 9 2" xfId="6513" xr:uid="{00000000-0005-0000-0000-0000576F0000}"/>
    <cellStyle name="Normal 23 9 2 2" xfId="15758" xr:uid="{00000000-0005-0000-0000-0000586F0000}"/>
    <cellStyle name="Normal 23 9 2 3" xfId="25008" xr:uid="{00000000-0005-0000-0000-0000596F0000}"/>
    <cellStyle name="Normal 23 9 2 4" xfId="34253" xr:uid="{00000000-0005-0000-0000-00005A6F0000}"/>
    <cellStyle name="Normal 23 9 2 5" xfId="43498" xr:uid="{00000000-0005-0000-0000-00005B6F0000}"/>
    <cellStyle name="Normal 23 9 3" xfId="10776" xr:uid="{00000000-0005-0000-0000-00005C6F0000}"/>
    <cellStyle name="Normal 23 9 4" xfId="20026" xr:uid="{00000000-0005-0000-0000-00005D6F0000}"/>
    <cellStyle name="Normal 23 9 5" xfId="29271" xr:uid="{00000000-0005-0000-0000-00005E6F0000}"/>
    <cellStyle name="Normal 23 9 6" xfId="38516" xr:uid="{00000000-0005-0000-0000-00005F6F0000}"/>
    <cellStyle name="Normal 24" xfId="46335" xr:uid="{00000000-0005-0000-0000-0000606F0000}"/>
    <cellStyle name="Normal 25" xfId="46340" xr:uid="{00000000-0005-0000-0000-0000616F0000}"/>
    <cellStyle name="Normal 291" xfId="53" xr:uid="{00000000-0005-0000-0000-0000626F0000}"/>
    <cellStyle name="Normal 3" xfId="54" xr:uid="{00000000-0005-0000-0000-0000636F0000}"/>
    <cellStyle name="Normal 3 2" xfId="55" xr:uid="{00000000-0005-0000-0000-0000646F0000}"/>
    <cellStyle name="Normal 4" xfId="56" xr:uid="{00000000-0005-0000-0000-0000656F0000}"/>
    <cellStyle name="Normal 4 2" xfId="57" xr:uid="{00000000-0005-0000-0000-0000666F0000}"/>
    <cellStyle name="Normal 4 2 2" xfId="58" xr:uid="{00000000-0005-0000-0000-0000676F0000}"/>
    <cellStyle name="Normal 4 3" xfId="59" xr:uid="{00000000-0005-0000-0000-0000686F0000}"/>
    <cellStyle name="Normal 4 4" xfId="60" xr:uid="{00000000-0005-0000-0000-0000696F0000}"/>
    <cellStyle name="Normal 4 5" xfId="61" xr:uid="{00000000-0005-0000-0000-00006A6F0000}"/>
    <cellStyle name="Normal 4 6" xfId="93" xr:uid="{00000000-0005-0000-0000-00006B6F0000}"/>
    <cellStyle name="Normal 5" xfId="62" xr:uid="{00000000-0005-0000-0000-00006C6F0000}"/>
    <cellStyle name="Normal 5 2" xfId="90" xr:uid="{00000000-0005-0000-0000-00006D6F0000}"/>
    <cellStyle name="Normal 5 3" xfId="92" xr:uid="{00000000-0005-0000-0000-00006E6F0000}"/>
    <cellStyle name="Normal 6" xfId="63" xr:uid="{00000000-0005-0000-0000-00006F6F0000}"/>
    <cellStyle name="Normal 6 2" xfId="64" xr:uid="{00000000-0005-0000-0000-0000706F0000}"/>
    <cellStyle name="Normal 6 3" xfId="91" xr:uid="{00000000-0005-0000-0000-0000716F0000}"/>
    <cellStyle name="Normal 7" xfId="65" xr:uid="{00000000-0005-0000-0000-0000726F0000}"/>
    <cellStyle name="Normal 7 2" xfId="66" xr:uid="{00000000-0005-0000-0000-0000736F0000}"/>
    <cellStyle name="Normal 7 2 2" xfId="67" xr:uid="{00000000-0005-0000-0000-0000746F0000}"/>
    <cellStyle name="Normal 7 3" xfId="68" xr:uid="{00000000-0005-0000-0000-0000756F0000}"/>
    <cellStyle name="Normal 8" xfId="69" xr:uid="{00000000-0005-0000-0000-0000766F0000}"/>
    <cellStyle name="Normal 8 2" xfId="70" xr:uid="{00000000-0005-0000-0000-0000776F0000}"/>
    <cellStyle name="Normal 9" xfId="71" xr:uid="{00000000-0005-0000-0000-0000786F0000}"/>
    <cellStyle name="Normal 9 2" xfId="72" xr:uid="{00000000-0005-0000-0000-0000796F0000}"/>
    <cellStyle name="Normal 9 2 2" xfId="73" xr:uid="{00000000-0005-0000-0000-00007A6F0000}"/>
    <cellStyle name="Percent 10" xfId="105" xr:uid="{00000000-0005-0000-0000-00007B6F0000}"/>
    <cellStyle name="Percent 10 10" xfId="1533" xr:uid="{00000000-0005-0000-0000-00007C6F0000}"/>
    <cellStyle name="Percent 10 10 2" xfId="6515" xr:uid="{00000000-0005-0000-0000-00007D6F0000}"/>
    <cellStyle name="Percent 10 10 2 2" xfId="15760" xr:uid="{00000000-0005-0000-0000-00007E6F0000}"/>
    <cellStyle name="Percent 10 10 2 3" xfId="25010" xr:uid="{00000000-0005-0000-0000-00007F6F0000}"/>
    <cellStyle name="Percent 10 10 2 4" xfId="34255" xr:uid="{00000000-0005-0000-0000-0000806F0000}"/>
    <cellStyle name="Percent 10 10 2 5" xfId="43500" xr:uid="{00000000-0005-0000-0000-0000816F0000}"/>
    <cellStyle name="Percent 10 10 3" xfId="10778" xr:uid="{00000000-0005-0000-0000-0000826F0000}"/>
    <cellStyle name="Percent 10 10 4" xfId="20028" xr:uid="{00000000-0005-0000-0000-0000836F0000}"/>
    <cellStyle name="Percent 10 10 5" xfId="29273" xr:uid="{00000000-0005-0000-0000-0000846F0000}"/>
    <cellStyle name="Percent 10 10 6" xfId="38518" xr:uid="{00000000-0005-0000-0000-0000856F0000}"/>
    <cellStyle name="Percent 10 11" xfId="5094" xr:uid="{00000000-0005-0000-0000-0000866F0000}"/>
    <cellStyle name="Percent 10 11 2" xfId="14339" xr:uid="{00000000-0005-0000-0000-0000876F0000}"/>
    <cellStyle name="Percent 10 11 3" xfId="23589" xr:uid="{00000000-0005-0000-0000-0000886F0000}"/>
    <cellStyle name="Percent 10 11 4" xfId="32834" xr:uid="{00000000-0005-0000-0000-0000896F0000}"/>
    <cellStyle name="Percent 10 11 5" xfId="42079" xr:uid="{00000000-0005-0000-0000-00008A6F0000}"/>
    <cellStyle name="Percent 10 12" xfId="4392" xr:uid="{00000000-0005-0000-0000-00008B6F0000}"/>
    <cellStyle name="Percent 10 12 2" xfId="13637" xr:uid="{00000000-0005-0000-0000-00008C6F0000}"/>
    <cellStyle name="Percent 10 12 3" xfId="22887" xr:uid="{00000000-0005-0000-0000-00008D6F0000}"/>
    <cellStyle name="Percent 10 12 4" xfId="32132" xr:uid="{00000000-0005-0000-0000-00008E6F0000}"/>
    <cellStyle name="Percent 10 12 5" xfId="41377" xr:uid="{00000000-0005-0000-0000-00008F6F0000}"/>
    <cellStyle name="Percent 10 13" xfId="9357" xr:uid="{00000000-0005-0000-0000-0000906F0000}"/>
    <cellStyle name="Percent 10 14" xfId="18607" xr:uid="{00000000-0005-0000-0000-0000916F0000}"/>
    <cellStyle name="Percent 10 15" xfId="27852" xr:uid="{00000000-0005-0000-0000-0000926F0000}"/>
    <cellStyle name="Percent 10 16" xfId="37097" xr:uid="{00000000-0005-0000-0000-0000936F0000}"/>
    <cellStyle name="Percent 10 2" xfId="121" xr:uid="{00000000-0005-0000-0000-0000946F0000}"/>
    <cellStyle name="Percent 10 2 10" xfId="5107" xr:uid="{00000000-0005-0000-0000-0000956F0000}"/>
    <cellStyle name="Percent 10 2 10 2" xfId="14352" xr:uid="{00000000-0005-0000-0000-0000966F0000}"/>
    <cellStyle name="Percent 10 2 10 3" xfId="23602" xr:uid="{00000000-0005-0000-0000-0000976F0000}"/>
    <cellStyle name="Percent 10 2 10 4" xfId="32847" xr:uid="{00000000-0005-0000-0000-0000986F0000}"/>
    <cellStyle name="Percent 10 2 10 5" xfId="42092" xr:uid="{00000000-0005-0000-0000-0000996F0000}"/>
    <cellStyle name="Percent 10 2 11" xfId="4405" xr:uid="{00000000-0005-0000-0000-00009A6F0000}"/>
    <cellStyle name="Percent 10 2 11 2" xfId="13650" xr:uid="{00000000-0005-0000-0000-00009B6F0000}"/>
    <cellStyle name="Percent 10 2 11 3" xfId="22900" xr:uid="{00000000-0005-0000-0000-00009C6F0000}"/>
    <cellStyle name="Percent 10 2 11 4" xfId="32145" xr:uid="{00000000-0005-0000-0000-00009D6F0000}"/>
    <cellStyle name="Percent 10 2 11 5" xfId="41390" xr:uid="{00000000-0005-0000-0000-00009E6F0000}"/>
    <cellStyle name="Percent 10 2 12" xfId="9370" xr:uid="{00000000-0005-0000-0000-00009F6F0000}"/>
    <cellStyle name="Percent 10 2 13" xfId="18620" xr:uid="{00000000-0005-0000-0000-0000A06F0000}"/>
    <cellStyle name="Percent 10 2 14" xfId="27865" xr:uid="{00000000-0005-0000-0000-0000A16F0000}"/>
    <cellStyle name="Percent 10 2 15" xfId="37110" xr:uid="{00000000-0005-0000-0000-0000A26F0000}"/>
    <cellStyle name="Percent 10 2 2" xfId="201" xr:uid="{00000000-0005-0000-0000-0000A36F0000}"/>
    <cellStyle name="Percent 10 2 2 10" xfId="9448" xr:uid="{00000000-0005-0000-0000-0000A46F0000}"/>
    <cellStyle name="Percent 10 2 2 11" xfId="18698" xr:uid="{00000000-0005-0000-0000-0000A56F0000}"/>
    <cellStyle name="Percent 10 2 2 12" xfId="27943" xr:uid="{00000000-0005-0000-0000-0000A66F0000}"/>
    <cellStyle name="Percent 10 2 2 13" xfId="37188" xr:uid="{00000000-0005-0000-0000-0000A76F0000}"/>
    <cellStyle name="Percent 10 2 2 2" xfId="280" xr:uid="{00000000-0005-0000-0000-0000A86F0000}"/>
    <cellStyle name="Percent 10 2 2 2 10" xfId="28021" xr:uid="{00000000-0005-0000-0000-0000A96F0000}"/>
    <cellStyle name="Percent 10 2 2 2 11" xfId="37266" xr:uid="{00000000-0005-0000-0000-0000AA6F0000}"/>
    <cellStyle name="Percent 10 2 2 2 2" xfId="649" xr:uid="{00000000-0005-0000-0000-0000AB6F0000}"/>
    <cellStyle name="Percent 10 2 2 2 2 10" xfId="37634" xr:uid="{00000000-0005-0000-0000-0000AC6F0000}"/>
    <cellStyle name="Percent 10 2 2 2 2 2" xfId="1351" xr:uid="{00000000-0005-0000-0000-0000AD6F0000}"/>
    <cellStyle name="Percent 10 2 2 2 2 2 2" xfId="4193" xr:uid="{00000000-0005-0000-0000-0000AE6F0000}"/>
    <cellStyle name="Percent 10 2 2 2 2 2 2 2" xfId="9175" xr:uid="{00000000-0005-0000-0000-0000AF6F0000}"/>
    <cellStyle name="Percent 10 2 2 2 2 2 2 2 2" xfId="18420" xr:uid="{00000000-0005-0000-0000-0000B06F0000}"/>
    <cellStyle name="Percent 10 2 2 2 2 2 2 2 3" xfId="27670" xr:uid="{00000000-0005-0000-0000-0000B16F0000}"/>
    <cellStyle name="Percent 10 2 2 2 2 2 2 2 4" xfId="36915" xr:uid="{00000000-0005-0000-0000-0000B26F0000}"/>
    <cellStyle name="Percent 10 2 2 2 2 2 2 2 5" xfId="46160" xr:uid="{00000000-0005-0000-0000-0000B36F0000}"/>
    <cellStyle name="Percent 10 2 2 2 2 2 2 3" xfId="13438" xr:uid="{00000000-0005-0000-0000-0000B46F0000}"/>
    <cellStyle name="Percent 10 2 2 2 2 2 2 4" xfId="22688" xr:uid="{00000000-0005-0000-0000-0000B56F0000}"/>
    <cellStyle name="Percent 10 2 2 2 2 2 2 5" xfId="31933" xr:uid="{00000000-0005-0000-0000-0000B66F0000}"/>
    <cellStyle name="Percent 10 2 2 2 2 2 2 6" xfId="41178" xr:uid="{00000000-0005-0000-0000-0000B76F0000}"/>
    <cellStyle name="Percent 10 2 2 2 2 2 3" xfId="2772" xr:uid="{00000000-0005-0000-0000-0000B86F0000}"/>
    <cellStyle name="Percent 10 2 2 2 2 2 3 2" xfId="7754" xr:uid="{00000000-0005-0000-0000-0000B96F0000}"/>
    <cellStyle name="Percent 10 2 2 2 2 2 3 2 2" xfId="16999" xr:uid="{00000000-0005-0000-0000-0000BA6F0000}"/>
    <cellStyle name="Percent 10 2 2 2 2 2 3 2 3" xfId="26249" xr:uid="{00000000-0005-0000-0000-0000BB6F0000}"/>
    <cellStyle name="Percent 10 2 2 2 2 2 3 2 4" xfId="35494" xr:uid="{00000000-0005-0000-0000-0000BC6F0000}"/>
    <cellStyle name="Percent 10 2 2 2 2 2 3 2 5" xfId="44739" xr:uid="{00000000-0005-0000-0000-0000BD6F0000}"/>
    <cellStyle name="Percent 10 2 2 2 2 2 3 3" xfId="12017" xr:uid="{00000000-0005-0000-0000-0000BE6F0000}"/>
    <cellStyle name="Percent 10 2 2 2 2 2 3 4" xfId="21267" xr:uid="{00000000-0005-0000-0000-0000BF6F0000}"/>
    <cellStyle name="Percent 10 2 2 2 2 2 3 5" xfId="30512" xr:uid="{00000000-0005-0000-0000-0000C06F0000}"/>
    <cellStyle name="Percent 10 2 2 2 2 2 3 6" xfId="39757" xr:uid="{00000000-0005-0000-0000-0000C16F0000}"/>
    <cellStyle name="Percent 10 2 2 2 2 2 4" xfId="6333" xr:uid="{00000000-0005-0000-0000-0000C26F0000}"/>
    <cellStyle name="Percent 10 2 2 2 2 2 4 2" xfId="15578" xr:uid="{00000000-0005-0000-0000-0000C36F0000}"/>
    <cellStyle name="Percent 10 2 2 2 2 2 4 3" xfId="24828" xr:uid="{00000000-0005-0000-0000-0000C46F0000}"/>
    <cellStyle name="Percent 10 2 2 2 2 2 4 4" xfId="34073" xr:uid="{00000000-0005-0000-0000-0000C56F0000}"/>
    <cellStyle name="Percent 10 2 2 2 2 2 4 5" xfId="43318" xr:uid="{00000000-0005-0000-0000-0000C66F0000}"/>
    <cellStyle name="Percent 10 2 2 2 2 2 5" xfId="10596" xr:uid="{00000000-0005-0000-0000-0000C76F0000}"/>
    <cellStyle name="Percent 10 2 2 2 2 2 6" xfId="19846" xr:uid="{00000000-0005-0000-0000-0000C86F0000}"/>
    <cellStyle name="Percent 10 2 2 2 2 2 7" xfId="29091" xr:uid="{00000000-0005-0000-0000-0000C96F0000}"/>
    <cellStyle name="Percent 10 2 2 2 2 2 8" xfId="38336" xr:uid="{00000000-0005-0000-0000-0000CA6F0000}"/>
    <cellStyle name="Percent 10 2 2 2 2 3" xfId="3491" xr:uid="{00000000-0005-0000-0000-0000CB6F0000}"/>
    <cellStyle name="Percent 10 2 2 2 2 3 2" xfId="8473" xr:uid="{00000000-0005-0000-0000-0000CC6F0000}"/>
    <cellStyle name="Percent 10 2 2 2 2 3 2 2" xfId="17718" xr:uid="{00000000-0005-0000-0000-0000CD6F0000}"/>
    <cellStyle name="Percent 10 2 2 2 2 3 2 3" xfId="26968" xr:uid="{00000000-0005-0000-0000-0000CE6F0000}"/>
    <cellStyle name="Percent 10 2 2 2 2 3 2 4" xfId="36213" xr:uid="{00000000-0005-0000-0000-0000CF6F0000}"/>
    <cellStyle name="Percent 10 2 2 2 2 3 2 5" xfId="45458" xr:uid="{00000000-0005-0000-0000-0000D06F0000}"/>
    <cellStyle name="Percent 10 2 2 2 2 3 3" xfId="12736" xr:uid="{00000000-0005-0000-0000-0000D16F0000}"/>
    <cellStyle name="Percent 10 2 2 2 2 3 4" xfId="21986" xr:uid="{00000000-0005-0000-0000-0000D26F0000}"/>
    <cellStyle name="Percent 10 2 2 2 2 3 5" xfId="31231" xr:uid="{00000000-0005-0000-0000-0000D36F0000}"/>
    <cellStyle name="Percent 10 2 2 2 2 3 6" xfId="40476" xr:uid="{00000000-0005-0000-0000-0000D46F0000}"/>
    <cellStyle name="Percent 10 2 2 2 2 4" xfId="2053" xr:uid="{00000000-0005-0000-0000-0000D56F0000}"/>
    <cellStyle name="Percent 10 2 2 2 2 4 2" xfId="7035" xr:uid="{00000000-0005-0000-0000-0000D66F0000}"/>
    <cellStyle name="Percent 10 2 2 2 2 4 2 2" xfId="16280" xr:uid="{00000000-0005-0000-0000-0000D76F0000}"/>
    <cellStyle name="Percent 10 2 2 2 2 4 2 3" xfId="25530" xr:uid="{00000000-0005-0000-0000-0000D86F0000}"/>
    <cellStyle name="Percent 10 2 2 2 2 4 2 4" xfId="34775" xr:uid="{00000000-0005-0000-0000-0000D96F0000}"/>
    <cellStyle name="Percent 10 2 2 2 2 4 2 5" xfId="44020" xr:uid="{00000000-0005-0000-0000-0000DA6F0000}"/>
    <cellStyle name="Percent 10 2 2 2 2 4 3" xfId="11298" xr:uid="{00000000-0005-0000-0000-0000DB6F0000}"/>
    <cellStyle name="Percent 10 2 2 2 2 4 4" xfId="20548" xr:uid="{00000000-0005-0000-0000-0000DC6F0000}"/>
    <cellStyle name="Percent 10 2 2 2 2 4 5" xfId="29793" xr:uid="{00000000-0005-0000-0000-0000DD6F0000}"/>
    <cellStyle name="Percent 10 2 2 2 2 4 6" xfId="39038" xr:uid="{00000000-0005-0000-0000-0000DE6F0000}"/>
    <cellStyle name="Percent 10 2 2 2 2 5" xfId="5631" xr:uid="{00000000-0005-0000-0000-0000DF6F0000}"/>
    <cellStyle name="Percent 10 2 2 2 2 5 2" xfId="14876" xr:uid="{00000000-0005-0000-0000-0000E06F0000}"/>
    <cellStyle name="Percent 10 2 2 2 2 5 3" xfId="24126" xr:uid="{00000000-0005-0000-0000-0000E16F0000}"/>
    <cellStyle name="Percent 10 2 2 2 2 5 4" xfId="33371" xr:uid="{00000000-0005-0000-0000-0000E26F0000}"/>
    <cellStyle name="Percent 10 2 2 2 2 5 5" xfId="42616" xr:uid="{00000000-0005-0000-0000-0000E36F0000}"/>
    <cellStyle name="Percent 10 2 2 2 2 6" xfId="4912" xr:uid="{00000000-0005-0000-0000-0000E46F0000}"/>
    <cellStyle name="Percent 10 2 2 2 2 6 2" xfId="14157" xr:uid="{00000000-0005-0000-0000-0000E56F0000}"/>
    <cellStyle name="Percent 10 2 2 2 2 6 3" xfId="23407" xr:uid="{00000000-0005-0000-0000-0000E66F0000}"/>
    <cellStyle name="Percent 10 2 2 2 2 6 4" xfId="32652" xr:uid="{00000000-0005-0000-0000-0000E76F0000}"/>
    <cellStyle name="Percent 10 2 2 2 2 6 5" xfId="41897" xr:uid="{00000000-0005-0000-0000-0000E86F0000}"/>
    <cellStyle name="Percent 10 2 2 2 2 7" xfId="9894" xr:uid="{00000000-0005-0000-0000-0000E96F0000}"/>
    <cellStyle name="Percent 10 2 2 2 2 8" xfId="19144" xr:uid="{00000000-0005-0000-0000-0000EA6F0000}"/>
    <cellStyle name="Percent 10 2 2 2 2 9" xfId="28389" xr:uid="{00000000-0005-0000-0000-0000EB6F0000}"/>
    <cellStyle name="Percent 10 2 2 2 3" xfId="1000" xr:uid="{00000000-0005-0000-0000-0000EC6F0000}"/>
    <cellStyle name="Percent 10 2 2 2 3 2" xfId="3842" xr:uid="{00000000-0005-0000-0000-0000ED6F0000}"/>
    <cellStyle name="Percent 10 2 2 2 3 2 2" xfId="8824" xr:uid="{00000000-0005-0000-0000-0000EE6F0000}"/>
    <cellStyle name="Percent 10 2 2 2 3 2 2 2" xfId="18069" xr:uid="{00000000-0005-0000-0000-0000EF6F0000}"/>
    <cellStyle name="Percent 10 2 2 2 3 2 2 3" xfId="27319" xr:uid="{00000000-0005-0000-0000-0000F06F0000}"/>
    <cellStyle name="Percent 10 2 2 2 3 2 2 4" xfId="36564" xr:uid="{00000000-0005-0000-0000-0000F16F0000}"/>
    <cellStyle name="Percent 10 2 2 2 3 2 2 5" xfId="45809" xr:uid="{00000000-0005-0000-0000-0000F26F0000}"/>
    <cellStyle name="Percent 10 2 2 2 3 2 3" xfId="13087" xr:uid="{00000000-0005-0000-0000-0000F36F0000}"/>
    <cellStyle name="Percent 10 2 2 2 3 2 4" xfId="22337" xr:uid="{00000000-0005-0000-0000-0000F46F0000}"/>
    <cellStyle name="Percent 10 2 2 2 3 2 5" xfId="31582" xr:uid="{00000000-0005-0000-0000-0000F56F0000}"/>
    <cellStyle name="Percent 10 2 2 2 3 2 6" xfId="40827" xr:uid="{00000000-0005-0000-0000-0000F66F0000}"/>
    <cellStyle name="Percent 10 2 2 2 3 3" xfId="2404" xr:uid="{00000000-0005-0000-0000-0000F76F0000}"/>
    <cellStyle name="Percent 10 2 2 2 3 3 2" xfId="7386" xr:uid="{00000000-0005-0000-0000-0000F86F0000}"/>
    <cellStyle name="Percent 10 2 2 2 3 3 2 2" xfId="16631" xr:uid="{00000000-0005-0000-0000-0000F96F0000}"/>
    <cellStyle name="Percent 10 2 2 2 3 3 2 3" xfId="25881" xr:uid="{00000000-0005-0000-0000-0000FA6F0000}"/>
    <cellStyle name="Percent 10 2 2 2 3 3 2 4" xfId="35126" xr:uid="{00000000-0005-0000-0000-0000FB6F0000}"/>
    <cellStyle name="Percent 10 2 2 2 3 3 2 5" xfId="44371" xr:uid="{00000000-0005-0000-0000-0000FC6F0000}"/>
    <cellStyle name="Percent 10 2 2 2 3 3 3" xfId="11649" xr:uid="{00000000-0005-0000-0000-0000FD6F0000}"/>
    <cellStyle name="Percent 10 2 2 2 3 3 4" xfId="20899" xr:uid="{00000000-0005-0000-0000-0000FE6F0000}"/>
    <cellStyle name="Percent 10 2 2 2 3 3 5" xfId="30144" xr:uid="{00000000-0005-0000-0000-0000FF6F0000}"/>
    <cellStyle name="Percent 10 2 2 2 3 3 6" xfId="39389" xr:uid="{00000000-0005-0000-0000-000000700000}"/>
    <cellStyle name="Percent 10 2 2 2 3 4" xfId="5982" xr:uid="{00000000-0005-0000-0000-000001700000}"/>
    <cellStyle name="Percent 10 2 2 2 3 4 2" xfId="15227" xr:uid="{00000000-0005-0000-0000-000002700000}"/>
    <cellStyle name="Percent 10 2 2 2 3 4 3" xfId="24477" xr:uid="{00000000-0005-0000-0000-000003700000}"/>
    <cellStyle name="Percent 10 2 2 2 3 4 4" xfId="33722" xr:uid="{00000000-0005-0000-0000-000004700000}"/>
    <cellStyle name="Percent 10 2 2 2 3 4 5" xfId="42967" xr:uid="{00000000-0005-0000-0000-000005700000}"/>
    <cellStyle name="Percent 10 2 2 2 3 5" xfId="10245" xr:uid="{00000000-0005-0000-0000-000006700000}"/>
    <cellStyle name="Percent 10 2 2 2 3 6" xfId="19495" xr:uid="{00000000-0005-0000-0000-000007700000}"/>
    <cellStyle name="Percent 10 2 2 2 3 7" xfId="28740" xr:uid="{00000000-0005-0000-0000-000008700000}"/>
    <cellStyle name="Percent 10 2 2 2 3 8" xfId="37985" xr:uid="{00000000-0005-0000-0000-000009700000}"/>
    <cellStyle name="Percent 10 2 2 2 4" xfId="3123" xr:uid="{00000000-0005-0000-0000-00000A700000}"/>
    <cellStyle name="Percent 10 2 2 2 4 2" xfId="8105" xr:uid="{00000000-0005-0000-0000-00000B700000}"/>
    <cellStyle name="Percent 10 2 2 2 4 2 2" xfId="17350" xr:uid="{00000000-0005-0000-0000-00000C700000}"/>
    <cellStyle name="Percent 10 2 2 2 4 2 3" xfId="26600" xr:uid="{00000000-0005-0000-0000-00000D700000}"/>
    <cellStyle name="Percent 10 2 2 2 4 2 4" xfId="35845" xr:uid="{00000000-0005-0000-0000-00000E700000}"/>
    <cellStyle name="Percent 10 2 2 2 4 2 5" xfId="45090" xr:uid="{00000000-0005-0000-0000-00000F700000}"/>
    <cellStyle name="Percent 10 2 2 2 4 3" xfId="12368" xr:uid="{00000000-0005-0000-0000-000010700000}"/>
    <cellStyle name="Percent 10 2 2 2 4 4" xfId="21618" xr:uid="{00000000-0005-0000-0000-000011700000}"/>
    <cellStyle name="Percent 10 2 2 2 4 5" xfId="30863" xr:uid="{00000000-0005-0000-0000-000012700000}"/>
    <cellStyle name="Percent 10 2 2 2 4 6" xfId="40108" xr:uid="{00000000-0005-0000-0000-000013700000}"/>
    <cellStyle name="Percent 10 2 2 2 5" xfId="1819" xr:uid="{00000000-0005-0000-0000-000014700000}"/>
    <cellStyle name="Percent 10 2 2 2 5 2" xfId="6801" xr:uid="{00000000-0005-0000-0000-000015700000}"/>
    <cellStyle name="Percent 10 2 2 2 5 2 2" xfId="16046" xr:uid="{00000000-0005-0000-0000-000016700000}"/>
    <cellStyle name="Percent 10 2 2 2 5 2 3" xfId="25296" xr:uid="{00000000-0005-0000-0000-000017700000}"/>
    <cellStyle name="Percent 10 2 2 2 5 2 4" xfId="34541" xr:uid="{00000000-0005-0000-0000-000018700000}"/>
    <cellStyle name="Percent 10 2 2 2 5 2 5" xfId="43786" xr:uid="{00000000-0005-0000-0000-000019700000}"/>
    <cellStyle name="Percent 10 2 2 2 5 3" xfId="11064" xr:uid="{00000000-0005-0000-0000-00001A700000}"/>
    <cellStyle name="Percent 10 2 2 2 5 4" xfId="20314" xr:uid="{00000000-0005-0000-0000-00001B700000}"/>
    <cellStyle name="Percent 10 2 2 2 5 5" xfId="29559" xr:uid="{00000000-0005-0000-0000-00001C700000}"/>
    <cellStyle name="Percent 10 2 2 2 5 6" xfId="38804" xr:uid="{00000000-0005-0000-0000-00001D700000}"/>
    <cellStyle name="Percent 10 2 2 2 6" xfId="5263" xr:uid="{00000000-0005-0000-0000-00001E700000}"/>
    <cellStyle name="Percent 10 2 2 2 6 2" xfId="14508" xr:uid="{00000000-0005-0000-0000-00001F700000}"/>
    <cellStyle name="Percent 10 2 2 2 6 3" xfId="23758" xr:uid="{00000000-0005-0000-0000-000020700000}"/>
    <cellStyle name="Percent 10 2 2 2 6 4" xfId="33003" xr:uid="{00000000-0005-0000-0000-000021700000}"/>
    <cellStyle name="Percent 10 2 2 2 6 5" xfId="42248" xr:uid="{00000000-0005-0000-0000-000022700000}"/>
    <cellStyle name="Percent 10 2 2 2 7" xfId="4561" xr:uid="{00000000-0005-0000-0000-000023700000}"/>
    <cellStyle name="Percent 10 2 2 2 7 2" xfId="13806" xr:uid="{00000000-0005-0000-0000-000024700000}"/>
    <cellStyle name="Percent 10 2 2 2 7 3" xfId="23056" xr:uid="{00000000-0005-0000-0000-000025700000}"/>
    <cellStyle name="Percent 10 2 2 2 7 4" xfId="32301" xr:uid="{00000000-0005-0000-0000-000026700000}"/>
    <cellStyle name="Percent 10 2 2 2 7 5" xfId="41546" xr:uid="{00000000-0005-0000-0000-000027700000}"/>
    <cellStyle name="Percent 10 2 2 2 8" xfId="9526" xr:uid="{00000000-0005-0000-0000-000028700000}"/>
    <cellStyle name="Percent 10 2 2 2 9" xfId="18776" xr:uid="{00000000-0005-0000-0000-000029700000}"/>
    <cellStyle name="Percent 10 2 2 3" xfId="436" xr:uid="{00000000-0005-0000-0000-00002A700000}"/>
    <cellStyle name="Percent 10 2 2 3 10" xfId="28177" xr:uid="{00000000-0005-0000-0000-00002B700000}"/>
    <cellStyle name="Percent 10 2 2 3 11" xfId="37422" xr:uid="{00000000-0005-0000-0000-00002C700000}"/>
    <cellStyle name="Percent 10 2 2 3 2" xfId="805" xr:uid="{00000000-0005-0000-0000-00002D700000}"/>
    <cellStyle name="Percent 10 2 2 3 2 10" xfId="37790" xr:uid="{00000000-0005-0000-0000-00002E700000}"/>
    <cellStyle name="Percent 10 2 2 3 2 2" xfId="1507" xr:uid="{00000000-0005-0000-0000-00002F700000}"/>
    <cellStyle name="Percent 10 2 2 3 2 2 2" xfId="4349" xr:uid="{00000000-0005-0000-0000-000030700000}"/>
    <cellStyle name="Percent 10 2 2 3 2 2 2 2" xfId="9331" xr:uid="{00000000-0005-0000-0000-000031700000}"/>
    <cellStyle name="Percent 10 2 2 3 2 2 2 2 2" xfId="18576" xr:uid="{00000000-0005-0000-0000-000032700000}"/>
    <cellStyle name="Percent 10 2 2 3 2 2 2 2 3" xfId="27826" xr:uid="{00000000-0005-0000-0000-000033700000}"/>
    <cellStyle name="Percent 10 2 2 3 2 2 2 2 4" xfId="37071" xr:uid="{00000000-0005-0000-0000-000034700000}"/>
    <cellStyle name="Percent 10 2 2 3 2 2 2 2 5" xfId="46316" xr:uid="{00000000-0005-0000-0000-000035700000}"/>
    <cellStyle name="Percent 10 2 2 3 2 2 2 3" xfId="13594" xr:uid="{00000000-0005-0000-0000-000036700000}"/>
    <cellStyle name="Percent 10 2 2 3 2 2 2 4" xfId="22844" xr:uid="{00000000-0005-0000-0000-000037700000}"/>
    <cellStyle name="Percent 10 2 2 3 2 2 2 5" xfId="32089" xr:uid="{00000000-0005-0000-0000-000038700000}"/>
    <cellStyle name="Percent 10 2 2 3 2 2 2 6" xfId="41334" xr:uid="{00000000-0005-0000-0000-000039700000}"/>
    <cellStyle name="Percent 10 2 2 3 2 2 3" xfId="2928" xr:uid="{00000000-0005-0000-0000-00003A700000}"/>
    <cellStyle name="Percent 10 2 2 3 2 2 3 2" xfId="7910" xr:uid="{00000000-0005-0000-0000-00003B700000}"/>
    <cellStyle name="Percent 10 2 2 3 2 2 3 2 2" xfId="17155" xr:uid="{00000000-0005-0000-0000-00003C700000}"/>
    <cellStyle name="Percent 10 2 2 3 2 2 3 2 3" xfId="26405" xr:uid="{00000000-0005-0000-0000-00003D700000}"/>
    <cellStyle name="Percent 10 2 2 3 2 2 3 2 4" xfId="35650" xr:uid="{00000000-0005-0000-0000-00003E700000}"/>
    <cellStyle name="Percent 10 2 2 3 2 2 3 2 5" xfId="44895" xr:uid="{00000000-0005-0000-0000-00003F700000}"/>
    <cellStyle name="Percent 10 2 2 3 2 2 3 3" xfId="12173" xr:uid="{00000000-0005-0000-0000-000040700000}"/>
    <cellStyle name="Percent 10 2 2 3 2 2 3 4" xfId="21423" xr:uid="{00000000-0005-0000-0000-000041700000}"/>
    <cellStyle name="Percent 10 2 2 3 2 2 3 5" xfId="30668" xr:uid="{00000000-0005-0000-0000-000042700000}"/>
    <cellStyle name="Percent 10 2 2 3 2 2 3 6" xfId="39913" xr:uid="{00000000-0005-0000-0000-000043700000}"/>
    <cellStyle name="Percent 10 2 2 3 2 2 4" xfId="6489" xr:uid="{00000000-0005-0000-0000-000044700000}"/>
    <cellStyle name="Percent 10 2 2 3 2 2 4 2" xfId="15734" xr:uid="{00000000-0005-0000-0000-000045700000}"/>
    <cellStyle name="Percent 10 2 2 3 2 2 4 3" xfId="24984" xr:uid="{00000000-0005-0000-0000-000046700000}"/>
    <cellStyle name="Percent 10 2 2 3 2 2 4 4" xfId="34229" xr:uid="{00000000-0005-0000-0000-000047700000}"/>
    <cellStyle name="Percent 10 2 2 3 2 2 4 5" xfId="43474" xr:uid="{00000000-0005-0000-0000-000048700000}"/>
    <cellStyle name="Percent 10 2 2 3 2 2 5" xfId="10752" xr:uid="{00000000-0005-0000-0000-000049700000}"/>
    <cellStyle name="Percent 10 2 2 3 2 2 6" xfId="20002" xr:uid="{00000000-0005-0000-0000-00004A700000}"/>
    <cellStyle name="Percent 10 2 2 3 2 2 7" xfId="29247" xr:uid="{00000000-0005-0000-0000-00004B700000}"/>
    <cellStyle name="Percent 10 2 2 3 2 2 8" xfId="38492" xr:uid="{00000000-0005-0000-0000-00004C700000}"/>
    <cellStyle name="Percent 10 2 2 3 2 3" xfId="3647" xr:uid="{00000000-0005-0000-0000-00004D700000}"/>
    <cellStyle name="Percent 10 2 2 3 2 3 2" xfId="8629" xr:uid="{00000000-0005-0000-0000-00004E700000}"/>
    <cellStyle name="Percent 10 2 2 3 2 3 2 2" xfId="17874" xr:uid="{00000000-0005-0000-0000-00004F700000}"/>
    <cellStyle name="Percent 10 2 2 3 2 3 2 3" xfId="27124" xr:uid="{00000000-0005-0000-0000-000050700000}"/>
    <cellStyle name="Percent 10 2 2 3 2 3 2 4" xfId="36369" xr:uid="{00000000-0005-0000-0000-000051700000}"/>
    <cellStyle name="Percent 10 2 2 3 2 3 2 5" xfId="45614" xr:uid="{00000000-0005-0000-0000-000052700000}"/>
    <cellStyle name="Percent 10 2 2 3 2 3 3" xfId="12892" xr:uid="{00000000-0005-0000-0000-000053700000}"/>
    <cellStyle name="Percent 10 2 2 3 2 3 4" xfId="22142" xr:uid="{00000000-0005-0000-0000-000054700000}"/>
    <cellStyle name="Percent 10 2 2 3 2 3 5" xfId="31387" xr:uid="{00000000-0005-0000-0000-000055700000}"/>
    <cellStyle name="Percent 10 2 2 3 2 3 6" xfId="40632" xr:uid="{00000000-0005-0000-0000-000056700000}"/>
    <cellStyle name="Percent 10 2 2 3 2 4" xfId="2209" xr:uid="{00000000-0005-0000-0000-000057700000}"/>
    <cellStyle name="Percent 10 2 2 3 2 4 2" xfId="7191" xr:uid="{00000000-0005-0000-0000-000058700000}"/>
    <cellStyle name="Percent 10 2 2 3 2 4 2 2" xfId="16436" xr:uid="{00000000-0005-0000-0000-000059700000}"/>
    <cellStyle name="Percent 10 2 2 3 2 4 2 3" xfId="25686" xr:uid="{00000000-0005-0000-0000-00005A700000}"/>
    <cellStyle name="Percent 10 2 2 3 2 4 2 4" xfId="34931" xr:uid="{00000000-0005-0000-0000-00005B700000}"/>
    <cellStyle name="Percent 10 2 2 3 2 4 2 5" xfId="44176" xr:uid="{00000000-0005-0000-0000-00005C700000}"/>
    <cellStyle name="Percent 10 2 2 3 2 4 3" xfId="11454" xr:uid="{00000000-0005-0000-0000-00005D700000}"/>
    <cellStyle name="Percent 10 2 2 3 2 4 4" xfId="20704" xr:uid="{00000000-0005-0000-0000-00005E700000}"/>
    <cellStyle name="Percent 10 2 2 3 2 4 5" xfId="29949" xr:uid="{00000000-0005-0000-0000-00005F700000}"/>
    <cellStyle name="Percent 10 2 2 3 2 4 6" xfId="39194" xr:uid="{00000000-0005-0000-0000-000060700000}"/>
    <cellStyle name="Percent 10 2 2 3 2 5" xfId="5787" xr:uid="{00000000-0005-0000-0000-000061700000}"/>
    <cellStyle name="Percent 10 2 2 3 2 5 2" xfId="15032" xr:uid="{00000000-0005-0000-0000-000062700000}"/>
    <cellStyle name="Percent 10 2 2 3 2 5 3" xfId="24282" xr:uid="{00000000-0005-0000-0000-000063700000}"/>
    <cellStyle name="Percent 10 2 2 3 2 5 4" xfId="33527" xr:uid="{00000000-0005-0000-0000-000064700000}"/>
    <cellStyle name="Percent 10 2 2 3 2 5 5" xfId="42772" xr:uid="{00000000-0005-0000-0000-000065700000}"/>
    <cellStyle name="Percent 10 2 2 3 2 6" xfId="5068" xr:uid="{00000000-0005-0000-0000-000066700000}"/>
    <cellStyle name="Percent 10 2 2 3 2 6 2" xfId="14313" xr:uid="{00000000-0005-0000-0000-000067700000}"/>
    <cellStyle name="Percent 10 2 2 3 2 6 3" xfId="23563" xr:uid="{00000000-0005-0000-0000-000068700000}"/>
    <cellStyle name="Percent 10 2 2 3 2 6 4" xfId="32808" xr:uid="{00000000-0005-0000-0000-000069700000}"/>
    <cellStyle name="Percent 10 2 2 3 2 6 5" xfId="42053" xr:uid="{00000000-0005-0000-0000-00006A700000}"/>
    <cellStyle name="Percent 10 2 2 3 2 7" xfId="10050" xr:uid="{00000000-0005-0000-0000-00006B700000}"/>
    <cellStyle name="Percent 10 2 2 3 2 8" xfId="19300" xr:uid="{00000000-0005-0000-0000-00006C700000}"/>
    <cellStyle name="Percent 10 2 2 3 2 9" xfId="28545" xr:uid="{00000000-0005-0000-0000-00006D700000}"/>
    <cellStyle name="Percent 10 2 2 3 3" xfId="1156" xr:uid="{00000000-0005-0000-0000-00006E700000}"/>
    <cellStyle name="Percent 10 2 2 3 3 2" xfId="3998" xr:uid="{00000000-0005-0000-0000-00006F700000}"/>
    <cellStyle name="Percent 10 2 2 3 3 2 2" xfId="8980" xr:uid="{00000000-0005-0000-0000-000070700000}"/>
    <cellStyle name="Percent 10 2 2 3 3 2 2 2" xfId="18225" xr:uid="{00000000-0005-0000-0000-000071700000}"/>
    <cellStyle name="Percent 10 2 2 3 3 2 2 3" xfId="27475" xr:uid="{00000000-0005-0000-0000-000072700000}"/>
    <cellStyle name="Percent 10 2 2 3 3 2 2 4" xfId="36720" xr:uid="{00000000-0005-0000-0000-000073700000}"/>
    <cellStyle name="Percent 10 2 2 3 3 2 2 5" xfId="45965" xr:uid="{00000000-0005-0000-0000-000074700000}"/>
    <cellStyle name="Percent 10 2 2 3 3 2 3" xfId="13243" xr:uid="{00000000-0005-0000-0000-000075700000}"/>
    <cellStyle name="Percent 10 2 2 3 3 2 4" xfId="22493" xr:uid="{00000000-0005-0000-0000-000076700000}"/>
    <cellStyle name="Percent 10 2 2 3 3 2 5" xfId="31738" xr:uid="{00000000-0005-0000-0000-000077700000}"/>
    <cellStyle name="Percent 10 2 2 3 3 2 6" xfId="40983" xr:uid="{00000000-0005-0000-0000-000078700000}"/>
    <cellStyle name="Percent 10 2 2 3 3 3" xfId="2560" xr:uid="{00000000-0005-0000-0000-000079700000}"/>
    <cellStyle name="Percent 10 2 2 3 3 3 2" xfId="7542" xr:uid="{00000000-0005-0000-0000-00007A700000}"/>
    <cellStyle name="Percent 10 2 2 3 3 3 2 2" xfId="16787" xr:uid="{00000000-0005-0000-0000-00007B700000}"/>
    <cellStyle name="Percent 10 2 2 3 3 3 2 3" xfId="26037" xr:uid="{00000000-0005-0000-0000-00007C700000}"/>
    <cellStyle name="Percent 10 2 2 3 3 3 2 4" xfId="35282" xr:uid="{00000000-0005-0000-0000-00007D700000}"/>
    <cellStyle name="Percent 10 2 2 3 3 3 2 5" xfId="44527" xr:uid="{00000000-0005-0000-0000-00007E700000}"/>
    <cellStyle name="Percent 10 2 2 3 3 3 3" xfId="11805" xr:uid="{00000000-0005-0000-0000-00007F700000}"/>
    <cellStyle name="Percent 10 2 2 3 3 3 4" xfId="21055" xr:uid="{00000000-0005-0000-0000-000080700000}"/>
    <cellStyle name="Percent 10 2 2 3 3 3 5" xfId="30300" xr:uid="{00000000-0005-0000-0000-000081700000}"/>
    <cellStyle name="Percent 10 2 2 3 3 3 6" xfId="39545" xr:uid="{00000000-0005-0000-0000-000082700000}"/>
    <cellStyle name="Percent 10 2 2 3 3 4" xfId="6138" xr:uid="{00000000-0005-0000-0000-000083700000}"/>
    <cellStyle name="Percent 10 2 2 3 3 4 2" xfId="15383" xr:uid="{00000000-0005-0000-0000-000084700000}"/>
    <cellStyle name="Percent 10 2 2 3 3 4 3" xfId="24633" xr:uid="{00000000-0005-0000-0000-000085700000}"/>
    <cellStyle name="Percent 10 2 2 3 3 4 4" xfId="33878" xr:uid="{00000000-0005-0000-0000-000086700000}"/>
    <cellStyle name="Percent 10 2 2 3 3 4 5" xfId="43123" xr:uid="{00000000-0005-0000-0000-000087700000}"/>
    <cellStyle name="Percent 10 2 2 3 3 5" xfId="10401" xr:uid="{00000000-0005-0000-0000-000088700000}"/>
    <cellStyle name="Percent 10 2 2 3 3 6" xfId="19651" xr:uid="{00000000-0005-0000-0000-000089700000}"/>
    <cellStyle name="Percent 10 2 2 3 3 7" xfId="28896" xr:uid="{00000000-0005-0000-0000-00008A700000}"/>
    <cellStyle name="Percent 10 2 2 3 3 8" xfId="38141" xr:uid="{00000000-0005-0000-0000-00008B700000}"/>
    <cellStyle name="Percent 10 2 2 3 4" xfId="3279" xr:uid="{00000000-0005-0000-0000-00008C700000}"/>
    <cellStyle name="Percent 10 2 2 3 4 2" xfId="8261" xr:uid="{00000000-0005-0000-0000-00008D700000}"/>
    <cellStyle name="Percent 10 2 2 3 4 2 2" xfId="17506" xr:uid="{00000000-0005-0000-0000-00008E700000}"/>
    <cellStyle name="Percent 10 2 2 3 4 2 3" xfId="26756" xr:uid="{00000000-0005-0000-0000-00008F700000}"/>
    <cellStyle name="Percent 10 2 2 3 4 2 4" xfId="36001" xr:uid="{00000000-0005-0000-0000-000090700000}"/>
    <cellStyle name="Percent 10 2 2 3 4 2 5" xfId="45246" xr:uid="{00000000-0005-0000-0000-000091700000}"/>
    <cellStyle name="Percent 10 2 2 3 4 3" xfId="12524" xr:uid="{00000000-0005-0000-0000-000092700000}"/>
    <cellStyle name="Percent 10 2 2 3 4 4" xfId="21774" xr:uid="{00000000-0005-0000-0000-000093700000}"/>
    <cellStyle name="Percent 10 2 2 3 4 5" xfId="31019" xr:uid="{00000000-0005-0000-0000-000094700000}"/>
    <cellStyle name="Percent 10 2 2 3 4 6" xfId="40264" xr:uid="{00000000-0005-0000-0000-000095700000}"/>
    <cellStyle name="Percent 10 2 2 3 5" xfId="1741" xr:uid="{00000000-0005-0000-0000-000096700000}"/>
    <cellStyle name="Percent 10 2 2 3 5 2" xfId="6723" xr:uid="{00000000-0005-0000-0000-000097700000}"/>
    <cellStyle name="Percent 10 2 2 3 5 2 2" xfId="15968" xr:uid="{00000000-0005-0000-0000-000098700000}"/>
    <cellStyle name="Percent 10 2 2 3 5 2 3" xfId="25218" xr:uid="{00000000-0005-0000-0000-000099700000}"/>
    <cellStyle name="Percent 10 2 2 3 5 2 4" xfId="34463" xr:uid="{00000000-0005-0000-0000-00009A700000}"/>
    <cellStyle name="Percent 10 2 2 3 5 2 5" xfId="43708" xr:uid="{00000000-0005-0000-0000-00009B700000}"/>
    <cellStyle name="Percent 10 2 2 3 5 3" xfId="10986" xr:uid="{00000000-0005-0000-0000-00009C700000}"/>
    <cellStyle name="Percent 10 2 2 3 5 4" xfId="20236" xr:uid="{00000000-0005-0000-0000-00009D700000}"/>
    <cellStyle name="Percent 10 2 2 3 5 5" xfId="29481" xr:uid="{00000000-0005-0000-0000-00009E700000}"/>
    <cellStyle name="Percent 10 2 2 3 5 6" xfId="38726" xr:uid="{00000000-0005-0000-0000-00009F700000}"/>
    <cellStyle name="Percent 10 2 2 3 6" xfId="5419" xr:uid="{00000000-0005-0000-0000-0000A0700000}"/>
    <cellStyle name="Percent 10 2 2 3 6 2" xfId="14664" xr:uid="{00000000-0005-0000-0000-0000A1700000}"/>
    <cellStyle name="Percent 10 2 2 3 6 3" xfId="23914" xr:uid="{00000000-0005-0000-0000-0000A2700000}"/>
    <cellStyle name="Percent 10 2 2 3 6 4" xfId="33159" xr:uid="{00000000-0005-0000-0000-0000A3700000}"/>
    <cellStyle name="Percent 10 2 2 3 6 5" xfId="42404" xr:uid="{00000000-0005-0000-0000-0000A4700000}"/>
    <cellStyle name="Percent 10 2 2 3 7" xfId="4717" xr:uid="{00000000-0005-0000-0000-0000A5700000}"/>
    <cellStyle name="Percent 10 2 2 3 7 2" xfId="13962" xr:uid="{00000000-0005-0000-0000-0000A6700000}"/>
    <cellStyle name="Percent 10 2 2 3 7 3" xfId="23212" xr:uid="{00000000-0005-0000-0000-0000A7700000}"/>
    <cellStyle name="Percent 10 2 2 3 7 4" xfId="32457" xr:uid="{00000000-0005-0000-0000-0000A8700000}"/>
    <cellStyle name="Percent 10 2 2 3 7 5" xfId="41702" xr:uid="{00000000-0005-0000-0000-0000A9700000}"/>
    <cellStyle name="Percent 10 2 2 3 8" xfId="9682" xr:uid="{00000000-0005-0000-0000-0000AA700000}"/>
    <cellStyle name="Percent 10 2 2 3 9" xfId="18932" xr:uid="{00000000-0005-0000-0000-0000AB700000}"/>
    <cellStyle name="Percent 10 2 2 4" xfId="571" xr:uid="{00000000-0005-0000-0000-0000AC700000}"/>
    <cellStyle name="Percent 10 2 2 4 10" xfId="37556" xr:uid="{00000000-0005-0000-0000-0000AD700000}"/>
    <cellStyle name="Percent 10 2 2 4 2" xfId="1273" xr:uid="{00000000-0005-0000-0000-0000AE700000}"/>
    <cellStyle name="Percent 10 2 2 4 2 2" xfId="4115" xr:uid="{00000000-0005-0000-0000-0000AF700000}"/>
    <cellStyle name="Percent 10 2 2 4 2 2 2" xfId="9097" xr:uid="{00000000-0005-0000-0000-0000B0700000}"/>
    <cellStyle name="Percent 10 2 2 4 2 2 2 2" xfId="18342" xr:uid="{00000000-0005-0000-0000-0000B1700000}"/>
    <cellStyle name="Percent 10 2 2 4 2 2 2 3" xfId="27592" xr:uid="{00000000-0005-0000-0000-0000B2700000}"/>
    <cellStyle name="Percent 10 2 2 4 2 2 2 4" xfId="36837" xr:uid="{00000000-0005-0000-0000-0000B3700000}"/>
    <cellStyle name="Percent 10 2 2 4 2 2 2 5" xfId="46082" xr:uid="{00000000-0005-0000-0000-0000B4700000}"/>
    <cellStyle name="Percent 10 2 2 4 2 2 3" xfId="13360" xr:uid="{00000000-0005-0000-0000-0000B5700000}"/>
    <cellStyle name="Percent 10 2 2 4 2 2 4" xfId="22610" xr:uid="{00000000-0005-0000-0000-0000B6700000}"/>
    <cellStyle name="Percent 10 2 2 4 2 2 5" xfId="31855" xr:uid="{00000000-0005-0000-0000-0000B7700000}"/>
    <cellStyle name="Percent 10 2 2 4 2 2 6" xfId="41100" xr:uid="{00000000-0005-0000-0000-0000B8700000}"/>
    <cellStyle name="Percent 10 2 2 4 2 3" xfId="2694" xr:uid="{00000000-0005-0000-0000-0000B9700000}"/>
    <cellStyle name="Percent 10 2 2 4 2 3 2" xfId="7676" xr:uid="{00000000-0005-0000-0000-0000BA700000}"/>
    <cellStyle name="Percent 10 2 2 4 2 3 2 2" xfId="16921" xr:uid="{00000000-0005-0000-0000-0000BB700000}"/>
    <cellStyle name="Percent 10 2 2 4 2 3 2 3" xfId="26171" xr:uid="{00000000-0005-0000-0000-0000BC700000}"/>
    <cellStyle name="Percent 10 2 2 4 2 3 2 4" xfId="35416" xr:uid="{00000000-0005-0000-0000-0000BD700000}"/>
    <cellStyle name="Percent 10 2 2 4 2 3 2 5" xfId="44661" xr:uid="{00000000-0005-0000-0000-0000BE700000}"/>
    <cellStyle name="Percent 10 2 2 4 2 3 3" xfId="11939" xr:uid="{00000000-0005-0000-0000-0000BF700000}"/>
    <cellStyle name="Percent 10 2 2 4 2 3 4" xfId="21189" xr:uid="{00000000-0005-0000-0000-0000C0700000}"/>
    <cellStyle name="Percent 10 2 2 4 2 3 5" xfId="30434" xr:uid="{00000000-0005-0000-0000-0000C1700000}"/>
    <cellStyle name="Percent 10 2 2 4 2 3 6" xfId="39679" xr:uid="{00000000-0005-0000-0000-0000C2700000}"/>
    <cellStyle name="Percent 10 2 2 4 2 4" xfId="6255" xr:uid="{00000000-0005-0000-0000-0000C3700000}"/>
    <cellStyle name="Percent 10 2 2 4 2 4 2" xfId="15500" xr:uid="{00000000-0005-0000-0000-0000C4700000}"/>
    <cellStyle name="Percent 10 2 2 4 2 4 3" xfId="24750" xr:uid="{00000000-0005-0000-0000-0000C5700000}"/>
    <cellStyle name="Percent 10 2 2 4 2 4 4" xfId="33995" xr:uid="{00000000-0005-0000-0000-0000C6700000}"/>
    <cellStyle name="Percent 10 2 2 4 2 4 5" xfId="43240" xr:uid="{00000000-0005-0000-0000-0000C7700000}"/>
    <cellStyle name="Percent 10 2 2 4 2 5" xfId="10518" xr:uid="{00000000-0005-0000-0000-0000C8700000}"/>
    <cellStyle name="Percent 10 2 2 4 2 6" xfId="19768" xr:uid="{00000000-0005-0000-0000-0000C9700000}"/>
    <cellStyle name="Percent 10 2 2 4 2 7" xfId="29013" xr:uid="{00000000-0005-0000-0000-0000CA700000}"/>
    <cellStyle name="Percent 10 2 2 4 2 8" xfId="38258" xr:uid="{00000000-0005-0000-0000-0000CB700000}"/>
    <cellStyle name="Percent 10 2 2 4 3" xfId="3413" xr:uid="{00000000-0005-0000-0000-0000CC700000}"/>
    <cellStyle name="Percent 10 2 2 4 3 2" xfId="8395" xr:uid="{00000000-0005-0000-0000-0000CD700000}"/>
    <cellStyle name="Percent 10 2 2 4 3 2 2" xfId="17640" xr:uid="{00000000-0005-0000-0000-0000CE700000}"/>
    <cellStyle name="Percent 10 2 2 4 3 2 3" xfId="26890" xr:uid="{00000000-0005-0000-0000-0000CF700000}"/>
    <cellStyle name="Percent 10 2 2 4 3 2 4" xfId="36135" xr:uid="{00000000-0005-0000-0000-0000D0700000}"/>
    <cellStyle name="Percent 10 2 2 4 3 2 5" xfId="45380" xr:uid="{00000000-0005-0000-0000-0000D1700000}"/>
    <cellStyle name="Percent 10 2 2 4 3 3" xfId="12658" xr:uid="{00000000-0005-0000-0000-0000D2700000}"/>
    <cellStyle name="Percent 10 2 2 4 3 4" xfId="21908" xr:uid="{00000000-0005-0000-0000-0000D3700000}"/>
    <cellStyle name="Percent 10 2 2 4 3 5" xfId="31153" xr:uid="{00000000-0005-0000-0000-0000D4700000}"/>
    <cellStyle name="Percent 10 2 2 4 3 6" xfId="40398" xr:uid="{00000000-0005-0000-0000-0000D5700000}"/>
    <cellStyle name="Percent 10 2 2 4 4" xfId="1975" xr:uid="{00000000-0005-0000-0000-0000D6700000}"/>
    <cellStyle name="Percent 10 2 2 4 4 2" xfId="6957" xr:uid="{00000000-0005-0000-0000-0000D7700000}"/>
    <cellStyle name="Percent 10 2 2 4 4 2 2" xfId="16202" xr:uid="{00000000-0005-0000-0000-0000D8700000}"/>
    <cellStyle name="Percent 10 2 2 4 4 2 3" xfId="25452" xr:uid="{00000000-0005-0000-0000-0000D9700000}"/>
    <cellStyle name="Percent 10 2 2 4 4 2 4" xfId="34697" xr:uid="{00000000-0005-0000-0000-0000DA700000}"/>
    <cellStyle name="Percent 10 2 2 4 4 2 5" xfId="43942" xr:uid="{00000000-0005-0000-0000-0000DB700000}"/>
    <cellStyle name="Percent 10 2 2 4 4 3" xfId="11220" xr:uid="{00000000-0005-0000-0000-0000DC700000}"/>
    <cellStyle name="Percent 10 2 2 4 4 4" xfId="20470" xr:uid="{00000000-0005-0000-0000-0000DD700000}"/>
    <cellStyle name="Percent 10 2 2 4 4 5" xfId="29715" xr:uid="{00000000-0005-0000-0000-0000DE700000}"/>
    <cellStyle name="Percent 10 2 2 4 4 6" xfId="38960" xr:uid="{00000000-0005-0000-0000-0000DF700000}"/>
    <cellStyle name="Percent 10 2 2 4 5" xfId="5553" xr:uid="{00000000-0005-0000-0000-0000E0700000}"/>
    <cellStyle name="Percent 10 2 2 4 5 2" xfId="14798" xr:uid="{00000000-0005-0000-0000-0000E1700000}"/>
    <cellStyle name="Percent 10 2 2 4 5 3" xfId="24048" xr:uid="{00000000-0005-0000-0000-0000E2700000}"/>
    <cellStyle name="Percent 10 2 2 4 5 4" xfId="33293" xr:uid="{00000000-0005-0000-0000-0000E3700000}"/>
    <cellStyle name="Percent 10 2 2 4 5 5" xfId="42538" xr:uid="{00000000-0005-0000-0000-0000E4700000}"/>
    <cellStyle name="Percent 10 2 2 4 6" xfId="4834" xr:uid="{00000000-0005-0000-0000-0000E5700000}"/>
    <cellStyle name="Percent 10 2 2 4 6 2" xfId="14079" xr:uid="{00000000-0005-0000-0000-0000E6700000}"/>
    <cellStyle name="Percent 10 2 2 4 6 3" xfId="23329" xr:uid="{00000000-0005-0000-0000-0000E7700000}"/>
    <cellStyle name="Percent 10 2 2 4 6 4" xfId="32574" xr:uid="{00000000-0005-0000-0000-0000E8700000}"/>
    <cellStyle name="Percent 10 2 2 4 6 5" xfId="41819" xr:uid="{00000000-0005-0000-0000-0000E9700000}"/>
    <cellStyle name="Percent 10 2 2 4 7" xfId="9816" xr:uid="{00000000-0005-0000-0000-0000EA700000}"/>
    <cellStyle name="Percent 10 2 2 4 8" xfId="19066" xr:uid="{00000000-0005-0000-0000-0000EB700000}"/>
    <cellStyle name="Percent 10 2 2 4 9" xfId="28311" xr:uid="{00000000-0005-0000-0000-0000EC700000}"/>
    <cellStyle name="Percent 10 2 2 5" xfId="922" xr:uid="{00000000-0005-0000-0000-0000ED700000}"/>
    <cellStyle name="Percent 10 2 2 5 2" xfId="3764" xr:uid="{00000000-0005-0000-0000-0000EE700000}"/>
    <cellStyle name="Percent 10 2 2 5 2 2" xfId="8746" xr:uid="{00000000-0005-0000-0000-0000EF700000}"/>
    <cellStyle name="Percent 10 2 2 5 2 2 2" xfId="17991" xr:uid="{00000000-0005-0000-0000-0000F0700000}"/>
    <cellStyle name="Percent 10 2 2 5 2 2 3" xfId="27241" xr:uid="{00000000-0005-0000-0000-0000F1700000}"/>
    <cellStyle name="Percent 10 2 2 5 2 2 4" xfId="36486" xr:uid="{00000000-0005-0000-0000-0000F2700000}"/>
    <cellStyle name="Percent 10 2 2 5 2 2 5" xfId="45731" xr:uid="{00000000-0005-0000-0000-0000F3700000}"/>
    <cellStyle name="Percent 10 2 2 5 2 3" xfId="13009" xr:uid="{00000000-0005-0000-0000-0000F4700000}"/>
    <cellStyle name="Percent 10 2 2 5 2 4" xfId="22259" xr:uid="{00000000-0005-0000-0000-0000F5700000}"/>
    <cellStyle name="Percent 10 2 2 5 2 5" xfId="31504" xr:uid="{00000000-0005-0000-0000-0000F6700000}"/>
    <cellStyle name="Percent 10 2 2 5 2 6" xfId="40749" xr:uid="{00000000-0005-0000-0000-0000F7700000}"/>
    <cellStyle name="Percent 10 2 2 5 3" xfId="2326" xr:uid="{00000000-0005-0000-0000-0000F8700000}"/>
    <cellStyle name="Percent 10 2 2 5 3 2" xfId="7308" xr:uid="{00000000-0005-0000-0000-0000F9700000}"/>
    <cellStyle name="Percent 10 2 2 5 3 2 2" xfId="16553" xr:uid="{00000000-0005-0000-0000-0000FA700000}"/>
    <cellStyle name="Percent 10 2 2 5 3 2 3" xfId="25803" xr:uid="{00000000-0005-0000-0000-0000FB700000}"/>
    <cellStyle name="Percent 10 2 2 5 3 2 4" xfId="35048" xr:uid="{00000000-0005-0000-0000-0000FC700000}"/>
    <cellStyle name="Percent 10 2 2 5 3 2 5" xfId="44293" xr:uid="{00000000-0005-0000-0000-0000FD700000}"/>
    <cellStyle name="Percent 10 2 2 5 3 3" xfId="11571" xr:uid="{00000000-0005-0000-0000-0000FE700000}"/>
    <cellStyle name="Percent 10 2 2 5 3 4" xfId="20821" xr:uid="{00000000-0005-0000-0000-0000FF700000}"/>
    <cellStyle name="Percent 10 2 2 5 3 5" xfId="30066" xr:uid="{00000000-0005-0000-0000-000000710000}"/>
    <cellStyle name="Percent 10 2 2 5 3 6" xfId="39311" xr:uid="{00000000-0005-0000-0000-000001710000}"/>
    <cellStyle name="Percent 10 2 2 5 4" xfId="5904" xr:uid="{00000000-0005-0000-0000-000002710000}"/>
    <cellStyle name="Percent 10 2 2 5 4 2" xfId="15149" xr:uid="{00000000-0005-0000-0000-000003710000}"/>
    <cellStyle name="Percent 10 2 2 5 4 3" xfId="24399" xr:uid="{00000000-0005-0000-0000-000004710000}"/>
    <cellStyle name="Percent 10 2 2 5 4 4" xfId="33644" xr:uid="{00000000-0005-0000-0000-000005710000}"/>
    <cellStyle name="Percent 10 2 2 5 4 5" xfId="42889" xr:uid="{00000000-0005-0000-0000-000006710000}"/>
    <cellStyle name="Percent 10 2 2 5 5" xfId="10167" xr:uid="{00000000-0005-0000-0000-000007710000}"/>
    <cellStyle name="Percent 10 2 2 5 6" xfId="19417" xr:uid="{00000000-0005-0000-0000-000008710000}"/>
    <cellStyle name="Percent 10 2 2 5 7" xfId="28662" xr:uid="{00000000-0005-0000-0000-000009710000}"/>
    <cellStyle name="Percent 10 2 2 5 8" xfId="37907" xr:uid="{00000000-0005-0000-0000-00000A710000}"/>
    <cellStyle name="Percent 10 2 2 6" xfId="3045" xr:uid="{00000000-0005-0000-0000-00000B710000}"/>
    <cellStyle name="Percent 10 2 2 6 2" xfId="8027" xr:uid="{00000000-0005-0000-0000-00000C710000}"/>
    <cellStyle name="Percent 10 2 2 6 2 2" xfId="17272" xr:uid="{00000000-0005-0000-0000-00000D710000}"/>
    <cellStyle name="Percent 10 2 2 6 2 3" xfId="26522" xr:uid="{00000000-0005-0000-0000-00000E710000}"/>
    <cellStyle name="Percent 10 2 2 6 2 4" xfId="35767" xr:uid="{00000000-0005-0000-0000-00000F710000}"/>
    <cellStyle name="Percent 10 2 2 6 2 5" xfId="45012" xr:uid="{00000000-0005-0000-0000-000010710000}"/>
    <cellStyle name="Percent 10 2 2 6 3" xfId="12290" xr:uid="{00000000-0005-0000-0000-000011710000}"/>
    <cellStyle name="Percent 10 2 2 6 4" xfId="21540" xr:uid="{00000000-0005-0000-0000-000012710000}"/>
    <cellStyle name="Percent 10 2 2 6 5" xfId="30785" xr:uid="{00000000-0005-0000-0000-000013710000}"/>
    <cellStyle name="Percent 10 2 2 6 6" xfId="40030" xr:uid="{00000000-0005-0000-0000-000014710000}"/>
    <cellStyle name="Percent 10 2 2 7" xfId="1585" xr:uid="{00000000-0005-0000-0000-000015710000}"/>
    <cellStyle name="Percent 10 2 2 7 2" xfId="6567" xr:uid="{00000000-0005-0000-0000-000016710000}"/>
    <cellStyle name="Percent 10 2 2 7 2 2" xfId="15812" xr:uid="{00000000-0005-0000-0000-000017710000}"/>
    <cellStyle name="Percent 10 2 2 7 2 3" xfId="25062" xr:uid="{00000000-0005-0000-0000-000018710000}"/>
    <cellStyle name="Percent 10 2 2 7 2 4" xfId="34307" xr:uid="{00000000-0005-0000-0000-000019710000}"/>
    <cellStyle name="Percent 10 2 2 7 2 5" xfId="43552" xr:uid="{00000000-0005-0000-0000-00001A710000}"/>
    <cellStyle name="Percent 10 2 2 7 3" xfId="10830" xr:uid="{00000000-0005-0000-0000-00001B710000}"/>
    <cellStyle name="Percent 10 2 2 7 4" xfId="20080" xr:uid="{00000000-0005-0000-0000-00001C710000}"/>
    <cellStyle name="Percent 10 2 2 7 5" xfId="29325" xr:uid="{00000000-0005-0000-0000-00001D710000}"/>
    <cellStyle name="Percent 10 2 2 7 6" xfId="38570" xr:uid="{00000000-0005-0000-0000-00001E710000}"/>
    <cellStyle name="Percent 10 2 2 8" xfId="5185" xr:uid="{00000000-0005-0000-0000-00001F710000}"/>
    <cellStyle name="Percent 10 2 2 8 2" xfId="14430" xr:uid="{00000000-0005-0000-0000-000020710000}"/>
    <cellStyle name="Percent 10 2 2 8 3" xfId="23680" xr:uid="{00000000-0005-0000-0000-000021710000}"/>
    <cellStyle name="Percent 10 2 2 8 4" xfId="32925" xr:uid="{00000000-0005-0000-0000-000022710000}"/>
    <cellStyle name="Percent 10 2 2 8 5" xfId="42170" xr:uid="{00000000-0005-0000-0000-000023710000}"/>
    <cellStyle name="Percent 10 2 2 9" xfId="4483" xr:uid="{00000000-0005-0000-0000-000024710000}"/>
    <cellStyle name="Percent 10 2 2 9 2" xfId="13728" xr:uid="{00000000-0005-0000-0000-000025710000}"/>
    <cellStyle name="Percent 10 2 2 9 3" xfId="22978" xr:uid="{00000000-0005-0000-0000-000026710000}"/>
    <cellStyle name="Percent 10 2 2 9 4" xfId="32223" xr:uid="{00000000-0005-0000-0000-000027710000}"/>
    <cellStyle name="Percent 10 2 2 9 5" xfId="41468" xr:uid="{00000000-0005-0000-0000-000028710000}"/>
    <cellStyle name="Percent 10 2 3" xfId="162" xr:uid="{00000000-0005-0000-0000-000029710000}"/>
    <cellStyle name="Percent 10 2 3 10" xfId="9409" xr:uid="{00000000-0005-0000-0000-00002A710000}"/>
    <cellStyle name="Percent 10 2 3 11" xfId="18659" xr:uid="{00000000-0005-0000-0000-00002B710000}"/>
    <cellStyle name="Percent 10 2 3 12" xfId="27904" xr:uid="{00000000-0005-0000-0000-00002C710000}"/>
    <cellStyle name="Percent 10 2 3 13" xfId="37149" xr:uid="{00000000-0005-0000-0000-00002D710000}"/>
    <cellStyle name="Percent 10 2 3 2" xfId="319" xr:uid="{00000000-0005-0000-0000-00002E710000}"/>
    <cellStyle name="Percent 10 2 3 2 10" xfId="28060" xr:uid="{00000000-0005-0000-0000-00002F710000}"/>
    <cellStyle name="Percent 10 2 3 2 11" xfId="37305" xr:uid="{00000000-0005-0000-0000-000030710000}"/>
    <cellStyle name="Percent 10 2 3 2 2" xfId="688" xr:uid="{00000000-0005-0000-0000-000031710000}"/>
    <cellStyle name="Percent 10 2 3 2 2 10" xfId="37673" xr:uid="{00000000-0005-0000-0000-000032710000}"/>
    <cellStyle name="Percent 10 2 3 2 2 2" xfId="1390" xr:uid="{00000000-0005-0000-0000-000033710000}"/>
    <cellStyle name="Percent 10 2 3 2 2 2 2" xfId="4232" xr:uid="{00000000-0005-0000-0000-000034710000}"/>
    <cellStyle name="Percent 10 2 3 2 2 2 2 2" xfId="9214" xr:uid="{00000000-0005-0000-0000-000035710000}"/>
    <cellStyle name="Percent 10 2 3 2 2 2 2 2 2" xfId="18459" xr:uid="{00000000-0005-0000-0000-000036710000}"/>
    <cellStyle name="Percent 10 2 3 2 2 2 2 2 3" xfId="27709" xr:uid="{00000000-0005-0000-0000-000037710000}"/>
    <cellStyle name="Percent 10 2 3 2 2 2 2 2 4" xfId="36954" xr:uid="{00000000-0005-0000-0000-000038710000}"/>
    <cellStyle name="Percent 10 2 3 2 2 2 2 2 5" xfId="46199" xr:uid="{00000000-0005-0000-0000-000039710000}"/>
    <cellStyle name="Percent 10 2 3 2 2 2 2 3" xfId="13477" xr:uid="{00000000-0005-0000-0000-00003A710000}"/>
    <cellStyle name="Percent 10 2 3 2 2 2 2 4" xfId="22727" xr:uid="{00000000-0005-0000-0000-00003B710000}"/>
    <cellStyle name="Percent 10 2 3 2 2 2 2 5" xfId="31972" xr:uid="{00000000-0005-0000-0000-00003C710000}"/>
    <cellStyle name="Percent 10 2 3 2 2 2 2 6" xfId="41217" xr:uid="{00000000-0005-0000-0000-00003D710000}"/>
    <cellStyle name="Percent 10 2 3 2 2 2 3" xfId="2811" xr:uid="{00000000-0005-0000-0000-00003E710000}"/>
    <cellStyle name="Percent 10 2 3 2 2 2 3 2" xfId="7793" xr:uid="{00000000-0005-0000-0000-00003F710000}"/>
    <cellStyle name="Percent 10 2 3 2 2 2 3 2 2" xfId="17038" xr:uid="{00000000-0005-0000-0000-000040710000}"/>
    <cellStyle name="Percent 10 2 3 2 2 2 3 2 3" xfId="26288" xr:uid="{00000000-0005-0000-0000-000041710000}"/>
    <cellStyle name="Percent 10 2 3 2 2 2 3 2 4" xfId="35533" xr:uid="{00000000-0005-0000-0000-000042710000}"/>
    <cellStyle name="Percent 10 2 3 2 2 2 3 2 5" xfId="44778" xr:uid="{00000000-0005-0000-0000-000043710000}"/>
    <cellStyle name="Percent 10 2 3 2 2 2 3 3" xfId="12056" xr:uid="{00000000-0005-0000-0000-000044710000}"/>
    <cellStyle name="Percent 10 2 3 2 2 2 3 4" xfId="21306" xr:uid="{00000000-0005-0000-0000-000045710000}"/>
    <cellStyle name="Percent 10 2 3 2 2 2 3 5" xfId="30551" xr:uid="{00000000-0005-0000-0000-000046710000}"/>
    <cellStyle name="Percent 10 2 3 2 2 2 3 6" xfId="39796" xr:uid="{00000000-0005-0000-0000-000047710000}"/>
    <cellStyle name="Percent 10 2 3 2 2 2 4" xfId="6372" xr:uid="{00000000-0005-0000-0000-000048710000}"/>
    <cellStyle name="Percent 10 2 3 2 2 2 4 2" xfId="15617" xr:uid="{00000000-0005-0000-0000-000049710000}"/>
    <cellStyle name="Percent 10 2 3 2 2 2 4 3" xfId="24867" xr:uid="{00000000-0005-0000-0000-00004A710000}"/>
    <cellStyle name="Percent 10 2 3 2 2 2 4 4" xfId="34112" xr:uid="{00000000-0005-0000-0000-00004B710000}"/>
    <cellStyle name="Percent 10 2 3 2 2 2 4 5" xfId="43357" xr:uid="{00000000-0005-0000-0000-00004C710000}"/>
    <cellStyle name="Percent 10 2 3 2 2 2 5" xfId="10635" xr:uid="{00000000-0005-0000-0000-00004D710000}"/>
    <cellStyle name="Percent 10 2 3 2 2 2 6" xfId="19885" xr:uid="{00000000-0005-0000-0000-00004E710000}"/>
    <cellStyle name="Percent 10 2 3 2 2 2 7" xfId="29130" xr:uid="{00000000-0005-0000-0000-00004F710000}"/>
    <cellStyle name="Percent 10 2 3 2 2 2 8" xfId="38375" xr:uid="{00000000-0005-0000-0000-000050710000}"/>
    <cellStyle name="Percent 10 2 3 2 2 3" xfId="3530" xr:uid="{00000000-0005-0000-0000-000051710000}"/>
    <cellStyle name="Percent 10 2 3 2 2 3 2" xfId="8512" xr:uid="{00000000-0005-0000-0000-000052710000}"/>
    <cellStyle name="Percent 10 2 3 2 2 3 2 2" xfId="17757" xr:uid="{00000000-0005-0000-0000-000053710000}"/>
    <cellStyle name="Percent 10 2 3 2 2 3 2 3" xfId="27007" xr:uid="{00000000-0005-0000-0000-000054710000}"/>
    <cellStyle name="Percent 10 2 3 2 2 3 2 4" xfId="36252" xr:uid="{00000000-0005-0000-0000-000055710000}"/>
    <cellStyle name="Percent 10 2 3 2 2 3 2 5" xfId="45497" xr:uid="{00000000-0005-0000-0000-000056710000}"/>
    <cellStyle name="Percent 10 2 3 2 2 3 3" xfId="12775" xr:uid="{00000000-0005-0000-0000-000057710000}"/>
    <cellStyle name="Percent 10 2 3 2 2 3 4" xfId="22025" xr:uid="{00000000-0005-0000-0000-000058710000}"/>
    <cellStyle name="Percent 10 2 3 2 2 3 5" xfId="31270" xr:uid="{00000000-0005-0000-0000-000059710000}"/>
    <cellStyle name="Percent 10 2 3 2 2 3 6" xfId="40515" xr:uid="{00000000-0005-0000-0000-00005A710000}"/>
    <cellStyle name="Percent 10 2 3 2 2 4" xfId="2092" xr:uid="{00000000-0005-0000-0000-00005B710000}"/>
    <cellStyle name="Percent 10 2 3 2 2 4 2" xfId="7074" xr:uid="{00000000-0005-0000-0000-00005C710000}"/>
    <cellStyle name="Percent 10 2 3 2 2 4 2 2" xfId="16319" xr:uid="{00000000-0005-0000-0000-00005D710000}"/>
    <cellStyle name="Percent 10 2 3 2 2 4 2 3" xfId="25569" xr:uid="{00000000-0005-0000-0000-00005E710000}"/>
    <cellStyle name="Percent 10 2 3 2 2 4 2 4" xfId="34814" xr:uid="{00000000-0005-0000-0000-00005F710000}"/>
    <cellStyle name="Percent 10 2 3 2 2 4 2 5" xfId="44059" xr:uid="{00000000-0005-0000-0000-000060710000}"/>
    <cellStyle name="Percent 10 2 3 2 2 4 3" xfId="11337" xr:uid="{00000000-0005-0000-0000-000061710000}"/>
    <cellStyle name="Percent 10 2 3 2 2 4 4" xfId="20587" xr:uid="{00000000-0005-0000-0000-000062710000}"/>
    <cellStyle name="Percent 10 2 3 2 2 4 5" xfId="29832" xr:uid="{00000000-0005-0000-0000-000063710000}"/>
    <cellStyle name="Percent 10 2 3 2 2 4 6" xfId="39077" xr:uid="{00000000-0005-0000-0000-000064710000}"/>
    <cellStyle name="Percent 10 2 3 2 2 5" xfId="5670" xr:uid="{00000000-0005-0000-0000-000065710000}"/>
    <cellStyle name="Percent 10 2 3 2 2 5 2" xfId="14915" xr:uid="{00000000-0005-0000-0000-000066710000}"/>
    <cellStyle name="Percent 10 2 3 2 2 5 3" xfId="24165" xr:uid="{00000000-0005-0000-0000-000067710000}"/>
    <cellStyle name="Percent 10 2 3 2 2 5 4" xfId="33410" xr:uid="{00000000-0005-0000-0000-000068710000}"/>
    <cellStyle name="Percent 10 2 3 2 2 5 5" xfId="42655" xr:uid="{00000000-0005-0000-0000-000069710000}"/>
    <cellStyle name="Percent 10 2 3 2 2 6" xfId="4951" xr:uid="{00000000-0005-0000-0000-00006A710000}"/>
    <cellStyle name="Percent 10 2 3 2 2 6 2" xfId="14196" xr:uid="{00000000-0005-0000-0000-00006B710000}"/>
    <cellStyle name="Percent 10 2 3 2 2 6 3" xfId="23446" xr:uid="{00000000-0005-0000-0000-00006C710000}"/>
    <cellStyle name="Percent 10 2 3 2 2 6 4" xfId="32691" xr:uid="{00000000-0005-0000-0000-00006D710000}"/>
    <cellStyle name="Percent 10 2 3 2 2 6 5" xfId="41936" xr:uid="{00000000-0005-0000-0000-00006E710000}"/>
    <cellStyle name="Percent 10 2 3 2 2 7" xfId="9933" xr:uid="{00000000-0005-0000-0000-00006F710000}"/>
    <cellStyle name="Percent 10 2 3 2 2 8" xfId="19183" xr:uid="{00000000-0005-0000-0000-000070710000}"/>
    <cellStyle name="Percent 10 2 3 2 2 9" xfId="28428" xr:uid="{00000000-0005-0000-0000-000071710000}"/>
    <cellStyle name="Percent 10 2 3 2 3" xfId="1039" xr:uid="{00000000-0005-0000-0000-000072710000}"/>
    <cellStyle name="Percent 10 2 3 2 3 2" xfId="3881" xr:uid="{00000000-0005-0000-0000-000073710000}"/>
    <cellStyle name="Percent 10 2 3 2 3 2 2" xfId="8863" xr:uid="{00000000-0005-0000-0000-000074710000}"/>
    <cellStyle name="Percent 10 2 3 2 3 2 2 2" xfId="18108" xr:uid="{00000000-0005-0000-0000-000075710000}"/>
    <cellStyle name="Percent 10 2 3 2 3 2 2 3" xfId="27358" xr:uid="{00000000-0005-0000-0000-000076710000}"/>
    <cellStyle name="Percent 10 2 3 2 3 2 2 4" xfId="36603" xr:uid="{00000000-0005-0000-0000-000077710000}"/>
    <cellStyle name="Percent 10 2 3 2 3 2 2 5" xfId="45848" xr:uid="{00000000-0005-0000-0000-000078710000}"/>
    <cellStyle name="Percent 10 2 3 2 3 2 3" xfId="13126" xr:uid="{00000000-0005-0000-0000-000079710000}"/>
    <cellStyle name="Percent 10 2 3 2 3 2 4" xfId="22376" xr:uid="{00000000-0005-0000-0000-00007A710000}"/>
    <cellStyle name="Percent 10 2 3 2 3 2 5" xfId="31621" xr:uid="{00000000-0005-0000-0000-00007B710000}"/>
    <cellStyle name="Percent 10 2 3 2 3 2 6" xfId="40866" xr:uid="{00000000-0005-0000-0000-00007C710000}"/>
    <cellStyle name="Percent 10 2 3 2 3 3" xfId="2443" xr:uid="{00000000-0005-0000-0000-00007D710000}"/>
    <cellStyle name="Percent 10 2 3 2 3 3 2" xfId="7425" xr:uid="{00000000-0005-0000-0000-00007E710000}"/>
    <cellStyle name="Percent 10 2 3 2 3 3 2 2" xfId="16670" xr:uid="{00000000-0005-0000-0000-00007F710000}"/>
    <cellStyle name="Percent 10 2 3 2 3 3 2 3" xfId="25920" xr:uid="{00000000-0005-0000-0000-000080710000}"/>
    <cellStyle name="Percent 10 2 3 2 3 3 2 4" xfId="35165" xr:uid="{00000000-0005-0000-0000-000081710000}"/>
    <cellStyle name="Percent 10 2 3 2 3 3 2 5" xfId="44410" xr:uid="{00000000-0005-0000-0000-000082710000}"/>
    <cellStyle name="Percent 10 2 3 2 3 3 3" xfId="11688" xr:uid="{00000000-0005-0000-0000-000083710000}"/>
    <cellStyle name="Percent 10 2 3 2 3 3 4" xfId="20938" xr:uid="{00000000-0005-0000-0000-000084710000}"/>
    <cellStyle name="Percent 10 2 3 2 3 3 5" xfId="30183" xr:uid="{00000000-0005-0000-0000-000085710000}"/>
    <cellStyle name="Percent 10 2 3 2 3 3 6" xfId="39428" xr:uid="{00000000-0005-0000-0000-000086710000}"/>
    <cellStyle name="Percent 10 2 3 2 3 4" xfId="6021" xr:uid="{00000000-0005-0000-0000-000087710000}"/>
    <cellStyle name="Percent 10 2 3 2 3 4 2" xfId="15266" xr:uid="{00000000-0005-0000-0000-000088710000}"/>
    <cellStyle name="Percent 10 2 3 2 3 4 3" xfId="24516" xr:uid="{00000000-0005-0000-0000-000089710000}"/>
    <cellStyle name="Percent 10 2 3 2 3 4 4" xfId="33761" xr:uid="{00000000-0005-0000-0000-00008A710000}"/>
    <cellStyle name="Percent 10 2 3 2 3 4 5" xfId="43006" xr:uid="{00000000-0005-0000-0000-00008B710000}"/>
    <cellStyle name="Percent 10 2 3 2 3 5" xfId="10284" xr:uid="{00000000-0005-0000-0000-00008C710000}"/>
    <cellStyle name="Percent 10 2 3 2 3 6" xfId="19534" xr:uid="{00000000-0005-0000-0000-00008D710000}"/>
    <cellStyle name="Percent 10 2 3 2 3 7" xfId="28779" xr:uid="{00000000-0005-0000-0000-00008E710000}"/>
    <cellStyle name="Percent 10 2 3 2 3 8" xfId="38024" xr:uid="{00000000-0005-0000-0000-00008F710000}"/>
    <cellStyle name="Percent 10 2 3 2 4" xfId="3162" xr:uid="{00000000-0005-0000-0000-000090710000}"/>
    <cellStyle name="Percent 10 2 3 2 4 2" xfId="8144" xr:uid="{00000000-0005-0000-0000-000091710000}"/>
    <cellStyle name="Percent 10 2 3 2 4 2 2" xfId="17389" xr:uid="{00000000-0005-0000-0000-000092710000}"/>
    <cellStyle name="Percent 10 2 3 2 4 2 3" xfId="26639" xr:uid="{00000000-0005-0000-0000-000093710000}"/>
    <cellStyle name="Percent 10 2 3 2 4 2 4" xfId="35884" xr:uid="{00000000-0005-0000-0000-000094710000}"/>
    <cellStyle name="Percent 10 2 3 2 4 2 5" xfId="45129" xr:uid="{00000000-0005-0000-0000-000095710000}"/>
    <cellStyle name="Percent 10 2 3 2 4 3" xfId="12407" xr:uid="{00000000-0005-0000-0000-000096710000}"/>
    <cellStyle name="Percent 10 2 3 2 4 4" xfId="21657" xr:uid="{00000000-0005-0000-0000-000097710000}"/>
    <cellStyle name="Percent 10 2 3 2 4 5" xfId="30902" xr:uid="{00000000-0005-0000-0000-000098710000}"/>
    <cellStyle name="Percent 10 2 3 2 4 6" xfId="40147" xr:uid="{00000000-0005-0000-0000-000099710000}"/>
    <cellStyle name="Percent 10 2 3 2 5" xfId="1858" xr:uid="{00000000-0005-0000-0000-00009A710000}"/>
    <cellStyle name="Percent 10 2 3 2 5 2" xfId="6840" xr:uid="{00000000-0005-0000-0000-00009B710000}"/>
    <cellStyle name="Percent 10 2 3 2 5 2 2" xfId="16085" xr:uid="{00000000-0005-0000-0000-00009C710000}"/>
    <cellStyle name="Percent 10 2 3 2 5 2 3" xfId="25335" xr:uid="{00000000-0005-0000-0000-00009D710000}"/>
    <cellStyle name="Percent 10 2 3 2 5 2 4" xfId="34580" xr:uid="{00000000-0005-0000-0000-00009E710000}"/>
    <cellStyle name="Percent 10 2 3 2 5 2 5" xfId="43825" xr:uid="{00000000-0005-0000-0000-00009F710000}"/>
    <cellStyle name="Percent 10 2 3 2 5 3" xfId="11103" xr:uid="{00000000-0005-0000-0000-0000A0710000}"/>
    <cellStyle name="Percent 10 2 3 2 5 4" xfId="20353" xr:uid="{00000000-0005-0000-0000-0000A1710000}"/>
    <cellStyle name="Percent 10 2 3 2 5 5" xfId="29598" xr:uid="{00000000-0005-0000-0000-0000A2710000}"/>
    <cellStyle name="Percent 10 2 3 2 5 6" xfId="38843" xr:uid="{00000000-0005-0000-0000-0000A3710000}"/>
    <cellStyle name="Percent 10 2 3 2 6" xfId="5302" xr:uid="{00000000-0005-0000-0000-0000A4710000}"/>
    <cellStyle name="Percent 10 2 3 2 6 2" xfId="14547" xr:uid="{00000000-0005-0000-0000-0000A5710000}"/>
    <cellStyle name="Percent 10 2 3 2 6 3" xfId="23797" xr:uid="{00000000-0005-0000-0000-0000A6710000}"/>
    <cellStyle name="Percent 10 2 3 2 6 4" xfId="33042" xr:uid="{00000000-0005-0000-0000-0000A7710000}"/>
    <cellStyle name="Percent 10 2 3 2 6 5" xfId="42287" xr:uid="{00000000-0005-0000-0000-0000A8710000}"/>
    <cellStyle name="Percent 10 2 3 2 7" xfId="4600" xr:uid="{00000000-0005-0000-0000-0000A9710000}"/>
    <cellStyle name="Percent 10 2 3 2 7 2" xfId="13845" xr:uid="{00000000-0005-0000-0000-0000AA710000}"/>
    <cellStyle name="Percent 10 2 3 2 7 3" xfId="23095" xr:uid="{00000000-0005-0000-0000-0000AB710000}"/>
    <cellStyle name="Percent 10 2 3 2 7 4" xfId="32340" xr:uid="{00000000-0005-0000-0000-0000AC710000}"/>
    <cellStyle name="Percent 10 2 3 2 7 5" xfId="41585" xr:uid="{00000000-0005-0000-0000-0000AD710000}"/>
    <cellStyle name="Percent 10 2 3 2 8" xfId="9565" xr:uid="{00000000-0005-0000-0000-0000AE710000}"/>
    <cellStyle name="Percent 10 2 3 2 9" xfId="18815" xr:uid="{00000000-0005-0000-0000-0000AF710000}"/>
    <cellStyle name="Percent 10 2 3 3" xfId="397" xr:uid="{00000000-0005-0000-0000-0000B0710000}"/>
    <cellStyle name="Percent 10 2 3 3 10" xfId="28138" xr:uid="{00000000-0005-0000-0000-0000B1710000}"/>
    <cellStyle name="Percent 10 2 3 3 11" xfId="37383" xr:uid="{00000000-0005-0000-0000-0000B2710000}"/>
    <cellStyle name="Percent 10 2 3 3 2" xfId="766" xr:uid="{00000000-0005-0000-0000-0000B3710000}"/>
    <cellStyle name="Percent 10 2 3 3 2 10" xfId="37751" xr:uid="{00000000-0005-0000-0000-0000B4710000}"/>
    <cellStyle name="Percent 10 2 3 3 2 2" xfId="1468" xr:uid="{00000000-0005-0000-0000-0000B5710000}"/>
    <cellStyle name="Percent 10 2 3 3 2 2 2" xfId="4310" xr:uid="{00000000-0005-0000-0000-0000B6710000}"/>
    <cellStyle name="Percent 10 2 3 3 2 2 2 2" xfId="9292" xr:uid="{00000000-0005-0000-0000-0000B7710000}"/>
    <cellStyle name="Percent 10 2 3 3 2 2 2 2 2" xfId="18537" xr:uid="{00000000-0005-0000-0000-0000B8710000}"/>
    <cellStyle name="Percent 10 2 3 3 2 2 2 2 3" xfId="27787" xr:uid="{00000000-0005-0000-0000-0000B9710000}"/>
    <cellStyle name="Percent 10 2 3 3 2 2 2 2 4" xfId="37032" xr:uid="{00000000-0005-0000-0000-0000BA710000}"/>
    <cellStyle name="Percent 10 2 3 3 2 2 2 2 5" xfId="46277" xr:uid="{00000000-0005-0000-0000-0000BB710000}"/>
    <cellStyle name="Percent 10 2 3 3 2 2 2 3" xfId="13555" xr:uid="{00000000-0005-0000-0000-0000BC710000}"/>
    <cellStyle name="Percent 10 2 3 3 2 2 2 4" xfId="22805" xr:uid="{00000000-0005-0000-0000-0000BD710000}"/>
    <cellStyle name="Percent 10 2 3 3 2 2 2 5" xfId="32050" xr:uid="{00000000-0005-0000-0000-0000BE710000}"/>
    <cellStyle name="Percent 10 2 3 3 2 2 2 6" xfId="41295" xr:uid="{00000000-0005-0000-0000-0000BF710000}"/>
    <cellStyle name="Percent 10 2 3 3 2 2 3" xfId="2889" xr:uid="{00000000-0005-0000-0000-0000C0710000}"/>
    <cellStyle name="Percent 10 2 3 3 2 2 3 2" xfId="7871" xr:uid="{00000000-0005-0000-0000-0000C1710000}"/>
    <cellStyle name="Percent 10 2 3 3 2 2 3 2 2" xfId="17116" xr:uid="{00000000-0005-0000-0000-0000C2710000}"/>
    <cellStyle name="Percent 10 2 3 3 2 2 3 2 3" xfId="26366" xr:uid="{00000000-0005-0000-0000-0000C3710000}"/>
    <cellStyle name="Percent 10 2 3 3 2 2 3 2 4" xfId="35611" xr:uid="{00000000-0005-0000-0000-0000C4710000}"/>
    <cellStyle name="Percent 10 2 3 3 2 2 3 2 5" xfId="44856" xr:uid="{00000000-0005-0000-0000-0000C5710000}"/>
    <cellStyle name="Percent 10 2 3 3 2 2 3 3" xfId="12134" xr:uid="{00000000-0005-0000-0000-0000C6710000}"/>
    <cellStyle name="Percent 10 2 3 3 2 2 3 4" xfId="21384" xr:uid="{00000000-0005-0000-0000-0000C7710000}"/>
    <cellStyle name="Percent 10 2 3 3 2 2 3 5" xfId="30629" xr:uid="{00000000-0005-0000-0000-0000C8710000}"/>
    <cellStyle name="Percent 10 2 3 3 2 2 3 6" xfId="39874" xr:uid="{00000000-0005-0000-0000-0000C9710000}"/>
    <cellStyle name="Percent 10 2 3 3 2 2 4" xfId="6450" xr:uid="{00000000-0005-0000-0000-0000CA710000}"/>
    <cellStyle name="Percent 10 2 3 3 2 2 4 2" xfId="15695" xr:uid="{00000000-0005-0000-0000-0000CB710000}"/>
    <cellStyle name="Percent 10 2 3 3 2 2 4 3" xfId="24945" xr:uid="{00000000-0005-0000-0000-0000CC710000}"/>
    <cellStyle name="Percent 10 2 3 3 2 2 4 4" xfId="34190" xr:uid="{00000000-0005-0000-0000-0000CD710000}"/>
    <cellStyle name="Percent 10 2 3 3 2 2 4 5" xfId="43435" xr:uid="{00000000-0005-0000-0000-0000CE710000}"/>
    <cellStyle name="Percent 10 2 3 3 2 2 5" xfId="10713" xr:uid="{00000000-0005-0000-0000-0000CF710000}"/>
    <cellStyle name="Percent 10 2 3 3 2 2 6" xfId="19963" xr:uid="{00000000-0005-0000-0000-0000D0710000}"/>
    <cellStyle name="Percent 10 2 3 3 2 2 7" xfId="29208" xr:uid="{00000000-0005-0000-0000-0000D1710000}"/>
    <cellStyle name="Percent 10 2 3 3 2 2 8" xfId="38453" xr:uid="{00000000-0005-0000-0000-0000D2710000}"/>
    <cellStyle name="Percent 10 2 3 3 2 3" xfId="3608" xr:uid="{00000000-0005-0000-0000-0000D3710000}"/>
    <cellStyle name="Percent 10 2 3 3 2 3 2" xfId="8590" xr:uid="{00000000-0005-0000-0000-0000D4710000}"/>
    <cellStyle name="Percent 10 2 3 3 2 3 2 2" xfId="17835" xr:uid="{00000000-0005-0000-0000-0000D5710000}"/>
    <cellStyle name="Percent 10 2 3 3 2 3 2 3" xfId="27085" xr:uid="{00000000-0005-0000-0000-0000D6710000}"/>
    <cellStyle name="Percent 10 2 3 3 2 3 2 4" xfId="36330" xr:uid="{00000000-0005-0000-0000-0000D7710000}"/>
    <cellStyle name="Percent 10 2 3 3 2 3 2 5" xfId="45575" xr:uid="{00000000-0005-0000-0000-0000D8710000}"/>
    <cellStyle name="Percent 10 2 3 3 2 3 3" xfId="12853" xr:uid="{00000000-0005-0000-0000-0000D9710000}"/>
    <cellStyle name="Percent 10 2 3 3 2 3 4" xfId="22103" xr:uid="{00000000-0005-0000-0000-0000DA710000}"/>
    <cellStyle name="Percent 10 2 3 3 2 3 5" xfId="31348" xr:uid="{00000000-0005-0000-0000-0000DB710000}"/>
    <cellStyle name="Percent 10 2 3 3 2 3 6" xfId="40593" xr:uid="{00000000-0005-0000-0000-0000DC710000}"/>
    <cellStyle name="Percent 10 2 3 3 2 4" xfId="2170" xr:uid="{00000000-0005-0000-0000-0000DD710000}"/>
    <cellStyle name="Percent 10 2 3 3 2 4 2" xfId="7152" xr:uid="{00000000-0005-0000-0000-0000DE710000}"/>
    <cellStyle name="Percent 10 2 3 3 2 4 2 2" xfId="16397" xr:uid="{00000000-0005-0000-0000-0000DF710000}"/>
    <cellStyle name="Percent 10 2 3 3 2 4 2 3" xfId="25647" xr:uid="{00000000-0005-0000-0000-0000E0710000}"/>
    <cellStyle name="Percent 10 2 3 3 2 4 2 4" xfId="34892" xr:uid="{00000000-0005-0000-0000-0000E1710000}"/>
    <cellStyle name="Percent 10 2 3 3 2 4 2 5" xfId="44137" xr:uid="{00000000-0005-0000-0000-0000E2710000}"/>
    <cellStyle name="Percent 10 2 3 3 2 4 3" xfId="11415" xr:uid="{00000000-0005-0000-0000-0000E3710000}"/>
    <cellStyle name="Percent 10 2 3 3 2 4 4" xfId="20665" xr:uid="{00000000-0005-0000-0000-0000E4710000}"/>
    <cellStyle name="Percent 10 2 3 3 2 4 5" xfId="29910" xr:uid="{00000000-0005-0000-0000-0000E5710000}"/>
    <cellStyle name="Percent 10 2 3 3 2 4 6" xfId="39155" xr:uid="{00000000-0005-0000-0000-0000E6710000}"/>
    <cellStyle name="Percent 10 2 3 3 2 5" xfId="5748" xr:uid="{00000000-0005-0000-0000-0000E7710000}"/>
    <cellStyle name="Percent 10 2 3 3 2 5 2" xfId="14993" xr:uid="{00000000-0005-0000-0000-0000E8710000}"/>
    <cellStyle name="Percent 10 2 3 3 2 5 3" xfId="24243" xr:uid="{00000000-0005-0000-0000-0000E9710000}"/>
    <cellStyle name="Percent 10 2 3 3 2 5 4" xfId="33488" xr:uid="{00000000-0005-0000-0000-0000EA710000}"/>
    <cellStyle name="Percent 10 2 3 3 2 5 5" xfId="42733" xr:uid="{00000000-0005-0000-0000-0000EB710000}"/>
    <cellStyle name="Percent 10 2 3 3 2 6" xfId="5029" xr:uid="{00000000-0005-0000-0000-0000EC710000}"/>
    <cellStyle name="Percent 10 2 3 3 2 6 2" xfId="14274" xr:uid="{00000000-0005-0000-0000-0000ED710000}"/>
    <cellStyle name="Percent 10 2 3 3 2 6 3" xfId="23524" xr:uid="{00000000-0005-0000-0000-0000EE710000}"/>
    <cellStyle name="Percent 10 2 3 3 2 6 4" xfId="32769" xr:uid="{00000000-0005-0000-0000-0000EF710000}"/>
    <cellStyle name="Percent 10 2 3 3 2 6 5" xfId="42014" xr:uid="{00000000-0005-0000-0000-0000F0710000}"/>
    <cellStyle name="Percent 10 2 3 3 2 7" xfId="10011" xr:uid="{00000000-0005-0000-0000-0000F1710000}"/>
    <cellStyle name="Percent 10 2 3 3 2 8" xfId="19261" xr:uid="{00000000-0005-0000-0000-0000F2710000}"/>
    <cellStyle name="Percent 10 2 3 3 2 9" xfId="28506" xr:uid="{00000000-0005-0000-0000-0000F3710000}"/>
    <cellStyle name="Percent 10 2 3 3 3" xfId="1117" xr:uid="{00000000-0005-0000-0000-0000F4710000}"/>
    <cellStyle name="Percent 10 2 3 3 3 2" xfId="3959" xr:uid="{00000000-0005-0000-0000-0000F5710000}"/>
    <cellStyle name="Percent 10 2 3 3 3 2 2" xfId="8941" xr:uid="{00000000-0005-0000-0000-0000F6710000}"/>
    <cellStyle name="Percent 10 2 3 3 3 2 2 2" xfId="18186" xr:uid="{00000000-0005-0000-0000-0000F7710000}"/>
    <cellStyle name="Percent 10 2 3 3 3 2 2 3" xfId="27436" xr:uid="{00000000-0005-0000-0000-0000F8710000}"/>
    <cellStyle name="Percent 10 2 3 3 3 2 2 4" xfId="36681" xr:uid="{00000000-0005-0000-0000-0000F9710000}"/>
    <cellStyle name="Percent 10 2 3 3 3 2 2 5" xfId="45926" xr:uid="{00000000-0005-0000-0000-0000FA710000}"/>
    <cellStyle name="Percent 10 2 3 3 3 2 3" xfId="13204" xr:uid="{00000000-0005-0000-0000-0000FB710000}"/>
    <cellStyle name="Percent 10 2 3 3 3 2 4" xfId="22454" xr:uid="{00000000-0005-0000-0000-0000FC710000}"/>
    <cellStyle name="Percent 10 2 3 3 3 2 5" xfId="31699" xr:uid="{00000000-0005-0000-0000-0000FD710000}"/>
    <cellStyle name="Percent 10 2 3 3 3 2 6" xfId="40944" xr:uid="{00000000-0005-0000-0000-0000FE710000}"/>
    <cellStyle name="Percent 10 2 3 3 3 3" xfId="2521" xr:uid="{00000000-0005-0000-0000-0000FF710000}"/>
    <cellStyle name="Percent 10 2 3 3 3 3 2" xfId="7503" xr:uid="{00000000-0005-0000-0000-000000720000}"/>
    <cellStyle name="Percent 10 2 3 3 3 3 2 2" xfId="16748" xr:uid="{00000000-0005-0000-0000-000001720000}"/>
    <cellStyle name="Percent 10 2 3 3 3 3 2 3" xfId="25998" xr:uid="{00000000-0005-0000-0000-000002720000}"/>
    <cellStyle name="Percent 10 2 3 3 3 3 2 4" xfId="35243" xr:uid="{00000000-0005-0000-0000-000003720000}"/>
    <cellStyle name="Percent 10 2 3 3 3 3 2 5" xfId="44488" xr:uid="{00000000-0005-0000-0000-000004720000}"/>
    <cellStyle name="Percent 10 2 3 3 3 3 3" xfId="11766" xr:uid="{00000000-0005-0000-0000-000005720000}"/>
    <cellStyle name="Percent 10 2 3 3 3 3 4" xfId="21016" xr:uid="{00000000-0005-0000-0000-000006720000}"/>
    <cellStyle name="Percent 10 2 3 3 3 3 5" xfId="30261" xr:uid="{00000000-0005-0000-0000-000007720000}"/>
    <cellStyle name="Percent 10 2 3 3 3 3 6" xfId="39506" xr:uid="{00000000-0005-0000-0000-000008720000}"/>
    <cellStyle name="Percent 10 2 3 3 3 4" xfId="6099" xr:uid="{00000000-0005-0000-0000-000009720000}"/>
    <cellStyle name="Percent 10 2 3 3 3 4 2" xfId="15344" xr:uid="{00000000-0005-0000-0000-00000A720000}"/>
    <cellStyle name="Percent 10 2 3 3 3 4 3" xfId="24594" xr:uid="{00000000-0005-0000-0000-00000B720000}"/>
    <cellStyle name="Percent 10 2 3 3 3 4 4" xfId="33839" xr:uid="{00000000-0005-0000-0000-00000C720000}"/>
    <cellStyle name="Percent 10 2 3 3 3 4 5" xfId="43084" xr:uid="{00000000-0005-0000-0000-00000D720000}"/>
    <cellStyle name="Percent 10 2 3 3 3 5" xfId="10362" xr:uid="{00000000-0005-0000-0000-00000E720000}"/>
    <cellStyle name="Percent 10 2 3 3 3 6" xfId="19612" xr:uid="{00000000-0005-0000-0000-00000F720000}"/>
    <cellStyle name="Percent 10 2 3 3 3 7" xfId="28857" xr:uid="{00000000-0005-0000-0000-000010720000}"/>
    <cellStyle name="Percent 10 2 3 3 3 8" xfId="38102" xr:uid="{00000000-0005-0000-0000-000011720000}"/>
    <cellStyle name="Percent 10 2 3 3 4" xfId="3240" xr:uid="{00000000-0005-0000-0000-000012720000}"/>
    <cellStyle name="Percent 10 2 3 3 4 2" xfId="8222" xr:uid="{00000000-0005-0000-0000-000013720000}"/>
    <cellStyle name="Percent 10 2 3 3 4 2 2" xfId="17467" xr:uid="{00000000-0005-0000-0000-000014720000}"/>
    <cellStyle name="Percent 10 2 3 3 4 2 3" xfId="26717" xr:uid="{00000000-0005-0000-0000-000015720000}"/>
    <cellStyle name="Percent 10 2 3 3 4 2 4" xfId="35962" xr:uid="{00000000-0005-0000-0000-000016720000}"/>
    <cellStyle name="Percent 10 2 3 3 4 2 5" xfId="45207" xr:uid="{00000000-0005-0000-0000-000017720000}"/>
    <cellStyle name="Percent 10 2 3 3 4 3" xfId="12485" xr:uid="{00000000-0005-0000-0000-000018720000}"/>
    <cellStyle name="Percent 10 2 3 3 4 4" xfId="21735" xr:uid="{00000000-0005-0000-0000-000019720000}"/>
    <cellStyle name="Percent 10 2 3 3 4 5" xfId="30980" xr:uid="{00000000-0005-0000-0000-00001A720000}"/>
    <cellStyle name="Percent 10 2 3 3 4 6" xfId="40225" xr:uid="{00000000-0005-0000-0000-00001B720000}"/>
    <cellStyle name="Percent 10 2 3 3 5" xfId="1702" xr:uid="{00000000-0005-0000-0000-00001C720000}"/>
    <cellStyle name="Percent 10 2 3 3 5 2" xfId="6684" xr:uid="{00000000-0005-0000-0000-00001D720000}"/>
    <cellStyle name="Percent 10 2 3 3 5 2 2" xfId="15929" xr:uid="{00000000-0005-0000-0000-00001E720000}"/>
    <cellStyle name="Percent 10 2 3 3 5 2 3" xfId="25179" xr:uid="{00000000-0005-0000-0000-00001F720000}"/>
    <cellStyle name="Percent 10 2 3 3 5 2 4" xfId="34424" xr:uid="{00000000-0005-0000-0000-000020720000}"/>
    <cellStyle name="Percent 10 2 3 3 5 2 5" xfId="43669" xr:uid="{00000000-0005-0000-0000-000021720000}"/>
    <cellStyle name="Percent 10 2 3 3 5 3" xfId="10947" xr:uid="{00000000-0005-0000-0000-000022720000}"/>
    <cellStyle name="Percent 10 2 3 3 5 4" xfId="20197" xr:uid="{00000000-0005-0000-0000-000023720000}"/>
    <cellStyle name="Percent 10 2 3 3 5 5" xfId="29442" xr:uid="{00000000-0005-0000-0000-000024720000}"/>
    <cellStyle name="Percent 10 2 3 3 5 6" xfId="38687" xr:uid="{00000000-0005-0000-0000-000025720000}"/>
    <cellStyle name="Percent 10 2 3 3 6" xfId="5380" xr:uid="{00000000-0005-0000-0000-000026720000}"/>
    <cellStyle name="Percent 10 2 3 3 6 2" xfId="14625" xr:uid="{00000000-0005-0000-0000-000027720000}"/>
    <cellStyle name="Percent 10 2 3 3 6 3" xfId="23875" xr:uid="{00000000-0005-0000-0000-000028720000}"/>
    <cellStyle name="Percent 10 2 3 3 6 4" xfId="33120" xr:uid="{00000000-0005-0000-0000-000029720000}"/>
    <cellStyle name="Percent 10 2 3 3 6 5" xfId="42365" xr:uid="{00000000-0005-0000-0000-00002A720000}"/>
    <cellStyle name="Percent 10 2 3 3 7" xfId="4678" xr:uid="{00000000-0005-0000-0000-00002B720000}"/>
    <cellStyle name="Percent 10 2 3 3 7 2" xfId="13923" xr:uid="{00000000-0005-0000-0000-00002C720000}"/>
    <cellStyle name="Percent 10 2 3 3 7 3" xfId="23173" xr:uid="{00000000-0005-0000-0000-00002D720000}"/>
    <cellStyle name="Percent 10 2 3 3 7 4" xfId="32418" xr:uid="{00000000-0005-0000-0000-00002E720000}"/>
    <cellStyle name="Percent 10 2 3 3 7 5" xfId="41663" xr:uid="{00000000-0005-0000-0000-00002F720000}"/>
    <cellStyle name="Percent 10 2 3 3 8" xfId="9643" xr:uid="{00000000-0005-0000-0000-000030720000}"/>
    <cellStyle name="Percent 10 2 3 3 9" xfId="18893" xr:uid="{00000000-0005-0000-0000-000031720000}"/>
    <cellStyle name="Percent 10 2 3 4" xfId="532" xr:uid="{00000000-0005-0000-0000-000032720000}"/>
    <cellStyle name="Percent 10 2 3 4 10" xfId="37517" xr:uid="{00000000-0005-0000-0000-000033720000}"/>
    <cellStyle name="Percent 10 2 3 4 2" xfId="1234" xr:uid="{00000000-0005-0000-0000-000034720000}"/>
    <cellStyle name="Percent 10 2 3 4 2 2" xfId="4076" xr:uid="{00000000-0005-0000-0000-000035720000}"/>
    <cellStyle name="Percent 10 2 3 4 2 2 2" xfId="9058" xr:uid="{00000000-0005-0000-0000-000036720000}"/>
    <cellStyle name="Percent 10 2 3 4 2 2 2 2" xfId="18303" xr:uid="{00000000-0005-0000-0000-000037720000}"/>
    <cellStyle name="Percent 10 2 3 4 2 2 2 3" xfId="27553" xr:uid="{00000000-0005-0000-0000-000038720000}"/>
    <cellStyle name="Percent 10 2 3 4 2 2 2 4" xfId="36798" xr:uid="{00000000-0005-0000-0000-000039720000}"/>
    <cellStyle name="Percent 10 2 3 4 2 2 2 5" xfId="46043" xr:uid="{00000000-0005-0000-0000-00003A720000}"/>
    <cellStyle name="Percent 10 2 3 4 2 2 3" xfId="13321" xr:uid="{00000000-0005-0000-0000-00003B720000}"/>
    <cellStyle name="Percent 10 2 3 4 2 2 4" xfId="22571" xr:uid="{00000000-0005-0000-0000-00003C720000}"/>
    <cellStyle name="Percent 10 2 3 4 2 2 5" xfId="31816" xr:uid="{00000000-0005-0000-0000-00003D720000}"/>
    <cellStyle name="Percent 10 2 3 4 2 2 6" xfId="41061" xr:uid="{00000000-0005-0000-0000-00003E720000}"/>
    <cellStyle name="Percent 10 2 3 4 2 3" xfId="2655" xr:uid="{00000000-0005-0000-0000-00003F720000}"/>
    <cellStyle name="Percent 10 2 3 4 2 3 2" xfId="7637" xr:uid="{00000000-0005-0000-0000-000040720000}"/>
    <cellStyle name="Percent 10 2 3 4 2 3 2 2" xfId="16882" xr:uid="{00000000-0005-0000-0000-000041720000}"/>
    <cellStyle name="Percent 10 2 3 4 2 3 2 3" xfId="26132" xr:uid="{00000000-0005-0000-0000-000042720000}"/>
    <cellStyle name="Percent 10 2 3 4 2 3 2 4" xfId="35377" xr:uid="{00000000-0005-0000-0000-000043720000}"/>
    <cellStyle name="Percent 10 2 3 4 2 3 2 5" xfId="44622" xr:uid="{00000000-0005-0000-0000-000044720000}"/>
    <cellStyle name="Percent 10 2 3 4 2 3 3" xfId="11900" xr:uid="{00000000-0005-0000-0000-000045720000}"/>
    <cellStyle name="Percent 10 2 3 4 2 3 4" xfId="21150" xr:uid="{00000000-0005-0000-0000-000046720000}"/>
    <cellStyle name="Percent 10 2 3 4 2 3 5" xfId="30395" xr:uid="{00000000-0005-0000-0000-000047720000}"/>
    <cellStyle name="Percent 10 2 3 4 2 3 6" xfId="39640" xr:uid="{00000000-0005-0000-0000-000048720000}"/>
    <cellStyle name="Percent 10 2 3 4 2 4" xfId="6216" xr:uid="{00000000-0005-0000-0000-000049720000}"/>
    <cellStyle name="Percent 10 2 3 4 2 4 2" xfId="15461" xr:uid="{00000000-0005-0000-0000-00004A720000}"/>
    <cellStyle name="Percent 10 2 3 4 2 4 3" xfId="24711" xr:uid="{00000000-0005-0000-0000-00004B720000}"/>
    <cellStyle name="Percent 10 2 3 4 2 4 4" xfId="33956" xr:uid="{00000000-0005-0000-0000-00004C720000}"/>
    <cellStyle name="Percent 10 2 3 4 2 4 5" xfId="43201" xr:uid="{00000000-0005-0000-0000-00004D720000}"/>
    <cellStyle name="Percent 10 2 3 4 2 5" xfId="10479" xr:uid="{00000000-0005-0000-0000-00004E720000}"/>
    <cellStyle name="Percent 10 2 3 4 2 6" xfId="19729" xr:uid="{00000000-0005-0000-0000-00004F720000}"/>
    <cellStyle name="Percent 10 2 3 4 2 7" xfId="28974" xr:uid="{00000000-0005-0000-0000-000050720000}"/>
    <cellStyle name="Percent 10 2 3 4 2 8" xfId="38219" xr:uid="{00000000-0005-0000-0000-000051720000}"/>
    <cellStyle name="Percent 10 2 3 4 3" xfId="3374" xr:uid="{00000000-0005-0000-0000-000052720000}"/>
    <cellStyle name="Percent 10 2 3 4 3 2" xfId="8356" xr:uid="{00000000-0005-0000-0000-000053720000}"/>
    <cellStyle name="Percent 10 2 3 4 3 2 2" xfId="17601" xr:uid="{00000000-0005-0000-0000-000054720000}"/>
    <cellStyle name="Percent 10 2 3 4 3 2 3" xfId="26851" xr:uid="{00000000-0005-0000-0000-000055720000}"/>
    <cellStyle name="Percent 10 2 3 4 3 2 4" xfId="36096" xr:uid="{00000000-0005-0000-0000-000056720000}"/>
    <cellStyle name="Percent 10 2 3 4 3 2 5" xfId="45341" xr:uid="{00000000-0005-0000-0000-000057720000}"/>
    <cellStyle name="Percent 10 2 3 4 3 3" xfId="12619" xr:uid="{00000000-0005-0000-0000-000058720000}"/>
    <cellStyle name="Percent 10 2 3 4 3 4" xfId="21869" xr:uid="{00000000-0005-0000-0000-000059720000}"/>
    <cellStyle name="Percent 10 2 3 4 3 5" xfId="31114" xr:uid="{00000000-0005-0000-0000-00005A720000}"/>
    <cellStyle name="Percent 10 2 3 4 3 6" xfId="40359" xr:uid="{00000000-0005-0000-0000-00005B720000}"/>
    <cellStyle name="Percent 10 2 3 4 4" xfId="1936" xr:uid="{00000000-0005-0000-0000-00005C720000}"/>
    <cellStyle name="Percent 10 2 3 4 4 2" xfId="6918" xr:uid="{00000000-0005-0000-0000-00005D720000}"/>
    <cellStyle name="Percent 10 2 3 4 4 2 2" xfId="16163" xr:uid="{00000000-0005-0000-0000-00005E720000}"/>
    <cellStyle name="Percent 10 2 3 4 4 2 3" xfId="25413" xr:uid="{00000000-0005-0000-0000-00005F720000}"/>
    <cellStyle name="Percent 10 2 3 4 4 2 4" xfId="34658" xr:uid="{00000000-0005-0000-0000-000060720000}"/>
    <cellStyle name="Percent 10 2 3 4 4 2 5" xfId="43903" xr:uid="{00000000-0005-0000-0000-000061720000}"/>
    <cellStyle name="Percent 10 2 3 4 4 3" xfId="11181" xr:uid="{00000000-0005-0000-0000-000062720000}"/>
    <cellStyle name="Percent 10 2 3 4 4 4" xfId="20431" xr:uid="{00000000-0005-0000-0000-000063720000}"/>
    <cellStyle name="Percent 10 2 3 4 4 5" xfId="29676" xr:uid="{00000000-0005-0000-0000-000064720000}"/>
    <cellStyle name="Percent 10 2 3 4 4 6" xfId="38921" xr:uid="{00000000-0005-0000-0000-000065720000}"/>
    <cellStyle name="Percent 10 2 3 4 5" xfId="5514" xr:uid="{00000000-0005-0000-0000-000066720000}"/>
    <cellStyle name="Percent 10 2 3 4 5 2" xfId="14759" xr:uid="{00000000-0005-0000-0000-000067720000}"/>
    <cellStyle name="Percent 10 2 3 4 5 3" xfId="24009" xr:uid="{00000000-0005-0000-0000-000068720000}"/>
    <cellStyle name="Percent 10 2 3 4 5 4" xfId="33254" xr:uid="{00000000-0005-0000-0000-000069720000}"/>
    <cellStyle name="Percent 10 2 3 4 5 5" xfId="42499" xr:uid="{00000000-0005-0000-0000-00006A720000}"/>
    <cellStyle name="Percent 10 2 3 4 6" xfId="4795" xr:uid="{00000000-0005-0000-0000-00006B720000}"/>
    <cellStyle name="Percent 10 2 3 4 6 2" xfId="14040" xr:uid="{00000000-0005-0000-0000-00006C720000}"/>
    <cellStyle name="Percent 10 2 3 4 6 3" xfId="23290" xr:uid="{00000000-0005-0000-0000-00006D720000}"/>
    <cellStyle name="Percent 10 2 3 4 6 4" xfId="32535" xr:uid="{00000000-0005-0000-0000-00006E720000}"/>
    <cellStyle name="Percent 10 2 3 4 6 5" xfId="41780" xr:uid="{00000000-0005-0000-0000-00006F720000}"/>
    <cellStyle name="Percent 10 2 3 4 7" xfId="9777" xr:uid="{00000000-0005-0000-0000-000070720000}"/>
    <cellStyle name="Percent 10 2 3 4 8" xfId="19027" xr:uid="{00000000-0005-0000-0000-000071720000}"/>
    <cellStyle name="Percent 10 2 3 4 9" xfId="28272" xr:uid="{00000000-0005-0000-0000-000072720000}"/>
    <cellStyle name="Percent 10 2 3 5" xfId="883" xr:uid="{00000000-0005-0000-0000-000073720000}"/>
    <cellStyle name="Percent 10 2 3 5 2" xfId="3725" xr:uid="{00000000-0005-0000-0000-000074720000}"/>
    <cellStyle name="Percent 10 2 3 5 2 2" xfId="8707" xr:uid="{00000000-0005-0000-0000-000075720000}"/>
    <cellStyle name="Percent 10 2 3 5 2 2 2" xfId="17952" xr:uid="{00000000-0005-0000-0000-000076720000}"/>
    <cellStyle name="Percent 10 2 3 5 2 2 3" xfId="27202" xr:uid="{00000000-0005-0000-0000-000077720000}"/>
    <cellStyle name="Percent 10 2 3 5 2 2 4" xfId="36447" xr:uid="{00000000-0005-0000-0000-000078720000}"/>
    <cellStyle name="Percent 10 2 3 5 2 2 5" xfId="45692" xr:uid="{00000000-0005-0000-0000-000079720000}"/>
    <cellStyle name="Percent 10 2 3 5 2 3" xfId="12970" xr:uid="{00000000-0005-0000-0000-00007A720000}"/>
    <cellStyle name="Percent 10 2 3 5 2 4" xfId="22220" xr:uid="{00000000-0005-0000-0000-00007B720000}"/>
    <cellStyle name="Percent 10 2 3 5 2 5" xfId="31465" xr:uid="{00000000-0005-0000-0000-00007C720000}"/>
    <cellStyle name="Percent 10 2 3 5 2 6" xfId="40710" xr:uid="{00000000-0005-0000-0000-00007D720000}"/>
    <cellStyle name="Percent 10 2 3 5 3" xfId="2287" xr:uid="{00000000-0005-0000-0000-00007E720000}"/>
    <cellStyle name="Percent 10 2 3 5 3 2" xfId="7269" xr:uid="{00000000-0005-0000-0000-00007F720000}"/>
    <cellStyle name="Percent 10 2 3 5 3 2 2" xfId="16514" xr:uid="{00000000-0005-0000-0000-000080720000}"/>
    <cellStyle name="Percent 10 2 3 5 3 2 3" xfId="25764" xr:uid="{00000000-0005-0000-0000-000081720000}"/>
    <cellStyle name="Percent 10 2 3 5 3 2 4" xfId="35009" xr:uid="{00000000-0005-0000-0000-000082720000}"/>
    <cellStyle name="Percent 10 2 3 5 3 2 5" xfId="44254" xr:uid="{00000000-0005-0000-0000-000083720000}"/>
    <cellStyle name="Percent 10 2 3 5 3 3" xfId="11532" xr:uid="{00000000-0005-0000-0000-000084720000}"/>
    <cellStyle name="Percent 10 2 3 5 3 4" xfId="20782" xr:uid="{00000000-0005-0000-0000-000085720000}"/>
    <cellStyle name="Percent 10 2 3 5 3 5" xfId="30027" xr:uid="{00000000-0005-0000-0000-000086720000}"/>
    <cellStyle name="Percent 10 2 3 5 3 6" xfId="39272" xr:uid="{00000000-0005-0000-0000-000087720000}"/>
    <cellStyle name="Percent 10 2 3 5 4" xfId="5865" xr:uid="{00000000-0005-0000-0000-000088720000}"/>
    <cellStyle name="Percent 10 2 3 5 4 2" xfId="15110" xr:uid="{00000000-0005-0000-0000-000089720000}"/>
    <cellStyle name="Percent 10 2 3 5 4 3" xfId="24360" xr:uid="{00000000-0005-0000-0000-00008A720000}"/>
    <cellStyle name="Percent 10 2 3 5 4 4" xfId="33605" xr:uid="{00000000-0005-0000-0000-00008B720000}"/>
    <cellStyle name="Percent 10 2 3 5 4 5" xfId="42850" xr:uid="{00000000-0005-0000-0000-00008C720000}"/>
    <cellStyle name="Percent 10 2 3 5 5" xfId="10128" xr:uid="{00000000-0005-0000-0000-00008D720000}"/>
    <cellStyle name="Percent 10 2 3 5 6" xfId="19378" xr:uid="{00000000-0005-0000-0000-00008E720000}"/>
    <cellStyle name="Percent 10 2 3 5 7" xfId="28623" xr:uid="{00000000-0005-0000-0000-00008F720000}"/>
    <cellStyle name="Percent 10 2 3 5 8" xfId="37868" xr:uid="{00000000-0005-0000-0000-000090720000}"/>
    <cellStyle name="Percent 10 2 3 6" xfId="3006" xr:uid="{00000000-0005-0000-0000-000091720000}"/>
    <cellStyle name="Percent 10 2 3 6 2" xfId="7988" xr:uid="{00000000-0005-0000-0000-000092720000}"/>
    <cellStyle name="Percent 10 2 3 6 2 2" xfId="17233" xr:uid="{00000000-0005-0000-0000-000093720000}"/>
    <cellStyle name="Percent 10 2 3 6 2 3" xfId="26483" xr:uid="{00000000-0005-0000-0000-000094720000}"/>
    <cellStyle name="Percent 10 2 3 6 2 4" xfId="35728" xr:uid="{00000000-0005-0000-0000-000095720000}"/>
    <cellStyle name="Percent 10 2 3 6 2 5" xfId="44973" xr:uid="{00000000-0005-0000-0000-000096720000}"/>
    <cellStyle name="Percent 10 2 3 6 3" xfId="12251" xr:uid="{00000000-0005-0000-0000-000097720000}"/>
    <cellStyle name="Percent 10 2 3 6 4" xfId="21501" xr:uid="{00000000-0005-0000-0000-000098720000}"/>
    <cellStyle name="Percent 10 2 3 6 5" xfId="30746" xr:uid="{00000000-0005-0000-0000-000099720000}"/>
    <cellStyle name="Percent 10 2 3 6 6" xfId="39991" xr:uid="{00000000-0005-0000-0000-00009A720000}"/>
    <cellStyle name="Percent 10 2 3 7" xfId="1624" xr:uid="{00000000-0005-0000-0000-00009B720000}"/>
    <cellStyle name="Percent 10 2 3 7 2" xfId="6606" xr:uid="{00000000-0005-0000-0000-00009C720000}"/>
    <cellStyle name="Percent 10 2 3 7 2 2" xfId="15851" xr:uid="{00000000-0005-0000-0000-00009D720000}"/>
    <cellStyle name="Percent 10 2 3 7 2 3" xfId="25101" xr:uid="{00000000-0005-0000-0000-00009E720000}"/>
    <cellStyle name="Percent 10 2 3 7 2 4" xfId="34346" xr:uid="{00000000-0005-0000-0000-00009F720000}"/>
    <cellStyle name="Percent 10 2 3 7 2 5" xfId="43591" xr:uid="{00000000-0005-0000-0000-0000A0720000}"/>
    <cellStyle name="Percent 10 2 3 7 3" xfId="10869" xr:uid="{00000000-0005-0000-0000-0000A1720000}"/>
    <cellStyle name="Percent 10 2 3 7 4" xfId="20119" xr:uid="{00000000-0005-0000-0000-0000A2720000}"/>
    <cellStyle name="Percent 10 2 3 7 5" xfId="29364" xr:uid="{00000000-0005-0000-0000-0000A3720000}"/>
    <cellStyle name="Percent 10 2 3 7 6" xfId="38609" xr:uid="{00000000-0005-0000-0000-0000A4720000}"/>
    <cellStyle name="Percent 10 2 3 8" xfId="5146" xr:uid="{00000000-0005-0000-0000-0000A5720000}"/>
    <cellStyle name="Percent 10 2 3 8 2" xfId="14391" xr:uid="{00000000-0005-0000-0000-0000A6720000}"/>
    <cellStyle name="Percent 10 2 3 8 3" xfId="23641" xr:uid="{00000000-0005-0000-0000-0000A7720000}"/>
    <cellStyle name="Percent 10 2 3 8 4" xfId="32886" xr:uid="{00000000-0005-0000-0000-0000A8720000}"/>
    <cellStyle name="Percent 10 2 3 8 5" xfId="42131" xr:uid="{00000000-0005-0000-0000-0000A9720000}"/>
    <cellStyle name="Percent 10 2 3 9" xfId="4444" xr:uid="{00000000-0005-0000-0000-0000AA720000}"/>
    <cellStyle name="Percent 10 2 3 9 2" xfId="13689" xr:uid="{00000000-0005-0000-0000-0000AB720000}"/>
    <cellStyle name="Percent 10 2 3 9 3" xfId="22939" xr:uid="{00000000-0005-0000-0000-0000AC720000}"/>
    <cellStyle name="Percent 10 2 3 9 4" xfId="32184" xr:uid="{00000000-0005-0000-0000-0000AD720000}"/>
    <cellStyle name="Percent 10 2 3 9 5" xfId="41429" xr:uid="{00000000-0005-0000-0000-0000AE720000}"/>
    <cellStyle name="Percent 10 2 4" xfId="241" xr:uid="{00000000-0005-0000-0000-0000AF720000}"/>
    <cellStyle name="Percent 10 2 4 10" xfId="27982" xr:uid="{00000000-0005-0000-0000-0000B0720000}"/>
    <cellStyle name="Percent 10 2 4 11" xfId="37227" xr:uid="{00000000-0005-0000-0000-0000B1720000}"/>
    <cellStyle name="Percent 10 2 4 2" xfId="610" xr:uid="{00000000-0005-0000-0000-0000B2720000}"/>
    <cellStyle name="Percent 10 2 4 2 10" xfId="37595" xr:uid="{00000000-0005-0000-0000-0000B3720000}"/>
    <cellStyle name="Percent 10 2 4 2 2" xfId="1312" xr:uid="{00000000-0005-0000-0000-0000B4720000}"/>
    <cellStyle name="Percent 10 2 4 2 2 2" xfId="4154" xr:uid="{00000000-0005-0000-0000-0000B5720000}"/>
    <cellStyle name="Percent 10 2 4 2 2 2 2" xfId="9136" xr:uid="{00000000-0005-0000-0000-0000B6720000}"/>
    <cellStyle name="Percent 10 2 4 2 2 2 2 2" xfId="18381" xr:uid="{00000000-0005-0000-0000-0000B7720000}"/>
    <cellStyle name="Percent 10 2 4 2 2 2 2 3" xfId="27631" xr:uid="{00000000-0005-0000-0000-0000B8720000}"/>
    <cellStyle name="Percent 10 2 4 2 2 2 2 4" xfId="36876" xr:uid="{00000000-0005-0000-0000-0000B9720000}"/>
    <cellStyle name="Percent 10 2 4 2 2 2 2 5" xfId="46121" xr:uid="{00000000-0005-0000-0000-0000BA720000}"/>
    <cellStyle name="Percent 10 2 4 2 2 2 3" xfId="13399" xr:uid="{00000000-0005-0000-0000-0000BB720000}"/>
    <cellStyle name="Percent 10 2 4 2 2 2 4" xfId="22649" xr:uid="{00000000-0005-0000-0000-0000BC720000}"/>
    <cellStyle name="Percent 10 2 4 2 2 2 5" xfId="31894" xr:uid="{00000000-0005-0000-0000-0000BD720000}"/>
    <cellStyle name="Percent 10 2 4 2 2 2 6" xfId="41139" xr:uid="{00000000-0005-0000-0000-0000BE720000}"/>
    <cellStyle name="Percent 10 2 4 2 2 3" xfId="2733" xr:uid="{00000000-0005-0000-0000-0000BF720000}"/>
    <cellStyle name="Percent 10 2 4 2 2 3 2" xfId="7715" xr:uid="{00000000-0005-0000-0000-0000C0720000}"/>
    <cellStyle name="Percent 10 2 4 2 2 3 2 2" xfId="16960" xr:uid="{00000000-0005-0000-0000-0000C1720000}"/>
    <cellStyle name="Percent 10 2 4 2 2 3 2 3" xfId="26210" xr:uid="{00000000-0005-0000-0000-0000C2720000}"/>
    <cellStyle name="Percent 10 2 4 2 2 3 2 4" xfId="35455" xr:uid="{00000000-0005-0000-0000-0000C3720000}"/>
    <cellStyle name="Percent 10 2 4 2 2 3 2 5" xfId="44700" xr:uid="{00000000-0005-0000-0000-0000C4720000}"/>
    <cellStyle name="Percent 10 2 4 2 2 3 3" xfId="11978" xr:uid="{00000000-0005-0000-0000-0000C5720000}"/>
    <cellStyle name="Percent 10 2 4 2 2 3 4" xfId="21228" xr:uid="{00000000-0005-0000-0000-0000C6720000}"/>
    <cellStyle name="Percent 10 2 4 2 2 3 5" xfId="30473" xr:uid="{00000000-0005-0000-0000-0000C7720000}"/>
    <cellStyle name="Percent 10 2 4 2 2 3 6" xfId="39718" xr:uid="{00000000-0005-0000-0000-0000C8720000}"/>
    <cellStyle name="Percent 10 2 4 2 2 4" xfId="6294" xr:uid="{00000000-0005-0000-0000-0000C9720000}"/>
    <cellStyle name="Percent 10 2 4 2 2 4 2" xfId="15539" xr:uid="{00000000-0005-0000-0000-0000CA720000}"/>
    <cellStyle name="Percent 10 2 4 2 2 4 3" xfId="24789" xr:uid="{00000000-0005-0000-0000-0000CB720000}"/>
    <cellStyle name="Percent 10 2 4 2 2 4 4" xfId="34034" xr:uid="{00000000-0005-0000-0000-0000CC720000}"/>
    <cellStyle name="Percent 10 2 4 2 2 4 5" xfId="43279" xr:uid="{00000000-0005-0000-0000-0000CD720000}"/>
    <cellStyle name="Percent 10 2 4 2 2 5" xfId="10557" xr:uid="{00000000-0005-0000-0000-0000CE720000}"/>
    <cellStyle name="Percent 10 2 4 2 2 6" xfId="19807" xr:uid="{00000000-0005-0000-0000-0000CF720000}"/>
    <cellStyle name="Percent 10 2 4 2 2 7" xfId="29052" xr:uid="{00000000-0005-0000-0000-0000D0720000}"/>
    <cellStyle name="Percent 10 2 4 2 2 8" xfId="38297" xr:uid="{00000000-0005-0000-0000-0000D1720000}"/>
    <cellStyle name="Percent 10 2 4 2 3" xfId="3452" xr:uid="{00000000-0005-0000-0000-0000D2720000}"/>
    <cellStyle name="Percent 10 2 4 2 3 2" xfId="8434" xr:uid="{00000000-0005-0000-0000-0000D3720000}"/>
    <cellStyle name="Percent 10 2 4 2 3 2 2" xfId="17679" xr:uid="{00000000-0005-0000-0000-0000D4720000}"/>
    <cellStyle name="Percent 10 2 4 2 3 2 3" xfId="26929" xr:uid="{00000000-0005-0000-0000-0000D5720000}"/>
    <cellStyle name="Percent 10 2 4 2 3 2 4" xfId="36174" xr:uid="{00000000-0005-0000-0000-0000D6720000}"/>
    <cellStyle name="Percent 10 2 4 2 3 2 5" xfId="45419" xr:uid="{00000000-0005-0000-0000-0000D7720000}"/>
    <cellStyle name="Percent 10 2 4 2 3 3" xfId="12697" xr:uid="{00000000-0005-0000-0000-0000D8720000}"/>
    <cellStyle name="Percent 10 2 4 2 3 4" xfId="21947" xr:uid="{00000000-0005-0000-0000-0000D9720000}"/>
    <cellStyle name="Percent 10 2 4 2 3 5" xfId="31192" xr:uid="{00000000-0005-0000-0000-0000DA720000}"/>
    <cellStyle name="Percent 10 2 4 2 3 6" xfId="40437" xr:uid="{00000000-0005-0000-0000-0000DB720000}"/>
    <cellStyle name="Percent 10 2 4 2 4" xfId="2014" xr:uid="{00000000-0005-0000-0000-0000DC720000}"/>
    <cellStyle name="Percent 10 2 4 2 4 2" xfId="6996" xr:uid="{00000000-0005-0000-0000-0000DD720000}"/>
    <cellStyle name="Percent 10 2 4 2 4 2 2" xfId="16241" xr:uid="{00000000-0005-0000-0000-0000DE720000}"/>
    <cellStyle name="Percent 10 2 4 2 4 2 3" xfId="25491" xr:uid="{00000000-0005-0000-0000-0000DF720000}"/>
    <cellStyle name="Percent 10 2 4 2 4 2 4" xfId="34736" xr:uid="{00000000-0005-0000-0000-0000E0720000}"/>
    <cellStyle name="Percent 10 2 4 2 4 2 5" xfId="43981" xr:uid="{00000000-0005-0000-0000-0000E1720000}"/>
    <cellStyle name="Percent 10 2 4 2 4 3" xfId="11259" xr:uid="{00000000-0005-0000-0000-0000E2720000}"/>
    <cellStyle name="Percent 10 2 4 2 4 4" xfId="20509" xr:uid="{00000000-0005-0000-0000-0000E3720000}"/>
    <cellStyle name="Percent 10 2 4 2 4 5" xfId="29754" xr:uid="{00000000-0005-0000-0000-0000E4720000}"/>
    <cellStyle name="Percent 10 2 4 2 4 6" xfId="38999" xr:uid="{00000000-0005-0000-0000-0000E5720000}"/>
    <cellStyle name="Percent 10 2 4 2 5" xfId="5592" xr:uid="{00000000-0005-0000-0000-0000E6720000}"/>
    <cellStyle name="Percent 10 2 4 2 5 2" xfId="14837" xr:uid="{00000000-0005-0000-0000-0000E7720000}"/>
    <cellStyle name="Percent 10 2 4 2 5 3" xfId="24087" xr:uid="{00000000-0005-0000-0000-0000E8720000}"/>
    <cellStyle name="Percent 10 2 4 2 5 4" xfId="33332" xr:uid="{00000000-0005-0000-0000-0000E9720000}"/>
    <cellStyle name="Percent 10 2 4 2 5 5" xfId="42577" xr:uid="{00000000-0005-0000-0000-0000EA720000}"/>
    <cellStyle name="Percent 10 2 4 2 6" xfId="4873" xr:uid="{00000000-0005-0000-0000-0000EB720000}"/>
    <cellStyle name="Percent 10 2 4 2 6 2" xfId="14118" xr:uid="{00000000-0005-0000-0000-0000EC720000}"/>
    <cellStyle name="Percent 10 2 4 2 6 3" xfId="23368" xr:uid="{00000000-0005-0000-0000-0000ED720000}"/>
    <cellStyle name="Percent 10 2 4 2 6 4" xfId="32613" xr:uid="{00000000-0005-0000-0000-0000EE720000}"/>
    <cellStyle name="Percent 10 2 4 2 6 5" xfId="41858" xr:uid="{00000000-0005-0000-0000-0000EF720000}"/>
    <cellStyle name="Percent 10 2 4 2 7" xfId="9855" xr:uid="{00000000-0005-0000-0000-0000F0720000}"/>
    <cellStyle name="Percent 10 2 4 2 8" xfId="19105" xr:uid="{00000000-0005-0000-0000-0000F1720000}"/>
    <cellStyle name="Percent 10 2 4 2 9" xfId="28350" xr:uid="{00000000-0005-0000-0000-0000F2720000}"/>
    <cellStyle name="Percent 10 2 4 3" xfId="961" xr:uid="{00000000-0005-0000-0000-0000F3720000}"/>
    <cellStyle name="Percent 10 2 4 3 2" xfId="3803" xr:uid="{00000000-0005-0000-0000-0000F4720000}"/>
    <cellStyle name="Percent 10 2 4 3 2 2" xfId="8785" xr:uid="{00000000-0005-0000-0000-0000F5720000}"/>
    <cellStyle name="Percent 10 2 4 3 2 2 2" xfId="18030" xr:uid="{00000000-0005-0000-0000-0000F6720000}"/>
    <cellStyle name="Percent 10 2 4 3 2 2 3" xfId="27280" xr:uid="{00000000-0005-0000-0000-0000F7720000}"/>
    <cellStyle name="Percent 10 2 4 3 2 2 4" xfId="36525" xr:uid="{00000000-0005-0000-0000-0000F8720000}"/>
    <cellStyle name="Percent 10 2 4 3 2 2 5" xfId="45770" xr:uid="{00000000-0005-0000-0000-0000F9720000}"/>
    <cellStyle name="Percent 10 2 4 3 2 3" xfId="13048" xr:uid="{00000000-0005-0000-0000-0000FA720000}"/>
    <cellStyle name="Percent 10 2 4 3 2 4" xfId="22298" xr:uid="{00000000-0005-0000-0000-0000FB720000}"/>
    <cellStyle name="Percent 10 2 4 3 2 5" xfId="31543" xr:uid="{00000000-0005-0000-0000-0000FC720000}"/>
    <cellStyle name="Percent 10 2 4 3 2 6" xfId="40788" xr:uid="{00000000-0005-0000-0000-0000FD720000}"/>
    <cellStyle name="Percent 10 2 4 3 3" xfId="2365" xr:uid="{00000000-0005-0000-0000-0000FE720000}"/>
    <cellStyle name="Percent 10 2 4 3 3 2" xfId="7347" xr:uid="{00000000-0005-0000-0000-0000FF720000}"/>
    <cellStyle name="Percent 10 2 4 3 3 2 2" xfId="16592" xr:uid="{00000000-0005-0000-0000-000000730000}"/>
    <cellStyle name="Percent 10 2 4 3 3 2 3" xfId="25842" xr:uid="{00000000-0005-0000-0000-000001730000}"/>
    <cellStyle name="Percent 10 2 4 3 3 2 4" xfId="35087" xr:uid="{00000000-0005-0000-0000-000002730000}"/>
    <cellStyle name="Percent 10 2 4 3 3 2 5" xfId="44332" xr:uid="{00000000-0005-0000-0000-000003730000}"/>
    <cellStyle name="Percent 10 2 4 3 3 3" xfId="11610" xr:uid="{00000000-0005-0000-0000-000004730000}"/>
    <cellStyle name="Percent 10 2 4 3 3 4" xfId="20860" xr:uid="{00000000-0005-0000-0000-000005730000}"/>
    <cellStyle name="Percent 10 2 4 3 3 5" xfId="30105" xr:uid="{00000000-0005-0000-0000-000006730000}"/>
    <cellStyle name="Percent 10 2 4 3 3 6" xfId="39350" xr:uid="{00000000-0005-0000-0000-000007730000}"/>
    <cellStyle name="Percent 10 2 4 3 4" xfId="5943" xr:uid="{00000000-0005-0000-0000-000008730000}"/>
    <cellStyle name="Percent 10 2 4 3 4 2" xfId="15188" xr:uid="{00000000-0005-0000-0000-000009730000}"/>
    <cellStyle name="Percent 10 2 4 3 4 3" xfId="24438" xr:uid="{00000000-0005-0000-0000-00000A730000}"/>
    <cellStyle name="Percent 10 2 4 3 4 4" xfId="33683" xr:uid="{00000000-0005-0000-0000-00000B730000}"/>
    <cellStyle name="Percent 10 2 4 3 4 5" xfId="42928" xr:uid="{00000000-0005-0000-0000-00000C730000}"/>
    <cellStyle name="Percent 10 2 4 3 5" xfId="10206" xr:uid="{00000000-0005-0000-0000-00000D730000}"/>
    <cellStyle name="Percent 10 2 4 3 6" xfId="19456" xr:uid="{00000000-0005-0000-0000-00000E730000}"/>
    <cellStyle name="Percent 10 2 4 3 7" xfId="28701" xr:uid="{00000000-0005-0000-0000-00000F730000}"/>
    <cellStyle name="Percent 10 2 4 3 8" xfId="37946" xr:uid="{00000000-0005-0000-0000-000010730000}"/>
    <cellStyle name="Percent 10 2 4 4" xfId="3084" xr:uid="{00000000-0005-0000-0000-000011730000}"/>
    <cellStyle name="Percent 10 2 4 4 2" xfId="8066" xr:uid="{00000000-0005-0000-0000-000012730000}"/>
    <cellStyle name="Percent 10 2 4 4 2 2" xfId="17311" xr:uid="{00000000-0005-0000-0000-000013730000}"/>
    <cellStyle name="Percent 10 2 4 4 2 3" xfId="26561" xr:uid="{00000000-0005-0000-0000-000014730000}"/>
    <cellStyle name="Percent 10 2 4 4 2 4" xfId="35806" xr:uid="{00000000-0005-0000-0000-000015730000}"/>
    <cellStyle name="Percent 10 2 4 4 2 5" xfId="45051" xr:uid="{00000000-0005-0000-0000-000016730000}"/>
    <cellStyle name="Percent 10 2 4 4 3" xfId="12329" xr:uid="{00000000-0005-0000-0000-000017730000}"/>
    <cellStyle name="Percent 10 2 4 4 4" xfId="21579" xr:uid="{00000000-0005-0000-0000-000018730000}"/>
    <cellStyle name="Percent 10 2 4 4 5" xfId="30824" xr:uid="{00000000-0005-0000-0000-000019730000}"/>
    <cellStyle name="Percent 10 2 4 4 6" xfId="40069" xr:uid="{00000000-0005-0000-0000-00001A730000}"/>
    <cellStyle name="Percent 10 2 4 5" xfId="1780" xr:uid="{00000000-0005-0000-0000-00001B730000}"/>
    <cellStyle name="Percent 10 2 4 5 2" xfId="6762" xr:uid="{00000000-0005-0000-0000-00001C730000}"/>
    <cellStyle name="Percent 10 2 4 5 2 2" xfId="16007" xr:uid="{00000000-0005-0000-0000-00001D730000}"/>
    <cellStyle name="Percent 10 2 4 5 2 3" xfId="25257" xr:uid="{00000000-0005-0000-0000-00001E730000}"/>
    <cellStyle name="Percent 10 2 4 5 2 4" xfId="34502" xr:uid="{00000000-0005-0000-0000-00001F730000}"/>
    <cellStyle name="Percent 10 2 4 5 2 5" xfId="43747" xr:uid="{00000000-0005-0000-0000-000020730000}"/>
    <cellStyle name="Percent 10 2 4 5 3" xfId="11025" xr:uid="{00000000-0005-0000-0000-000021730000}"/>
    <cellStyle name="Percent 10 2 4 5 4" xfId="20275" xr:uid="{00000000-0005-0000-0000-000022730000}"/>
    <cellStyle name="Percent 10 2 4 5 5" xfId="29520" xr:uid="{00000000-0005-0000-0000-000023730000}"/>
    <cellStyle name="Percent 10 2 4 5 6" xfId="38765" xr:uid="{00000000-0005-0000-0000-000024730000}"/>
    <cellStyle name="Percent 10 2 4 6" xfId="5224" xr:uid="{00000000-0005-0000-0000-000025730000}"/>
    <cellStyle name="Percent 10 2 4 6 2" xfId="14469" xr:uid="{00000000-0005-0000-0000-000026730000}"/>
    <cellStyle name="Percent 10 2 4 6 3" xfId="23719" xr:uid="{00000000-0005-0000-0000-000027730000}"/>
    <cellStyle name="Percent 10 2 4 6 4" xfId="32964" xr:uid="{00000000-0005-0000-0000-000028730000}"/>
    <cellStyle name="Percent 10 2 4 6 5" xfId="42209" xr:uid="{00000000-0005-0000-0000-000029730000}"/>
    <cellStyle name="Percent 10 2 4 7" xfId="4522" xr:uid="{00000000-0005-0000-0000-00002A730000}"/>
    <cellStyle name="Percent 10 2 4 7 2" xfId="13767" xr:uid="{00000000-0005-0000-0000-00002B730000}"/>
    <cellStyle name="Percent 10 2 4 7 3" xfId="23017" xr:uid="{00000000-0005-0000-0000-00002C730000}"/>
    <cellStyle name="Percent 10 2 4 7 4" xfId="32262" xr:uid="{00000000-0005-0000-0000-00002D730000}"/>
    <cellStyle name="Percent 10 2 4 7 5" xfId="41507" xr:uid="{00000000-0005-0000-0000-00002E730000}"/>
    <cellStyle name="Percent 10 2 4 8" xfId="9487" xr:uid="{00000000-0005-0000-0000-00002F730000}"/>
    <cellStyle name="Percent 10 2 4 9" xfId="18737" xr:uid="{00000000-0005-0000-0000-000030730000}"/>
    <cellStyle name="Percent 10 2 5" xfId="358" xr:uid="{00000000-0005-0000-0000-000031730000}"/>
    <cellStyle name="Percent 10 2 5 10" xfId="28099" xr:uid="{00000000-0005-0000-0000-000032730000}"/>
    <cellStyle name="Percent 10 2 5 11" xfId="37344" xr:uid="{00000000-0005-0000-0000-000033730000}"/>
    <cellStyle name="Percent 10 2 5 2" xfId="727" xr:uid="{00000000-0005-0000-0000-000034730000}"/>
    <cellStyle name="Percent 10 2 5 2 10" xfId="37712" xr:uid="{00000000-0005-0000-0000-000035730000}"/>
    <cellStyle name="Percent 10 2 5 2 2" xfId="1429" xr:uid="{00000000-0005-0000-0000-000036730000}"/>
    <cellStyle name="Percent 10 2 5 2 2 2" xfId="4271" xr:uid="{00000000-0005-0000-0000-000037730000}"/>
    <cellStyle name="Percent 10 2 5 2 2 2 2" xfId="9253" xr:uid="{00000000-0005-0000-0000-000038730000}"/>
    <cellStyle name="Percent 10 2 5 2 2 2 2 2" xfId="18498" xr:uid="{00000000-0005-0000-0000-000039730000}"/>
    <cellStyle name="Percent 10 2 5 2 2 2 2 3" xfId="27748" xr:uid="{00000000-0005-0000-0000-00003A730000}"/>
    <cellStyle name="Percent 10 2 5 2 2 2 2 4" xfId="36993" xr:uid="{00000000-0005-0000-0000-00003B730000}"/>
    <cellStyle name="Percent 10 2 5 2 2 2 2 5" xfId="46238" xr:uid="{00000000-0005-0000-0000-00003C730000}"/>
    <cellStyle name="Percent 10 2 5 2 2 2 3" xfId="13516" xr:uid="{00000000-0005-0000-0000-00003D730000}"/>
    <cellStyle name="Percent 10 2 5 2 2 2 4" xfId="22766" xr:uid="{00000000-0005-0000-0000-00003E730000}"/>
    <cellStyle name="Percent 10 2 5 2 2 2 5" xfId="32011" xr:uid="{00000000-0005-0000-0000-00003F730000}"/>
    <cellStyle name="Percent 10 2 5 2 2 2 6" xfId="41256" xr:uid="{00000000-0005-0000-0000-000040730000}"/>
    <cellStyle name="Percent 10 2 5 2 2 3" xfId="2850" xr:uid="{00000000-0005-0000-0000-000041730000}"/>
    <cellStyle name="Percent 10 2 5 2 2 3 2" xfId="7832" xr:uid="{00000000-0005-0000-0000-000042730000}"/>
    <cellStyle name="Percent 10 2 5 2 2 3 2 2" xfId="17077" xr:uid="{00000000-0005-0000-0000-000043730000}"/>
    <cellStyle name="Percent 10 2 5 2 2 3 2 3" xfId="26327" xr:uid="{00000000-0005-0000-0000-000044730000}"/>
    <cellStyle name="Percent 10 2 5 2 2 3 2 4" xfId="35572" xr:uid="{00000000-0005-0000-0000-000045730000}"/>
    <cellStyle name="Percent 10 2 5 2 2 3 2 5" xfId="44817" xr:uid="{00000000-0005-0000-0000-000046730000}"/>
    <cellStyle name="Percent 10 2 5 2 2 3 3" xfId="12095" xr:uid="{00000000-0005-0000-0000-000047730000}"/>
    <cellStyle name="Percent 10 2 5 2 2 3 4" xfId="21345" xr:uid="{00000000-0005-0000-0000-000048730000}"/>
    <cellStyle name="Percent 10 2 5 2 2 3 5" xfId="30590" xr:uid="{00000000-0005-0000-0000-000049730000}"/>
    <cellStyle name="Percent 10 2 5 2 2 3 6" xfId="39835" xr:uid="{00000000-0005-0000-0000-00004A730000}"/>
    <cellStyle name="Percent 10 2 5 2 2 4" xfId="6411" xr:uid="{00000000-0005-0000-0000-00004B730000}"/>
    <cellStyle name="Percent 10 2 5 2 2 4 2" xfId="15656" xr:uid="{00000000-0005-0000-0000-00004C730000}"/>
    <cellStyle name="Percent 10 2 5 2 2 4 3" xfId="24906" xr:uid="{00000000-0005-0000-0000-00004D730000}"/>
    <cellStyle name="Percent 10 2 5 2 2 4 4" xfId="34151" xr:uid="{00000000-0005-0000-0000-00004E730000}"/>
    <cellStyle name="Percent 10 2 5 2 2 4 5" xfId="43396" xr:uid="{00000000-0005-0000-0000-00004F730000}"/>
    <cellStyle name="Percent 10 2 5 2 2 5" xfId="10674" xr:uid="{00000000-0005-0000-0000-000050730000}"/>
    <cellStyle name="Percent 10 2 5 2 2 6" xfId="19924" xr:uid="{00000000-0005-0000-0000-000051730000}"/>
    <cellStyle name="Percent 10 2 5 2 2 7" xfId="29169" xr:uid="{00000000-0005-0000-0000-000052730000}"/>
    <cellStyle name="Percent 10 2 5 2 2 8" xfId="38414" xr:uid="{00000000-0005-0000-0000-000053730000}"/>
    <cellStyle name="Percent 10 2 5 2 3" xfId="3569" xr:uid="{00000000-0005-0000-0000-000054730000}"/>
    <cellStyle name="Percent 10 2 5 2 3 2" xfId="8551" xr:uid="{00000000-0005-0000-0000-000055730000}"/>
    <cellStyle name="Percent 10 2 5 2 3 2 2" xfId="17796" xr:uid="{00000000-0005-0000-0000-000056730000}"/>
    <cellStyle name="Percent 10 2 5 2 3 2 3" xfId="27046" xr:uid="{00000000-0005-0000-0000-000057730000}"/>
    <cellStyle name="Percent 10 2 5 2 3 2 4" xfId="36291" xr:uid="{00000000-0005-0000-0000-000058730000}"/>
    <cellStyle name="Percent 10 2 5 2 3 2 5" xfId="45536" xr:uid="{00000000-0005-0000-0000-000059730000}"/>
    <cellStyle name="Percent 10 2 5 2 3 3" xfId="12814" xr:uid="{00000000-0005-0000-0000-00005A730000}"/>
    <cellStyle name="Percent 10 2 5 2 3 4" xfId="22064" xr:uid="{00000000-0005-0000-0000-00005B730000}"/>
    <cellStyle name="Percent 10 2 5 2 3 5" xfId="31309" xr:uid="{00000000-0005-0000-0000-00005C730000}"/>
    <cellStyle name="Percent 10 2 5 2 3 6" xfId="40554" xr:uid="{00000000-0005-0000-0000-00005D730000}"/>
    <cellStyle name="Percent 10 2 5 2 4" xfId="2131" xr:uid="{00000000-0005-0000-0000-00005E730000}"/>
    <cellStyle name="Percent 10 2 5 2 4 2" xfId="7113" xr:uid="{00000000-0005-0000-0000-00005F730000}"/>
    <cellStyle name="Percent 10 2 5 2 4 2 2" xfId="16358" xr:uid="{00000000-0005-0000-0000-000060730000}"/>
    <cellStyle name="Percent 10 2 5 2 4 2 3" xfId="25608" xr:uid="{00000000-0005-0000-0000-000061730000}"/>
    <cellStyle name="Percent 10 2 5 2 4 2 4" xfId="34853" xr:uid="{00000000-0005-0000-0000-000062730000}"/>
    <cellStyle name="Percent 10 2 5 2 4 2 5" xfId="44098" xr:uid="{00000000-0005-0000-0000-000063730000}"/>
    <cellStyle name="Percent 10 2 5 2 4 3" xfId="11376" xr:uid="{00000000-0005-0000-0000-000064730000}"/>
    <cellStyle name="Percent 10 2 5 2 4 4" xfId="20626" xr:uid="{00000000-0005-0000-0000-000065730000}"/>
    <cellStyle name="Percent 10 2 5 2 4 5" xfId="29871" xr:uid="{00000000-0005-0000-0000-000066730000}"/>
    <cellStyle name="Percent 10 2 5 2 4 6" xfId="39116" xr:uid="{00000000-0005-0000-0000-000067730000}"/>
    <cellStyle name="Percent 10 2 5 2 5" xfId="5709" xr:uid="{00000000-0005-0000-0000-000068730000}"/>
    <cellStyle name="Percent 10 2 5 2 5 2" xfId="14954" xr:uid="{00000000-0005-0000-0000-000069730000}"/>
    <cellStyle name="Percent 10 2 5 2 5 3" xfId="24204" xr:uid="{00000000-0005-0000-0000-00006A730000}"/>
    <cellStyle name="Percent 10 2 5 2 5 4" xfId="33449" xr:uid="{00000000-0005-0000-0000-00006B730000}"/>
    <cellStyle name="Percent 10 2 5 2 5 5" xfId="42694" xr:uid="{00000000-0005-0000-0000-00006C730000}"/>
    <cellStyle name="Percent 10 2 5 2 6" xfId="4990" xr:uid="{00000000-0005-0000-0000-00006D730000}"/>
    <cellStyle name="Percent 10 2 5 2 6 2" xfId="14235" xr:uid="{00000000-0005-0000-0000-00006E730000}"/>
    <cellStyle name="Percent 10 2 5 2 6 3" xfId="23485" xr:uid="{00000000-0005-0000-0000-00006F730000}"/>
    <cellStyle name="Percent 10 2 5 2 6 4" xfId="32730" xr:uid="{00000000-0005-0000-0000-000070730000}"/>
    <cellStyle name="Percent 10 2 5 2 6 5" xfId="41975" xr:uid="{00000000-0005-0000-0000-000071730000}"/>
    <cellStyle name="Percent 10 2 5 2 7" xfId="9972" xr:uid="{00000000-0005-0000-0000-000072730000}"/>
    <cellStyle name="Percent 10 2 5 2 8" xfId="19222" xr:uid="{00000000-0005-0000-0000-000073730000}"/>
    <cellStyle name="Percent 10 2 5 2 9" xfId="28467" xr:uid="{00000000-0005-0000-0000-000074730000}"/>
    <cellStyle name="Percent 10 2 5 3" xfId="1078" xr:uid="{00000000-0005-0000-0000-000075730000}"/>
    <cellStyle name="Percent 10 2 5 3 2" xfId="3920" xr:uid="{00000000-0005-0000-0000-000076730000}"/>
    <cellStyle name="Percent 10 2 5 3 2 2" xfId="8902" xr:uid="{00000000-0005-0000-0000-000077730000}"/>
    <cellStyle name="Percent 10 2 5 3 2 2 2" xfId="18147" xr:uid="{00000000-0005-0000-0000-000078730000}"/>
    <cellStyle name="Percent 10 2 5 3 2 2 3" xfId="27397" xr:uid="{00000000-0005-0000-0000-000079730000}"/>
    <cellStyle name="Percent 10 2 5 3 2 2 4" xfId="36642" xr:uid="{00000000-0005-0000-0000-00007A730000}"/>
    <cellStyle name="Percent 10 2 5 3 2 2 5" xfId="45887" xr:uid="{00000000-0005-0000-0000-00007B730000}"/>
    <cellStyle name="Percent 10 2 5 3 2 3" xfId="13165" xr:uid="{00000000-0005-0000-0000-00007C730000}"/>
    <cellStyle name="Percent 10 2 5 3 2 4" xfId="22415" xr:uid="{00000000-0005-0000-0000-00007D730000}"/>
    <cellStyle name="Percent 10 2 5 3 2 5" xfId="31660" xr:uid="{00000000-0005-0000-0000-00007E730000}"/>
    <cellStyle name="Percent 10 2 5 3 2 6" xfId="40905" xr:uid="{00000000-0005-0000-0000-00007F730000}"/>
    <cellStyle name="Percent 10 2 5 3 3" xfId="2482" xr:uid="{00000000-0005-0000-0000-000080730000}"/>
    <cellStyle name="Percent 10 2 5 3 3 2" xfId="7464" xr:uid="{00000000-0005-0000-0000-000081730000}"/>
    <cellStyle name="Percent 10 2 5 3 3 2 2" xfId="16709" xr:uid="{00000000-0005-0000-0000-000082730000}"/>
    <cellStyle name="Percent 10 2 5 3 3 2 3" xfId="25959" xr:uid="{00000000-0005-0000-0000-000083730000}"/>
    <cellStyle name="Percent 10 2 5 3 3 2 4" xfId="35204" xr:uid="{00000000-0005-0000-0000-000084730000}"/>
    <cellStyle name="Percent 10 2 5 3 3 2 5" xfId="44449" xr:uid="{00000000-0005-0000-0000-000085730000}"/>
    <cellStyle name="Percent 10 2 5 3 3 3" xfId="11727" xr:uid="{00000000-0005-0000-0000-000086730000}"/>
    <cellStyle name="Percent 10 2 5 3 3 4" xfId="20977" xr:uid="{00000000-0005-0000-0000-000087730000}"/>
    <cellStyle name="Percent 10 2 5 3 3 5" xfId="30222" xr:uid="{00000000-0005-0000-0000-000088730000}"/>
    <cellStyle name="Percent 10 2 5 3 3 6" xfId="39467" xr:uid="{00000000-0005-0000-0000-000089730000}"/>
    <cellStyle name="Percent 10 2 5 3 4" xfId="6060" xr:uid="{00000000-0005-0000-0000-00008A730000}"/>
    <cellStyle name="Percent 10 2 5 3 4 2" xfId="15305" xr:uid="{00000000-0005-0000-0000-00008B730000}"/>
    <cellStyle name="Percent 10 2 5 3 4 3" xfId="24555" xr:uid="{00000000-0005-0000-0000-00008C730000}"/>
    <cellStyle name="Percent 10 2 5 3 4 4" xfId="33800" xr:uid="{00000000-0005-0000-0000-00008D730000}"/>
    <cellStyle name="Percent 10 2 5 3 4 5" xfId="43045" xr:uid="{00000000-0005-0000-0000-00008E730000}"/>
    <cellStyle name="Percent 10 2 5 3 5" xfId="10323" xr:uid="{00000000-0005-0000-0000-00008F730000}"/>
    <cellStyle name="Percent 10 2 5 3 6" xfId="19573" xr:uid="{00000000-0005-0000-0000-000090730000}"/>
    <cellStyle name="Percent 10 2 5 3 7" xfId="28818" xr:uid="{00000000-0005-0000-0000-000091730000}"/>
    <cellStyle name="Percent 10 2 5 3 8" xfId="38063" xr:uid="{00000000-0005-0000-0000-000092730000}"/>
    <cellStyle name="Percent 10 2 5 4" xfId="3201" xr:uid="{00000000-0005-0000-0000-000093730000}"/>
    <cellStyle name="Percent 10 2 5 4 2" xfId="8183" xr:uid="{00000000-0005-0000-0000-000094730000}"/>
    <cellStyle name="Percent 10 2 5 4 2 2" xfId="17428" xr:uid="{00000000-0005-0000-0000-000095730000}"/>
    <cellStyle name="Percent 10 2 5 4 2 3" xfId="26678" xr:uid="{00000000-0005-0000-0000-000096730000}"/>
    <cellStyle name="Percent 10 2 5 4 2 4" xfId="35923" xr:uid="{00000000-0005-0000-0000-000097730000}"/>
    <cellStyle name="Percent 10 2 5 4 2 5" xfId="45168" xr:uid="{00000000-0005-0000-0000-000098730000}"/>
    <cellStyle name="Percent 10 2 5 4 3" xfId="12446" xr:uid="{00000000-0005-0000-0000-000099730000}"/>
    <cellStyle name="Percent 10 2 5 4 4" xfId="21696" xr:uid="{00000000-0005-0000-0000-00009A730000}"/>
    <cellStyle name="Percent 10 2 5 4 5" xfId="30941" xr:uid="{00000000-0005-0000-0000-00009B730000}"/>
    <cellStyle name="Percent 10 2 5 4 6" xfId="40186" xr:uid="{00000000-0005-0000-0000-00009C730000}"/>
    <cellStyle name="Percent 10 2 5 5" xfId="1663" xr:uid="{00000000-0005-0000-0000-00009D730000}"/>
    <cellStyle name="Percent 10 2 5 5 2" xfId="6645" xr:uid="{00000000-0005-0000-0000-00009E730000}"/>
    <cellStyle name="Percent 10 2 5 5 2 2" xfId="15890" xr:uid="{00000000-0005-0000-0000-00009F730000}"/>
    <cellStyle name="Percent 10 2 5 5 2 3" xfId="25140" xr:uid="{00000000-0005-0000-0000-0000A0730000}"/>
    <cellStyle name="Percent 10 2 5 5 2 4" xfId="34385" xr:uid="{00000000-0005-0000-0000-0000A1730000}"/>
    <cellStyle name="Percent 10 2 5 5 2 5" xfId="43630" xr:uid="{00000000-0005-0000-0000-0000A2730000}"/>
    <cellStyle name="Percent 10 2 5 5 3" xfId="10908" xr:uid="{00000000-0005-0000-0000-0000A3730000}"/>
    <cellStyle name="Percent 10 2 5 5 4" xfId="20158" xr:uid="{00000000-0005-0000-0000-0000A4730000}"/>
    <cellStyle name="Percent 10 2 5 5 5" xfId="29403" xr:uid="{00000000-0005-0000-0000-0000A5730000}"/>
    <cellStyle name="Percent 10 2 5 5 6" xfId="38648" xr:uid="{00000000-0005-0000-0000-0000A6730000}"/>
    <cellStyle name="Percent 10 2 5 6" xfId="5341" xr:uid="{00000000-0005-0000-0000-0000A7730000}"/>
    <cellStyle name="Percent 10 2 5 6 2" xfId="14586" xr:uid="{00000000-0005-0000-0000-0000A8730000}"/>
    <cellStyle name="Percent 10 2 5 6 3" xfId="23836" xr:uid="{00000000-0005-0000-0000-0000A9730000}"/>
    <cellStyle name="Percent 10 2 5 6 4" xfId="33081" xr:uid="{00000000-0005-0000-0000-0000AA730000}"/>
    <cellStyle name="Percent 10 2 5 6 5" xfId="42326" xr:uid="{00000000-0005-0000-0000-0000AB730000}"/>
    <cellStyle name="Percent 10 2 5 7" xfId="4639" xr:uid="{00000000-0005-0000-0000-0000AC730000}"/>
    <cellStyle name="Percent 10 2 5 7 2" xfId="13884" xr:uid="{00000000-0005-0000-0000-0000AD730000}"/>
    <cellStyle name="Percent 10 2 5 7 3" xfId="23134" xr:uid="{00000000-0005-0000-0000-0000AE730000}"/>
    <cellStyle name="Percent 10 2 5 7 4" xfId="32379" xr:uid="{00000000-0005-0000-0000-0000AF730000}"/>
    <cellStyle name="Percent 10 2 5 7 5" xfId="41624" xr:uid="{00000000-0005-0000-0000-0000B0730000}"/>
    <cellStyle name="Percent 10 2 5 8" xfId="9604" xr:uid="{00000000-0005-0000-0000-0000B1730000}"/>
    <cellStyle name="Percent 10 2 5 9" xfId="18854" xr:uid="{00000000-0005-0000-0000-0000B2730000}"/>
    <cellStyle name="Percent 10 2 6" xfId="493" xr:uid="{00000000-0005-0000-0000-0000B3730000}"/>
    <cellStyle name="Percent 10 2 6 10" xfId="37478" xr:uid="{00000000-0005-0000-0000-0000B4730000}"/>
    <cellStyle name="Percent 10 2 6 2" xfId="1195" xr:uid="{00000000-0005-0000-0000-0000B5730000}"/>
    <cellStyle name="Percent 10 2 6 2 2" xfId="4037" xr:uid="{00000000-0005-0000-0000-0000B6730000}"/>
    <cellStyle name="Percent 10 2 6 2 2 2" xfId="9019" xr:uid="{00000000-0005-0000-0000-0000B7730000}"/>
    <cellStyle name="Percent 10 2 6 2 2 2 2" xfId="18264" xr:uid="{00000000-0005-0000-0000-0000B8730000}"/>
    <cellStyle name="Percent 10 2 6 2 2 2 3" xfId="27514" xr:uid="{00000000-0005-0000-0000-0000B9730000}"/>
    <cellStyle name="Percent 10 2 6 2 2 2 4" xfId="36759" xr:uid="{00000000-0005-0000-0000-0000BA730000}"/>
    <cellStyle name="Percent 10 2 6 2 2 2 5" xfId="46004" xr:uid="{00000000-0005-0000-0000-0000BB730000}"/>
    <cellStyle name="Percent 10 2 6 2 2 3" xfId="13282" xr:uid="{00000000-0005-0000-0000-0000BC730000}"/>
    <cellStyle name="Percent 10 2 6 2 2 4" xfId="22532" xr:uid="{00000000-0005-0000-0000-0000BD730000}"/>
    <cellStyle name="Percent 10 2 6 2 2 5" xfId="31777" xr:uid="{00000000-0005-0000-0000-0000BE730000}"/>
    <cellStyle name="Percent 10 2 6 2 2 6" xfId="41022" xr:uid="{00000000-0005-0000-0000-0000BF730000}"/>
    <cellStyle name="Percent 10 2 6 2 3" xfId="2616" xr:uid="{00000000-0005-0000-0000-0000C0730000}"/>
    <cellStyle name="Percent 10 2 6 2 3 2" xfId="7598" xr:uid="{00000000-0005-0000-0000-0000C1730000}"/>
    <cellStyle name="Percent 10 2 6 2 3 2 2" xfId="16843" xr:uid="{00000000-0005-0000-0000-0000C2730000}"/>
    <cellStyle name="Percent 10 2 6 2 3 2 3" xfId="26093" xr:uid="{00000000-0005-0000-0000-0000C3730000}"/>
    <cellStyle name="Percent 10 2 6 2 3 2 4" xfId="35338" xr:uid="{00000000-0005-0000-0000-0000C4730000}"/>
    <cellStyle name="Percent 10 2 6 2 3 2 5" xfId="44583" xr:uid="{00000000-0005-0000-0000-0000C5730000}"/>
    <cellStyle name="Percent 10 2 6 2 3 3" xfId="11861" xr:uid="{00000000-0005-0000-0000-0000C6730000}"/>
    <cellStyle name="Percent 10 2 6 2 3 4" xfId="21111" xr:uid="{00000000-0005-0000-0000-0000C7730000}"/>
    <cellStyle name="Percent 10 2 6 2 3 5" xfId="30356" xr:uid="{00000000-0005-0000-0000-0000C8730000}"/>
    <cellStyle name="Percent 10 2 6 2 3 6" xfId="39601" xr:uid="{00000000-0005-0000-0000-0000C9730000}"/>
    <cellStyle name="Percent 10 2 6 2 4" xfId="6177" xr:uid="{00000000-0005-0000-0000-0000CA730000}"/>
    <cellStyle name="Percent 10 2 6 2 4 2" xfId="15422" xr:uid="{00000000-0005-0000-0000-0000CB730000}"/>
    <cellStyle name="Percent 10 2 6 2 4 3" xfId="24672" xr:uid="{00000000-0005-0000-0000-0000CC730000}"/>
    <cellStyle name="Percent 10 2 6 2 4 4" xfId="33917" xr:uid="{00000000-0005-0000-0000-0000CD730000}"/>
    <cellStyle name="Percent 10 2 6 2 4 5" xfId="43162" xr:uid="{00000000-0005-0000-0000-0000CE730000}"/>
    <cellStyle name="Percent 10 2 6 2 5" xfId="10440" xr:uid="{00000000-0005-0000-0000-0000CF730000}"/>
    <cellStyle name="Percent 10 2 6 2 6" xfId="19690" xr:uid="{00000000-0005-0000-0000-0000D0730000}"/>
    <cellStyle name="Percent 10 2 6 2 7" xfId="28935" xr:uid="{00000000-0005-0000-0000-0000D1730000}"/>
    <cellStyle name="Percent 10 2 6 2 8" xfId="38180" xr:uid="{00000000-0005-0000-0000-0000D2730000}"/>
    <cellStyle name="Percent 10 2 6 3" xfId="3335" xr:uid="{00000000-0005-0000-0000-0000D3730000}"/>
    <cellStyle name="Percent 10 2 6 3 2" xfId="8317" xr:uid="{00000000-0005-0000-0000-0000D4730000}"/>
    <cellStyle name="Percent 10 2 6 3 2 2" xfId="17562" xr:uid="{00000000-0005-0000-0000-0000D5730000}"/>
    <cellStyle name="Percent 10 2 6 3 2 3" xfId="26812" xr:uid="{00000000-0005-0000-0000-0000D6730000}"/>
    <cellStyle name="Percent 10 2 6 3 2 4" xfId="36057" xr:uid="{00000000-0005-0000-0000-0000D7730000}"/>
    <cellStyle name="Percent 10 2 6 3 2 5" xfId="45302" xr:uid="{00000000-0005-0000-0000-0000D8730000}"/>
    <cellStyle name="Percent 10 2 6 3 3" xfId="12580" xr:uid="{00000000-0005-0000-0000-0000D9730000}"/>
    <cellStyle name="Percent 10 2 6 3 4" xfId="21830" xr:uid="{00000000-0005-0000-0000-0000DA730000}"/>
    <cellStyle name="Percent 10 2 6 3 5" xfId="31075" xr:uid="{00000000-0005-0000-0000-0000DB730000}"/>
    <cellStyle name="Percent 10 2 6 3 6" xfId="40320" xr:uid="{00000000-0005-0000-0000-0000DC730000}"/>
    <cellStyle name="Percent 10 2 6 4" xfId="1897" xr:uid="{00000000-0005-0000-0000-0000DD730000}"/>
    <cellStyle name="Percent 10 2 6 4 2" xfId="6879" xr:uid="{00000000-0005-0000-0000-0000DE730000}"/>
    <cellStyle name="Percent 10 2 6 4 2 2" xfId="16124" xr:uid="{00000000-0005-0000-0000-0000DF730000}"/>
    <cellStyle name="Percent 10 2 6 4 2 3" xfId="25374" xr:uid="{00000000-0005-0000-0000-0000E0730000}"/>
    <cellStyle name="Percent 10 2 6 4 2 4" xfId="34619" xr:uid="{00000000-0005-0000-0000-0000E1730000}"/>
    <cellStyle name="Percent 10 2 6 4 2 5" xfId="43864" xr:uid="{00000000-0005-0000-0000-0000E2730000}"/>
    <cellStyle name="Percent 10 2 6 4 3" xfId="11142" xr:uid="{00000000-0005-0000-0000-0000E3730000}"/>
    <cellStyle name="Percent 10 2 6 4 4" xfId="20392" xr:uid="{00000000-0005-0000-0000-0000E4730000}"/>
    <cellStyle name="Percent 10 2 6 4 5" xfId="29637" xr:uid="{00000000-0005-0000-0000-0000E5730000}"/>
    <cellStyle name="Percent 10 2 6 4 6" xfId="38882" xr:uid="{00000000-0005-0000-0000-0000E6730000}"/>
    <cellStyle name="Percent 10 2 6 5" xfId="5475" xr:uid="{00000000-0005-0000-0000-0000E7730000}"/>
    <cellStyle name="Percent 10 2 6 5 2" xfId="14720" xr:uid="{00000000-0005-0000-0000-0000E8730000}"/>
    <cellStyle name="Percent 10 2 6 5 3" xfId="23970" xr:uid="{00000000-0005-0000-0000-0000E9730000}"/>
    <cellStyle name="Percent 10 2 6 5 4" xfId="33215" xr:uid="{00000000-0005-0000-0000-0000EA730000}"/>
    <cellStyle name="Percent 10 2 6 5 5" xfId="42460" xr:uid="{00000000-0005-0000-0000-0000EB730000}"/>
    <cellStyle name="Percent 10 2 6 6" xfId="4762" xr:uid="{00000000-0005-0000-0000-0000EC730000}"/>
    <cellStyle name="Percent 10 2 6 6 2" xfId="14007" xr:uid="{00000000-0005-0000-0000-0000ED730000}"/>
    <cellStyle name="Percent 10 2 6 6 3" xfId="23257" xr:uid="{00000000-0005-0000-0000-0000EE730000}"/>
    <cellStyle name="Percent 10 2 6 6 4" xfId="32502" xr:uid="{00000000-0005-0000-0000-0000EF730000}"/>
    <cellStyle name="Percent 10 2 6 6 5" xfId="41747" xr:uid="{00000000-0005-0000-0000-0000F0730000}"/>
    <cellStyle name="Percent 10 2 6 7" xfId="9738" xr:uid="{00000000-0005-0000-0000-0000F1730000}"/>
    <cellStyle name="Percent 10 2 6 8" xfId="18988" xr:uid="{00000000-0005-0000-0000-0000F2730000}"/>
    <cellStyle name="Percent 10 2 6 9" xfId="28233" xr:uid="{00000000-0005-0000-0000-0000F3730000}"/>
    <cellStyle name="Percent 10 2 7" xfId="844" xr:uid="{00000000-0005-0000-0000-0000F4730000}"/>
    <cellStyle name="Percent 10 2 7 2" xfId="3686" xr:uid="{00000000-0005-0000-0000-0000F5730000}"/>
    <cellStyle name="Percent 10 2 7 2 2" xfId="8668" xr:uid="{00000000-0005-0000-0000-0000F6730000}"/>
    <cellStyle name="Percent 10 2 7 2 2 2" xfId="17913" xr:uid="{00000000-0005-0000-0000-0000F7730000}"/>
    <cellStyle name="Percent 10 2 7 2 2 3" xfId="27163" xr:uid="{00000000-0005-0000-0000-0000F8730000}"/>
    <cellStyle name="Percent 10 2 7 2 2 4" xfId="36408" xr:uid="{00000000-0005-0000-0000-0000F9730000}"/>
    <cellStyle name="Percent 10 2 7 2 2 5" xfId="45653" xr:uid="{00000000-0005-0000-0000-0000FA730000}"/>
    <cellStyle name="Percent 10 2 7 2 3" xfId="12931" xr:uid="{00000000-0005-0000-0000-0000FB730000}"/>
    <cellStyle name="Percent 10 2 7 2 4" xfId="22181" xr:uid="{00000000-0005-0000-0000-0000FC730000}"/>
    <cellStyle name="Percent 10 2 7 2 5" xfId="31426" xr:uid="{00000000-0005-0000-0000-0000FD730000}"/>
    <cellStyle name="Percent 10 2 7 2 6" xfId="40671" xr:uid="{00000000-0005-0000-0000-0000FE730000}"/>
    <cellStyle name="Percent 10 2 7 3" xfId="2248" xr:uid="{00000000-0005-0000-0000-0000FF730000}"/>
    <cellStyle name="Percent 10 2 7 3 2" xfId="7230" xr:uid="{00000000-0005-0000-0000-000000740000}"/>
    <cellStyle name="Percent 10 2 7 3 2 2" xfId="16475" xr:uid="{00000000-0005-0000-0000-000001740000}"/>
    <cellStyle name="Percent 10 2 7 3 2 3" xfId="25725" xr:uid="{00000000-0005-0000-0000-000002740000}"/>
    <cellStyle name="Percent 10 2 7 3 2 4" xfId="34970" xr:uid="{00000000-0005-0000-0000-000003740000}"/>
    <cellStyle name="Percent 10 2 7 3 2 5" xfId="44215" xr:uid="{00000000-0005-0000-0000-000004740000}"/>
    <cellStyle name="Percent 10 2 7 3 3" xfId="11493" xr:uid="{00000000-0005-0000-0000-000005740000}"/>
    <cellStyle name="Percent 10 2 7 3 4" xfId="20743" xr:uid="{00000000-0005-0000-0000-000006740000}"/>
    <cellStyle name="Percent 10 2 7 3 5" xfId="29988" xr:uid="{00000000-0005-0000-0000-000007740000}"/>
    <cellStyle name="Percent 10 2 7 3 6" xfId="39233" xr:uid="{00000000-0005-0000-0000-000008740000}"/>
    <cellStyle name="Percent 10 2 7 4" xfId="5826" xr:uid="{00000000-0005-0000-0000-000009740000}"/>
    <cellStyle name="Percent 10 2 7 4 2" xfId="15071" xr:uid="{00000000-0005-0000-0000-00000A740000}"/>
    <cellStyle name="Percent 10 2 7 4 3" xfId="24321" xr:uid="{00000000-0005-0000-0000-00000B740000}"/>
    <cellStyle name="Percent 10 2 7 4 4" xfId="33566" xr:uid="{00000000-0005-0000-0000-00000C740000}"/>
    <cellStyle name="Percent 10 2 7 4 5" xfId="42811" xr:uid="{00000000-0005-0000-0000-00000D740000}"/>
    <cellStyle name="Percent 10 2 7 5" xfId="10089" xr:uid="{00000000-0005-0000-0000-00000E740000}"/>
    <cellStyle name="Percent 10 2 7 6" xfId="19339" xr:uid="{00000000-0005-0000-0000-00000F740000}"/>
    <cellStyle name="Percent 10 2 7 7" xfId="28584" xr:uid="{00000000-0005-0000-0000-000010740000}"/>
    <cellStyle name="Percent 10 2 7 8" xfId="37829" xr:uid="{00000000-0005-0000-0000-000011740000}"/>
    <cellStyle name="Percent 10 2 8" xfId="2967" xr:uid="{00000000-0005-0000-0000-000012740000}"/>
    <cellStyle name="Percent 10 2 8 2" xfId="7949" xr:uid="{00000000-0005-0000-0000-000013740000}"/>
    <cellStyle name="Percent 10 2 8 2 2" xfId="17194" xr:uid="{00000000-0005-0000-0000-000014740000}"/>
    <cellStyle name="Percent 10 2 8 2 3" xfId="26444" xr:uid="{00000000-0005-0000-0000-000015740000}"/>
    <cellStyle name="Percent 10 2 8 2 4" xfId="35689" xr:uid="{00000000-0005-0000-0000-000016740000}"/>
    <cellStyle name="Percent 10 2 8 2 5" xfId="44934" xr:uid="{00000000-0005-0000-0000-000017740000}"/>
    <cellStyle name="Percent 10 2 8 3" xfId="12212" xr:uid="{00000000-0005-0000-0000-000018740000}"/>
    <cellStyle name="Percent 10 2 8 4" xfId="21462" xr:uid="{00000000-0005-0000-0000-000019740000}"/>
    <cellStyle name="Percent 10 2 8 5" xfId="30707" xr:uid="{00000000-0005-0000-0000-00001A740000}"/>
    <cellStyle name="Percent 10 2 8 6" xfId="39952" xr:uid="{00000000-0005-0000-0000-00001B740000}"/>
    <cellStyle name="Percent 10 2 9" xfId="1546" xr:uid="{00000000-0005-0000-0000-00001C740000}"/>
    <cellStyle name="Percent 10 2 9 2" xfId="6528" xr:uid="{00000000-0005-0000-0000-00001D740000}"/>
    <cellStyle name="Percent 10 2 9 2 2" xfId="15773" xr:uid="{00000000-0005-0000-0000-00001E740000}"/>
    <cellStyle name="Percent 10 2 9 2 3" xfId="25023" xr:uid="{00000000-0005-0000-0000-00001F740000}"/>
    <cellStyle name="Percent 10 2 9 2 4" xfId="34268" xr:uid="{00000000-0005-0000-0000-000020740000}"/>
    <cellStyle name="Percent 10 2 9 2 5" xfId="43513" xr:uid="{00000000-0005-0000-0000-000021740000}"/>
    <cellStyle name="Percent 10 2 9 3" xfId="10791" xr:uid="{00000000-0005-0000-0000-000022740000}"/>
    <cellStyle name="Percent 10 2 9 4" xfId="20041" xr:uid="{00000000-0005-0000-0000-000023740000}"/>
    <cellStyle name="Percent 10 2 9 5" xfId="29286" xr:uid="{00000000-0005-0000-0000-000024740000}"/>
    <cellStyle name="Percent 10 2 9 6" xfId="38531" xr:uid="{00000000-0005-0000-0000-000025740000}"/>
    <cellStyle name="Percent 10 3" xfId="188" xr:uid="{00000000-0005-0000-0000-000026740000}"/>
    <cellStyle name="Percent 10 3 10" xfId="9435" xr:uid="{00000000-0005-0000-0000-000027740000}"/>
    <cellStyle name="Percent 10 3 11" xfId="18685" xr:uid="{00000000-0005-0000-0000-000028740000}"/>
    <cellStyle name="Percent 10 3 12" xfId="27930" xr:uid="{00000000-0005-0000-0000-000029740000}"/>
    <cellStyle name="Percent 10 3 13" xfId="37175" xr:uid="{00000000-0005-0000-0000-00002A740000}"/>
    <cellStyle name="Percent 10 3 2" xfId="267" xr:uid="{00000000-0005-0000-0000-00002B740000}"/>
    <cellStyle name="Percent 10 3 2 10" xfId="28008" xr:uid="{00000000-0005-0000-0000-00002C740000}"/>
    <cellStyle name="Percent 10 3 2 11" xfId="37253" xr:uid="{00000000-0005-0000-0000-00002D740000}"/>
    <cellStyle name="Percent 10 3 2 2" xfId="636" xr:uid="{00000000-0005-0000-0000-00002E740000}"/>
    <cellStyle name="Percent 10 3 2 2 10" xfId="37621" xr:uid="{00000000-0005-0000-0000-00002F740000}"/>
    <cellStyle name="Percent 10 3 2 2 2" xfId="1338" xr:uid="{00000000-0005-0000-0000-000030740000}"/>
    <cellStyle name="Percent 10 3 2 2 2 2" xfId="4180" xr:uid="{00000000-0005-0000-0000-000031740000}"/>
    <cellStyle name="Percent 10 3 2 2 2 2 2" xfId="9162" xr:uid="{00000000-0005-0000-0000-000032740000}"/>
    <cellStyle name="Percent 10 3 2 2 2 2 2 2" xfId="18407" xr:uid="{00000000-0005-0000-0000-000033740000}"/>
    <cellStyle name="Percent 10 3 2 2 2 2 2 3" xfId="27657" xr:uid="{00000000-0005-0000-0000-000034740000}"/>
    <cellStyle name="Percent 10 3 2 2 2 2 2 4" xfId="36902" xr:uid="{00000000-0005-0000-0000-000035740000}"/>
    <cellStyle name="Percent 10 3 2 2 2 2 2 5" xfId="46147" xr:uid="{00000000-0005-0000-0000-000036740000}"/>
    <cellStyle name="Percent 10 3 2 2 2 2 3" xfId="13425" xr:uid="{00000000-0005-0000-0000-000037740000}"/>
    <cellStyle name="Percent 10 3 2 2 2 2 4" xfId="22675" xr:uid="{00000000-0005-0000-0000-000038740000}"/>
    <cellStyle name="Percent 10 3 2 2 2 2 5" xfId="31920" xr:uid="{00000000-0005-0000-0000-000039740000}"/>
    <cellStyle name="Percent 10 3 2 2 2 2 6" xfId="41165" xr:uid="{00000000-0005-0000-0000-00003A740000}"/>
    <cellStyle name="Percent 10 3 2 2 2 3" xfId="2759" xr:uid="{00000000-0005-0000-0000-00003B740000}"/>
    <cellStyle name="Percent 10 3 2 2 2 3 2" xfId="7741" xr:uid="{00000000-0005-0000-0000-00003C740000}"/>
    <cellStyle name="Percent 10 3 2 2 2 3 2 2" xfId="16986" xr:uid="{00000000-0005-0000-0000-00003D740000}"/>
    <cellStyle name="Percent 10 3 2 2 2 3 2 3" xfId="26236" xr:uid="{00000000-0005-0000-0000-00003E740000}"/>
    <cellStyle name="Percent 10 3 2 2 2 3 2 4" xfId="35481" xr:uid="{00000000-0005-0000-0000-00003F740000}"/>
    <cellStyle name="Percent 10 3 2 2 2 3 2 5" xfId="44726" xr:uid="{00000000-0005-0000-0000-000040740000}"/>
    <cellStyle name="Percent 10 3 2 2 2 3 3" xfId="12004" xr:uid="{00000000-0005-0000-0000-000041740000}"/>
    <cellStyle name="Percent 10 3 2 2 2 3 4" xfId="21254" xr:uid="{00000000-0005-0000-0000-000042740000}"/>
    <cellStyle name="Percent 10 3 2 2 2 3 5" xfId="30499" xr:uid="{00000000-0005-0000-0000-000043740000}"/>
    <cellStyle name="Percent 10 3 2 2 2 3 6" xfId="39744" xr:uid="{00000000-0005-0000-0000-000044740000}"/>
    <cellStyle name="Percent 10 3 2 2 2 4" xfId="6320" xr:uid="{00000000-0005-0000-0000-000045740000}"/>
    <cellStyle name="Percent 10 3 2 2 2 4 2" xfId="15565" xr:uid="{00000000-0005-0000-0000-000046740000}"/>
    <cellStyle name="Percent 10 3 2 2 2 4 3" xfId="24815" xr:uid="{00000000-0005-0000-0000-000047740000}"/>
    <cellStyle name="Percent 10 3 2 2 2 4 4" xfId="34060" xr:uid="{00000000-0005-0000-0000-000048740000}"/>
    <cellStyle name="Percent 10 3 2 2 2 4 5" xfId="43305" xr:uid="{00000000-0005-0000-0000-000049740000}"/>
    <cellStyle name="Percent 10 3 2 2 2 5" xfId="10583" xr:uid="{00000000-0005-0000-0000-00004A740000}"/>
    <cellStyle name="Percent 10 3 2 2 2 6" xfId="19833" xr:uid="{00000000-0005-0000-0000-00004B740000}"/>
    <cellStyle name="Percent 10 3 2 2 2 7" xfId="29078" xr:uid="{00000000-0005-0000-0000-00004C740000}"/>
    <cellStyle name="Percent 10 3 2 2 2 8" xfId="38323" xr:uid="{00000000-0005-0000-0000-00004D740000}"/>
    <cellStyle name="Percent 10 3 2 2 3" xfId="3478" xr:uid="{00000000-0005-0000-0000-00004E740000}"/>
    <cellStyle name="Percent 10 3 2 2 3 2" xfId="8460" xr:uid="{00000000-0005-0000-0000-00004F740000}"/>
    <cellStyle name="Percent 10 3 2 2 3 2 2" xfId="17705" xr:uid="{00000000-0005-0000-0000-000050740000}"/>
    <cellStyle name="Percent 10 3 2 2 3 2 3" xfId="26955" xr:uid="{00000000-0005-0000-0000-000051740000}"/>
    <cellStyle name="Percent 10 3 2 2 3 2 4" xfId="36200" xr:uid="{00000000-0005-0000-0000-000052740000}"/>
    <cellStyle name="Percent 10 3 2 2 3 2 5" xfId="45445" xr:uid="{00000000-0005-0000-0000-000053740000}"/>
    <cellStyle name="Percent 10 3 2 2 3 3" xfId="12723" xr:uid="{00000000-0005-0000-0000-000054740000}"/>
    <cellStyle name="Percent 10 3 2 2 3 4" xfId="21973" xr:uid="{00000000-0005-0000-0000-000055740000}"/>
    <cellStyle name="Percent 10 3 2 2 3 5" xfId="31218" xr:uid="{00000000-0005-0000-0000-000056740000}"/>
    <cellStyle name="Percent 10 3 2 2 3 6" xfId="40463" xr:uid="{00000000-0005-0000-0000-000057740000}"/>
    <cellStyle name="Percent 10 3 2 2 4" xfId="2040" xr:uid="{00000000-0005-0000-0000-000058740000}"/>
    <cellStyle name="Percent 10 3 2 2 4 2" xfId="7022" xr:uid="{00000000-0005-0000-0000-000059740000}"/>
    <cellStyle name="Percent 10 3 2 2 4 2 2" xfId="16267" xr:uid="{00000000-0005-0000-0000-00005A740000}"/>
    <cellStyle name="Percent 10 3 2 2 4 2 3" xfId="25517" xr:uid="{00000000-0005-0000-0000-00005B740000}"/>
    <cellStyle name="Percent 10 3 2 2 4 2 4" xfId="34762" xr:uid="{00000000-0005-0000-0000-00005C740000}"/>
    <cellStyle name="Percent 10 3 2 2 4 2 5" xfId="44007" xr:uid="{00000000-0005-0000-0000-00005D740000}"/>
    <cellStyle name="Percent 10 3 2 2 4 3" xfId="11285" xr:uid="{00000000-0005-0000-0000-00005E740000}"/>
    <cellStyle name="Percent 10 3 2 2 4 4" xfId="20535" xr:uid="{00000000-0005-0000-0000-00005F740000}"/>
    <cellStyle name="Percent 10 3 2 2 4 5" xfId="29780" xr:uid="{00000000-0005-0000-0000-000060740000}"/>
    <cellStyle name="Percent 10 3 2 2 4 6" xfId="39025" xr:uid="{00000000-0005-0000-0000-000061740000}"/>
    <cellStyle name="Percent 10 3 2 2 5" xfId="5618" xr:uid="{00000000-0005-0000-0000-000062740000}"/>
    <cellStyle name="Percent 10 3 2 2 5 2" xfId="14863" xr:uid="{00000000-0005-0000-0000-000063740000}"/>
    <cellStyle name="Percent 10 3 2 2 5 3" xfId="24113" xr:uid="{00000000-0005-0000-0000-000064740000}"/>
    <cellStyle name="Percent 10 3 2 2 5 4" xfId="33358" xr:uid="{00000000-0005-0000-0000-000065740000}"/>
    <cellStyle name="Percent 10 3 2 2 5 5" xfId="42603" xr:uid="{00000000-0005-0000-0000-000066740000}"/>
    <cellStyle name="Percent 10 3 2 2 6" xfId="4899" xr:uid="{00000000-0005-0000-0000-000067740000}"/>
    <cellStyle name="Percent 10 3 2 2 6 2" xfId="14144" xr:uid="{00000000-0005-0000-0000-000068740000}"/>
    <cellStyle name="Percent 10 3 2 2 6 3" xfId="23394" xr:uid="{00000000-0005-0000-0000-000069740000}"/>
    <cellStyle name="Percent 10 3 2 2 6 4" xfId="32639" xr:uid="{00000000-0005-0000-0000-00006A740000}"/>
    <cellStyle name="Percent 10 3 2 2 6 5" xfId="41884" xr:uid="{00000000-0005-0000-0000-00006B740000}"/>
    <cellStyle name="Percent 10 3 2 2 7" xfId="9881" xr:uid="{00000000-0005-0000-0000-00006C740000}"/>
    <cellStyle name="Percent 10 3 2 2 8" xfId="19131" xr:uid="{00000000-0005-0000-0000-00006D740000}"/>
    <cellStyle name="Percent 10 3 2 2 9" xfId="28376" xr:uid="{00000000-0005-0000-0000-00006E740000}"/>
    <cellStyle name="Percent 10 3 2 3" xfId="987" xr:uid="{00000000-0005-0000-0000-00006F740000}"/>
    <cellStyle name="Percent 10 3 2 3 2" xfId="3829" xr:uid="{00000000-0005-0000-0000-000070740000}"/>
    <cellStyle name="Percent 10 3 2 3 2 2" xfId="8811" xr:uid="{00000000-0005-0000-0000-000071740000}"/>
    <cellStyle name="Percent 10 3 2 3 2 2 2" xfId="18056" xr:uid="{00000000-0005-0000-0000-000072740000}"/>
    <cellStyle name="Percent 10 3 2 3 2 2 3" xfId="27306" xr:uid="{00000000-0005-0000-0000-000073740000}"/>
    <cellStyle name="Percent 10 3 2 3 2 2 4" xfId="36551" xr:uid="{00000000-0005-0000-0000-000074740000}"/>
    <cellStyle name="Percent 10 3 2 3 2 2 5" xfId="45796" xr:uid="{00000000-0005-0000-0000-000075740000}"/>
    <cellStyle name="Percent 10 3 2 3 2 3" xfId="13074" xr:uid="{00000000-0005-0000-0000-000076740000}"/>
    <cellStyle name="Percent 10 3 2 3 2 4" xfId="22324" xr:uid="{00000000-0005-0000-0000-000077740000}"/>
    <cellStyle name="Percent 10 3 2 3 2 5" xfId="31569" xr:uid="{00000000-0005-0000-0000-000078740000}"/>
    <cellStyle name="Percent 10 3 2 3 2 6" xfId="40814" xr:uid="{00000000-0005-0000-0000-000079740000}"/>
    <cellStyle name="Percent 10 3 2 3 3" xfId="2391" xr:uid="{00000000-0005-0000-0000-00007A740000}"/>
    <cellStyle name="Percent 10 3 2 3 3 2" xfId="7373" xr:uid="{00000000-0005-0000-0000-00007B740000}"/>
    <cellStyle name="Percent 10 3 2 3 3 2 2" xfId="16618" xr:uid="{00000000-0005-0000-0000-00007C740000}"/>
    <cellStyle name="Percent 10 3 2 3 3 2 3" xfId="25868" xr:uid="{00000000-0005-0000-0000-00007D740000}"/>
    <cellStyle name="Percent 10 3 2 3 3 2 4" xfId="35113" xr:uid="{00000000-0005-0000-0000-00007E740000}"/>
    <cellStyle name="Percent 10 3 2 3 3 2 5" xfId="44358" xr:uid="{00000000-0005-0000-0000-00007F740000}"/>
    <cellStyle name="Percent 10 3 2 3 3 3" xfId="11636" xr:uid="{00000000-0005-0000-0000-000080740000}"/>
    <cellStyle name="Percent 10 3 2 3 3 4" xfId="20886" xr:uid="{00000000-0005-0000-0000-000081740000}"/>
    <cellStyle name="Percent 10 3 2 3 3 5" xfId="30131" xr:uid="{00000000-0005-0000-0000-000082740000}"/>
    <cellStyle name="Percent 10 3 2 3 3 6" xfId="39376" xr:uid="{00000000-0005-0000-0000-000083740000}"/>
    <cellStyle name="Percent 10 3 2 3 4" xfId="5969" xr:uid="{00000000-0005-0000-0000-000084740000}"/>
    <cellStyle name="Percent 10 3 2 3 4 2" xfId="15214" xr:uid="{00000000-0005-0000-0000-000085740000}"/>
    <cellStyle name="Percent 10 3 2 3 4 3" xfId="24464" xr:uid="{00000000-0005-0000-0000-000086740000}"/>
    <cellStyle name="Percent 10 3 2 3 4 4" xfId="33709" xr:uid="{00000000-0005-0000-0000-000087740000}"/>
    <cellStyle name="Percent 10 3 2 3 4 5" xfId="42954" xr:uid="{00000000-0005-0000-0000-000088740000}"/>
    <cellStyle name="Percent 10 3 2 3 5" xfId="10232" xr:uid="{00000000-0005-0000-0000-000089740000}"/>
    <cellStyle name="Percent 10 3 2 3 6" xfId="19482" xr:uid="{00000000-0005-0000-0000-00008A740000}"/>
    <cellStyle name="Percent 10 3 2 3 7" xfId="28727" xr:uid="{00000000-0005-0000-0000-00008B740000}"/>
    <cellStyle name="Percent 10 3 2 3 8" xfId="37972" xr:uid="{00000000-0005-0000-0000-00008C740000}"/>
    <cellStyle name="Percent 10 3 2 4" xfId="3110" xr:uid="{00000000-0005-0000-0000-00008D740000}"/>
    <cellStyle name="Percent 10 3 2 4 2" xfId="8092" xr:uid="{00000000-0005-0000-0000-00008E740000}"/>
    <cellStyle name="Percent 10 3 2 4 2 2" xfId="17337" xr:uid="{00000000-0005-0000-0000-00008F740000}"/>
    <cellStyle name="Percent 10 3 2 4 2 3" xfId="26587" xr:uid="{00000000-0005-0000-0000-000090740000}"/>
    <cellStyle name="Percent 10 3 2 4 2 4" xfId="35832" xr:uid="{00000000-0005-0000-0000-000091740000}"/>
    <cellStyle name="Percent 10 3 2 4 2 5" xfId="45077" xr:uid="{00000000-0005-0000-0000-000092740000}"/>
    <cellStyle name="Percent 10 3 2 4 3" xfId="12355" xr:uid="{00000000-0005-0000-0000-000093740000}"/>
    <cellStyle name="Percent 10 3 2 4 4" xfId="21605" xr:uid="{00000000-0005-0000-0000-000094740000}"/>
    <cellStyle name="Percent 10 3 2 4 5" xfId="30850" xr:uid="{00000000-0005-0000-0000-000095740000}"/>
    <cellStyle name="Percent 10 3 2 4 6" xfId="40095" xr:uid="{00000000-0005-0000-0000-000096740000}"/>
    <cellStyle name="Percent 10 3 2 5" xfId="1806" xr:uid="{00000000-0005-0000-0000-000097740000}"/>
    <cellStyle name="Percent 10 3 2 5 2" xfId="6788" xr:uid="{00000000-0005-0000-0000-000098740000}"/>
    <cellStyle name="Percent 10 3 2 5 2 2" xfId="16033" xr:uid="{00000000-0005-0000-0000-000099740000}"/>
    <cellStyle name="Percent 10 3 2 5 2 3" xfId="25283" xr:uid="{00000000-0005-0000-0000-00009A740000}"/>
    <cellStyle name="Percent 10 3 2 5 2 4" xfId="34528" xr:uid="{00000000-0005-0000-0000-00009B740000}"/>
    <cellStyle name="Percent 10 3 2 5 2 5" xfId="43773" xr:uid="{00000000-0005-0000-0000-00009C740000}"/>
    <cellStyle name="Percent 10 3 2 5 3" xfId="11051" xr:uid="{00000000-0005-0000-0000-00009D740000}"/>
    <cellStyle name="Percent 10 3 2 5 4" xfId="20301" xr:uid="{00000000-0005-0000-0000-00009E740000}"/>
    <cellStyle name="Percent 10 3 2 5 5" xfId="29546" xr:uid="{00000000-0005-0000-0000-00009F740000}"/>
    <cellStyle name="Percent 10 3 2 5 6" xfId="38791" xr:uid="{00000000-0005-0000-0000-0000A0740000}"/>
    <cellStyle name="Percent 10 3 2 6" xfId="5250" xr:uid="{00000000-0005-0000-0000-0000A1740000}"/>
    <cellStyle name="Percent 10 3 2 6 2" xfId="14495" xr:uid="{00000000-0005-0000-0000-0000A2740000}"/>
    <cellStyle name="Percent 10 3 2 6 3" xfId="23745" xr:uid="{00000000-0005-0000-0000-0000A3740000}"/>
    <cellStyle name="Percent 10 3 2 6 4" xfId="32990" xr:uid="{00000000-0005-0000-0000-0000A4740000}"/>
    <cellStyle name="Percent 10 3 2 6 5" xfId="42235" xr:uid="{00000000-0005-0000-0000-0000A5740000}"/>
    <cellStyle name="Percent 10 3 2 7" xfId="4548" xr:uid="{00000000-0005-0000-0000-0000A6740000}"/>
    <cellStyle name="Percent 10 3 2 7 2" xfId="13793" xr:uid="{00000000-0005-0000-0000-0000A7740000}"/>
    <cellStyle name="Percent 10 3 2 7 3" xfId="23043" xr:uid="{00000000-0005-0000-0000-0000A8740000}"/>
    <cellStyle name="Percent 10 3 2 7 4" xfId="32288" xr:uid="{00000000-0005-0000-0000-0000A9740000}"/>
    <cellStyle name="Percent 10 3 2 7 5" xfId="41533" xr:uid="{00000000-0005-0000-0000-0000AA740000}"/>
    <cellStyle name="Percent 10 3 2 8" xfId="9513" xr:uid="{00000000-0005-0000-0000-0000AB740000}"/>
    <cellStyle name="Percent 10 3 2 9" xfId="18763" xr:uid="{00000000-0005-0000-0000-0000AC740000}"/>
    <cellStyle name="Percent 10 3 3" xfId="423" xr:uid="{00000000-0005-0000-0000-0000AD740000}"/>
    <cellStyle name="Percent 10 3 3 10" xfId="28164" xr:uid="{00000000-0005-0000-0000-0000AE740000}"/>
    <cellStyle name="Percent 10 3 3 11" xfId="37409" xr:uid="{00000000-0005-0000-0000-0000AF740000}"/>
    <cellStyle name="Percent 10 3 3 2" xfId="792" xr:uid="{00000000-0005-0000-0000-0000B0740000}"/>
    <cellStyle name="Percent 10 3 3 2 10" xfId="37777" xr:uid="{00000000-0005-0000-0000-0000B1740000}"/>
    <cellStyle name="Percent 10 3 3 2 2" xfId="1494" xr:uid="{00000000-0005-0000-0000-0000B2740000}"/>
    <cellStyle name="Percent 10 3 3 2 2 2" xfId="4336" xr:uid="{00000000-0005-0000-0000-0000B3740000}"/>
    <cellStyle name="Percent 10 3 3 2 2 2 2" xfId="9318" xr:uid="{00000000-0005-0000-0000-0000B4740000}"/>
    <cellStyle name="Percent 10 3 3 2 2 2 2 2" xfId="18563" xr:uid="{00000000-0005-0000-0000-0000B5740000}"/>
    <cellStyle name="Percent 10 3 3 2 2 2 2 3" xfId="27813" xr:uid="{00000000-0005-0000-0000-0000B6740000}"/>
    <cellStyle name="Percent 10 3 3 2 2 2 2 4" xfId="37058" xr:uid="{00000000-0005-0000-0000-0000B7740000}"/>
    <cellStyle name="Percent 10 3 3 2 2 2 2 5" xfId="46303" xr:uid="{00000000-0005-0000-0000-0000B8740000}"/>
    <cellStyle name="Percent 10 3 3 2 2 2 3" xfId="13581" xr:uid="{00000000-0005-0000-0000-0000B9740000}"/>
    <cellStyle name="Percent 10 3 3 2 2 2 4" xfId="22831" xr:uid="{00000000-0005-0000-0000-0000BA740000}"/>
    <cellStyle name="Percent 10 3 3 2 2 2 5" xfId="32076" xr:uid="{00000000-0005-0000-0000-0000BB740000}"/>
    <cellStyle name="Percent 10 3 3 2 2 2 6" xfId="41321" xr:uid="{00000000-0005-0000-0000-0000BC740000}"/>
    <cellStyle name="Percent 10 3 3 2 2 3" xfId="2915" xr:uid="{00000000-0005-0000-0000-0000BD740000}"/>
    <cellStyle name="Percent 10 3 3 2 2 3 2" xfId="7897" xr:uid="{00000000-0005-0000-0000-0000BE740000}"/>
    <cellStyle name="Percent 10 3 3 2 2 3 2 2" xfId="17142" xr:uid="{00000000-0005-0000-0000-0000BF740000}"/>
    <cellStyle name="Percent 10 3 3 2 2 3 2 3" xfId="26392" xr:uid="{00000000-0005-0000-0000-0000C0740000}"/>
    <cellStyle name="Percent 10 3 3 2 2 3 2 4" xfId="35637" xr:uid="{00000000-0005-0000-0000-0000C1740000}"/>
    <cellStyle name="Percent 10 3 3 2 2 3 2 5" xfId="44882" xr:uid="{00000000-0005-0000-0000-0000C2740000}"/>
    <cellStyle name="Percent 10 3 3 2 2 3 3" xfId="12160" xr:uid="{00000000-0005-0000-0000-0000C3740000}"/>
    <cellStyle name="Percent 10 3 3 2 2 3 4" xfId="21410" xr:uid="{00000000-0005-0000-0000-0000C4740000}"/>
    <cellStyle name="Percent 10 3 3 2 2 3 5" xfId="30655" xr:uid="{00000000-0005-0000-0000-0000C5740000}"/>
    <cellStyle name="Percent 10 3 3 2 2 3 6" xfId="39900" xr:uid="{00000000-0005-0000-0000-0000C6740000}"/>
    <cellStyle name="Percent 10 3 3 2 2 4" xfId="6476" xr:uid="{00000000-0005-0000-0000-0000C7740000}"/>
    <cellStyle name="Percent 10 3 3 2 2 4 2" xfId="15721" xr:uid="{00000000-0005-0000-0000-0000C8740000}"/>
    <cellStyle name="Percent 10 3 3 2 2 4 3" xfId="24971" xr:uid="{00000000-0005-0000-0000-0000C9740000}"/>
    <cellStyle name="Percent 10 3 3 2 2 4 4" xfId="34216" xr:uid="{00000000-0005-0000-0000-0000CA740000}"/>
    <cellStyle name="Percent 10 3 3 2 2 4 5" xfId="43461" xr:uid="{00000000-0005-0000-0000-0000CB740000}"/>
    <cellStyle name="Percent 10 3 3 2 2 5" xfId="10739" xr:uid="{00000000-0005-0000-0000-0000CC740000}"/>
    <cellStyle name="Percent 10 3 3 2 2 6" xfId="19989" xr:uid="{00000000-0005-0000-0000-0000CD740000}"/>
    <cellStyle name="Percent 10 3 3 2 2 7" xfId="29234" xr:uid="{00000000-0005-0000-0000-0000CE740000}"/>
    <cellStyle name="Percent 10 3 3 2 2 8" xfId="38479" xr:uid="{00000000-0005-0000-0000-0000CF740000}"/>
    <cellStyle name="Percent 10 3 3 2 3" xfId="3634" xr:uid="{00000000-0005-0000-0000-0000D0740000}"/>
    <cellStyle name="Percent 10 3 3 2 3 2" xfId="8616" xr:uid="{00000000-0005-0000-0000-0000D1740000}"/>
    <cellStyle name="Percent 10 3 3 2 3 2 2" xfId="17861" xr:uid="{00000000-0005-0000-0000-0000D2740000}"/>
    <cellStyle name="Percent 10 3 3 2 3 2 3" xfId="27111" xr:uid="{00000000-0005-0000-0000-0000D3740000}"/>
    <cellStyle name="Percent 10 3 3 2 3 2 4" xfId="36356" xr:uid="{00000000-0005-0000-0000-0000D4740000}"/>
    <cellStyle name="Percent 10 3 3 2 3 2 5" xfId="45601" xr:uid="{00000000-0005-0000-0000-0000D5740000}"/>
    <cellStyle name="Percent 10 3 3 2 3 3" xfId="12879" xr:uid="{00000000-0005-0000-0000-0000D6740000}"/>
    <cellStyle name="Percent 10 3 3 2 3 4" xfId="22129" xr:uid="{00000000-0005-0000-0000-0000D7740000}"/>
    <cellStyle name="Percent 10 3 3 2 3 5" xfId="31374" xr:uid="{00000000-0005-0000-0000-0000D8740000}"/>
    <cellStyle name="Percent 10 3 3 2 3 6" xfId="40619" xr:uid="{00000000-0005-0000-0000-0000D9740000}"/>
    <cellStyle name="Percent 10 3 3 2 4" xfId="2196" xr:uid="{00000000-0005-0000-0000-0000DA740000}"/>
    <cellStyle name="Percent 10 3 3 2 4 2" xfId="7178" xr:uid="{00000000-0005-0000-0000-0000DB740000}"/>
    <cellStyle name="Percent 10 3 3 2 4 2 2" xfId="16423" xr:uid="{00000000-0005-0000-0000-0000DC740000}"/>
    <cellStyle name="Percent 10 3 3 2 4 2 3" xfId="25673" xr:uid="{00000000-0005-0000-0000-0000DD740000}"/>
    <cellStyle name="Percent 10 3 3 2 4 2 4" xfId="34918" xr:uid="{00000000-0005-0000-0000-0000DE740000}"/>
    <cellStyle name="Percent 10 3 3 2 4 2 5" xfId="44163" xr:uid="{00000000-0005-0000-0000-0000DF740000}"/>
    <cellStyle name="Percent 10 3 3 2 4 3" xfId="11441" xr:uid="{00000000-0005-0000-0000-0000E0740000}"/>
    <cellStyle name="Percent 10 3 3 2 4 4" xfId="20691" xr:uid="{00000000-0005-0000-0000-0000E1740000}"/>
    <cellStyle name="Percent 10 3 3 2 4 5" xfId="29936" xr:uid="{00000000-0005-0000-0000-0000E2740000}"/>
    <cellStyle name="Percent 10 3 3 2 4 6" xfId="39181" xr:uid="{00000000-0005-0000-0000-0000E3740000}"/>
    <cellStyle name="Percent 10 3 3 2 5" xfId="5774" xr:uid="{00000000-0005-0000-0000-0000E4740000}"/>
    <cellStyle name="Percent 10 3 3 2 5 2" xfId="15019" xr:uid="{00000000-0005-0000-0000-0000E5740000}"/>
    <cellStyle name="Percent 10 3 3 2 5 3" xfId="24269" xr:uid="{00000000-0005-0000-0000-0000E6740000}"/>
    <cellStyle name="Percent 10 3 3 2 5 4" xfId="33514" xr:uid="{00000000-0005-0000-0000-0000E7740000}"/>
    <cellStyle name="Percent 10 3 3 2 5 5" xfId="42759" xr:uid="{00000000-0005-0000-0000-0000E8740000}"/>
    <cellStyle name="Percent 10 3 3 2 6" xfId="5055" xr:uid="{00000000-0005-0000-0000-0000E9740000}"/>
    <cellStyle name="Percent 10 3 3 2 6 2" xfId="14300" xr:uid="{00000000-0005-0000-0000-0000EA740000}"/>
    <cellStyle name="Percent 10 3 3 2 6 3" xfId="23550" xr:uid="{00000000-0005-0000-0000-0000EB740000}"/>
    <cellStyle name="Percent 10 3 3 2 6 4" xfId="32795" xr:uid="{00000000-0005-0000-0000-0000EC740000}"/>
    <cellStyle name="Percent 10 3 3 2 6 5" xfId="42040" xr:uid="{00000000-0005-0000-0000-0000ED740000}"/>
    <cellStyle name="Percent 10 3 3 2 7" xfId="10037" xr:uid="{00000000-0005-0000-0000-0000EE740000}"/>
    <cellStyle name="Percent 10 3 3 2 8" xfId="19287" xr:uid="{00000000-0005-0000-0000-0000EF740000}"/>
    <cellStyle name="Percent 10 3 3 2 9" xfId="28532" xr:uid="{00000000-0005-0000-0000-0000F0740000}"/>
    <cellStyle name="Percent 10 3 3 3" xfId="1143" xr:uid="{00000000-0005-0000-0000-0000F1740000}"/>
    <cellStyle name="Percent 10 3 3 3 2" xfId="3985" xr:uid="{00000000-0005-0000-0000-0000F2740000}"/>
    <cellStyle name="Percent 10 3 3 3 2 2" xfId="8967" xr:uid="{00000000-0005-0000-0000-0000F3740000}"/>
    <cellStyle name="Percent 10 3 3 3 2 2 2" xfId="18212" xr:uid="{00000000-0005-0000-0000-0000F4740000}"/>
    <cellStyle name="Percent 10 3 3 3 2 2 3" xfId="27462" xr:uid="{00000000-0005-0000-0000-0000F5740000}"/>
    <cellStyle name="Percent 10 3 3 3 2 2 4" xfId="36707" xr:uid="{00000000-0005-0000-0000-0000F6740000}"/>
    <cellStyle name="Percent 10 3 3 3 2 2 5" xfId="45952" xr:uid="{00000000-0005-0000-0000-0000F7740000}"/>
    <cellStyle name="Percent 10 3 3 3 2 3" xfId="13230" xr:uid="{00000000-0005-0000-0000-0000F8740000}"/>
    <cellStyle name="Percent 10 3 3 3 2 4" xfId="22480" xr:uid="{00000000-0005-0000-0000-0000F9740000}"/>
    <cellStyle name="Percent 10 3 3 3 2 5" xfId="31725" xr:uid="{00000000-0005-0000-0000-0000FA740000}"/>
    <cellStyle name="Percent 10 3 3 3 2 6" xfId="40970" xr:uid="{00000000-0005-0000-0000-0000FB740000}"/>
    <cellStyle name="Percent 10 3 3 3 3" xfId="2547" xr:uid="{00000000-0005-0000-0000-0000FC740000}"/>
    <cellStyle name="Percent 10 3 3 3 3 2" xfId="7529" xr:uid="{00000000-0005-0000-0000-0000FD740000}"/>
    <cellStyle name="Percent 10 3 3 3 3 2 2" xfId="16774" xr:uid="{00000000-0005-0000-0000-0000FE740000}"/>
    <cellStyle name="Percent 10 3 3 3 3 2 3" xfId="26024" xr:uid="{00000000-0005-0000-0000-0000FF740000}"/>
    <cellStyle name="Percent 10 3 3 3 3 2 4" xfId="35269" xr:uid="{00000000-0005-0000-0000-000000750000}"/>
    <cellStyle name="Percent 10 3 3 3 3 2 5" xfId="44514" xr:uid="{00000000-0005-0000-0000-000001750000}"/>
    <cellStyle name="Percent 10 3 3 3 3 3" xfId="11792" xr:uid="{00000000-0005-0000-0000-000002750000}"/>
    <cellStyle name="Percent 10 3 3 3 3 4" xfId="21042" xr:uid="{00000000-0005-0000-0000-000003750000}"/>
    <cellStyle name="Percent 10 3 3 3 3 5" xfId="30287" xr:uid="{00000000-0005-0000-0000-000004750000}"/>
    <cellStyle name="Percent 10 3 3 3 3 6" xfId="39532" xr:uid="{00000000-0005-0000-0000-000005750000}"/>
    <cellStyle name="Percent 10 3 3 3 4" xfId="6125" xr:uid="{00000000-0005-0000-0000-000006750000}"/>
    <cellStyle name="Percent 10 3 3 3 4 2" xfId="15370" xr:uid="{00000000-0005-0000-0000-000007750000}"/>
    <cellStyle name="Percent 10 3 3 3 4 3" xfId="24620" xr:uid="{00000000-0005-0000-0000-000008750000}"/>
    <cellStyle name="Percent 10 3 3 3 4 4" xfId="33865" xr:uid="{00000000-0005-0000-0000-000009750000}"/>
    <cellStyle name="Percent 10 3 3 3 4 5" xfId="43110" xr:uid="{00000000-0005-0000-0000-00000A750000}"/>
    <cellStyle name="Percent 10 3 3 3 5" xfId="10388" xr:uid="{00000000-0005-0000-0000-00000B750000}"/>
    <cellStyle name="Percent 10 3 3 3 6" xfId="19638" xr:uid="{00000000-0005-0000-0000-00000C750000}"/>
    <cellStyle name="Percent 10 3 3 3 7" xfId="28883" xr:uid="{00000000-0005-0000-0000-00000D750000}"/>
    <cellStyle name="Percent 10 3 3 3 8" xfId="38128" xr:uid="{00000000-0005-0000-0000-00000E750000}"/>
    <cellStyle name="Percent 10 3 3 4" xfId="3266" xr:uid="{00000000-0005-0000-0000-00000F750000}"/>
    <cellStyle name="Percent 10 3 3 4 2" xfId="8248" xr:uid="{00000000-0005-0000-0000-000010750000}"/>
    <cellStyle name="Percent 10 3 3 4 2 2" xfId="17493" xr:uid="{00000000-0005-0000-0000-000011750000}"/>
    <cellStyle name="Percent 10 3 3 4 2 3" xfId="26743" xr:uid="{00000000-0005-0000-0000-000012750000}"/>
    <cellStyle name="Percent 10 3 3 4 2 4" xfId="35988" xr:uid="{00000000-0005-0000-0000-000013750000}"/>
    <cellStyle name="Percent 10 3 3 4 2 5" xfId="45233" xr:uid="{00000000-0005-0000-0000-000014750000}"/>
    <cellStyle name="Percent 10 3 3 4 3" xfId="12511" xr:uid="{00000000-0005-0000-0000-000015750000}"/>
    <cellStyle name="Percent 10 3 3 4 4" xfId="21761" xr:uid="{00000000-0005-0000-0000-000016750000}"/>
    <cellStyle name="Percent 10 3 3 4 5" xfId="31006" xr:uid="{00000000-0005-0000-0000-000017750000}"/>
    <cellStyle name="Percent 10 3 3 4 6" xfId="40251" xr:uid="{00000000-0005-0000-0000-000018750000}"/>
    <cellStyle name="Percent 10 3 3 5" xfId="1728" xr:uid="{00000000-0005-0000-0000-000019750000}"/>
    <cellStyle name="Percent 10 3 3 5 2" xfId="6710" xr:uid="{00000000-0005-0000-0000-00001A750000}"/>
    <cellStyle name="Percent 10 3 3 5 2 2" xfId="15955" xr:uid="{00000000-0005-0000-0000-00001B750000}"/>
    <cellStyle name="Percent 10 3 3 5 2 3" xfId="25205" xr:uid="{00000000-0005-0000-0000-00001C750000}"/>
    <cellStyle name="Percent 10 3 3 5 2 4" xfId="34450" xr:uid="{00000000-0005-0000-0000-00001D750000}"/>
    <cellStyle name="Percent 10 3 3 5 2 5" xfId="43695" xr:uid="{00000000-0005-0000-0000-00001E750000}"/>
    <cellStyle name="Percent 10 3 3 5 3" xfId="10973" xr:uid="{00000000-0005-0000-0000-00001F750000}"/>
    <cellStyle name="Percent 10 3 3 5 4" xfId="20223" xr:uid="{00000000-0005-0000-0000-000020750000}"/>
    <cellStyle name="Percent 10 3 3 5 5" xfId="29468" xr:uid="{00000000-0005-0000-0000-000021750000}"/>
    <cellStyle name="Percent 10 3 3 5 6" xfId="38713" xr:uid="{00000000-0005-0000-0000-000022750000}"/>
    <cellStyle name="Percent 10 3 3 6" xfId="5406" xr:uid="{00000000-0005-0000-0000-000023750000}"/>
    <cellStyle name="Percent 10 3 3 6 2" xfId="14651" xr:uid="{00000000-0005-0000-0000-000024750000}"/>
    <cellStyle name="Percent 10 3 3 6 3" xfId="23901" xr:uid="{00000000-0005-0000-0000-000025750000}"/>
    <cellStyle name="Percent 10 3 3 6 4" xfId="33146" xr:uid="{00000000-0005-0000-0000-000026750000}"/>
    <cellStyle name="Percent 10 3 3 6 5" xfId="42391" xr:uid="{00000000-0005-0000-0000-000027750000}"/>
    <cellStyle name="Percent 10 3 3 7" xfId="4704" xr:uid="{00000000-0005-0000-0000-000028750000}"/>
    <cellStyle name="Percent 10 3 3 7 2" xfId="13949" xr:uid="{00000000-0005-0000-0000-000029750000}"/>
    <cellStyle name="Percent 10 3 3 7 3" xfId="23199" xr:uid="{00000000-0005-0000-0000-00002A750000}"/>
    <cellStyle name="Percent 10 3 3 7 4" xfId="32444" xr:uid="{00000000-0005-0000-0000-00002B750000}"/>
    <cellStyle name="Percent 10 3 3 7 5" xfId="41689" xr:uid="{00000000-0005-0000-0000-00002C750000}"/>
    <cellStyle name="Percent 10 3 3 8" xfId="9669" xr:uid="{00000000-0005-0000-0000-00002D750000}"/>
    <cellStyle name="Percent 10 3 3 9" xfId="18919" xr:uid="{00000000-0005-0000-0000-00002E750000}"/>
    <cellStyle name="Percent 10 3 4" xfId="558" xr:uid="{00000000-0005-0000-0000-00002F750000}"/>
    <cellStyle name="Percent 10 3 4 10" xfId="37543" xr:uid="{00000000-0005-0000-0000-000030750000}"/>
    <cellStyle name="Percent 10 3 4 2" xfId="1260" xr:uid="{00000000-0005-0000-0000-000031750000}"/>
    <cellStyle name="Percent 10 3 4 2 2" xfId="4102" xr:uid="{00000000-0005-0000-0000-000032750000}"/>
    <cellStyle name="Percent 10 3 4 2 2 2" xfId="9084" xr:uid="{00000000-0005-0000-0000-000033750000}"/>
    <cellStyle name="Percent 10 3 4 2 2 2 2" xfId="18329" xr:uid="{00000000-0005-0000-0000-000034750000}"/>
    <cellStyle name="Percent 10 3 4 2 2 2 3" xfId="27579" xr:uid="{00000000-0005-0000-0000-000035750000}"/>
    <cellStyle name="Percent 10 3 4 2 2 2 4" xfId="36824" xr:uid="{00000000-0005-0000-0000-000036750000}"/>
    <cellStyle name="Percent 10 3 4 2 2 2 5" xfId="46069" xr:uid="{00000000-0005-0000-0000-000037750000}"/>
    <cellStyle name="Percent 10 3 4 2 2 3" xfId="13347" xr:uid="{00000000-0005-0000-0000-000038750000}"/>
    <cellStyle name="Percent 10 3 4 2 2 4" xfId="22597" xr:uid="{00000000-0005-0000-0000-000039750000}"/>
    <cellStyle name="Percent 10 3 4 2 2 5" xfId="31842" xr:uid="{00000000-0005-0000-0000-00003A750000}"/>
    <cellStyle name="Percent 10 3 4 2 2 6" xfId="41087" xr:uid="{00000000-0005-0000-0000-00003B750000}"/>
    <cellStyle name="Percent 10 3 4 2 3" xfId="2681" xr:uid="{00000000-0005-0000-0000-00003C750000}"/>
    <cellStyle name="Percent 10 3 4 2 3 2" xfId="7663" xr:uid="{00000000-0005-0000-0000-00003D750000}"/>
    <cellStyle name="Percent 10 3 4 2 3 2 2" xfId="16908" xr:uid="{00000000-0005-0000-0000-00003E750000}"/>
    <cellStyle name="Percent 10 3 4 2 3 2 3" xfId="26158" xr:uid="{00000000-0005-0000-0000-00003F750000}"/>
    <cellStyle name="Percent 10 3 4 2 3 2 4" xfId="35403" xr:uid="{00000000-0005-0000-0000-000040750000}"/>
    <cellStyle name="Percent 10 3 4 2 3 2 5" xfId="44648" xr:uid="{00000000-0005-0000-0000-000041750000}"/>
    <cellStyle name="Percent 10 3 4 2 3 3" xfId="11926" xr:uid="{00000000-0005-0000-0000-000042750000}"/>
    <cellStyle name="Percent 10 3 4 2 3 4" xfId="21176" xr:uid="{00000000-0005-0000-0000-000043750000}"/>
    <cellStyle name="Percent 10 3 4 2 3 5" xfId="30421" xr:uid="{00000000-0005-0000-0000-000044750000}"/>
    <cellStyle name="Percent 10 3 4 2 3 6" xfId="39666" xr:uid="{00000000-0005-0000-0000-000045750000}"/>
    <cellStyle name="Percent 10 3 4 2 4" xfId="6242" xr:uid="{00000000-0005-0000-0000-000046750000}"/>
    <cellStyle name="Percent 10 3 4 2 4 2" xfId="15487" xr:uid="{00000000-0005-0000-0000-000047750000}"/>
    <cellStyle name="Percent 10 3 4 2 4 3" xfId="24737" xr:uid="{00000000-0005-0000-0000-000048750000}"/>
    <cellStyle name="Percent 10 3 4 2 4 4" xfId="33982" xr:uid="{00000000-0005-0000-0000-000049750000}"/>
    <cellStyle name="Percent 10 3 4 2 4 5" xfId="43227" xr:uid="{00000000-0005-0000-0000-00004A750000}"/>
    <cellStyle name="Percent 10 3 4 2 5" xfId="10505" xr:uid="{00000000-0005-0000-0000-00004B750000}"/>
    <cellStyle name="Percent 10 3 4 2 6" xfId="19755" xr:uid="{00000000-0005-0000-0000-00004C750000}"/>
    <cellStyle name="Percent 10 3 4 2 7" xfId="29000" xr:uid="{00000000-0005-0000-0000-00004D750000}"/>
    <cellStyle name="Percent 10 3 4 2 8" xfId="38245" xr:uid="{00000000-0005-0000-0000-00004E750000}"/>
    <cellStyle name="Percent 10 3 4 3" xfId="3400" xr:uid="{00000000-0005-0000-0000-00004F750000}"/>
    <cellStyle name="Percent 10 3 4 3 2" xfId="8382" xr:uid="{00000000-0005-0000-0000-000050750000}"/>
    <cellStyle name="Percent 10 3 4 3 2 2" xfId="17627" xr:uid="{00000000-0005-0000-0000-000051750000}"/>
    <cellStyle name="Percent 10 3 4 3 2 3" xfId="26877" xr:uid="{00000000-0005-0000-0000-000052750000}"/>
    <cellStyle name="Percent 10 3 4 3 2 4" xfId="36122" xr:uid="{00000000-0005-0000-0000-000053750000}"/>
    <cellStyle name="Percent 10 3 4 3 2 5" xfId="45367" xr:uid="{00000000-0005-0000-0000-000054750000}"/>
    <cellStyle name="Percent 10 3 4 3 3" xfId="12645" xr:uid="{00000000-0005-0000-0000-000055750000}"/>
    <cellStyle name="Percent 10 3 4 3 4" xfId="21895" xr:uid="{00000000-0005-0000-0000-000056750000}"/>
    <cellStyle name="Percent 10 3 4 3 5" xfId="31140" xr:uid="{00000000-0005-0000-0000-000057750000}"/>
    <cellStyle name="Percent 10 3 4 3 6" xfId="40385" xr:uid="{00000000-0005-0000-0000-000058750000}"/>
    <cellStyle name="Percent 10 3 4 4" xfId="1962" xr:uid="{00000000-0005-0000-0000-000059750000}"/>
    <cellStyle name="Percent 10 3 4 4 2" xfId="6944" xr:uid="{00000000-0005-0000-0000-00005A750000}"/>
    <cellStyle name="Percent 10 3 4 4 2 2" xfId="16189" xr:uid="{00000000-0005-0000-0000-00005B750000}"/>
    <cellStyle name="Percent 10 3 4 4 2 3" xfId="25439" xr:uid="{00000000-0005-0000-0000-00005C750000}"/>
    <cellStyle name="Percent 10 3 4 4 2 4" xfId="34684" xr:uid="{00000000-0005-0000-0000-00005D750000}"/>
    <cellStyle name="Percent 10 3 4 4 2 5" xfId="43929" xr:uid="{00000000-0005-0000-0000-00005E750000}"/>
    <cellStyle name="Percent 10 3 4 4 3" xfId="11207" xr:uid="{00000000-0005-0000-0000-00005F750000}"/>
    <cellStyle name="Percent 10 3 4 4 4" xfId="20457" xr:uid="{00000000-0005-0000-0000-000060750000}"/>
    <cellStyle name="Percent 10 3 4 4 5" xfId="29702" xr:uid="{00000000-0005-0000-0000-000061750000}"/>
    <cellStyle name="Percent 10 3 4 4 6" xfId="38947" xr:uid="{00000000-0005-0000-0000-000062750000}"/>
    <cellStyle name="Percent 10 3 4 5" xfId="5540" xr:uid="{00000000-0005-0000-0000-000063750000}"/>
    <cellStyle name="Percent 10 3 4 5 2" xfId="14785" xr:uid="{00000000-0005-0000-0000-000064750000}"/>
    <cellStyle name="Percent 10 3 4 5 3" xfId="24035" xr:uid="{00000000-0005-0000-0000-000065750000}"/>
    <cellStyle name="Percent 10 3 4 5 4" xfId="33280" xr:uid="{00000000-0005-0000-0000-000066750000}"/>
    <cellStyle name="Percent 10 3 4 5 5" xfId="42525" xr:uid="{00000000-0005-0000-0000-000067750000}"/>
    <cellStyle name="Percent 10 3 4 6" xfId="4821" xr:uid="{00000000-0005-0000-0000-000068750000}"/>
    <cellStyle name="Percent 10 3 4 6 2" xfId="14066" xr:uid="{00000000-0005-0000-0000-000069750000}"/>
    <cellStyle name="Percent 10 3 4 6 3" xfId="23316" xr:uid="{00000000-0005-0000-0000-00006A750000}"/>
    <cellStyle name="Percent 10 3 4 6 4" xfId="32561" xr:uid="{00000000-0005-0000-0000-00006B750000}"/>
    <cellStyle name="Percent 10 3 4 6 5" xfId="41806" xr:uid="{00000000-0005-0000-0000-00006C750000}"/>
    <cellStyle name="Percent 10 3 4 7" xfId="9803" xr:uid="{00000000-0005-0000-0000-00006D750000}"/>
    <cellStyle name="Percent 10 3 4 8" xfId="19053" xr:uid="{00000000-0005-0000-0000-00006E750000}"/>
    <cellStyle name="Percent 10 3 4 9" xfId="28298" xr:uid="{00000000-0005-0000-0000-00006F750000}"/>
    <cellStyle name="Percent 10 3 5" xfId="909" xr:uid="{00000000-0005-0000-0000-000070750000}"/>
    <cellStyle name="Percent 10 3 5 2" xfId="3751" xr:uid="{00000000-0005-0000-0000-000071750000}"/>
    <cellStyle name="Percent 10 3 5 2 2" xfId="8733" xr:uid="{00000000-0005-0000-0000-000072750000}"/>
    <cellStyle name="Percent 10 3 5 2 2 2" xfId="17978" xr:uid="{00000000-0005-0000-0000-000073750000}"/>
    <cellStyle name="Percent 10 3 5 2 2 3" xfId="27228" xr:uid="{00000000-0005-0000-0000-000074750000}"/>
    <cellStyle name="Percent 10 3 5 2 2 4" xfId="36473" xr:uid="{00000000-0005-0000-0000-000075750000}"/>
    <cellStyle name="Percent 10 3 5 2 2 5" xfId="45718" xr:uid="{00000000-0005-0000-0000-000076750000}"/>
    <cellStyle name="Percent 10 3 5 2 3" xfId="12996" xr:uid="{00000000-0005-0000-0000-000077750000}"/>
    <cellStyle name="Percent 10 3 5 2 4" xfId="22246" xr:uid="{00000000-0005-0000-0000-000078750000}"/>
    <cellStyle name="Percent 10 3 5 2 5" xfId="31491" xr:uid="{00000000-0005-0000-0000-000079750000}"/>
    <cellStyle name="Percent 10 3 5 2 6" xfId="40736" xr:uid="{00000000-0005-0000-0000-00007A750000}"/>
    <cellStyle name="Percent 10 3 5 3" xfId="2313" xr:uid="{00000000-0005-0000-0000-00007B750000}"/>
    <cellStyle name="Percent 10 3 5 3 2" xfId="7295" xr:uid="{00000000-0005-0000-0000-00007C750000}"/>
    <cellStyle name="Percent 10 3 5 3 2 2" xfId="16540" xr:uid="{00000000-0005-0000-0000-00007D750000}"/>
    <cellStyle name="Percent 10 3 5 3 2 3" xfId="25790" xr:uid="{00000000-0005-0000-0000-00007E750000}"/>
    <cellStyle name="Percent 10 3 5 3 2 4" xfId="35035" xr:uid="{00000000-0005-0000-0000-00007F750000}"/>
    <cellStyle name="Percent 10 3 5 3 2 5" xfId="44280" xr:uid="{00000000-0005-0000-0000-000080750000}"/>
    <cellStyle name="Percent 10 3 5 3 3" xfId="11558" xr:uid="{00000000-0005-0000-0000-000081750000}"/>
    <cellStyle name="Percent 10 3 5 3 4" xfId="20808" xr:uid="{00000000-0005-0000-0000-000082750000}"/>
    <cellStyle name="Percent 10 3 5 3 5" xfId="30053" xr:uid="{00000000-0005-0000-0000-000083750000}"/>
    <cellStyle name="Percent 10 3 5 3 6" xfId="39298" xr:uid="{00000000-0005-0000-0000-000084750000}"/>
    <cellStyle name="Percent 10 3 5 4" xfId="5891" xr:uid="{00000000-0005-0000-0000-000085750000}"/>
    <cellStyle name="Percent 10 3 5 4 2" xfId="15136" xr:uid="{00000000-0005-0000-0000-000086750000}"/>
    <cellStyle name="Percent 10 3 5 4 3" xfId="24386" xr:uid="{00000000-0005-0000-0000-000087750000}"/>
    <cellStyle name="Percent 10 3 5 4 4" xfId="33631" xr:uid="{00000000-0005-0000-0000-000088750000}"/>
    <cellStyle name="Percent 10 3 5 4 5" xfId="42876" xr:uid="{00000000-0005-0000-0000-000089750000}"/>
    <cellStyle name="Percent 10 3 5 5" xfId="10154" xr:uid="{00000000-0005-0000-0000-00008A750000}"/>
    <cellStyle name="Percent 10 3 5 6" xfId="19404" xr:uid="{00000000-0005-0000-0000-00008B750000}"/>
    <cellStyle name="Percent 10 3 5 7" xfId="28649" xr:uid="{00000000-0005-0000-0000-00008C750000}"/>
    <cellStyle name="Percent 10 3 5 8" xfId="37894" xr:uid="{00000000-0005-0000-0000-00008D750000}"/>
    <cellStyle name="Percent 10 3 6" xfId="3032" xr:uid="{00000000-0005-0000-0000-00008E750000}"/>
    <cellStyle name="Percent 10 3 6 2" xfId="8014" xr:uid="{00000000-0005-0000-0000-00008F750000}"/>
    <cellStyle name="Percent 10 3 6 2 2" xfId="17259" xr:uid="{00000000-0005-0000-0000-000090750000}"/>
    <cellStyle name="Percent 10 3 6 2 3" xfId="26509" xr:uid="{00000000-0005-0000-0000-000091750000}"/>
    <cellStyle name="Percent 10 3 6 2 4" xfId="35754" xr:uid="{00000000-0005-0000-0000-000092750000}"/>
    <cellStyle name="Percent 10 3 6 2 5" xfId="44999" xr:uid="{00000000-0005-0000-0000-000093750000}"/>
    <cellStyle name="Percent 10 3 6 3" xfId="12277" xr:uid="{00000000-0005-0000-0000-000094750000}"/>
    <cellStyle name="Percent 10 3 6 4" xfId="21527" xr:uid="{00000000-0005-0000-0000-000095750000}"/>
    <cellStyle name="Percent 10 3 6 5" xfId="30772" xr:uid="{00000000-0005-0000-0000-000096750000}"/>
    <cellStyle name="Percent 10 3 6 6" xfId="40017" xr:uid="{00000000-0005-0000-0000-000097750000}"/>
    <cellStyle name="Percent 10 3 7" xfId="1572" xr:uid="{00000000-0005-0000-0000-000098750000}"/>
    <cellStyle name="Percent 10 3 7 2" xfId="6554" xr:uid="{00000000-0005-0000-0000-000099750000}"/>
    <cellStyle name="Percent 10 3 7 2 2" xfId="15799" xr:uid="{00000000-0005-0000-0000-00009A750000}"/>
    <cellStyle name="Percent 10 3 7 2 3" xfId="25049" xr:uid="{00000000-0005-0000-0000-00009B750000}"/>
    <cellStyle name="Percent 10 3 7 2 4" xfId="34294" xr:uid="{00000000-0005-0000-0000-00009C750000}"/>
    <cellStyle name="Percent 10 3 7 2 5" xfId="43539" xr:uid="{00000000-0005-0000-0000-00009D750000}"/>
    <cellStyle name="Percent 10 3 7 3" xfId="10817" xr:uid="{00000000-0005-0000-0000-00009E750000}"/>
    <cellStyle name="Percent 10 3 7 4" xfId="20067" xr:uid="{00000000-0005-0000-0000-00009F750000}"/>
    <cellStyle name="Percent 10 3 7 5" xfId="29312" xr:uid="{00000000-0005-0000-0000-0000A0750000}"/>
    <cellStyle name="Percent 10 3 7 6" xfId="38557" xr:uid="{00000000-0005-0000-0000-0000A1750000}"/>
    <cellStyle name="Percent 10 3 8" xfId="5172" xr:uid="{00000000-0005-0000-0000-0000A2750000}"/>
    <cellStyle name="Percent 10 3 8 2" xfId="14417" xr:uid="{00000000-0005-0000-0000-0000A3750000}"/>
    <cellStyle name="Percent 10 3 8 3" xfId="23667" xr:uid="{00000000-0005-0000-0000-0000A4750000}"/>
    <cellStyle name="Percent 10 3 8 4" xfId="32912" xr:uid="{00000000-0005-0000-0000-0000A5750000}"/>
    <cellStyle name="Percent 10 3 8 5" xfId="42157" xr:uid="{00000000-0005-0000-0000-0000A6750000}"/>
    <cellStyle name="Percent 10 3 9" xfId="4470" xr:uid="{00000000-0005-0000-0000-0000A7750000}"/>
    <cellStyle name="Percent 10 3 9 2" xfId="13715" xr:uid="{00000000-0005-0000-0000-0000A8750000}"/>
    <cellStyle name="Percent 10 3 9 3" xfId="22965" xr:uid="{00000000-0005-0000-0000-0000A9750000}"/>
    <cellStyle name="Percent 10 3 9 4" xfId="32210" xr:uid="{00000000-0005-0000-0000-0000AA750000}"/>
    <cellStyle name="Percent 10 3 9 5" xfId="41455" xr:uid="{00000000-0005-0000-0000-0000AB750000}"/>
    <cellStyle name="Percent 10 4" xfId="149" xr:uid="{00000000-0005-0000-0000-0000AC750000}"/>
    <cellStyle name="Percent 10 4 10" xfId="9396" xr:uid="{00000000-0005-0000-0000-0000AD750000}"/>
    <cellStyle name="Percent 10 4 11" xfId="18646" xr:uid="{00000000-0005-0000-0000-0000AE750000}"/>
    <cellStyle name="Percent 10 4 12" xfId="27891" xr:uid="{00000000-0005-0000-0000-0000AF750000}"/>
    <cellStyle name="Percent 10 4 13" xfId="37136" xr:uid="{00000000-0005-0000-0000-0000B0750000}"/>
    <cellStyle name="Percent 10 4 2" xfId="306" xr:uid="{00000000-0005-0000-0000-0000B1750000}"/>
    <cellStyle name="Percent 10 4 2 10" xfId="28047" xr:uid="{00000000-0005-0000-0000-0000B2750000}"/>
    <cellStyle name="Percent 10 4 2 11" xfId="37292" xr:uid="{00000000-0005-0000-0000-0000B3750000}"/>
    <cellStyle name="Percent 10 4 2 2" xfId="675" xr:uid="{00000000-0005-0000-0000-0000B4750000}"/>
    <cellStyle name="Percent 10 4 2 2 10" xfId="37660" xr:uid="{00000000-0005-0000-0000-0000B5750000}"/>
    <cellStyle name="Percent 10 4 2 2 2" xfId="1377" xr:uid="{00000000-0005-0000-0000-0000B6750000}"/>
    <cellStyle name="Percent 10 4 2 2 2 2" xfId="4219" xr:uid="{00000000-0005-0000-0000-0000B7750000}"/>
    <cellStyle name="Percent 10 4 2 2 2 2 2" xfId="9201" xr:uid="{00000000-0005-0000-0000-0000B8750000}"/>
    <cellStyle name="Percent 10 4 2 2 2 2 2 2" xfId="18446" xr:uid="{00000000-0005-0000-0000-0000B9750000}"/>
    <cellStyle name="Percent 10 4 2 2 2 2 2 3" xfId="27696" xr:uid="{00000000-0005-0000-0000-0000BA750000}"/>
    <cellStyle name="Percent 10 4 2 2 2 2 2 4" xfId="36941" xr:uid="{00000000-0005-0000-0000-0000BB750000}"/>
    <cellStyle name="Percent 10 4 2 2 2 2 2 5" xfId="46186" xr:uid="{00000000-0005-0000-0000-0000BC750000}"/>
    <cellStyle name="Percent 10 4 2 2 2 2 3" xfId="13464" xr:uid="{00000000-0005-0000-0000-0000BD750000}"/>
    <cellStyle name="Percent 10 4 2 2 2 2 4" xfId="22714" xr:uid="{00000000-0005-0000-0000-0000BE750000}"/>
    <cellStyle name="Percent 10 4 2 2 2 2 5" xfId="31959" xr:uid="{00000000-0005-0000-0000-0000BF750000}"/>
    <cellStyle name="Percent 10 4 2 2 2 2 6" xfId="41204" xr:uid="{00000000-0005-0000-0000-0000C0750000}"/>
    <cellStyle name="Percent 10 4 2 2 2 3" xfId="2798" xr:uid="{00000000-0005-0000-0000-0000C1750000}"/>
    <cellStyle name="Percent 10 4 2 2 2 3 2" xfId="7780" xr:uid="{00000000-0005-0000-0000-0000C2750000}"/>
    <cellStyle name="Percent 10 4 2 2 2 3 2 2" xfId="17025" xr:uid="{00000000-0005-0000-0000-0000C3750000}"/>
    <cellStyle name="Percent 10 4 2 2 2 3 2 3" xfId="26275" xr:uid="{00000000-0005-0000-0000-0000C4750000}"/>
    <cellStyle name="Percent 10 4 2 2 2 3 2 4" xfId="35520" xr:uid="{00000000-0005-0000-0000-0000C5750000}"/>
    <cellStyle name="Percent 10 4 2 2 2 3 2 5" xfId="44765" xr:uid="{00000000-0005-0000-0000-0000C6750000}"/>
    <cellStyle name="Percent 10 4 2 2 2 3 3" xfId="12043" xr:uid="{00000000-0005-0000-0000-0000C7750000}"/>
    <cellStyle name="Percent 10 4 2 2 2 3 4" xfId="21293" xr:uid="{00000000-0005-0000-0000-0000C8750000}"/>
    <cellStyle name="Percent 10 4 2 2 2 3 5" xfId="30538" xr:uid="{00000000-0005-0000-0000-0000C9750000}"/>
    <cellStyle name="Percent 10 4 2 2 2 3 6" xfId="39783" xr:uid="{00000000-0005-0000-0000-0000CA750000}"/>
    <cellStyle name="Percent 10 4 2 2 2 4" xfId="6359" xr:uid="{00000000-0005-0000-0000-0000CB750000}"/>
    <cellStyle name="Percent 10 4 2 2 2 4 2" xfId="15604" xr:uid="{00000000-0005-0000-0000-0000CC750000}"/>
    <cellStyle name="Percent 10 4 2 2 2 4 3" xfId="24854" xr:uid="{00000000-0005-0000-0000-0000CD750000}"/>
    <cellStyle name="Percent 10 4 2 2 2 4 4" xfId="34099" xr:uid="{00000000-0005-0000-0000-0000CE750000}"/>
    <cellStyle name="Percent 10 4 2 2 2 4 5" xfId="43344" xr:uid="{00000000-0005-0000-0000-0000CF750000}"/>
    <cellStyle name="Percent 10 4 2 2 2 5" xfId="10622" xr:uid="{00000000-0005-0000-0000-0000D0750000}"/>
    <cellStyle name="Percent 10 4 2 2 2 6" xfId="19872" xr:uid="{00000000-0005-0000-0000-0000D1750000}"/>
    <cellStyle name="Percent 10 4 2 2 2 7" xfId="29117" xr:uid="{00000000-0005-0000-0000-0000D2750000}"/>
    <cellStyle name="Percent 10 4 2 2 2 8" xfId="38362" xr:uid="{00000000-0005-0000-0000-0000D3750000}"/>
    <cellStyle name="Percent 10 4 2 2 3" xfId="3517" xr:uid="{00000000-0005-0000-0000-0000D4750000}"/>
    <cellStyle name="Percent 10 4 2 2 3 2" xfId="8499" xr:uid="{00000000-0005-0000-0000-0000D5750000}"/>
    <cellStyle name="Percent 10 4 2 2 3 2 2" xfId="17744" xr:uid="{00000000-0005-0000-0000-0000D6750000}"/>
    <cellStyle name="Percent 10 4 2 2 3 2 3" xfId="26994" xr:uid="{00000000-0005-0000-0000-0000D7750000}"/>
    <cellStyle name="Percent 10 4 2 2 3 2 4" xfId="36239" xr:uid="{00000000-0005-0000-0000-0000D8750000}"/>
    <cellStyle name="Percent 10 4 2 2 3 2 5" xfId="45484" xr:uid="{00000000-0005-0000-0000-0000D9750000}"/>
    <cellStyle name="Percent 10 4 2 2 3 3" xfId="12762" xr:uid="{00000000-0005-0000-0000-0000DA750000}"/>
    <cellStyle name="Percent 10 4 2 2 3 4" xfId="22012" xr:uid="{00000000-0005-0000-0000-0000DB750000}"/>
    <cellStyle name="Percent 10 4 2 2 3 5" xfId="31257" xr:uid="{00000000-0005-0000-0000-0000DC750000}"/>
    <cellStyle name="Percent 10 4 2 2 3 6" xfId="40502" xr:uid="{00000000-0005-0000-0000-0000DD750000}"/>
    <cellStyle name="Percent 10 4 2 2 4" xfId="2079" xr:uid="{00000000-0005-0000-0000-0000DE750000}"/>
    <cellStyle name="Percent 10 4 2 2 4 2" xfId="7061" xr:uid="{00000000-0005-0000-0000-0000DF750000}"/>
    <cellStyle name="Percent 10 4 2 2 4 2 2" xfId="16306" xr:uid="{00000000-0005-0000-0000-0000E0750000}"/>
    <cellStyle name="Percent 10 4 2 2 4 2 3" xfId="25556" xr:uid="{00000000-0005-0000-0000-0000E1750000}"/>
    <cellStyle name="Percent 10 4 2 2 4 2 4" xfId="34801" xr:uid="{00000000-0005-0000-0000-0000E2750000}"/>
    <cellStyle name="Percent 10 4 2 2 4 2 5" xfId="44046" xr:uid="{00000000-0005-0000-0000-0000E3750000}"/>
    <cellStyle name="Percent 10 4 2 2 4 3" xfId="11324" xr:uid="{00000000-0005-0000-0000-0000E4750000}"/>
    <cellStyle name="Percent 10 4 2 2 4 4" xfId="20574" xr:uid="{00000000-0005-0000-0000-0000E5750000}"/>
    <cellStyle name="Percent 10 4 2 2 4 5" xfId="29819" xr:uid="{00000000-0005-0000-0000-0000E6750000}"/>
    <cellStyle name="Percent 10 4 2 2 4 6" xfId="39064" xr:uid="{00000000-0005-0000-0000-0000E7750000}"/>
    <cellStyle name="Percent 10 4 2 2 5" xfId="5657" xr:uid="{00000000-0005-0000-0000-0000E8750000}"/>
    <cellStyle name="Percent 10 4 2 2 5 2" xfId="14902" xr:uid="{00000000-0005-0000-0000-0000E9750000}"/>
    <cellStyle name="Percent 10 4 2 2 5 3" xfId="24152" xr:uid="{00000000-0005-0000-0000-0000EA750000}"/>
    <cellStyle name="Percent 10 4 2 2 5 4" xfId="33397" xr:uid="{00000000-0005-0000-0000-0000EB750000}"/>
    <cellStyle name="Percent 10 4 2 2 5 5" xfId="42642" xr:uid="{00000000-0005-0000-0000-0000EC750000}"/>
    <cellStyle name="Percent 10 4 2 2 6" xfId="4938" xr:uid="{00000000-0005-0000-0000-0000ED750000}"/>
    <cellStyle name="Percent 10 4 2 2 6 2" xfId="14183" xr:uid="{00000000-0005-0000-0000-0000EE750000}"/>
    <cellStyle name="Percent 10 4 2 2 6 3" xfId="23433" xr:uid="{00000000-0005-0000-0000-0000EF750000}"/>
    <cellStyle name="Percent 10 4 2 2 6 4" xfId="32678" xr:uid="{00000000-0005-0000-0000-0000F0750000}"/>
    <cellStyle name="Percent 10 4 2 2 6 5" xfId="41923" xr:uid="{00000000-0005-0000-0000-0000F1750000}"/>
    <cellStyle name="Percent 10 4 2 2 7" xfId="9920" xr:uid="{00000000-0005-0000-0000-0000F2750000}"/>
    <cellStyle name="Percent 10 4 2 2 8" xfId="19170" xr:uid="{00000000-0005-0000-0000-0000F3750000}"/>
    <cellStyle name="Percent 10 4 2 2 9" xfId="28415" xr:uid="{00000000-0005-0000-0000-0000F4750000}"/>
    <cellStyle name="Percent 10 4 2 3" xfId="1026" xr:uid="{00000000-0005-0000-0000-0000F5750000}"/>
    <cellStyle name="Percent 10 4 2 3 2" xfId="3868" xr:uid="{00000000-0005-0000-0000-0000F6750000}"/>
    <cellStyle name="Percent 10 4 2 3 2 2" xfId="8850" xr:uid="{00000000-0005-0000-0000-0000F7750000}"/>
    <cellStyle name="Percent 10 4 2 3 2 2 2" xfId="18095" xr:uid="{00000000-0005-0000-0000-0000F8750000}"/>
    <cellStyle name="Percent 10 4 2 3 2 2 3" xfId="27345" xr:uid="{00000000-0005-0000-0000-0000F9750000}"/>
    <cellStyle name="Percent 10 4 2 3 2 2 4" xfId="36590" xr:uid="{00000000-0005-0000-0000-0000FA750000}"/>
    <cellStyle name="Percent 10 4 2 3 2 2 5" xfId="45835" xr:uid="{00000000-0005-0000-0000-0000FB750000}"/>
    <cellStyle name="Percent 10 4 2 3 2 3" xfId="13113" xr:uid="{00000000-0005-0000-0000-0000FC750000}"/>
    <cellStyle name="Percent 10 4 2 3 2 4" xfId="22363" xr:uid="{00000000-0005-0000-0000-0000FD750000}"/>
    <cellStyle name="Percent 10 4 2 3 2 5" xfId="31608" xr:uid="{00000000-0005-0000-0000-0000FE750000}"/>
    <cellStyle name="Percent 10 4 2 3 2 6" xfId="40853" xr:uid="{00000000-0005-0000-0000-0000FF750000}"/>
    <cellStyle name="Percent 10 4 2 3 3" xfId="2430" xr:uid="{00000000-0005-0000-0000-000000760000}"/>
    <cellStyle name="Percent 10 4 2 3 3 2" xfId="7412" xr:uid="{00000000-0005-0000-0000-000001760000}"/>
    <cellStyle name="Percent 10 4 2 3 3 2 2" xfId="16657" xr:uid="{00000000-0005-0000-0000-000002760000}"/>
    <cellStyle name="Percent 10 4 2 3 3 2 3" xfId="25907" xr:uid="{00000000-0005-0000-0000-000003760000}"/>
    <cellStyle name="Percent 10 4 2 3 3 2 4" xfId="35152" xr:uid="{00000000-0005-0000-0000-000004760000}"/>
    <cellStyle name="Percent 10 4 2 3 3 2 5" xfId="44397" xr:uid="{00000000-0005-0000-0000-000005760000}"/>
    <cellStyle name="Percent 10 4 2 3 3 3" xfId="11675" xr:uid="{00000000-0005-0000-0000-000006760000}"/>
    <cellStyle name="Percent 10 4 2 3 3 4" xfId="20925" xr:uid="{00000000-0005-0000-0000-000007760000}"/>
    <cellStyle name="Percent 10 4 2 3 3 5" xfId="30170" xr:uid="{00000000-0005-0000-0000-000008760000}"/>
    <cellStyle name="Percent 10 4 2 3 3 6" xfId="39415" xr:uid="{00000000-0005-0000-0000-000009760000}"/>
    <cellStyle name="Percent 10 4 2 3 4" xfId="6008" xr:uid="{00000000-0005-0000-0000-00000A760000}"/>
    <cellStyle name="Percent 10 4 2 3 4 2" xfId="15253" xr:uid="{00000000-0005-0000-0000-00000B760000}"/>
    <cellStyle name="Percent 10 4 2 3 4 3" xfId="24503" xr:uid="{00000000-0005-0000-0000-00000C760000}"/>
    <cellStyle name="Percent 10 4 2 3 4 4" xfId="33748" xr:uid="{00000000-0005-0000-0000-00000D760000}"/>
    <cellStyle name="Percent 10 4 2 3 4 5" xfId="42993" xr:uid="{00000000-0005-0000-0000-00000E760000}"/>
    <cellStyle name="Percent 10 4 2 3 5" xfId="10271" xr:uid="{00000000-0005-0000-0000-00000F760000}"/>
    <cellStyle name="Percent 10 4 2 3 6" xfId="19521" xr:uid="{00000000-0005-0000-0000-000010760000}"/>
    <cellStyle name="Percent 10 4 2 3 7" xfId="28766" xr:uid="{00000000-0005-0000-0000-000011760000}"/>
    <cellStyle name="Percent 10 4 2 3 8" xfId="38011" xr:uid="{00000000-0005-0000-0000-000012760000}"/>
    <cellStyle name="Percent 10 4 2 4" xfId="3149" xr:uid="{00000000-0005-0000-0000-000013760000}"/>
    <cellStyle name="Percent 10 4 2 4 2" xfId="8131" xr:uid="{00000000-0005-0000-0000-000014760000}"/>
    <cellStyle name="Percent 10 4 2 4 2 2" xfId="17376" xr:uid="{00000000-0005-0000-0000-000015760000}"/>
    <cellStyle name="Percent 10 4 2 4 2 3" xfId="26626" xr:uid="{00000000-0005-0000-0000-000016760000}"/>
    <cellStyle name="Percent 10 4 2 4 2 4" xfId="35871" xr:uid="{00000000-0005-0000-0000-000017760000}"/>
    <cellStyle name="Percent 10 4 2 4 2 5" xfId="45116" xr:uid="{00000000-0005-0000-0000-000018760000}"/>
    <cellStyle name="Percent 10 4 2 4 3" xfId="12394" xr:uid="{00000000-0005-0000-0000-000019760000}"/>
    <cellStyle name="Percent 10 4 2 4 4" xfId="21644" xr:uid="{00000000-0005-0000-0000-00001A760000}"/>
    <cellStyle name="Percent 10 4 2 4 5" xfId="30889" xr:uid="{00000000-0005-0000-0000-00001B760000}"/>
    <cellStyle name="Percent 10 4 2 4 6" xfId="40134" xr:uid="{00000000-0005-0000-0000-00001C760000}"/>
    <cellStyle name="Percent 10 4 2 5" xfId="1845" xr:uid="{00000000-0005-0000-0000-00001D760000}"/>
    <cellStyle name="Percent 10 4 2 5 2" xfId="6827" xr:uid="{00000000-0005-0000-0000-00001E760000}"/>
    <cellStyle name="Percent 10 4 2 5 2 2" xfId="16072" xr:uid="{00000000-0005-0000-0000-00001F760000}"/>
    <cellStyle name="Percent 10 4 2 5 2 3" xfId="25322" xr:uid="{00000000-0005-0000-0000-000020760000}"/>
    <cellStyle name="Percent 10 4 2 5 2 4" xfId="34567" xr:uid="{00000000-0005-0000-0000-000021760000}"/>
    <cellStyle name="Percent 10 4 2 5 2 5" xfId="43812" xr:uid="{00000000-0005-0000-0000-000022760000}"/>
    <cellStyle name="Percent 10 4 2 5 3" xfId="11090" xr:uid="{00000000-0005-0000-0000-000023760000}"/>
    <cellStyle name="Percent 10 4 2 5 4" xfId="20340" xr:uid="{00000000-0005-0000-0000-000024760000}"/>
    <cellStyle name="Percent 10 4 2 5 5" xfId="29585" xr:uid="{00000000-0005-0000-0000-000025760000}"/>
    <cellStyle name="Percent 10 4 2 5 6" xfId="38830" xr:uid="{00000000-0005-0000-0000-000026760000}"/>
    <cellStyle name="Percent 10 4 2 6" xfId="5289" xr:uid="{00000000-0005-0000-0000-000027760000}"/>
    <cellStyle name="Percent 10 4 2 6 2" xfId="14534" xr:uid="{00000000-0005-0000-0000-000028760000}"/>
    <cellStyle name="Percent 10 4 2 6 3" xfId="23784" xr:uid="{00000000-0005-0000-0000-000029760000}"/>
    <cellStyle name="Percent 10 4 2 6 4" xfId="33029" xr:uid="{00000000-0005-0000-0000-00002A760000}"/>
    <cellStyle name="Percent 10 4 2 6 5" xfId="42274" xr:uid="{00000000-0005-0000-0000-00002B760000}"/>
    <cellStyle name="Percent 10 4 2 7" xfId="4587" xr:uid="{00000000-0005-0000-0000-00002C760000}"/>
    <cellStyle name="Percent 10 4 2 7 2" xfId="13832" xr:uid="{00000000-0005-0000-0000-00002D760000}"/>
    <cellStyle name="Percent 10 4 2 7 3" xfId="23082" xr:uid="{00000000-0005-0000-0000-00002E760000}"/>
    <cellStyle name="Percent 10 4 2 7 4" xfId="32327" xr:uid="{00000000-0005-0000-0000-00002F760000}"/>
    <cellStyle name="Percent 10 4 2 7 5" xfId="41572" xr:uid="{00000000-0005-0000-0000-000030760000}"/>
    <cellStyle name="Percent 10 4 2 8" xfId="9552" xr:uid="{00000000-0005-0000-0000-000031760000}"/>
    <cellStyle name="Percent 10 4 2 9" xfId="18802" xr:uid="{00000000-0005-0000-0000-000032760000}"/>
    <cellStyle name="Percent 10 4 3" xfId="384" xr:uid="{00000000-0005-0000-0000-000033760000}"/>
    <cellStyle name="Percent 10 4 3 10" xfId="28125" xr:uid="{00000000-0005-0000-0000-000034760000}"/>
    <cellStyle name="Percent 10 4 3 11" xfId="37370" xr:uid="{00000000-0005-0000-0000-000035760000}"/>
    <cellStyle name="Percent 10 4 3 2" xfId="753" xr:uid="{00000000-0005-0000-0000-000036760000}"/>
    <cellStyle name="Percent 10 4 3 2 10" xfId="37738" xr:uid="{00000000-0005-0000-0000-000037760000}"/>
    <cellStyle name="Percent 10 4 3 2 2" xfId="1455" xr:uid="{00000000-0005-0000-0000-000038760000}"/>
    <cellStyle name="Percent 10 4 3 2 2 2" xfId="4297" xr:uid="{00000000-0005-0000-0000-000039760000}"/>
    <cellStyle name="Percent 10 4 3 2 2 2 2" xfId="9279" xr:uid="{00000000-0005-0000-0000-00003A760000}"/>
    <cellStyle name="Percent 10 4 3 2 2 2 2 2" xfId="18524" xr:uid="{00000000-0005-0000-0000-00003B760000}"/>
    <cellStyle name="Percent 10 4 3 2 2 2 2 3" xfId="27774" xr:uid="{00000000-0005-0000-0000-00003C760000}"/>
    <cellStyle name="Percent 10 4 3 2 2 2 2 4" xfId="37019" xr:uid="{00000000-0005-0000-0000-00003D760000}"/>
    <cellStyle name="Percent 10 4 3 2 2 2 2 5" xfId="46264" xr:uid="{00000000-0005-0000-0000-00003E760000}"/>
    <cellStyle name="Percent 10 4 3 2 2 2 3" xfId="13542" xr:uid="{00000000-0005-0000-0000-00003F760000}"/>
    <cellStyle name="Percent 10 4 3 2 2 2 4" xfId="22792" xr:uid="{00000000-0005-0000-0000-000040760000}"/>
    <cellStyle name="Percent 10 4 3 2 2 2 5" xfId="32037" xr:uid="{00000000-0005-0000-0000-000041760000}"/>
    <cellStyle name="Percent 10 4 3 2 2 2 6" xfId="41282" xr:uid="{00000000-0005-0000-0000-000042760000}"/>
    <cellStyle name="Percent 10 4 3 2 2 3" xfId="2876" xr:uid="{00000000-0005-0000-0000-000043760000}"/>
    <cellStyle name="Percent 10 4 3 2 2 3 2" xfId="7858" xr:uid="{00000000-0005-0000-0000-000044760000}"/>
    <cellStyle name="Percent 10 4 3 2 2 3 2 2" xfId="17103" xr:uid="{00000000-0005-0000-0000-000045760000}"/>
    <cellStyle name="Percent 10 4 3 2 2 3 2 3" xfId="26353" xr:uid="{00000000-0005-0000-0000-000046760000}"/>
    <cellStyle name="Percent 10 4 3 2 2 3 2 4" xfId="35598" xr:uid="{00000000-0005-0000-0000-000047760000}"/>
    <cellStyle name="Percent 10 4 3 2 2 3 2 5" xfId="44843" xr:uid="{00000000-0005-0000-0000-000048760000}"/>
    <cellStyle name="Percent 10 4 3 2 2 3 3" xfId="12121" xr:uid="{00000000-0005-0000-0000-000049760000}"/>
    <cellStyle name="Percent 10 4 3 2 2 3 4" xfId="21371" xr:uid="{00000000-0005-0000-0000-00004A760000}"/>
    <cellStyle name="Percent 10 4 3 2 2 3 5" xfId="30616" xr:uid="{00000000-0005-0000-0000-00004B760000}"/>
    <cellStyle name="Percent 10 4 3 2 2 3 6" xfId="39861" xr:uid="{00000000-0005-0000-0000-00004C760000}"/>
    <cellStyle name="Percent 10 4 3 2 2 4" xfId="6437" xr:uid="{00000000-0005-0000-0000-00004D760000}"/>
    <cellStyle name="Percent 10 4 3 2 2 4 2" xfId="15682" xr:uid="{00000000-0005-0000-0000-00004E760000}"/>
    <cellStyle name="Percent 10 4 3 2 2 4 3" xfId="24932" xr:uid="{00000000-0005-0000-0000-00004F760000}"/>
    <cellStyle name="Percent 10 4 3 2 2 4 4" xfId="34177" xr:uid="{00000000-0005-0000-0000-000050760000}"/>
    <cellStyle name="Percent 10 4 3 2 2 4 5" xfId="43422" xr:uid="{00000000-0005-0000-0000-000051760000}"/>
    <cellStyle name="Percent 10 4 3 2 2 5" xfId="10700" xr:uid="{00000000-0005-0000-0000-000052760000}"/>
    <cellStyle name="Percent 10 4 3 2 2 6" xfId="19950" xr:uid="{00000000-0005-0000-0000-000053760000}"/>
    <cellStyle name="Percent 10 4 3 2 2 7" xfId="29195" xr:uid="{00000000-0005-0000-0000-000054760000}"/>
    <cellStyle name="Percent 10 4 3 2 2 8" xfId="38440" xr:uid="{00000000-0005-0000-0000-000055760000}"/>
    <cellStyle name="Percent 10 4 3 2 3" xfId="3595" xr:uid="{00000000-0005-0000-0000-000056760000}"/>
    <cellStyle name="Percent 10 4 3 2 3 2" xfId="8577" xr:uid="{00000000-0005-0000-0000-000057760000}"/>
    <cellStyle name="Percent 10 4 3 2 3 2 2" xfId="17822" xr:uid="{00000000-0005-0000-0000-000058760000}"/>
    <cellStyle name="Percent 10 4 3 2 3 2 3" xfId="27072" xr:uid="{00000000-0005-0000-0000-000059760000}"/>
    <cellStyle name="Percent 10 4 3 2 3 2 4" xfId="36317" xr:uid="{00000000-0005-0000-0000-00005A760000}"/>
    <cellStyle name="Percent 10 4 3 2 3 2 5" xfId="45562" xr:uid="{00000000-0005-0000-0000-00005B760000}"/>
    <cellStyle name="Percent 10 4 3 2 3 3" xfId="12840" xr:uid="{00000000-0005-0000-0000-00005C760000}"/>
    <cellStyle name="Percent 10 4 3 2 3 4" xfId="22090" xr:uid="{00000000-0005-0000-0000-00005D760000}"/>
    <cellStyle name="Percent 10 4 3 2 3 5" xfId="31335" xr:uid="{00000000-0005-0000-0000-00005E760000}"/>
    <cellStyle name="Percent 10 4 3 2 3 6" xfId="40580" xr:uid="{00000000-0005-0000-0000-00005F760000}"/>
    <cellStyle name="Percent 10 4 3 2 4" xfId="2157" xr:uid="{00000000-0005-0000-0000-000060760000}"/>
    <cellStyle name="Percent 10 4 3 2 4 2" xfId="7139" xr:uid="{00000000-0005-0000-0000-000061760000}"/>
    <cellStyle name="Percent 10 4 3 2 4 2 2" xfId="16384" xr:uid="{00000000-0005-0000-0000-000062760000}"/>
    <cellStyle name="Percent 10 4 3 2 4 2 3" xfId="25634" xr:uid="{00000000-0005-0000-0000-000063760000}"/>
    <cellStyle name="Percent 10 4 3 2 4 2 4" xfId="34879" xr:uid="{00000000-0005-0000-0000-000064760000}"/>
    <cellStyle name="Percent 10 4 3 2 4 2 5" xfId="44124" xr:uid="{00000000-0005-0000-0000-000065760000}"/>
    <cellStyle name="Percent 10 4 3 2 4 3" xfId="11402" xr:uid="{00000000-0005-0000-0000-000066760000}"/>
    <cellStyle name="Percent 10 4 3 2 4 4" xfId="20652" xr:uid="{00000000-0005-0000-0000-000067760000}"/>
    <cellStyle name="Percent 10 4 3 2 4 5" xfId="29897" xr:uid="{00000000-0005-0000-0000-000068760000}"/>
    <cellStyle name="Percent 10 4 3 2 4 6" xfId="39142" xr:uid="{00000000-0005-0000-0000-000069760000}"/>
    <cellStyle name="Percent 10 4 3 2 5" xfId="5735" xr:uid="{00000000-0005-0000-0000-00006A760000}"/>
    <cellStyle name="Percent 10 4 3 2 5 2" xfId="14980" xr:uid="{00000000-0005-0000-0000-00006B760000}"/>
    <cellStyle name="Percent 10 4 3 2 5 3" xfId="24230" xr:uid="{00000000-0005-0000-0000-00006C760000}"/>
    <cellStyle name="Percent 10 4 3 2 5 4" xfId="33475" xr:uid="{00000000-0005-0000-0000-00006D760000}"/>
    <cellStyle name="Percent 10 4 3 2 5 5" xfId="42720" xr:uid="{00000000-0005-0000-0000-00006E760000}"/>
    <cellStyle name="Percent 10 4 3 2 6" xfId="5016" xr:uid="{00000000-0005-0000-0000-00006F760000}"/>
    <cellStyle name="Percent 10 4 3 2 6 2" xfId="14261" xr:uid="{00000000-0005-0000-0000-000070760000}"/>
    <cellStyle name="Percent 10 4 3 2 6 3" xfId="23511" xr:uid="{00000000-0005-0000-0000-000071760000}"/>
    <cellStyle name="Percent 10 4 3 2 6 4" xfId="32756" xr:uid="{00000000-0005-0000-0000-000072760000}"/>
    <cellStyle name="Percent 10 4 3 2 6 5" xfId="42001" xr:uid="{00000000-0005-0000-0000-000073760000}"/>
    <cellStyle name="Percent 10 4 3 2 7" xfId="9998" xr:uid="{00000000-0005-0000-0000-000074760000}"/>
    <cellStyle name="Percent 10 4 3 2 8" xfId="19248" xr:uid="{00000000-0005-0000-0000-000075760000}"/>
    <cellStyle name="Percent 10 4 3 2 9" xfId="28493" xr:uid="{00000000-0005-0000-0000-000076760000}"/>
    <cellStyle name="Percent 10 4 3 3" xfId="1104" xr:uid="{00000000-0005-0000-0000-000077760000}"/>
    <cellStyle name="Percent 10 4 3 3 2" xfId="3946" xr:uid="{00000000-0005-0000-0000-000078760000}"/>
    <cellStyle name="Percent 10 4 3 3 2 2" xfId="8928" xr:uid="{00000000-0005-0000-0000-000079760000}"/>
    <cellStyle name="Percent 10 4 3 3 2 2 2" xfId="18173" xr:uid="{00000000-0005-0000-0000-00007A760000}"/>
    <cellStyle name="Percent 10 4 3 3 2 2 3" xfId="27423" xr:uid="{00000000-0005-0000-0000-00007B760000}"/>
    <cellStyle name="Percent 10 4 3 3 2 2 4" xfId="36668" xr:uid="{00000000-0005-0000-0000-00007C760000}"/>
    <cellStyle name="Percent 10 4 3 3 2 2 5" xfId="45913" xr:uid="{00000000-0005-0000-0000-00007D760000}"/>
    <cellStyle name="Percent 10 4 3 3 2 3" xfId="13191" xr:uid="{00000000-0005-0000-0000-00007E760000}"/>
    <cellStyle name="Percent 10 4 3 3 2 4" xfId="22441" xr:uid="{00000000-0005-0000-0000-00007F760000}"/>
    <cellStyle name="Percent 10 4 3 3 2 5" xfId="31686" xr:uid="{00000000-0005-0000-0000-000080760000}"/>
    <cellStyle name="Percent 10 4 3 3 2 6" xfId="40931" xr:uid="{00000000-0005-0000-0000-000081760000}"/>
    <cellStyle name="Percent 10 4 3 3 3" xfId="2508" xr:uid="{00000000-0005-0000-0000-000082760000}"/>
    <cellStyle name="Percent 10 4 3 3 3 2" xfId="7490" xr:uid="{00000000-0005-0000-0000-000083760000}"/>
    <cellStyle name="Percent 10 4 3 3 3 2 2" xfId="16735" xr:uid="{00000000-0005-0000-0000-000084760000}"/>
    <cellStyle name="Percent 10 4 3 3 3 2 3" xfId="25985" xr:uid="{00000000-0005-0000-0000-000085760000}"/>
    <cellStyle name="Percent 10 4 3 3 3 2 4" xfId="35230" xr:uid="{00000000-0005-0000-0000-000086760000}"/>
    <cellStyle name="Percent 10 4 3 3 3 2 5" xfId="44475" xr:uid="{00000000-0005-0000-0000-000087760000}"/>
    <cellStyle name="Percent 10 4 3 3 3 3" xfId="11753" xr:uid="{00000000-0005-0000-0000-000088760000}"/>
    <cellStyle name="Percent 10 4 3 3 3 4" xfId="21003" xr:uid="{00000000-0005-0000-0000-000089760000}"/>
    <cellStyle name="Percent 10 4 3 3 3 5" xfId="30248" xr:uid="{00000000-0005-0000-0000-00008A760000}"/>
    <cellStyle name="Percent 10 4 3 3 3 6" xfId="39493" xr:uid="{00000000-0005-0000-0000-00008B760000}"/>
    <cellStyle name="Percent 10 4 3 3 4" xfId="6086" xr:uid="{00000000-0005-0000-0000-00008C760000}"/>
    <cellStyle name="Percent 10 4 3 3 4 2" xfId="15331" xr:uid="{00000000-0005-0000-0000-00008D760000}"/>
    <cellStyle name="Percent 10 4 3 3 4 3" xfId="24581" xr:uid="{00000000-0005-0000-0000-00008E760000}"/>
    <cellStyle name="Percent 10 4 3 3 4 4" xfId="33826" xr:uid="{00000000-0005-0000-0000-00008F760000}"/>
    <cellStyle name="Percent 10 4 3 3 4 5" xfId="43071" xr:uid="{00000000-0005-0000-0000-000090760000}"/>
    <cellStyle name="Percent 10 4 3 3 5" xfId="10349" xr:uid="{00000000-0005-0000-0000-000091760000}"/>
    <cellStyle name="Percent 10 4 3 3 6" xfId="19599" xr:uid="{00000000-0005-0000-0000-000092760000}"/>
    <cellStyle name="Percent 10 4 3 3 7" xfId="28844" xr:uid="{00000000-0005-0000-0000-000093760000}"/>
    <cellStyle name="Percent 10 4 3 3 8" xfId="38089" xr:uid="{00000000-0005-0000-0000-000094760000}"/>
    <cellStyle name="Percent 10 4 3 4" xfId="3227" xr:uid="{00000000-0005-0000-0000-000095760000}"/>
    <cellStyle name="Percent 10 4 3 4 2" xfId="8209" xr:uid="{00000000-0005-0000-0000-000096760000}"/>
    <cellStyle name="Percent 10 4 3 4 2 2" xfId="17454" xr:uid="{00000000-0005-0000-0000-000097760000}"/>
    <cellStyle name="Percent 10 4 3 4 2 3" xfId="26704" xr:uid="{00000000-0005-0000-0000-000098760000}"/>
    <cellStyle name="Percent 10 4 3 4 2 4" xfId="35949" xr:uid="{00000000-0005-0000-0000-000099760000}"/>
    <cellStyle name="Percent 10 4 3 4 2 5" xfId="45194" xr:uid="{00000000-0005-0000-0000-00009A760000}"/>
    <cellStyle name="Percent 10 4 3 4 3" xfId="12472" xr:uid="{00000000-0005-0000-0000-00009B760000}"/>
    <cellStyle name="Percent 10 4 3 4 4" xfId="21722" xr:uid="{00000000-0005-0000-0000-00009C760000}"/>
    <cellStyle name="Percent 10 4 3 4 5" xfId="30967" xr:uid="{00000000-0005-0000-0000-00009D760000}"/>
    <cellStyle name="Percent 10 4 3 4 6" xfId="40212" xr:uid="{00000000-0005-0000-0000-00009E760000}"/>
    <cellStyle name="Percent 10 4 3 5" xfId="1689" xr:uid="{00000000-0005-0000-0000-00009F760000}"/>
    <cellStyle name="Percent 10 4 3 5 2" xfId="6671" xr:uid="{00000000-0005-0000-0000-0000A0760000}"/>
    <cellStyle name="Percent 10 4 3 5 2 2" xfId="15916" xr:uid="{00000000-0005-0000-0000-0000A1760000}"/>
    <cellStyle name="Percent 10 4 3 5 2 3" xfId="25166" xr:uid="{00000000-0005-0000-0000-0000A2760000}"/>
    <cellStyle name="Percent 10 4 3 5 2 4" xfId="34411" xr:uid="{00000000-0005-0000-0000-0000A3760000}"/>
    <cellStyle name="Percent 10 4 3 5 2 5" xfId="43656" xr:uid="{00000000-0005-0000-0000-0000A4760000}"/>
    <cellStyle name="Percent 10 4 3 5 3" xfId="10934" xr:uid="{00000000-0005-0000-0000-0000A5760000}"/>
    <cellStyle name="Percent 10 4 3 5 4" xfId="20184" xr:uid="{00000000-0005-0000-0000-0000A6760000}"/>
    <cellStyle name="Percent 10 4 3 5 5" xfId="29429" xr:uid="{00000000-0005-0000-0000-0000A7760000}"/>
    <cellStyle name="Percent 10 4 3 5 6" xfId="38674" xr:uid="{00000000-0005-0000-0000-0000A8760000}"/>
    <cellStyle name="Percent 10 4 3 6" xfId="5367" xr:uid="{00000000-0005-0000-0000-0000A9760000}"/>
    <cellStyle name="Percent 10 4 3 6 2" xfId="14612" xr:uid="{00000000-0005-0000-0000-0000AA760000}"/>
    <cellStyle name="Percent 10 4 3 6 3" xfId="23862" xr:uid="{00000000-0005-0000-0000-0000AB760000}"/>
    <cellStyle name="Percent 10 4 3 6 4" xfId="33107" xr:uid="{00000000-0005-0000-0000-0000AC760000}"/>
    <cellStyle name="Percent 10 4 3 6 5" xfId="42352" xr:uid="{00000000-0005-0000-0000-0000AD760000}"/>
    <cellStyle name="Percent 10 4 3 7" xfId="4665" xr:uid="{00000000-0005-0000-0000-0000AE760000}"/>
    <cellStyle name="Percent 10 4 3 7 2" xfId="13910" xr:uid="{00000000-0005-0000-0000-0000AF760000}"/>
    <cellStyle name="Percent 10 4 3 7 3" xfId="23160" xr:uid="{00000000-0005-0000-0000-0000B0760000}"/>
    <cellStyle name="Percent 10 4 3 7 4" xfId="32405" xr:uid="{00000000-0005-0000-0000-0000B1760000}"/>
    <cellStyle name="Percent 10 4 3 7 5" xfId="41650" xr:uid="{00000000-0005-0000-0000-0000B2760000}"/>
    <cellStyle name="Percent 10 4 3 8" xfId="9630" xr:uid="{00000000-0005-0000-0000-0000B3760000}"/>
    <cellStyle name="Percent 10 4 3 9" xfId="18880" xr:uid="{00000000-0005-0000-0000-0000B4760000}"/>
    <cellStyle name="Percent 10 4 4" xfId="519" xr:uid="{00000000-0005-0000-0000-0000B5760000}"/>
    <cellStyle name="Percent 10 4 4 10" xfId="37504" xr:uid="{00000000-0005-0000-0000-0000B6760000}"/>
    <cellStyle name="Percent 10 4 4 2" xfId="1221" xr:uid="{00000000-0005-0000-0000-0000B7760000}"/>
    <cellStyle name="Percent 10 4 4 2 2" xfId="4063" xr:uid="{00000000-0005-0000-0000-0000B8760000}"/>
    <cellStyle name="Percent 10 4 4 2 2 2" xfId="9045" xr:uid="{00000000-0005-0000-0000-0000B9760000}"/>
    <cellStyle name="Percent 10 4 4 2 2 2 2" xfId="18290" xr:uid="{00000000-0005-0000-0000-0000BA760000}"/>
    <cellStyle name="Percent 10 4 4 2 2 2 3" xfId="27540" xr:uid="{00000000-0005-0000-0000-0000BB760000}"/>
    <cellStyle name="Percent 10 4 4 2 2 2 4" xfId="36785" xr:uid="{00000000-0005-0000-0000-0000BC760000}"/>
    <cellStyle name="Percent 10 4 4 2 2 2 5" xfId="46030" xr:uid="{00000000-0005-0000-0000-0000BD760000}"/>
    <cellStyle name="Percent 10 4 4 2 2 3" xfId="13308" xr:uid="{00000000-0005-0000-0000-0000BE760000}"/>
    <cellStyle name="Percent 10 4 4 2 2 4" xfId="22558" xr:uid="{00000000-0005-0000-0000-0000BF760000}"/>
    <cellStyle name="Percent 10 4 4 2 2 5" xfId="31803" xr:uid="{00000000-0005-0000-0000-0000C0760000}"/>
    <cellStyle name="Percent 10 4 4 2 2 6" xfId="41048" xr:uid="{00000000-0005-0000-0000-0000C1760000}"/>
    <cellStyle name="Percent 10 4 4 2 3" xfId="2642" xr:uid="{00000000-0005-0000-0000-0000C2760000}"/>
    <cellStyle name="Percent 10 4 4 2 3 2" xfId="7624" xr:uid="{00000000-0005-0000-0000-0000C3760000}"/>
    <cellStyle name="Percent 10 4 4 2 3 2 2" xfId="16869" xr:uid="{00000000-0005-0000-0000-0000C4760000}"/>
    <cellStyle name="Percent 10 4 4 2 3 2 3" xfId="26119" xr:uid="{00000000-0005-0000-0000-0000C5760000}"/>
    <cellStyle name="Percent 10 4 4 2 3 2 4" xfId="35364" xr:uid="{00000000-0005-0000-0000-0000C6760000}"/>
    <cellStyle name="Percent 10 4 4 2 3 2 5" xfId="44609" xr:uid="{00000000-0005-0000-0000-0000C7760000}"/>
    <cellStyle name="Percent 10 4 4 2 3 3" xfId="11887" xr:uid="{00000000-0005-0000-0000-0000C8760000}"/>
    <cellStyle name="Percent 10 4 4 2 3 4" xfId="21137" xr:uid="{00000000-0005-0000-0000-0000C9760000}"/>
    <cellStyle name="Percent 10 4 4 2 3 5" xfId="30382" xr:uid="{00000000-0005-0000-0000-0000CA760000}"/>
    <cellStyle name="Percent 10 4 4 2 3 6" xfId="39627" xr:uid="{00000000-0005-0000-0000-0000CB760000}"/>
    <cellStyle name="Percent 10 4 4 2 4" xfId="6203" xr:uid="{00000000-0005-0000-0000-0000CC760000}"/>
    <cellStyle name="Percent 10 4 4 2 4 2" xfId="15448" xr:uid="{00000000-0005-0000-0000-0000CD760000}"/>
    <cellStyle name="Percent 10 4 4 2 4 3" xfId="24698" xr:uid="{00000000-0005-0000-0000-0000CE760000}"/>
    <cellStyle name="Percent 10 4 4 2 4 4" xfId="33943" xr:uid="{00000000-0005-0000-0000-0000CF760000}"/>
    <cellStyle name="Percent 10 4 4 2 4 5" xfId="43188" xr:uid="{00000000-0005-0000-0000-0000D0760000}"/>
    <cellStyle name="Percent 10 4 4 2 5" xfId="10466" xr:uid="{00000000-0005-0000-0000-0000D1760000}"/>
    <cellStyle name="Percent 10 4 4 2 6" xfId="19716" xr:uid="{00000000-0005-0000-0000-0000D2760000}"/>
    <cellStyle name="Percent 10 4 4 2 7" xfId="28961" xr:uid="{00000000-0005-0000-0000-0000D3760000}"/>
    <cellStyle name="Percent 10 4 4 2 8" xfId="38206" xr:uid="{00000000-0005-0000-0000-0000D4760000}"/>
    <cellStyle name="Percent 10 4 4 3" xfId="3361" xr:uid="{00000000-0005-0000-0000-0000D5760000}"/>
    <cellStyle name="Percent 10 4 4 3 2" xfId="8343" xr:uid="{00000000-0005-0000-0000-0000D6760000}"/>
    <cellStyle name="Percent 10 4 4 3 2 2" xfId="17588" xr:uid="{00000000-0005-0000-0000-0000D7760000}"/>
    <cellStyle name="Percent 10 4 4 3 2 3" xfId="26838" xr:uid="{00000000-0005-0000-0000-0000D8760000}"/>
    <cellStyle name="Percent 10 4 4 3 2 4" xfId="36083" xr:uid="{00000000-0005-0000-0000-0000D9760000}"/>
    <cellStyle name="Percent 10 4 4 3 2 5" xfId="45328" xr:uid="{00000000-0005-0000-0000-0000DA760000}"/>
    <cellStyle name="Percent 10 4 4 3 3" xfId="12606" xr:uid="{00000000-0005-0000-0000-0000DB760000}"/>
    <cellStyle name="Percent 10 4 4 3 4" xfId="21856" xr:uid="{00000000-0005-0000-0000-0000DC760000}"/>
    <cellStyle name="Percent 10 4 4 3 5" xfId="31101" xr:uid="{00000000-0005-0000-0000-0000DD760000}"/>
    <cellStyle name="Percent 10 4 4 3 6" xfId="40346" xr:uid="{00000000-0005-0000-0000-0000DE760000}"/>
    <cellStyle name="Percent 10 4 4 4" xfId="1923" xr:uid="{00000000-0005-0000-0000-0000DF760000}"/>
    <cellStyle name="Percent 10 4 4 4 2" xfId="6905" xr:uid="{00000000-0005-0000-0000-0000E0760000}"/>
    <cellStyle name="Percent 10 4 4 4 2 2" xfId="16150" xr:uid="{00000000-0005-0000-0000-0000E1760000}"/>
    <cellStyle name="Percent 10 4 4 4 2 3" xfId="25400" xr:uid="{00000000-0005-0000-0000-0000E2760000}"/>
    <cellStyle name="Percent 10 4 4 4 2 4" xfId="34645" xr:uid="{00000000-0005-0000-0000-0000E3760000}"/>
    <cellStyle name="Percent 10 4 4 4 2 5" xfId="43890" xr:uid="{00000000-0005-0000-0000-0000E4760000}"/>
    <cellStyle name="Percent 10 4 4 4 3" xfId="11168" xr:uid="{00000000-0005-0000-0000-0000E5760000}"/>
    <cellStyle name="Percent 10 4 4 4 4" xfId="20418" xr:uid="{00000000-0005-0000-0000-0000E6760000}"/>
    <cellStyle name="Percent 10 4 4 4 5" xfId="29663" xr:uid="{00000000-0005-0000-0000-0000E7760000}"/>
    <cellStyle name="Percent 10 4 4 4 6" xfId="38908" xr:uid="{00000000-0005-0000-0000-0000E8760000}"/>
    <cellStyle name="Percent 10 4 4 5" xfId="5501" xr:uid="{00000000-0005-0000-0000-0000E9760000}"/>
    <cellStyle name="Percent 10 4 4 5 2" xfId="14746" xr:uid="{00000000-0005-0000-0000-0000EA760000}"/>
    <cellStyle name="Percent 10 4 4 5 3" xfId="23996" xr:uid="{00000000-0005-0000-0000-0000EB760000}"/>
    <cellStyle name="Percent 10 4 4 5 4" xfId="33241" xr:uid="{00000000-0005-0000-0000-0000EC760000}"/>
    <cellStyle name="Percent 10 4 4 5 5" xfId="42486" xr:uid="{00000000-0005-0000-0000-0000ED760000}"/>
    <cellStyle name="Percent 10 4 4 6" xfId="4782" xr:uid="{00000000-0005-0000-0000-0000EE760000}"/>
    <cellStyle name="Percent 10 4 4 6 2" xfId="14027" xr:uid="{00000000-0005-0000-0000-0000EF760000}"/>
    <cellStyle name="Percent 10 4 4 6 3" xfId="23277" xr:uid="{00000000-0005-0000-0000-0000F0760000}"/>
    <cellStyle name="Percent 10 4 4 6 4" xfId="32522" xr:uid="{00000000-0005-0000-0000-0000F1760000}"/>
    <cellStyle name="Percent 10 4 4 6 5" xfId="41767" xr:uid="{00000000-0005-0000-0000-0000F2760000}"/>
    <cellStyle name="Percent 10 4 4 7" xfId="9764" xr:uid="{00000000-0005-0000-0000-0000F3760000}"/>
    <cellStyle name="Percent 10 4 4 8" xfId="19014" xr:uid="{00000000-0005-0000-0000-0000F4760000}"/>
    <cellStyle name="Percent 10 4 4 9" xfId="28259" xr:uid="{00000000-0005-0000-0000-0000F5760000}"/>
    <cellStyle name="Percent 10 4 5" xfId="870" xr:uid="{00000000-0005-0000-0000-0000F6760000}"/>
    <cellStyle name="Percent 10 4 5 2" xfId="3712" xr:uid="{00000000-0005-0000-0000-0000F7760000}"/>
    <cellStyle name="Percent 10 4 5 2 2" xfId="8694" xr:uid="{00000000-0005-0000-0000-0000F8760000}"/>
    <cellStyle name="Percent 10 4 5 2 2 2" xfId="17939" xr:uid="{00000000-0005-0000-0000-0000F9760000}"/>
    <cellStyle name="Percent 10 4 5 2 2 3" xfId="27189" xr:uid="{00000000-0005-0000-0000-0000FA760000}"/>
    <cellStyle name="Percent 10 4 5 2 2 4" xfId="36434" xr:uid="{00000000-0005-0000-0000-0000FB760000}"/>
    <cellStyle name="Percent 10 4 5 2 2 5" xfId="45679" xr:uid="{00000000-0005-0000-0000-0000FC760000}"/>
    <cellStyle name="Percent 10 4 5 2 3" xfId="12957" xr:uid="{00000000-0005-0000-0000-0000FD760000}"/>
    <cellStyle name="Percent 10 4 5 2 4" xfId="22207" xr:uid="{00000000-0005-0000-0000-0000FE760000}"/>
    <cellStyle name="Percent 10 4 5 2 5" xfId="31452" xr:uid="{00000000-0005-0000-0000-0000FF760000}"/>
    <cellStyle name="Percent 10 4 5 2 6" xfId="40697" xr:uid="{00000000-0005-0000-0000-000000770000}"/>
    <cellStyle name="Percent 10 4 5 3" xfId="2274" xr:uid="{00000000-0005-0000-0000-000001770000}"/>
    <cellStyle name="Percent 10 4 5 3 2" xfId="7256" xr:uid="{00000000-0005-0000-0000-000002770000}"/>
    <cellStyle name="Percent 10 4 5 3 2 2" xfId="16501" xr:uid="{00000000-0005-0000-0000-000003770000}"/>
    <cellStyle name="Percent 10 4 5 3 2 3" xfId="25751" xr:uid="{00000000-0005-0000-0000-000004770000}"/>
    <cellStyle name="Percent 10 4 5 3 2 4" xfId="34996" xr:uid="{00000000-0005-0000-0000-000005770000}"/>
    <cellStyle name="Percent 10 4 5 3 2 5" xfId="44241" xr:uid="{00000000-0005-0000-0000-000006770000}"/>
    <cellStyle name="Percent 10 4 5 3 3" xfId="11519" xr:uid="{00000000-0005-0000-0000-000007770000}"/>
    <cellStyle name="Percent 10 4 5 3 4" xfId="20769" xr:uid="{00000000-0005-0000-0000-000008770000}"/>
    <cellStyle name="Percent 10 4 5 3 5" xfId="30014" xr:uid="{00000000-0005-0000-0000-000009770000}"/>
    <cellStyle name="Percent 10 4 5 3 6" xfId="39259" xr:uid="{00000000-0005-0000-0000-00000A770000}"/>
    <cellStyle name="Percent 10 4 5 4" xfId="5852" xr:uid="{00000000-0005-0000-0000-00000B770000}"/>
    <cellStyle name="Percent 10 4 5 4 2" xfId="15097" xr:uid="{00000000-0005-0000-0000-00000C770000}"/>
    <cellStyle name="Percent 10 4 5 4 3" xfId="24347" xr:uid="{00000000-0005-0000-0000-00000D770000}"/>
    <cellStyle name="Percent 10 4 5 4 4" xfId="33592" xr:uid="{00000000-0005-0000-0000-00000E770000}"/>
    <cellStyle name="Percent 10 4 5 4 5" xfId="42837" xr:uid="{00000000-0005-0000-0000-00000F770000}"/>
    <cellStyle name="Percent 10 4 5 5" xfId="10115" xr:uid="{00000000-0005-0000-0000-000010770000}"/>
    <cellStyle name="Percent 10 4 5 6" xfId="19365" xr:uid="{00000000-0005-0000-0000-000011770000}"/>
    <cellStyle name="Percent 10 4 5 7" xfId="28610" xr:uid="{00000000-0005-0000-0000-000012770000}"/>
    <cellStyle name="Percent 10 4 5 8" xfId="37855" xr:uid="{00000000-0005-0000-0000-000013770000}"/>
    <cellStyle name="Percent 10 4 6" xfId="2993" xr:uid="{00000000-0005-0000-0000-000014770000}"/>
    <cellStyle name="Percent 10 4 6 2" xfId="7975" xr:uid="{00000000-0005-0000-0000-000015770000}"/>
    <cellStyle name="Percent 10 4 6 2 2" xfId="17220" xr:uid="{00000000-0005-0000-0000-000016770000}"/>
    <cellStyle name="Percent 10 4 6 2 3" xfId="26470" xr:uid="{00000000-0005-0000-0000-000017770000}"/>
    <cellStyle name="Percent 10 4 6 2 4" xfId="35715" xr:uid="{00000000-0005-0000-0000-000018770000}"/>
    <cellStyle name="Percent 10 4 6 2 5" xfId="44960" xr:uid="{00000000-0005-0000-0000-000019770000}"/>
    <cellStyle name="Percent 10 4 6 3" xfId="12238" xr:uid="{00000000-0005-0000-0000-00001A770000}"/>
    <cellStyle name="Percent 10 4 6 4" xfId="21488" xr:uid="{00000000-0005-0000-0000-00001B770000}"/>
    <cellStyle name="Percent 10 4 6 5" xfId="30733" xr:uid="{00000000-0005-0000-0000-00001C770000}"/>
    <cellStyle name="Percent 10 4 6 6" xfId="39978" xr:uid="{00000000-0005-0000-0000-00001D770000}"/>
    <cellStyle name="Percent 10 4 7" xfId="1611" xr:uid="{00000000-0005-0000-0000-00001E770000}"/>
    <cellStyle name="Percent 10 4 7 2" xfId="6593" xr:uid="{00000000-0005-0000-0000-00001F770000}"/>
    <cellStyle name="Percent 10 4 7 2 2" xfId="15838" xr:uid="{00000000-0005-0000-0000-000020770000}"/>
    <cellStyle name="Percent 10 4 7 2 3" xfId="25088" xr:uid="{00000000-0005-0000-0000-000021770000}"/>
    <cellStyle name="Percent 10 4 7 2 4" xfId="34333" xr:uid="{00000000-0005-0000-0000-000022770000}"/>
    <cellStyle name="Percent 10 4 7 2 5" xfId="43578" xr:uid="{00000000-0005-0000-0000-000023770000}"/>
    <cellStyle name="Percent 10 4 7 3" xfId="10856" xr:uid="{00000000-0005-0000-0000-000024770000}"/>
    <cellStyle name="Percent 10 4 7 4" xfId="20106" xr:uid="{00000000-0005-0000-0000-000025770000}"/>
    <cellStyle name="Percent 10 4 7 5" xfId="29351" xr:uid="{00000000-0005-0000-0000-000026770000}"/>
    <cellStyle name="Percent 10 4 7 6" xfId="38596" xr:uid="{00000000-0005-0000-0000-000027770000}"/>
    <cellStyle name="Percent 10 4 8" xfId="5133" xr:uid="{00000000-0005-0000-0000-000028770000}"/>
    <cellStyle name="Percent 10 4 8 2" xfId="14378" xr:uid="{00000000-0005-0000-0000-000029770000}"/>
    <cellStyle name="Percent 10 4 8 3" xfId="23628" xr:uid="{00000000-0005-0000-0000-00002A770000}"/>
    <cellStyle name="Percent 10 4 8 4" xfId="32873" xr:uid="{00000000-0005-0000-0000-00002B770000}"/>
    <cellStyle name="Percent 10 4 8 5" xfId="42118" xr:uid="{00000000-0005-0000-0000-00002C770000}"/>
    <cellStyle name="Percent 10 4 9" xfId="4431" xr:uid="{00000000-0005-0000-0000-00002D770000}"/>
    <cellStyle name="Percent 10 4 9 2" xfId="13676" xr:uid="{00000000-0005-0000-0000-00002E770000}"/>
    <cellStyle name="Percent 10 4 9 3" xfId="22926" xr:uid="{00000000-0005-0000-0000-00002F770000}"/>
    <cellStyle name="Percent 10 4 9 4" xfId="32171" xr:uid="{00000000-0005-0000-0000-000030770000}"/>
    <cellStyle name="Percent 10 4 9 5" xfId="41416" xr:uid="{00000000-0005-0000-0000-000031770000}"/>
    <cellStyle name="Percent 10 5" xfId="228" xr:uid="{00000000-0005-0000-0000-000032770000}"/>
    <cellStyle name="Percent 10 5 10" xfId="27969" xr:uid="{00000000-0005-0000-0000-000033770000}"/>
    <cellStyle name="Percent 10 5 11" xfId="37214" xr:uid="{00000000-0005-0000-0000-000034770000}"/>
    <cellStyle name="Percent 10 5 2" xfId="597" xr:uid="{00000000-0005-0000-0000-000035770000}"/>
    <cellStyle name="Percent 10 5 2 10" xfId="37582" xr:uid="{00000000-0005-0000-0000-000036770000}"/>
    <cellStyle name="Percent 10 5 2 2" xfId="1299" xr:uid="{00000000-0005-0000-0000-000037770000}"/>
    <cellStyle name="Percent 10 5 2 2 2" xfId="4141" xr:uid="{00000000-0005-0000-0000-000038770000}"/>
    <cellStyle name="Percent 10 5 2 2 2 2" xfId="9123" xr:uid="{00000000-0005-0000-0000-000039770000}"/>
    <cellStyle name="Percent 10 5 2 2 2 2 2" xfId="18368" xr:uid="{00000000-0005-0000-0000-00003A770000}"/>
    <cellStyle name="Percent 10 5 2 2 2 2 3" xfId="27618" xr:uid="{00000000-0005-0000-0000-00003B770000}"/>
    <cellStyle name="Percent 10 5 2 2 2 2 4" xfId="36863" xr:uid="{00000000-0005-0000-0000-00003C770000}"/>
    <cellStyle name="Percent 10 5 2 2 2 2 5" xfId="46108" xr:uid="{00000000-0005-0000-0000-00003D770000}"/>
    <cellStyle name="Percent 10 5 2 2 2 3" xfId="13386" xr:uid="{00000000-0005-0000-0000-00003E770000}"/>
    <cellStyle name="Percent 10 5 2 2 2 4" xfId="22636" xr:uid="{00000000-0005-0000-0000-00003F770000}"/>
    <cellStyle name="Percent 10 5 2 2 2 5" xfId="31881" xr:uid="{00000000-0005-0000-0000-000040770000}"/>
    <cellStyle name="Percent 10 5 2 2 2 6" xfId="41126" xr:uid="{00000000-0005-0000-0000-000041770000}"/>
    <cellStyle name="Percent 10 5 2 2 3" xfId="2720" xr:uid="{00000000-0005-0000-0000-000042770000}"/>
    <cellStyle name="Percent 10 5 2 2 3 2" xfId="7702" xr:uid="{00000000-0005-0000-0000-000043770000}"/>
    <cellStyle name="Percent 10 5 2 2 3 2 2" xfId="16947" xr:uid="{00000000-0005-0000-0000-000044770000}"/>
    <cellStyle name="Percent 10 5 2 2 3 2 3" xfId="26197" xr:uid="{00000000-0005-0000-0000-000045770000}"/>
    <cellStyle name="Percent 10 5 2 2 3 2 4" xfId="35442" xr:uid="{00000000-0005-0000-0000-000046770000}"/>
    <cellStyle name="Percent 10 5 2 2 3 2 5" xfId="44687" xr:uid="{00000000-0005-0000-0000-000047770000}"/>
    <cellStyle name="Percent 10 5 2 2 3 3" xfId="11965" xr:uid="{00000000-0005-0000-0000-000048770000}"/>
    <cellStyle name="Percent 10 5 2 2 3 4" xfId="21215" xr:uid="{00000000-0005-0000-0000-000049770000}"/>
    <cellStyle name="Percent 10 5 2 2 3 5" xfId="30460" xr:uid="{00000000-0005-0000-0000-00004A770000}"/>
    <cellStyle name="Percent 10 5 2 2 3 6" xfId="39705" xr:uid="{00000000-0005-0000-0000-00004B770000}"/>
    <cellStyle name="Percent 10 5 2 2 4" xfId="6281" xr:uid="{00000000-0005-0000-0000-00004C770000}"/>
    <cellStyle name="Percent 10 5 2 2 4 2" xfId="15526" xr:uid="{00000000-0005-0000-0000-00004D770000}"/>
    <cellStyle name="Percent 10 5 2 2 4 3" xfId="24776" xr:uid="{00000000-0005-0000-0000-00004E770000}"/>
    <cellStyle name="Percent 10 5 2 2 4 4" xfId="34021" xr:uid="{00000000-0005-0000-0000-00004F770000}"/>
    <cellStyle name="Percent 10 5 2 2 4 5" xfId="43266" xr:uid="{00000000-0005-0000-0000-000050770000}"/>
    <cellStyle name="Percent 10 5 2 2 5" xfId="10544" xr:uid="{00000000-0005-0000-0000-000051770000}"/>
    <cellStyle name="Percent 10 5 2 2 6" xfId="19794" xr:uid="{00000000-0005-0000-0000-000052770000}"/>
    <cellStyle name="Percent 10 5 2 2 7" xfId="29039" xr:uid="{00000000-0005-0000-0000-000053770000}"/>
    <cellStyle name="Percent 10 5 2 2 8" xfId="38284" xr:uid="{00000000-0005-0000-0000-000054770000}"/>
    <cellStyle name="Percent 10 5 2 3" xfId="3439" xr:uid="{00000000-0005-0000-0000-000055770000}"/>
    <cellStyle name="Percent 10 5 2 3 2" xfId="8421" xr:uid="{00000000-0005-0000-0000-000056770000}"/>
    <cellStyle name="Percent 10 5 2 3 2 2" xfId="17666" xr:uid="{00000000-0005-0000-0000-000057770000}"/>
    <cellStyle name="Percent 10 5 2 3 2 3" xfId="26916" xr:uid="{00000000-0005-0000-0000-000058770000}"/>
    <cellStyle name="Percent 10 5 2 3 2 4" xfId="36161" xr:uid="{00000000-0005-0000-0000-000059770000}"/>
    <cellStyle name="Percent 10 5 2 3 2 5" xfId="45406" xr:uid="{00000000-0005-0000-0000-00005A770000}"/>
    <cellStyle name="Percent 10 5 2 3 3" xfId="12684" xr:uid="{00000000-0005-0000-0000-00005B770000}"/>
    <cellStyle name="Percent 10 5 2 3 4" xfId="21934" xr:uid="{00000000-0005-0000-0000-00005C770000}"/>
    <cellStyle name="Percent 10 5 2 3 5" xfId="31179" xr:uid="{00000000-0005-0000-0000-00005D770000}"/>
    <cellStyle name="Percent 10 5 2 3 6" xfId="40424" xr:uid="{00000000-0005-0000-0000-00005E770000}"/>
    <cellStyle name="Percent 10 5 2 4" xfId="2001" xr:uid="{00000000-0005-0000-0000-00005F770000}"/>
    <cellStyle name="Percent 10 5 2 4 2" xfId="6983" xr:uid="{00000000-0005-0000-0000-000060770000}"/>
    <cellStyle name="Percent 10 5 2 4 2 2" xfId="16228" xr:uid="{00000000-0005-0000-0000-000061770000}"/>
    <cellStyle name="Percent 10 5 2 4 2 3" xfId="25478" xr:uid="{00000000-0005-0000-0000-000062770000}"/>
    <cellStyle name="Percent 10 5 2 4 2 4" xfId="34723" xr:uid="{00000000-0005-0000-0000-000063770000}"/>
    <cellStyle name="Percent 10 5 2 4 2 5" xfId="43968" xr:uid="{00000000-0005-0000-0000-000064770000}"/>
    <cellStyle name="Percent 10 5 2 4 3" xfId="11246" xr:uid="{00000000-0005-0000-0000-000065770000}"/>
    <cellStyle name="Percent 10 5 2 4 4" xfId="20496" xr:uid="{00000000-0005-0000-0000-000066770000}"/>
    <cellStyle name="Percent 10 5 2 4 5" xfId="29741" xr:uid="{00000000-0005-0000-0000-000067770000}"/>
    <cellStyle name="Percent 10 5 2 4 6" xfId="38986" xr:uid="{00000000-0005-0000-0000-000068770000}"/>
    <cellStyle name="Percent 10 5 2 5" xfId="5579" xr:uid="{00000000-0005-0000-0000-000069770000}"/>
    <cellStyle name="Percent 10 5 2 5 2" xfId="14824" xr:uid="{00000000-0005-0000-0000-00006A770000}"/>
    <cellStyle name="Percent 10 5 2 5 3" xfId="24074" xr:uid="{00000000-0005-0000-0000-00006B770000}"/>
    <cellStyle name="Percent 10 5 2 5 4" xfId="33319" xr:uid="{00000000-0005-0000-0000-00006C770000}"/>
    <cellStyle name="Percent 10 5 2 5 5" xfId="42564" xr:uid="{00000000-0005-0000-0000-00006D770000}"/>
    <cellStyle name="Percent 10 5 2 6" xfId="4860" xr:uid="{00000000-0005-0000-0000-00006E770000}"/>
    <cellStyle name="Percent 10 5 2 6 2" xfId="14105" xr:uid="{00000000-0005-0000-0000-00006F770000}"/>
    <cellStyle name="Percent 10 5 2 6 3" xfId="23355" xr:uid="{00000000-0005-0000-0000-000070770000}"/>
    <cellStyle name="Percent 10 5 2 6 4" xfId="32600" xr:uid="{00000000-0005-0000-0000-000071770000}"/>
    <cellStyle name="Percent 10 5 2 6 5" xfId="41845" xr:uid="{00000000-0005-0000-0000-000072770000}"/>
    <cellStyle name="Percent 10 5 2 7" xfId="9842" xr:uid="{00000000-0005-0000-0000-000073770000}"/>
    <cellStyle name="Percent 10 5 2 8" xfId="19092" xr:uid="{00000000-0005-0000-0000-000074770000}"/>
    <cellStyle name="Percent 10 5 2 9" xfId="28337" xr:uid="{00000000-0005-0000-0000-000075770000}"/>
    <cellStyle name="Percent 10 5 3" xfId="948" xr:uid="{00000000-0005-0000-0000-000076770000}"/>
    <cellStyle name="Percent 10 5 3 2" xfId="3790" xr:uid="{00000000-0005-0000-0000-000077770000}"/>
    <cellStyle name="Percent 10 5 3 2 2" xfId="8772" xr:uid="{00000000-0005-0000-0000-000078770000}"/>
    <cellStyle name="Percent 10 5 3 2 2 2" xfId="18017" xr:uid="{00000000-0005-0000-0000-000079770000}"/>
    <cellStyle name="Percent 10 5 3 2 2 3" xfId="27267" xr:uid="{00000000-0005-0000-0000-00007A770000}"/>
    <cellStyle name="Percent 10 5 3 2 2 4" xfId="36512" xr:uid="{00000000-0005-0000-0000-00007B770000}"/>
    <cellStyle name="Percent 10 5 3 2 2 5" xfId="45757" xr:uid="{00000000-0005-0000-0000-00007C770000}"/>
    <cellStyle name="Percent 10 5 3 2 3" xfId="13035" xr:uid="{00000000-0005-0000-0000-00007D770000}"/>
    <cellStyle name="Percent 10 5 3 2 4" xfId="22285" xr:uid="{00000000-0005-0000-0000-00007E770000}"/>
    <cellStyle name="Percent 10 5 3 2 5" xfId="31530" xr:uid="{00000000-0005-0000-0000-00007F770000}"/>
    <cellStyle name="Percent 10 5 3 2 6" xfId="40775" xr:uid="{00000000-0005-0000-0000-000080770000}"/>
    <cellStyle name="Percent 10 5 3 3" xfId="2352" xr:uid="{00000000-0005-0000-0000-000081770000}"/>
    <cellStyle name="Percent 10 5 3 3 2" xfId="7334" xr:uid="{00000000-0005-0000-0000-000082770000}"/>
    <cellStyle name="Percent 10 5 3 3 2 2" xfId="16579" xr:uid="{00000000-0005-0000-0000-000083770000}"/>
    <cellStyle name="Percent 10 5 3 3 2 3" xfId="25829" xr:uid="{00000000-0005-0000-0000-000084770000}"/>
    <cellStyle name="Percent 10 5 3 3 2 4" xfId="35074" xr:uid="{00000000-0005-0000-0000-000085770000}"/>
    <cellStyle name="Percent 10 5 3 3 2 5" xfId="44319" xr:uid="{00000000-0005-0000-0000-000086770000}"/>
    <cellStyle name="Percent 10 5 3 3 3" xfId="11597" xr:uid="{00000000-0005-0000-0000-000087770000}"/>
    <cellStyle name="Percent 10 5 3 3 4" xfId="20847" xr:uid="{00000000-0005-0000-0000-000088770000}"/>
    <cellStyle name="Percent 10 5 3 3 5" xfId="30092" xr:uid="{00000000-0005-0000-0000-000089770000}"/>
    <cellStyle name="Percent 10 5 3 3 6" xfId="39337" xr:uid="{00000000-0005-0000-0000-00008A770000}"/>
    <cellStyle name="Percent 10 5 3 4" xfId="5930" xr:uid="{00000000-0005-0000-0000-00008B770000}"/>
    <cellStyle name="Percent 10 5 3 4 2" xfId="15175" xr:uid="{00000000-0005-0000-0000-00008C770000}"/>
    <cellStyle name="Percent 10 5 3 4 3" xfId="24425" xr:uid="{00000000-0005-0000-0000-00008D770000}"/>
    <cellStyle name="Percent 10 5 3 4 4" xfId="33670" xr:uid="{00000000-0005-0000-0000-00008E770000}"/>
    <cellStyle name="Percent 10 5 3 4 5" xfId="42915" xr:uid="{00000000-0005-0000-0000-00008F770000}"/>
    <cellStyle name="Percent 10 5 3 5" xfId="10193" xr:uid="{00000000-0005-0000-0000-000090770000}"/>
    <cellStyle name="Percent 10 5 3 6" xfId="19443" xr:uid="{00000000-0005-0000-0000-000091770000}"/>
    <cellStyle name="Percent 10 5 3 7" xfId="28688" xr:uid="{00000000-0005-0000-0000-000092770000}"/>
    <cellStyle name="Percent 10 5 3 8" xfId="37933" xr:uid="{00000000-0005-0000-0000-000093770000}"/>
    <cellStyle name="Percent 10 5 4" xfId="3071" xr:uid="{00000000-0005-0000-0000-000094770000}"/>
    <cellStyle name="Percent 10 5 4 2" xfId="8053" xr:uid="{00000000-0005-0000-0000-000095770000}"/>
    <cellStyle name="Percent 10 5 4 2 2" xfId="17298" xr:uid="{00000000-0005-0000-0000-000096770000}"/>
    <cellStyle name="Percent 10 5 4 2 3" xfId="26548" xr:uid="{00000000-0005-0000-0000-000097770000}"/>
    <cellStyle name="Percent 10 5 4 2 4" xfId="35793" xr:uid="{00000000-0005-0000-0000-000098770000}"/>
    <cellStyle name="Percent 10 5 4 2 5" xfId="45038" xr:uid="{00000000-0005-0000-0000-000099770000}"/>
    <cellStyle name="Percent 10 5 4 3" xfId="12316" xr:uid="{00000000-0005-0000-0000-00009A770000}"/>
    <cellStyle name="Percent 10 5 4 4" xfId="21566" xr:uid="{00000000-0005-0000-0000-00009B770000}"/>
    <cellStyle name="Percent 10 5 4 5" xfId="30811" xr:uid="{00000000-0005-0000-0000-00009C770000}"/>
    <cellStyle name="Percent 10 5 4 6" xfId="40056" xr:uid="{00000000-0005-0000-0000-00009D770000}"/>
    <cellStyle name="Percent 10 5 5" xfId="1767" xr:uid="{00000000-0005-0000-0000-00009E770000}"/>
    <cellStyle name="Percent 10 5 5 2" xfId="6749" xr:uid="{00000000-0005-0000-0000-00009F770000}"/>
    <cellStyle name="Percent 10 5 5 2 2" xfId="15994" xr:uid="{00000000-0005-0000-0000-0000A0770000}"/>
    <cellStyle name="Percent 10 5 5 2 3" xfId="25244" xr:uid="{00000000-0005-0000-0000-0000A1770000}"/>
    <cellStyle name="Percent 10 5 5 2 4" xfId="34489" xr:uid="{00000000-0005-0000-0000-0000A2770000}"/>
    <cellStyle name="Percent 10 5 5 2 5" xfId="43734" xr:uid="{00000000-0005-0000-0000-0000A3770000}"/>
    <cellStyle name="Percent 10 5 5 3" xfId="11012" xr:uid="{00000000-0005-0000-0000-0000A4770000}"/>
    <cellStyle name="Percent 10 5 5 4" xfId="20262" xr:uid="{00000000-0005-0000-0000-0000A5770000}"/>
    <cellStyle name="Percent 10 5 5 5" xfId="29507" xr:uid="{00000000-0005-0000-0000-0000A6770000}"/>
    <cellStyle name="Percent 10 5 5 6" xfId="38752" xr:uid="{00000000-0005-0000-0000-0000A7770000}"/>
    <cellStyle name="Percent 10 5 6" xfId="5211" xr:uid="{00000000-0005-0000-0000-0000A8770000}"/>
    <cellStyle name="Percent 10 5 6 2" xfId="14456" xr:uid="{00000000-0005-0000-0000-0000A9770000}"/>
    <cellStyle name="Percent 10 5 6 3" xfId="23706" xr:uid="{00000000-0005-0000-0000-0000AA770000}"/>
    <cellStyle name="Percent 10 5 6 4" xfId="32951" xr:uid="{00000000-0005-0000-0000-0000AB770000}"/>
    <cellStyle name="Percent 10 5 6 5" xfId="42196" xr:uid="{00000000-0005-0000-0000-0000AC770000}"/>
    <cellStyle name="Percent 10 5 7" xfId="4509" xr:uid="{00000000-0005-0000-0000-0000AD770000}"/>
    <cellStyle name="Percent 10 5 7 2" xfId="13754" xr:uid="{00000000-0005-0000-0000-0000AE770000}"/>
    <cellStyle name="Percent 10 5 7 3" xfId="23004" xr:uid="{00000000-0005-0000-0000-0000AF770000}"/>
    <cellStyle name="Percent 10 5 7 4" xfId="32249" xr:uid="{00000000-0005-0000-0000-0000B0770000}"/>
    <cellStyle name="Percent 10 5 7 5" xfId="41494" xr:uid="{00000000-0005-0000-0000-0000B1770000}"/>
    <cellStyle name="Percent 10 5 8" xfId="9474" xr:uid="{00000000-0005-0000-0000-0000B2770000}"/>
    <cellStyle name="Percent 10 5 9" xfId="18724" xr:uid="{00000000-0005-0000-0000-0000B3770000}"/>
    <cellStyle name="Percent 10 6" xfId="345" xr:uid="{00000000-0005-0000-0000-0000B4770000}"/>
    <cellStyle name="Percent 10 6 10" xfId="28086" xr:uid="{00000000-0005-0000-0000-0000B5770000}"/>
    <cellStyle name="Percent 10 6 11" xfId="37331" xr:uid="{00000000-0005-0000-0000-0000B6770000}"/>
    <cellStyle name="Percent 10 6 2" xfId="714" xr:uid="{00000000-0005-0000-0000-0000B7770000}"/>
    <cellStyle name="Percent 10 6 2 10" xfId="37699" xr:uid="{00000000-0005-0000-0000-0000B8770000}"/>
    <cellStyle name="Percent 10 6 2 2" xfId="1416" xr:uid="{00000000-0005-0000-0000-0000B9770000}"/>
    <cellStyle name="Percent 10 6 2 2 2" xfId="4258" xr:uid="{00000000-0005-0000-0000-0000BA770000}"/>
    <cellStyle name="Percent 10 6 2 2 2 2" xfId="9240" xr:uid="{00000000-0005-0000-0000-0000BB770000}"/>
    <cellStyle name="Percent 10 6 2 2 2 2 2" xfId="18485" xr:uid="{00000000-0005-0000-0000-0000BC770000}"/>
    <cellStyle name="Percent 10 6 2 2 2 2 3" xfId="27735" xr:uid="{00000000-0005-0000-0000-0000BD770000}"/>
    <cellStyle name="Percent 10 6 2 2 2 2 4" xfId="36980" xr:uid="{00000000-0005-0000-0000-0000BE770000}"/>
    <cellStyle name="Percent 10 6 2 2 2 2 5" xfId="46225" xr:uid="{00000000-0005-0000-0000-0000BF770000}"/>
    <cellStyle name="Percent 10 6 2 2 2 3" xfId="13503" xr:uid="{00000000-0005-0000-0000-0000C0770000}"/>
    <cellStyle name="Percent 10 6 2 2 2 4" xfId="22753" xr:uid="{00000000-0005-0000-0000-0000C1770000}"/>
    <cellStyle name="Percent 10 6 2 2 2 5" xfId="31998" xr:uid="{00000000-0005-0000-0000-0000C2770000}"/>
    <cellStyle name="Percent 10 6 2 2 2 6" xfId="41243" xr:uid="{00000000-0005-0000-0000-0000C3770000}"/>
    <cellStyle name="Percent 10 6 2 2 3" xfId="2837" xr:uid="{00000000-0005-0000-0000-0000C4770000}"/>
    <cellStyle name="Percent 10 6 2 2 3 2" xfId="7819" xr:uid="{00000000-0005-0000-0000-0000C5770000}"/>
    <cellStyle name="Percent 10 6 2 2 3 2 2" xfId="17064" xr:uid="{00000000-0005-0000-0000-0000C6770000}"/>
    <cellStyle name="Percent 10 6 2 2 3 2 3" xfId="26314" xr:uid="{00000000-0005-0000-0000-0000C7770000}"/>
    <cellStyle name="Percent 10 6 2 2 3 2 4" xfId="35559" xr:uid="{00000000-0005-0000-0000-0000C8770000}"/>
    <cellStyle name="Percent 10 6 2 2 3 2 5" xfId="44804" xr:uid="{00000000-0005-0000-0000-0000C9770000}"/>
    <cellStyle name="Percent 10 6 2 2 3 3" xfId="12082" xr:uid="{00000000-0005-0000-0000-0000CA770000}"/>
    <cellStyle name="Percent 10 6 2 2 3 4" xfId="21332" xr:uid="{00000000-0005-0000-0000-0000CB770000}"/>
    <cellStyle name="Percent 10 6 2 2 3 5" xfId="30577" xr:uid="{00000000-0005-0000-0000-0000CC770000}"/>
    <cellStyle name="Percent 10 6 2 2 3 6" xfId="39822" xr:uid="{00000000-0005-0000-0000-0000CD770000}"/>
    <cellStyle name="Percent 10 6 2 2 4" xfId="6398" xr:uid="{00000000-0005-0000-0000-0000CE770000}"/>
    <cellStyle name="Percent 10 6 2 2 4 2" xfId="15643" xr:uid="{00000000-0005-0000-0000-0000CF770000}"/>
    <cellStyle name="Percent 10 6 2 2 4 3" xfId="24893" xr:uid="{00000000-0005-0000-0000-0000D0770000}"/>
    <cellStyle name="Percent 10 6 2 2 4 4" xfId="34138" xr:uid="{00000000-0005-0000-0000-0000D1770000}"/>
    <cellStyle name="Percent 10 6 2 2 4 5" xfId="43383" xr:uid="{00000000-0005-0000-0000-0000D2770000}"/>
    <cellStyle name="Percent 10 6 2 2 5" xfId="10661" xr:uid="{00000000-0005-0000-0000-0000D3770000}"/>
    <cellStyle name="Percent 10 6 2 2 6" xfId="19911" xr:uid="{00000000-0005-0000-0000-0000D4770000}"/>
    <cellStyle name="Percent 10 6 2 2 7" xfId="29156" xr:uid="{00000000-0005-0000-0000-0000D5770000}"/>
    <cellStyle name="Percent 10 6 2 2 8" xfId="38401" xr:uid="{00000000-0005-0000-0000-0000D6770000}"/>
    <cellStyle name="Percent 10 6 2 3" xfId="3556" xr:uid="{00000000-0005-0000-0000-0000D7770000}"/>
    <cellStyle name="Percent 10 6 2 3 2" xfId="8538" xr:uid="{00000000-0005-0000-0000-0000D8770000}"/>
    <cellStyle name="Percent 10 6 2 3 2 2" xfId="17783" xr:uid="{00000000-0005-0000-0000-0000D9770000}"/>
    <cellStyle name="Percent 10 6 2 3 2 3" xfId="27033" xr:uid="{00000000-0005-0000-0000-0000DA770000}"/>
    <cellStyle name="Percent 10 6 2 3 2 4" xfId="36278" xr:uid="{00000000-0005-0000-0000-0000DB770000}"/>
    <cellStyle name="Percent 10 6 2 3 2 5" xfId="45523" xr:uid="{00000000-0005-0000-0000-0000DC770000}"/>
    <cellStyle name="Percent 10 6 2 3 3" xfId="12801" xr:uid="{00000000-0005-0000-0000-0000DD770000}"/>
    <cellStyle name="Percent 10 6 2 3 4" xfId="22051" xr:uid="{00000000-0005-0000-0000-0000DE770000}"/>
    <cellStyle name="Percent 10 6 2 3 5" xfId="31296" xr:uid="{00000000-0005-0000-0000-0000DF770000}"/>
    <cellStyle name="Percent 10 6 2 3 6" xfId="40541" xr:uid="{00000000-0005-0000-0000-0000E0770000}"/>
    <cellStyle name="Percent 10 6 2 4" xfId="2118" xr:uid="{00000000-0005-0000-0000-0000E1770000}"/>
    <cellStyle name="Percent 10 6 2 4 2" xfId="7100" xr:uid="{00000000-0005-0000-0000-0000E2770000}"/>
    <cellStyle name="Percent 10 6 2 4 2 2" xfId="16345" xr:uid="{00000000-0005-0000-0000-0000E3770000}"/>
    <cellStyle name="Percent 10 6 2 4 2 3" xfId="25595" xr:uid="{00000000-0005-0000-0000-0000E4770000}"/>
    <cellStyle name="Percent 10 6 2 4 2 4" xfId="34840" xr:uid="{00000000-0005-0000-0000-0000E5770000}"/>
    <cellStyle name="Percent 10 6 2 4 2 5" xfId="44085" xr:uid="{00000000-0005-0000-0000-0000E6770000}"/>
    <cellStyle name="Percent 10 6 2 4 3" xfId="11363" xr:uid="{00000000-0005-0000-0000-0000E7770000}"/>
    <cellStyle name="Percent 10 6 2 4 4" xfId="20613" xr:uid="{00000000-0005-0000-0000-0000E8770000}"/>
    <cellStyle name="Percent 10 6 2 4 5" xfId="29858" xr:uid="{00000000-0005-0000-0000-0000E9770000}"/>
    <cellStyle name="Percent 10 6 2 4 6" xfId="39103" xr:uid="{00000000-0005-0000-0000-0000EA770000}"/>
    <cellStyle name="Percent 10 6 2 5" xfId="5696" xr:uid="{00000000-0005-0000-0000-0000EB770000}"/>
    <cellStyle name="Percent 10 6 2 5 2" xfId="14941" xr:uid="{00000000-0005-0000-0000-0000EC770000}"/>
    <cellStyle name="Percent 10 6 2 5 3" xfId="24191" xr:uid="{00000000-0005-0000-0000-0000ED770000}"/>
    <cellStyle name="Percent 10 6 2 5 4" xfId="33436" xr:uid="{00000000-0005-0000-0000-0000EE770000}"/>
    <cellStyle name="Percent 10 6 2 5 5" xfId="42681" xr:uid="{00000000-0005-0000-0000-0000EF770000}"/>
    <cellStyle name="Percent 10 6 2 6" xfId="4977" xr:uid="{00000000-0005-0000-0000-0000F0770000}"/>
    <cellStyle name="Percent 10 6 2 6 2" xfId="14222" xr:uid="{00000000-0005-0000-0000-0000F1770000}"/>
    <cellStyle name="Percent 10 6 2 6 3" xfId="23472" xr:uid="{00000000-0005-0000-0000-0000F2770000}"/>
    <cellStyle name="Percent 10 6 2 6 4" xfId="32717" xr:uid="{00000000-0005-0000-0000-0000F3770000}"/>
    <cellStyle name="Percent 10 6 2 6 5" xfId="41962" xr:uid="{00000000-0005-0000-0000-0000F4770000}"/>
    <cellStyle name="Percent 10 6 2 7" xfId="9959" xr:uid="{00000000-0005-0000-0000-0000F5770000}"/>
    <cellStyle name="Percent 10 6 2 8" xfId="19209" xr:uid="{00000000-0005-0000-0000-0000F6770000}"/>
    <cellStyle name="Percent 10 6 2 9" xfId="28454" xr:uid="{00000000-0005-0000-0000-0000F7770000}"/>
    <cellStyle name="Percent 10 6 3" xfId="1065" xr:uid="{00000000-0005-0000-0000-0000F8770000}"/>
    <cellStyle name="Percent 10 6 3 2" xfId="3907" xr:uid="{00000000-0005-0000-0000-0000F9770000}"/>
    <cellStyle name="Percent 10 6 3 2 2" xfId="8889" xr:uid="{00000000-0005-0000-0000-0000FA770000}"/>
    <cellStyle name="Percent 10 6 3 2 2 2" xfId="18134" xr:uid="{00000000-0005-0000-0000-0000FB770000}"/>
    <cellStyle name="Percent 10 6 3 2 2 3" xfId="27384" xr:uid="{00000000-0005-0000-0000-0000FC770000}"/>
    <cellStyle name="Percent 10 6 3 2 2 4" xfId="36629" xr:uid="{00000000-0005-0000-0000-0000FD770000}"/>
    <cellStyle name="Percent 10 6 3 2 2 5" xfId="45874" xr:uid="{00000000-0005-0000-0000-0000FE770000}"/>
    <cellStyle name="Percent 10 6 3 2 3" xfId="13152" xr:uid="{00000000-0005-0000-0000-0000FF770000}"/>
    <cellStyle name="Percent 10 6 3 2 4" xfId="22402" xr:uid="{00000000-0005-0000-0000-000000780000}"/>
    <cellStyle name="Percent 10 6 3 2 5" xfId="31647" xr:uid="{00000000-0005-0000-0000-000001780000}"/>
    <cellStyle name="Percent 10 6 3 2 6" xfId="40892" xr:uid="{00000000-0005-0000-0000-000002780000}"/>
    <cellStyle name="Percent 10 6 3 3" xfId="2469" xr:uid="{00000000-0005-0000-0000-000003780000}"/>
    <cellStyle name="Percent 10 6 3 3 2" xfId="7451" xr:uid="{00000000-0005-0000-0000-000004780000}"/>
    <cellStyle name="Percent 10 6 3 3 2 2" xfId="16696" xr:uid="{00000000-0005-0000-0000-000005780000}"/>
    <cellStyle name="Percent 10 6 3 3 2 3" xfId="25946" xr:uid="{00000000-0005-0000-0000-000006780000}"/>
    <cellStyle name="Percent 10 6 3 3 2 4" xfId="35191" xr:uid="{00000000-0005-0000-0000-000007780000}"/>
    <cellStyle name="Percent 10 6 3 3 2 5" xfId="44436" xr:uid="{00000000-0005-0000-0000-000008780000}"/>
    <cellStyle name="Percent 10 6 3 3 3" xfId="11714" xr:uid="{00000000-0005-0000-0000-000009780000}"/>
    <cellStyle name="Percent 10 6 3 3 4" xfId="20964" xr:uid="{00000000-0005-0000-0000-00000A780000}"/>
    <cellStyle name="Percent 10 6 3 3 5" xfId="30209" xr:uid="{00000000-0005-0000-0000-00000B780000}"/>
    <cellStyle name="Percent 10 6 3 3 6" xfId="39454" xr:uid="{00000000-0005-0000-0000-00000C780000}"/>
    <cellStyle name="Percent 10 6 3 4" xfId="6047" xr:uid="{00000000-0005-0000-0000-00000D780000}"/>
    <cellStyle name="Percent 10 6 3 4 2" xfId="15292" xr:uid="{00000000-0005-0000-0000-00000E780000}"/>
    <cellStyle name="Percent 10 6 3 4 3" xfId="24542" xr:uid="{00000000-0005-0000-0000-00000F780000}"/>
    <cellStyle name="Percent 10 6 3 4 4" xfId="33787" xr:uid="{00000000-0005-0000-0000-000010780000}"/>
    <cellStyle name="Percent 10 6 3 4 5" xfId="43032" xr:uid="{00000000-0005-0000-0000-000011780000}"/>
    <cellStyle name="Percent 10 6 3 5" xfId="10310" xr:uid="{00000000-0005-0000-0000-000012780000}"/>
    <cellStyle name="Percent 10 6 3 6" xfId="19560" xr:uid="{00000000-0005-0000-0000-000013780000}"/>
    <cellStyle name="Percent 10 6 3 7" xfId="28805" xr:uid="{00000000-0005-0000-0000-000014780000}"/>
    <cellStyle name="Percent 10 6 3 8" xfId="38050" xr:uid="{00000000-0005-0000-0000-000015780000}"/>
    <cellStyle name="Percent 10 6 4" xfId="3188" xr:uid="{00000000-0005-0000-0000-000016780000}"/>
    <cellStyle name="Percent 10 6 4 2" xfId="8170" xr:uid="{00000000-0005-0000-0000-000017780000}"/>
    <cellStyle name="Percent 10 6 4 2 2" xfId="17415" xr:uid="{00000000-0005-0000-0000-000018780000}"/>
    <cellStyle name="Percent 10 6 4 2 3" xfId="26665" xr:uid="{00000000-0005-0000-0000-000019780000}"/>
    <cellStyle name="Percent 10 6 4 2 4" xfId="35910" xr:uid="{00000000-0005-0000-0000-00001A780000}"/>
    <cellStyle name="Percent 10 6 4 2 5" xfId="45155" xr:uid="{00000000-0005-0000-0000-00001B780000}"/>
    <cellStyle name="Percent 10 6 4 3" xfId="12433" xr:uid="{00000000-0005-0000-0000-00001C780000}"/>
    <cellStyle name="Percent 10 6 4 4" xfId="21683" xr:uid="{00000000-0005-0000-0000-00001D780000}"/>
    <cellStyle name="Percent 10 6 4 5" xfId="30928" xr:uid="{00000000-0005-0000-0000-00001E780000}"/>
    <cellStyle name="Percent 10 6 4 6" xfId="40173" xr:uid="{00000000-0005-0000-0000-00001F780000}"/>
    <cellStyle name="Percent 10 6 5" xfId="1650" xr:uid="{00000000-0005-0000-0000-000020780000}"/>
    <cellStyle name="Percent 10 6 5 2" xfId="6632" xr:uid="{00000000-0005-0000-0000-000021780000}"/>
    <cellStyle name="Percent 10 6 5 2 2" xfId="15877" xr:uid="{00000000-0005-0000-0000-000022780000}"/>
    <cellStyle name="Percent 10 6 5 2 3" xfId="25127" xr:uid="{00000000-0005-0000-0000-000023780000}"/>
    <cellStyle name="Percent 10 6 5 2 4" xfId="34372" xr:uid="{00000000-0005-0000-0000-000024780000}"/>
    <cellStyle name="Percent 10 6 5 2 5" xfId="43617" xr:uid="{00000000-0005-0000-0000-000025780000}"/>
    <cellStyle name="Percent 10 6 5 3" xfId="10895" xr:uid="{00000000-0005-0000-0000-000026780000}"/>
    <cellStyle name="Percent 10 6 5 4" xfId="20145" xr:uid="{00000000-0005-0000-0000-000027780000}"/>
    <cellStyle name="Percent 10 6 5 5" xfId="29390" xr:uid="{00000000-0005-0000-0000-000028780000}"/>
    <cellStyle name="Percent 10 6 5 6" xfId="38635" xr:uid="{00000000-0005-0000-0000-000029780000}"/>
    <cellStyle name="Percent 10 6 6" xfId="5328" xr:uid="{00000000-0005-0000-0000-00002A780000}"/>
    <cellStyle name="Percent 10 6 6 2" xfId="14573" xr:uid="{00000000-0005-0000-0000-00002B780000}"/>
    <cellStyle name="Percent 10 6 6 3" xfId="23823" xr:uid="{00000000-0005-0000-0000-00002C780000}"/>
    <cellStyle name="Percent 10 6 6 4" xfId="33068" xr:uid="{00000000-0005-0000-0000-00002D780000}"/>
    <cellStyle name="Percent 10 6 6 5" xfId="42313" xr:uid="{00000000-0005-0000-0000-00002E780000}"/>
    <cellStyle name="Percent 10 6 7" xfId="4626" xr:uid="{00000000-0005-0000-0000-00002F780000}"/>
    <cellStyle name="Percent 10 6 7 2" xfId="13871" xr:uid="{00000000-0005-0000-0000-000030780000}"/>
    <cellStyle name="Percent 10 6 7 3" xfId="23121" xr:uid="{00000000-0005-0000-0000-000031780000}"/>
    <cellStyle name="Percent 10 6 7 4" xfId="32366" xr:uid="{00000000-0005-0000-0000-000032780000}"/>
    <cellStyle name="Percent 10 6 7 5" xfId="41611" xr:uid="{00000000-0005-0000-0000-000033780000}"/>
    <cellStyle name="Percent 10 6 8" xfId="9591" xr:uid="{00000000-0005-0000-0000-000034780000}"/>
    <cellStyle name="Percent 10 6 9" xfId="18841" xr:uid="{00000000-0005-0000-0000-000035780000}"/>
    <cellStyle name="Percent 10 7" xfId="479" xr:uid="{00000000-0005-0000-0000-000036780000}"/>
    <cellStyle name="Percent 10 7 10" xfId="37465" xr:uid="{00000000-0005-0000-0000-000037780000}"/>
    <cellStyle name="Percent 10 7 2" xfId="1182" xr:uid="{00000000-0005-0000-0000-000038780000}"/>
    <cellStyle name="Percent 10 7 2 2" xfId="4024" xr:uid="{00000000-0005-0000-0000-000039780000}"/>
    <cellStyle name="Percent 10 7 2 2 2" xfId="9006" xr:uid="{00000000-0005-0000-0000-00003A780000}"/>
    <cellStyle name="Percent 10 7 2 2 2 2" xfId="18251" xr:uid="{00000000-0005-0000-0000-00003B780000}"/>
    <cellStyle name="Percent 10 7 2 2 2 3" xfId="27501" xr:uid="{00000000-0005-0000-0000-00003C780000}"/>
    <cellStyle name="Percent 10 7 2 2 2 4" xfId="36746" xr:uid="{00000000-0005-0000-0000-00003D780000}"/>
    <cellStyle name="Percent 10 7 2 2 2 5" xfId="45991" xr:uid="{00000000-0005-0000-0000-00003E780000}"/>
    <cellStyle name="Percent 10 7 2 2 3" xfId="13269" xr:uid="{00000000-0005-0000-0000-00003F780000}"/>
    <cellStyle name="Percent 10 7 2 2 4" xfId="22519" xr:uid="{00000000-0005-0000-0000-000040780000}"/>
    <cellStyle name="Percent 10 7 2 2 5" xfId="31764" xr:uid="{00000000-0005-0000-0000-000041780000}"/>
    <cellStyle name="Percent 10 7 2 2 6" xfId="41009" xr:uid="{00000000-0005-0000-0000-000042780000}"/>
    <cellStyle name="Percent 10 7 2 3" xfId="2603" xr:uid="{00000000-0005-0000-0000-000043780000}"/>
    <cellStyle name="Percent 10 7 2 3 2" xfId="7585" xr:uid="{00000000-0005-0000-0000-000044780000}"/>
    <cellStyle name="Percent 10 7 2 3 2 2" xfId="16830" xr:uid="{00000000-0005-0000-0000-000045780000}"/>
    <cellStyle name="Percent 10 7 2 3 2 3" xfId="26080" xr:uid="{00000000-0005-0000-0000-000046780000}"/>
    <cellStyle name="Percent 10 7 2 3 2 4" xfId="35325" xr:uid="{00000000-0005-0000-0000-000047780000}"/>
    <cellStyle name="Percent 10 7 2 3 2 5" xfId="44570" xr:uid="{00000000-0005-0000-0000-000048780000}"/>
    <cellStyle name="Percent 10 7 2 3 3" xfId="11848" xr:uid="{00000000-0005-0000-0000-000049780000}"/>
    <cellStyle name="Percent 10 7 2 3 4" xfId="21098" xr:uid="{00000000-0005-0000-0000-00004A780000}"/>
    <cellStyle name="Percent 10 7 2 3 5" xfId="30343" xr:uid="{00000000-0005-0000-0000-00004B780000}"/>
    <cellStyle name="Percent 10 7 2 3 6" xfId="39588" xr:uid="{00000000-0005-0000-0000-00004C780000}"/>
    <cellStyle name="Percent 10 7 2 4" xfId="6164" xr:uid="{00000000-0005-0000-0000-00004D780000}"/>
    <cellStyle name="Percent 10 7 2 4 2" xfId="15409" xr:uid="{00000000-0005-0000-0000-00004E780000}"/>
    <cellStyle name="Percent 10 7 2 4 3" xfId="24659" xr:uid="{00000000-0005-0000-0000-00004F780000}"/>
    <cellStyle name="Percent 10 7 2 4 4" xfId="33904" xr:uid="{00000000-0005-0000-0000-000050780000}"/>
    <cellStyle name="Percent 10 7 2 4 5" xfId="43149" xr:uid="{00000000-0005-0000-0000-000051780000}"/>
    <cellStyle name="Percent 10 7 2 5" xfId="10427" xr:uid="{00000000-0005-0000-0000-000052780000}"/>
    <cellStyle name="Percent 10 7 2 6" xfId="19677" xr:uid="{00000000-0005-0000-0000-000053780000}"/>
    <cellStyle name="Percent 10 7 2 7" xfId="28922" xr:uid="{00000000-0005-0000-0000-000054780000}"/>
    <cellStyle name="Percent 10 7 2 8" xfId="38167" xr:uid="{00000000-0005-0000-0000-000055780000}"/>
    <cellStyle name="Percent 10 7 3" xfId="3322" xr:uid="{00000000-0005-0000-0000-000056780000}"/>
    <cellStyle name="Percent 10 7 3 2" xfId="8304" xr:uid="{00000000-0005-0000-0000-000057780000}"/>
    <cellStyle name="Percent 10 7 3 2 2" xfId="17549" xr:uid="{00000000-0005-0000-0000-000058780000}"/>
    <cellStyle name="Percent 10 7 3 2 3" xfId="26799" xr:uid="{00000000-0005-0000-0000-000059780000}"/>
    <cellStyle name="Percent 10 7 3 2 4" xfId="36044" xr:uid="{00000000-0005-0000-0000-00005A780000}"/>
    <cellStyle name="Percent 10 7 3 2 5" xfId="45289" xr:uid="{00000000-0005-0000-0000-00005B780000}"/>
    <cellStyle name="Percent 10 7 3 3" xfId="12567" xr:uid="{00000000-0005-0000-0000-00005C780000}"/>
    <cellStyle name="Percent 10 7 3 4" xfId="21817" xr:uid="{00000000-0005-0000-0000-00005D780000}"/>
    <cellStyle name="Percent 10 7 3 5" xfId="31062" xr:uid="{00000000-0005-0000-0000-00005E780000}"/>
    <cellStyle name="Percent 10 7 3 6" xfId="40307" xr:uid="{00000000-0005-0000-0000-00005F780000}"/>
    <cellStyle name="Percent 10 7 4" xfId="1884" xr:uid="{00000000-0005-0000-0000-000060780000}"/>
    <cellStyle name="Percent 10 7 4 2" xfId="6866" xr:uid="{00000000-0005-0000-0000-000061780000}"/>
    <cellStyle name="Percent 10 7 4 2 2" xfId="16111" xr:uid="{00000000-0005-0000-0000-000062780000}"/>
    <cellStyle name="Percent 10 7 4 2 3" xfId="25361" xr:uid="{00000000-0005-0000-0000-000063780000}"/>
    <cellStyle name="Percent 10 7 4 2 4" xfId="34606" xr:uid="{00000000-0005-0000-0000-000064780000}"/>
    <cellStyle name="Percent 10 7 4 2 5" xfId="43851" xr:uid="{00000000-0005-0000-0000-000065780000}"/>
    <cellStyle name="Percent 10 7 4 3" xfId="11129" xr:uid="{00000000-0005-0000-0000-000066780000}"/>
    <cellStyle name="Percent 10 7 4 4" xfId="20379" xr:uid="{00000000-0005-0000-0000-000067780000}"/>
    <cellStyle name="Percent 10 7 4 5" xfId="29624" xr:uid="{00000000-0005-0000-0000-000068780000}"/>
    <cellStyle name="Percent 10 7 4 6" xfId="38869" xr:uid="{00000000-0005-0000-0000-000069780000}"/>
    <cellStyle name="Percent 10 7 5" xfId="5462" xr:uid="{00000000-0005-0000-0000-00006A780000}"/>
    <cellStyle name="Percent 10 7 5 2" xfId="14707" xr:uid="{00000000-0005-0000-0000-00006B780000}"/>
    <cellStyle name="Percent 10 7 5 3" xfId="23957" xr:uid="{00000000-0005-0000-0000-00006C780000}"/>
    <cellStyle name="Percent 10 7 5 4" xfId="33202" xr:uid="{00000000-0005-0000-0000-00006D780000}"/>
    <cellStyle name="Percent 10 7 5 5" xfId="42447" xr:uid="{00000000-0005-0000-0000-00006E780000}"/>
    <cellStyle name="Percent 10 7 6" xfId="4753" xr:uid="{00000000-0005-0000-0000-00006F780000}"/>
    <cellStyle name="Percent 10 7 6 2" xfId="13998" xr:uid="{00000000-0005-0000-0000-000070780000}"/>
    <cellStyle name="Percent 10 7 6 3" xfId="23248" xr:uid="{00000000-0005-0000-0000-000071780000}"/>
    <cellStyle name="Percent 10 7 6 4" xfId="32493" xr:uid="{00000000-0005-0000-0000-000072780000}"/>
    <cellStyle name="Percent 10 7 6 5" xfId="41738" xr:uid="{00000000-0005-0000-0000-000073780000}"/>
    <cellStyle name="Percent 10 7 7" xfId="9725" xr:uid="{00000000-0005-0000-0000-000074780000}"/>
    <cellStyle name="Percent 10 7 8" xfId="18975" xr:uid="{00000000-0005-0000-0000-000075780000}"/>
    <cellStyle name="Percent 10 7 9" xfId="28220" xr:uid="{00000000-0005-0000-0000-000076780000}"/>
    <cellStyle name="Percent 10 8" xfId="831" xr:uid="{00000000-0005-0000-0000-000077780000}"/>
    <cellStyle name="Percent 10 8 2" xfId="3673" xr:uid="{00000000-0005-0000-0000-000078780000}"/>
    <cellStyle name="Percent 10 8 2 2" xfId="8655" xr:uid="{00000000-0005-0000-0000-000079780000}"/>
    <cellStyle name="Percent 10 8 2 2 2" xfId="17900" xr:uid="{00000000-0005-0000-0000-00007A780000}"/>
    <cellStyle name="Percent 10 8 2 2 3" xfId="27150" xr:uid="{00000000-0005-0000-0000-00007B780000}"/>
    <cellStyle name="Percent 10 8 2 2 4" xfId="36395" xr:uid="{00000000-0005-0000-0000-00007C780000}"/>
    <cellStyle name="Percent 10 8 2 2 5" xfId="45640" xr:uid="{00000000-0005-0000-0000-00007D780000}"/>
    <cellStyle name="Percent 10 8 2 3" xfId="12918" xr:uid="{00000000-0005-0000-0000-00007E780000}"/>
    <cellStyle name="Percent 10 8 2 4" xfId="22168" xr:uid="{00000000-0005-0000-0000-00007F780000}"/>
    <cellStyle name="Percent 10 8 2 5" xfId="31413" xr:uid="{00000000-0005-0000-0000-000080780000}"/>
    <cellStyle name="Percent 10 8 2 6" xfId="40658" xr:uid="{00000000-0005-0000-0000-000081780000}"/>
    <cellStyle name="Percent 10 8 3" xfId="2235" xr:uid="{00000000-0005-0000-0000-000082780000}"/>
    <cellStyle name="Percent 10 8 3 2" xfId="7217" xr:uid="{00000000-0005-0000-0000-000083780000}"/>
    <cellStyle name="Percent 10 8 3 2 2" xfId="16462" xr:uid="{00000000-0005-0000-0000-000084780000}"/>
    <cellStyle name="Percent 10 8 3 2 3" xfId="25712" xr:uid="{00000000-0005-0000-0000-000085780000}"/>
    <cellStyle name="Percent 10 8 3 2 4" xfId="34957" xr:uid="{00000000-0005-0000-0000-000086780000}"/>
    <cellStyle name="Percent 10 8 3 2 5" xfId="44202" xr:uid="{00000000-0005-0000-0000-000087780000}"/>
    <cellStyle name="Percent 10 8 3 3" xfId="11480" xr:uid="{00000000-0005-0000-0000-000088780000}"/>
    <cellStyle name="Percent 10 8 3 4" xfId="20730" xr:uid="{00000000-0005-0000-0000-000089780000}"/>
    <cellStyle name="Percent 10 8 3 5" xfId="29975" xr:uid="{00000000-0005-0000-0000-00008A780000}"/>
    <cellStyle name="Percent 10 8 3 6" xfId="39220" xr:uid="{00000000-0005-0000-0000-00008B780000}"/>
    <cellStyle name="Percent 10 8 4" xfId="5813" xr:uid="{00000000-0005-0000-0000-00008C780000}"/>
    <cellStyle name="Percent 10 8 4 2" xfId="15058" xr:uid="{00000000-0005-0000-0000-00008D780000}"/>
    <cellStyle name="Percent 10 8 4 3" xfId="24308" xr:uid="{00000000-0005-0000-0000-00008E780000}"/>
    <cellStyle name="Percent 10 8 4 4" xfId="33553" xr:uid="{00000000-0005-0000-0000-00008F780000}"/>
    <cellStyle name="Percent 10 8 4 5" xfId="42798" xr:uid="{00000000-0005-0000-0000-000090780000}"/>
    <cellStyle name="Percent 10 8 5" xfId="10076" xr:uid="{00000000-0005-0000-0000-000091780000}"/>
    <cellStyle name="Percent 10 8 6" xfId="19326" xr:uid="{00000000-0005-0000-0000-000092780000}"/>
    <cellStyle name="Percent 10 8 7" xfId="28571" xr:uid="{00000000-0005-0000-0000-000093780000}"/>
    <cellStyle name="Percent 10 8 8" xfId="37816" xr:uid="{00000000-0005-0000-0000-000094780000}"/>
    <cellStyle name="Percent 10 9" xfId="2954" xr:uid="{00000000-0005-0000-0000-000095780000}"/>
    <cellStyle name="Percent 10 9 2" xfId="7936" xr:uid="{00000000-0005-0000-0000-000096780000}"/>
    <cellStyle name="Percent 10 9 2 2" xfId="17181" xr:uid="{00000000-0005-0000-0000-000097780000}"/>
    <cellStyle name="Percent 10 9 2 3" xfId="26431" xr:uid="{00000000-0005-0000-0000-000098780000}"/>
    <cellStyle name="Percent 10 9 2 4" xfId="35676" xr:uid="{00000000-0005-0000-0000-000099780000}"/>
    <cellStyle name="Percent 10 9 2 5" xfId="44921" xr:uid="{00000000-0005-0000-0000-00009A780000}"/>
    <cellStyle name="Percent 10 9 3" xfId="12199" xr:uid="{00000000-0005-0000-0000-00009B780000}"/>
    <cellStyle name="Percent 10 9 4" xfId="21449" xr:uid="{00000000-0005-0000-0000-00009C780000}"/>
    <cellStyle name="Percent 10 9 5" xfId="30694" xr:uid="{00000000-0005-0000-0000-00009D780000}"/>
    <cellStyle name="Percent 10 9 6" xfId="39939" xr:uid="{00000000-0005-0000-0000-00009E780000}"/>
    <cellStyle name="Percent 11" xfId="134" xr:uid="{00000000-0005-0000-0000-00009F780000}"/>
    <cellStyle name="Percent 11 10" xfId="5120" xr:uid="{00000000-0005-0000-0000-0000A0780000}"/>
    <cellStyle name="Percent 11 10 2" xfId="14365" xr:uid="{00000000-0005-0000-0000-0000A1780000}"/>
    <cellStyle name="Percent 11 10 3" xfId="23615" xr:uid="{00000000-0005-0000-0000-0000A2780000}"/>
    <cellStyle name="Percent 11 10 4" xfId="32860" xr:uid="{00000000-0005-0000-0000-0000A3780000}"/>
    <cellStyle name="Percent 11 10 5" xfId="42105" xr:uid="{00000000-0005-0000-0000-0000A4780000}"/>
    <cellStyle name="Percent 11 11" xfId="4418" xr:uid="{00000000-0005-0000-0000-0000A5780000}"/>
    <cellStyle name="Percent 11 11 2" xfId="13663" xr:uid="{00000000-0005-0000-0000-0000A6780000}"/>
    <cellStyle name="Percent 11 11 3" xfId="22913" xr:uid="{00000000-0005-0000-0000-0000A7780000}"/>
    <cellStyle name="Percent 11 11 4" xfId="32158" xr:uid="{00000000-0005-0000-0000-0000A8780000}"/>
    <cellStyle name="Percent 11 11 5" xfId="41403" xr:uid="{00000000-0005-0000-0000-0000A9780000}"/>
    <cellStyle name="Percent 11 12" xfId="9383" xr:uid="{00000000-0005-0000-0000-0000AA780000}"/>
    <cellStyle name="Percent 11 13" xfId="18633" xr:uid="{00000000-0005-0000-0000-0000AB780000}"/>
    <cellStyle name="Percent 11 14" xfId="27878" xr:uid="{00000000-0005-0000-0000-0000AC780000}"/>
    <cellStyle name="Percent 11 15" xfId="37123" xr:uid="{00000000-0005-0000-0000-0000AD780000}"/>
    <cellStyle name="Percent 11 2" xfId="214" xr:uid="{00000000-0005-0000-0000-0000AE780000}"/>
    <cellStyle name="Percent 11 2 10" xfId="9461" xr:uid="{00000000-0005-0000-0000-0000AF780000}"/>
    <cellStyle name="Percent 11 2 11" xfId="18711" xr:uid="{00000000-0005-0000-0000-0000B0780000}"/>
    <cellStyle name="Percent 11 2 12" xfId="27956" xr:uid="{00000000-0005-0000-0000-0000B1780000}"/>
    <cellStyle name="Percent 11 2 13" xfId="37201" xr:uid="{00000000-0005-0000-0000-0000B2780000}"/>
    <cellStyle name="Percent 11 2 2" xfId="293" xr:uid="{00000000-0005-0000-0000-0000B3780000}"/>
    <cellStyle name="Percent 11 2 2 10" xfId="28034" xr:uid="{00000000-0005-0000-0000-0000B4780000}"/>
    <cellStyle name="Percent 11 2 2 11" xfId="37279" xr:uid="{00000000-0005-0000-0000-0000B5780000}"/>
    <cellStyle name="Percent 11 2 2 2" xfId="662" xr:uid="{00000000-0005-0000-0000-0000B6780000}"/>
    <cellStyle name="Percent 11 2 2 2 10" xfId="37647" xr:uid="{00000000-0005-0000-0000-0000B7780000}"/>
    <cellStyle name="Percent 11 2 2 2 2" xfId="1364" xr:uid="{00000000-0005-0000-0000-0000B8780000}"/>
    <cellStyle name="Percent 11 2 2 2 2 2" xfId="4206" xr:uid="{00000000-0005-0000-0000-0000B9780000}"/>
    <cellStyle name="Percent 11 2 2 2 2 2 2" xfId="9188" xr:uid="{00000000-0005-0000-0000-0000BA780000}"/>
    <cellStyle name="Percent 11 2 2 2 2 2 2 2" xfId="18433" xr:uid="{00000000-0005-0000-0000-0000BB780000}"/>
    <cellStyle name="Percent 11 2 2 2 2 2 2 3" xfId="27683" xr:uid="{00000000-0005-0000-0000-0000BC780000}"/>
    <cellStyle name="Percent 11 2 2 2 2 2 2 4" xfId="36928" xr:uid="{00000000-0005-0000-0000-0000BD780000}"/>
    <cellStyle name="Percent 11 2 2 2 2 2 2 5" xfId="46173" xr:uid="{00000000-0005-0000-0000-0000BE780000}"/>
    <cellStyle name="Percent 11 2 2 2 2 2 3" xfId="13451" xr:uid="{00000000-0005-0000-0000-0000BF780000}"/>
    <cellStyle name="Percent 11 2 2 2 2 2 4" xfId="22701" xr:uid="{00000000-0005-0000-0000-0000C0780000}"/>
    <cellStyle name="Percent 11 2 2 2 2 2 5" xfId="31946" xr:uid="{00000000-0005-0000-0000-0000C1780000}"/>
    <cellStyle name="Percent 11 2 2 2 2 2 6" xfId="41191" xr:uid="{00000000-0005-0000-0000-0000C2780000}"/>
    <cellStyle name="Percent 11 2 2 2 2 3" xfId="2785" xr:uid="{00000000-0005-0000-0000-0000C3780000}"/>
    <cellStyle name="Percent 11 2 2 2 2 3 2" xfId="7767" xr:uid="{00000000-0005-0000-0000-0000C4780000}"/>
    <cellStyle name="Percent 11 2 2 2 2 3 2 2" xfId="17012" xr:uid="{00000000-0005-0000-0000-0000C5780000}"/>
    <cellStyle name="Percent 11 2 2 2 2 3 2 3" xfId="26262" xr:uid="{00000000-0005-0000-0000-0000C6780000}"/>
    <cellStyle name="Percent 11 2 2 2 2 3 2 4" xfId="35507" xr:uid="{00000000-0005-0000-0000-0000C7780000}"/>
    <cellStyle name="Percent 11 2 2 2 2 3 2 5" xfId="44752" xr:uid="{00000000-0005-0000-0000-0000C8780000}"/>
    <cellStyle name="Percent 11 2 2 2 2 3 3" xfId="12030" xr:uid="{00000000-0005-0000-0000-0000C9780000}"/>
    <cellStyle name="Percent 11 2 2 2 2 3 4" xfId="21280" xr:uid="{00000000-0005-0000-0000-0000CA780000}"/>
    <cellStyle name="Percent 11 2 2 2 2 3 5" xfId="30525" xr:uid="{00000000-0005-0000-0000-0000CB780000}"/>
    <cellStyle name="Percent 11 2 2 2 2 3 6" xfId="39770" xr:uid="{00000000-0005-0000-0000-0000CC780000}"/>
    <cellStyle name="Percent 11 2 2 2 2 4" xfId="6346" xr:uid="{00000000-0005-0000-0000-0000CD780000}"/>
    <cellStyle name="Percent 11 2 2 2 2 4 2" xfId="15591" xr:uid="{00000000-0005-0000-0000-0000CE780000}"/>
    <cellStyle name="Percent 11 2 2 2 2 4 3" xfId="24841" xr:uid="{00000000-0005-0000-0000-0000CF780000}"/>
    <cellStyle name="Percent 11 2 2 2 2 4 4" xfId="34086" xr:uid="{00000000-0005-0000-0000-0000D0780000}"/>
    <cellStyle name="Percent 11 2 2 2 2 4 5" xfId="43331" xr:uid="{00000000-0005-0000-0000-0000D1780000}"/>
    <cellStyle name="Percent 11 2 2 2 2 5" xfId="10609" xr:uid="{00000000-0005-0000-0000-0000D2780000}"/>
    <cellStyle name="Percent 11 2 2 2 2 6" xfId="19859" xr:uid="{00000000-0005-0000-0000-0000D3780000}"/>
    <cellStyle name="Percent 11 2 2 2 2 7" xfId="29104" xr:uid="{00000000-0005-0000-0000-0000D4780000}"/>
    <cellStyle name="Percent 11 2 2 2 2 8" xfId="38349" xr:uid="{00000000-0005-0000-0000-0000D5780000}"/>
    <cellStyle name="Percent 11 2 2 2 3" xfId="3504" xr:uid="{00000000-0005-0000-0000-0000D6780000}"/>
    <cellStyle name="Percent 11 2 2 2 3 2" xfId="8486" xr:uid="{00000000-0005-0000-0000-0000D7780000}"/>
    <cellStyle name="Percent 11 2 2 2 3 2 2" xfId="17731" xr:uid="{00000000-0005-0000-0000-0000D8780000}"/>
    <cellStyle name="Percent 11 2 2 2 3 2 3" xfId="26981" xr:uid="{00000000-0005-0000-0000-0000D9780000}"/>
    <cellStyle name="Percent 11 2 2 2 3 2 4" xfId="36226" xr:uid="{00000000-0005-0000-0000-0000DA780000}"/>
    <cellStyle name="Percent 11 2 2 2 3 2 5" xfId="45471" xr:uid="{00000000-0005-0000-0000-0000DB780000}"/>
    <cellStyle name="Percent 11 2 2 2 3 3" xfId="12749" xr:uid="{00000000-0005-0000-0000-0000DC780000}"/>
    <cellStyle name="Percent 11 2 2 2 3 4" xfId="21999" xr:uid="{00000000-0005-0000-0000-0000DD780000}"/>
    <cellStyle name="Percent 11 2 2 2 3 5" xfId="31244" xr:uid="{00000000-0005-0000-0000-0000DE780000}"/>
    <cellStyle name="Percent 11 2 2 2 3 6" xfId="40489" xr:uid="{00000000-0005-0000-0000-0000DF780000}"/>
    <cellStyle name="Percent 11 2 2 2 4" xfId="2066" xr:uid="{00000000-0005-0000-0000-0000E0780000}"/>
    <cellStyle name="Percent 11 2 2 2 4 2" xfId="7048" xr:uid="{00000000-0005-0000-0000-0000E1780000}"/>
    <cellStyle name="Percent 11 2 2 2 4 2 2" xfId="16293" xr:uid="{00000000-0005-0000-0000-0000E2780000}"/>
    <cellStyle name="Percent 11 2 2 2 4 2 3" xfId="25543" xr:uid="{00000000-0005-0000-0000-0000E3780000}"/>
    <cellStyle name="Percent 11 2 2 2 4 2 4" xfId="34788" xr:uid="{00000000-0005-0000-0000-0000E4780000}"/>
    <cellStyle name="Percent 11 2 2 2 4 2 5" xfId="44033" xr:uid="{00000000-0005-0000-0000-0000E5780000}"/>
    <cellStyle name="Percent 11 2 2 2 4 3" xfId="11311" xr:uid="{00000000-0005-0000-0000-0000E6780000}"/>
    <cellStyle name="Percent 11 2 2 2 4 4" xfId="20561" xr:uid="{00000000-0005-0000-0000-0000E7780000}"/>
    <cellStyle name="Percent 11 2 2 2 4 5" xfId="29806" xr:uid="{00000000-0005-0000-0000-0000E8780000}"/>
    <cellStyle name="Percent 11 2 2 2 4 6" xfId="39051" xr:uid="{00000000-0005-0000-0000-0000E9780000}"/>
    <cellStyle name="Percent 11 2 2 2 5" xfId="5644" xr:uid="{00000000-0005-0000-0000-0000EA780000}"/>
    <cellStyle name="Percent 11 2 2 2 5 2" xfId="14889" xr:uid="{00000000-0005-0000-0000-0000EB780000}"/>
    <cellStyle name="Percent 11 2 2 2 5 3" xfId="24139" xr:uid="{00000000-0005-0000-0000-0000EC780000}"/>
    <cellStyle name="Percent 11 2 2 2 5 4" xfId="33384" xr:uid="{00000000-0005-0000-0000-0000ED780000}"/>
    <cellStyle name="Percent 11 2 2 2 5 5" xfId="42629" xr:uid="{00000000-0005-0000-0000-0000EE780000}"/>
    <cellStyle name="Percent 11 2 2 2 6" xfId="4925" xr:uid="{00000000-0005-0000-0000-0000EF780000}"/>
    <cellStyle name="Percent 11 2 2 2 6 2" xfId="14170" xr:uid="{00000000-0005-0000-0000-0000F0780000}"/>
    <cellStyle name="Percent 11 2 2 2 6 3" xfId="23420" xr:uid="{00000000-0005-0000-0000-0000F1780000}"/>
    <cellStyle name="Percent 11 2 2 2 6 4" xfId="32665" xr:uid="{00000000-0005-0000-0000-0000F2780000}"/>
    <cellStyle name="Percent 11 2 2 2 6 5" xfId="41910" xr:uid="{00000000-0005-0000-0000-0000F3780000}"/>
    <cellStyle name="Percent 11 2 2 2 7" xfId="9907" xr:uid="{00000000-0005-0000-0000-0000F4780000}"/>
    <cellStyle name="Percent 11 2 2 2 8" xfId="19157" xr:uid="{00000000-0005-0000-0000-0000F5780000}"/>
    <cellStyle name="Percent 11 2 2 2 9" xfId="28402" xr:uid="{00000000-0005-0000-0000-0000F6780000}"/>
    <cellStyle name="Percent 11 2 2 3" xfId="1013" xr:uid="{00000000-0005-0000-0000-0000F7780000}"/>
    <cellStyle name="Percent 11 2 2 3 2" xfId="3855" xr:uid="{00000000-0005-0000-0000-0000F8780000}"/>
    <cellStyle name="Percent 11 2 2 3 2 2" xfId="8837" xr:uid="{00000000-0005-0000-0000-0000F9780000}"/>
    <cellStyle name="Percent 11 2 2 3 2 2 2" xfId="18082" xr:uid="{00000000-0005-0000-0000-0000FA780000}"/>
    <cellStyle name="Percent 11 2 2 3 2 2 3" xfId="27332" xr:uid="{00000000-0005-0000-0000-0000FB780000}"/>
    <cellStyle name="Percent 11 2 2 3 2 2 4" xfId="36577" xr:uid="{00000000-0005-0000-0000-0000FC780000}"/>
    <cellStyle name="Percent 11 2 2 3 2 2 5" xfId="45822" xr:uid="{00000000-0005-0000-0000-0000FD780000}"/>
    <cellStyle name="Percent 11 2 2 3 2 3" xfId="13100" xr:uid="{00000000-0005-0000-0000-0000FE780000}"/>
    <cellStyle name="Percent 11 2 2 3 2 4" xfId="22350" xr:uid="{00000000-0005-0000-0000-0000FF780000}"/>
    <cellStyle name="Percent 11 2 2 3 2 5" xfId="31595" xr:uid="{00000000-0005-0000-0000-000000790000}"/>
    <cellStyle name="Percent 11 2 2 3 2 6" xfId="40840" xr:uid="{00000000-0005-0000-0000-000001790000}"/>
    <cellStyle name="Percent 11 2 2 3 3" xfId="2417" xr:uid="{00000000-0005-0000-0000-000002790000}"/>
    <cellStyle name="Percent 11 2 2 3 3 2" xfId="7399" xr:uid="{00000000-0005-0000-0000-000003790000}"/>
    <cellStyle name="Percent 11 2 2 3 3 2 2" xfId="16644" xr:uid="{00000000-0005-0000-0000-000004790000}"/>
    <cellStyle name="Percent 11 2 2 3 3 2 3" xfId="25894" xr:uid="{00000000-0005-0000-0000-000005790000}"/>
    <cellStyle name="Percent 11 2 2 3 3 2 4" xfId="35139" xr:uid="{00000000-0005-0000-0000-000006790000}"/>
    <cellStyle name="Percent 11 2 2 3 3 2 5" xfId="44384" xr:uid="{00000000-0005-0000-0000-000007790000}"/>
    <cellStyle name="Percent 11 2 2 3 3 3" xfId="11662" xr:uid="{00000000-0005-0000-0000-000008790000}"/>
    <cellStyle name="Percent 11 2 2 3 3 4" xfId="20912" xr:uid="{00000000-0005-0000-0000-000009790000}"/>
    <cellStyle name="Percent 11 2 2 3 3 5" xfId="30157" xr:uid="{00000000-0005-0000-0000-00000A790000}"/>
    <cellStyle name="Percent 11 2 2 3 3 6" xfId="39402" xr:uid="{00000000-0005-0000-0000-00000B790000}"/>
    <cellStyle name="Percent 11 2 2 3 4" xfId="5995" xr:uid="{00000000-0005-0000-0000-00000C790000}"/>
    <cellStyle name="Percent 11 2 2 3 4 2" xfId="15240" xr:uid="{00000000-0005-0000-0000-00000D790000}"/>
    <cellStyle name="Percent 11 2 2 3 4 3" xfId="24490" xr:uid="{00000000-0005-0000-0000-00000E790000}"/>
    <cellStyle name="Percent 11 2 2 3 4 4" xfId="33735" xr:uid="{00000000-0005-0000-0000-00000F790000}"/>
    <cellStyle name="Percent 11 2 2 3 4 5" xfId="42980" xr:uid="{00000000-0005-0000-0000-000010790000}"/>
    <cellStyle name="Percent 11 2 2 3 5" xfId="10258" xr:uid="{00000000-0005-0000-0000-000011790000}"/>
    <cellStyle name="Percent 11 2 2 3 6" xfId="19508" xr:uid="{00000000-0005-0000-0000-000012790000}"/>
    <cellStyle name="Percent 11 2 2 3 7" xfId="28753" xr:uid="{00000000-0005-0000-0000-000013790000}"/>
    <cellStyle name="Percent 11 2 2 3 8" xfId="37998" xr:uid="{00000000-0005-0000-0000-000014790000}"/>
    <cellStyle name="Percent 11 2 2 4" xfId="3136" xr:uid="{00000000-0005-0000-0000-000015790000}"/>
    <cellStyle name="Percent 11 2 2 4 2" xfId="8118" xr:uid="{00000000-0005-0000-0000-000016790000}"/>
    <cellStyle name="Percent 11 2 2 4 2 2" xfId="17363" xr:uid="{00000000-0005-0000-0000-000017790000}"/>
    <cellStyle name="Percent 11 2 2 4 2 3" xfId="26613" xr:uid="{00000000-0005-0000-0000-000018790000}"/>
    <cellStyle name="Percent 11 2 2 4 2 4" xfId="35858" xr:uid="{00000000-0005-0000-0000-000019790000}"/>
    <cellStyle name="Percent 11 2 2 4 2 5" xfId="45103" xr:uid="{00000000-0005-0000-0000-00001A790000}"/>
    <cellStyle name="Percent 11 2 2 4 3" xfId="12381" xr:uid="{00000000-0005-0000-0000-00001B790000}"/>
    <cellStyle name="Percent 11 2 2 4 4" xfId="21631" xr:uid="{00000000-0005-0000-0000-00001C790000}"/>
    <cellStyle name="Percent 11 2 2 4 5" xfId="30876" xr:uid="{00000000-0005-0000-0000-00001D790000}"/>
    <cellStyle name="Percent 11 2 2 4 6" xfId="40121" xr:uid="{00000000-0005-0000-0000-00001E790000}"/>
    <cellStyle name="Percent 11 2 2 5" xfId="1832" xr:uid="{00000000-0005-0000-0000-00001F790000}"/>
    <cellStyle name="Percent 11 2 2 5 2" xfId="6814" xr:uid="{00000000-0005-0000-0000-000020790000}"/>
    <cellStyle name="Percent 11 2 2 5 2 2" xfId="16059" xr:uid="{00000000-0005-0000-0000-000021790000}"/>
    <cellStyle name="Percent 11 2 2 5 2 3" xfId="25309" xr:uid="{00000000-0005-0000-0000-000022790000}"/>
    <cellStyle name="Percent 11 2 2 5 2 4" xfId="34554" xr:uid="{00000000-0005-0000-0000-000023790000}"/>
    <cellStyle name="Percent 11 2 2 5 2 5" xfId="43799" xr:uid="{00000000-0005-0000-0000-000024790000}"/>
    <cellStyle name="Percent 11 2 2 5 3" xfId="11077" xr:uid="{00000000-0005-0000-0000-000025790000}"/>
    <cellStyle name="Percent 11 2 2 5 4" xfId="20327" xr:uid="{00000000-0005-0000-0000-000026790000}"/>
    <cellStyle name="Percent 11 2 2 5 5" xfId="29572" xr:uid="{00000000-0005-0000-0000-000027790000}"/>
    <cellStyle name="Percent 11 2 2 5 6" xfId="38817" xr:uid="{00000000-0005-0000-0000-000028790000}"/>
    <cellStyle name="Percent 11 2 2 6" xfId="5276" xr:uid="{00000000-0005-0000-0000-000029790000}"/>
    <cellStyle name="Percent 11 2 2 6 2" xfId="14521" xr:uid="{00000000-0005-0000-0000-00002A790000}"/>
    <cellStyle name="Percent 11 2 2 6 3" xfId="23771" xr:uid="{00000000-0005-0000-0000-00002B790000}"/>
    <cellStyle name="Percent 11 2 2 6 4" xfId="33016" xr:uid="{00000000-0005-0000-0000-00002C790000}"/>
    <cellStyle name="Percent 11 2 2 6 5" xfId="42261" xr:uid="{00000000-0005-0000-0000-00002D790000}"/>
    <cellStyle name="Percent 11 2 2 7" xfId="4574" xr:uid="{00000000-0005-0000-0000-00002E790000}"/>
    <cellStyle name="Percent 11 2 2 7 2" xfId="13819" xr:uid="{00000000-0005-0000-0000-00002F790000}"/>
    <cellStyle name="Percent 11 2 2 7 3" xfId="23069" xr:uid="{00000000-0005-0000-0000-000030790000}"/>
    <cellStyle name="Percent 11 2 2 7 4" xfId="32314" xr:uid="{00000000-0005-0000-0000-000031790000}"/>
    <cellStyle name="Percent 11 2 2 7 5" xfId="41559" xr:uid="{00000000-0005-0000-0000-000032790000}"/>
    <cellStyle name="Percent 11 2 2 8" xfId="9539" xr:uid="{00000000-0005-0000-0000-000033790000}"/>
    <cellStyle name="Percent 11 2 2 9" xfId="18789" xr:uid="{00000000-0005-0000-0000-000034790000}"/>
    <cellStyle name="Percent 11 2 3" xfId="449" xr:uid="{00000000-0005-0000-0000-000035790000}"/>
    <cellStyle name="Percent 11 2 3 10" xfId="28190" xr:uid="{00000000-0005-0000-0000-000036790000}"/>
    <cellStyle name="Percent 11 2 3 11" xfId="37435" xr:uid="{00000000-0005-0000-0000-000037790000}"/>
    <cellStyle name="Percent 11 2 3 2" xfId="818" xr:uid="{00000000-0005-0000-0000-000038790000}"/>
    <cellStyle name="Percent 11 2 3 2 10" xfId="37803" xr:uid="{00000000-0005-0000-0000-000039790000}"/>
    <cellStyle name="Percent 11 2 3 2 2" xfId="1520" xr:uid="{00000000-0005-0000-0000-00003A790000}"/>
    <cellStyle name="Percent 11 2 3 2 2 2" xfId="4362" xr:uid="{00000000-0005-0000-0000-00003B790000}"/>
    <cellStyle name="Percent 11 2 3 2 2 2 2" xfId="9344" xr:uid="{00000000-0005-0000-0000-00003C790000}"/>
    <cellStyle name="Percent 11 2 3 2 2 2 2 2" xfId="18589" xr:uid="{00000000-0005-0000-0000-00003D790000}"/>
    <cellStyle name="Percent 11 2 3 2 2 2 2 3" xfId="27839" xr:uid="{00000000-0005-0000-0000-00003E790000}"/>
    <cellStyle name="Percent 11 2 3 2 2 2 2 4" xfId="37084" xr:uid="{00000000-0005-0000-0000-00003F790000}"/>
    <cellStyle name="Percent 11 2 3 2 2 2 2 5" xfId="46329" xr:uid="{00000000-0005-0000-0000-000040790000}"/>
    <cellStyle name="Percent 11 2 3 2 2 2 3" xfId="13607" xr:uid="{00000000-0005-0000-0000-000041790000}"/>
    <cellStyle name="Percent 11 2 3 2 2 2 4" xfId="22857" xr:uid="{00000000-0005-0000-0000-000042790000}"/>
    <cellStyle name="Percent 11 2 3 2 2 2 5" xfId="32102" xr:uid="{00000000-0005-0000-0000-000043790000}"/>
    <cellStyle name="Percent 11 2 3 2 2 2 6" xfId="41347" xr:uid="{00000000-0005-0000-0000-000044790000}"/>
    <cellStyle name="Percent 11 2 3 2 2 3" xfId="2941" xr:uid="{00000000-0005-0000-0000-000045790000}"/>
    <cellStyle name="Percent 11 2 3 2 2 3 2" xfId="7923" xr:uid="{00000000-0005-0000-0000-000046790000}"/>
    <cellStyle name="Percent 11 2 3 2 2 3 2 2" xfId="17168" xr:uid="{00000000-0005-0000-0000-000047790000}"/>
    <cellStyle name="Percent 11 2 3 2 2 3 2 3" xfId="26418" xr:uid="{00000000-0005-0000-0000-000048790000}"/>
    <cellStyle name="Percent 11 2 3 2 2 3 2 4" xfId="35663" xr:uid="{00000000-0005-0000-0000-000049790000}"/>
    <cellStyle name="Percent 11 2 3 2 2 3 2 5" xfId="44908" xr:uid="{00000000-0005-0000-0000-00004A790000}"/>
    <cellStyle name="Percent 11 2 3 2 2 3 3" xfId="12186" xr:uid="{00000000-0005-0000-0000-00004B790000}"/>
    <cellStyle name="Percent 11 2 3 2 2 3 4" xfId="21436" xr:uid="{00000000-0005-0000-0000-00004C790000}"/>
    <cellStyle name="Percent 11 2 3 2 2 3 5" xfId="30681" xr:uid="{00000000-0005-0000-0000-00004D790000}"/>
    <cellStyle name="Percent 11 2 3 2 2 3 6" xfId="39926" xr:uid="{00000000-0005-0000-0000-00004E790000}"/>
    <cellStyle name="Percent 11 2 3 2 2 4" xfId="6502" xr:uid="{00000000-0005-0000-0000-00004F790000}"/>
    <cellStyle name="Percent 11 2 3 2 2 4 2" xfId="15747" xr:uid="{00000000-0005-0000-0000-000050790000}"/>
    <cellStyle name="Percent 11 2 3 2 2 4 3" xfId="24997" xr:uid="{00000000-0005-0000-0000-000051790000}"/>
    <cellStyle name="Percent 11 2 3 2 2 4 4" xfId="34242" xr:uid="{00000000-0005-0000-0000-000052790000}"/>
    <cellStyle name="Percent 11 2 3 2 2 4 5" xfId="43487" xr:uid="{00000000-0005-0000-0000-000053790000}"/>
    <cellStyle name="Percent 11 2 3 2 2 5" xfId="10765" xr:uid="{00000000-0005-0000-0000-000054790000}"/>
    <cellStyle name="Percent 11 2 3 2 2 6" xfId="20015" xr:uid="{00000000-0005-0000-0000-000055790000}"/>
    <cellStyle name="Percent 11 2 3 2 2 7" xfId="29260" xr:uid="{00000000-0005-0000-0000-000056790000}"/>
    <cellStyle name="Percent 11 2 3 2 2 8" xfId="38505" xr:uid="{00000000-0005-0000-0000-000057790000}"/>
    <cellStyle name="Percent 11 2 3 2 3" xfId="3660" xr:uid="{00000000-0005-0000-0000-000058790000}"/>
    <cellStyle name="Percent 11 2 3 2 3 2" xfId="8642" xr:uid="{00000000-0005-0000-0000-000059790000}"/>
    <cellStyle name="Percent 11 2 3 2 3 2 2" xfId="17887" xr:uid="{00000000-0005-0000-0000-00005A790000}"/>
    <cellStyle name="Percent 11 2 3 2 3 2 3" xfId="27137" xr:uid="{00000000-0005-0000-0000-00005B790000}"/>
    <cellStyle name="Percent 11 2 3 2 3 2 4" xfId="36382" xr:uid="{00000000-0005-0000-0000-00005C790000}"/>
    <cellStyle name="Percent 11 2 3 2 3 2 5" xfId="45627" xr:uid="{00000000-0005-0000-0000-00005D790000}"/>
    <cellStyle name="Percent 11 2 3 2 3 3" xfId="12905" xr:uid="{00000000-0005-0000-0000-00005E790000}"/>
    <cellStyle name="Percent 11 2 3 2 3 4" xfId="22155" xr:uid="{00000000-0005-0000-0000-00005F790000}"/>
    <cellStyle name="Percent 11 2 3 2 3 5" xfId="31400" xr:uid="{00000000-0005-0000-0000-000060790000}"/>
    <cellStyle name="Percent 11 2 3 2 3 6" xfId="40645" xr:uid="{00000000-0005-0000-0000-000061790000}"/>
    <cellStyle name="Percent 11 2 3 2 4" xfId="2222" xr:uid="{00000000-0005-0000-0000-000062790000}"/>
    <cellStyle name="Percent 11 2 3 2 4 2" xfId="7204" xr:uid="{00000000-0005-0000-0000-000063790000}"/>
    <cellStyle name="Percent 11 2 3 2 4 2 2" xfId="16449" xr:uid="{00000000-0005-0000-0000-000064790000}"/>
    <cellStyle name="Percent 11 2 3 2 4 2 3" xfId="25699" xr:uid="{00000000-0005-0000-0000-000065790000}"/>
    <cellStyle name="Percent 11 2 3 2 4 2 4" xfId="34944" xr:uid="{00000000-0005-0000-0000-000066790000}"/>
    <cellStyle name="Percent 11 2 3 2 4 2 5" xfId="44189" xr:uid="{00000000-0005-0000-0000-000067790000}"/>
    <cellStyle name="Percent 11 2 3 2 4 3" xfId="11467" xr:uid="{00000000-0005-0000-0000-000068790000}"/>
    <cellStyle name="Percent 11 2 3 2 4 4" xfId="20717" xr:uid="{00000000-0005-0000-0000-000069790000}"/>
    <cellStyle name="Percent 11 2 3 2 4 5" xfId="29962" xr:uid="{00000000-0005-0000-0000-00006A790000}"/>
    <cellStyle name="Percent 11 2 3 2 4 6" xfId="39207" xr:uid="{00000000-0005-0000-0000-00006B790000}"/>
    <cellStyle name="Percent 11 2 3 2 5" xfId="5800" xr:uid="{00000000-0005-0000-0000-00006C790000}"/>
    <cellStyle name="Percent 11 2 3 2 5 2" xfId="15045" xr:uid="{00000000-0005-0000-0000-00006D790000}"/>
    <cellStyle name="Percent 11 2 3 2 5 3" xfId="24295" xr:uid="{00000000-0005-0000-0000-00006E790000}"/>
    <cellStyle name="Percent 11 2 3 2 5 4" xfId="33540" xr:uid="{00000000-0005-0000-0000-00006F790000}"/>
    <cellStyle name="Percent 11 2 3 2 5 5" xfId="42785" xr:uid="{00000000-0005-0000-0000-000070790000}"/>
    <cellStyle name="Percent 11 2 3 2 6" xfId="5081" xr:uid="{00000000-0005-0000-0000-000071790000}"/>
    <cellStyle name="Percent 11 2 3 2 6 2" xfId="14326" xr:uid="{00000000-0005-0000-0000-000072790000}"/>
    <cellStyle name="Percent 11 2 3 2 6 3" xfId="23576" xr:uid="{00000000-0005-0000-0000-000073790000}"/>
    <cellStyle name="Percent 11 2 3 2 6 4" xfId="32821" xr:uid="{00000000-0005-0000-0000-000074790000}"/>
    <cellStyle name="Percent 11 2 3 2 6 5" xfId="42066" xr:uid="{00000000-0005-0000-0000-000075790000}"/>
    <cellStyle name="Percent 11 2 3 2 7" xfId="10063" xr:uid="{00000000-0005-0000-0000-000076790000}"/>
    <cellStyle name="Percent 11 2 3 2 8" xfId="19313" xr:uid="{00000000-0005-0000-0000-000077790000}"/>
    <cellStyle name="Percent 11 2 3 2 9" xfId="28558" xr:uid="{00000000-0005-0000-0000-000078790000}"/>
    <cellStyle name="Percent 11 2 3 3" xfId="1169" xr:uid="{00000000-0005-0000-0000-000079790000}"/>
    <cellStyle name="Percent 11 2 3 3 2" xfId="4011" xr:uid="{00000000-0005-0000-0000-00007A790000}"/>
    <cellStyle name="Percent 11 2 3 3 2 2" xfId="8993" xr:uid="{00000000-0005-0000-0000-00007B790000}"/>
    <cellStyle name="Percent 11 2 3 3 2 2 2" xfId="18238" xr:uid="{00000000-0005-0000-0000-00007C790000}"/>
    <cellStyle name="Percent 11 2 3 3 2 2 3" xfId="27488" xr:uid="{00000000-0005-0000-0000-00007D790000}"/>
    <cellStyle name="Percent 11 2 3 3 2 2 4" xfId="36733" xr:uid="{00000000-0005-0000-0000-00007E790000}"/>
    <cellStyle name="Percent 11 2 3 3 2 2 5" xfId="45978" xr:uid="{00000000-0005-0000-0000-00007F790000}"/>
    <cellStyle name="Percent 11 2 3 3 2 3" xfId="13256" xr:uid="{00000000-0005-0000-0000-000080790000}"/>
    <cellStyle name="Percent 11 2 3 3 2 4" xfId="22506" xr:uid="{00000000-0005-0000-0000-000081790000}"/>
    <cellStyle name="Percent 11 2 3 3 2 5" xfId="31751" xr:uid="{00000000-0005-0000-0000-000082790000}"/>
    <cellStyle name="Percent 11 2 3 3 2 6" xfId="40996" xr:uid="{00000000-0005-0000-0000-000083790000}"/>
    <cellStyle name="Percent 11 2 3 3 3" xfId="2573" xr:uid="{00000000-0005-0000-0000-000084790000}"/>
    <cellStyle name="Percent 11 2 3 3 3 2" xfId="7555" xr:uid="{00000000-0005-0000-0000-000085790000}"/>
    <cellStyle name="Percent 11 2 3 3 3 2 2" xfId="16800" xr:uid="{00000000-0005-0000-0000-000086790000}"/>
    <cellStyle name="Percent 11 2 3 3 3 2 3" xfId="26050" xr:uid="{00000000-0005-0000-0000-000087790000}"/>
    <cellStyle name="Percent 11 2 3 3 3 2 4" xfId="35295" xr:uid="{00000000-0005-0000-0000-000088790000}"/>
    <cellStyle name="Percent 11 2 3 3 3 2 5" xfId="44540" xr:uid="{00000000-0005-0000-0000-000089790000}"/>
    <cellStyle name="Percent 11 2 3 3 3 3" xfId="11818" xr:uid="{00000000-0005-0000-0000-00008A790000}"/>
    <cellStyle name="Percent 11 2 3 3 3 4" xfId="21068" xr:uid="{00000000-0005-0000-0000-00008B790000}"/>
    <cellStyle name="Percent 11 2 3 3 3 5" xfId="30313" xr:uid="{00000000-0005-0000-0000-00008C790000}"/>
    <cellStyle name="Percent 11 2 3 3 3 6" xfId="39558" xr:uid="{00000000-0005-0000-0000-00008D790000}"/>
    <cellStyle name="Percent 11 2 3 3 4" xfId="6151" xr:uid="{00000000-0005-0000-0000-00008E790000}"/>
    <cellStyle name="Percent 11 2 3 3 4 2" xfId="15396" xr:uid="{00000000-0005-0000-0000-00008F790000}"/>
    <cellStyle name="Percent 11 2 3 3 4 3" xfId="24646" xr:uid="{00000000-0005-0000-0000-000090790000}"/>
    <cellStyle name="Percent 11 2 3 3 4 4" xfId="33891" xr:uid="{00000000-0005-0000-0000-000091790000}"/>
    <cellStyle name="Percent 11 2 3 3 4 5" xfId="43136" xr:uid="{00000000-0005-0000-0000-000092790000}"/>
    <cellStyle name="Percent 11 2 3 3 5" xfId="10414" xr:uid="{00000000-0005-0000-0000-000093790000}"/>
    <cellStyle name="Percent 11 2 3 3 6" xfId="19664" xr:uid="{00000000-0005-0000-0000-000094790000}"/>
    <cellStyle name="Percent 11 2 3 3 7" xfId="28909" xr:uid="{00000000-0005-0000-0000-000095790000}"/>
    <cellStyle name="Percent 11 2 3 3 8" xfId="38154" xr:uid="{00000000-0005-0000-0000-000096790000}"/>
    <cellStyle name="Percent 11 2 3 4" xfId="3292" xr:uid="{00000000-0005-0000-0000-000097790000}"/>
    <cellStyle name="Percent 11 2 3 4 2" xfId="8274" xr:uid="{00000000-0005-0000-0000-000098790000}"/>
    <cellStyle name="Percent 11 2 3 4 2 2" xfId="17519" xr:uid="{00000000-0005-0000-0000-000099790000}"/>
    <cellStyle name="Percent 11 2 3 4 2 3" xfId="26769" xr:uid="{00000000-0005-0000-0000-00009A790000}"/>
    <cellStyle name="Percent 11 2 3 4 2 4" xfId="36014" xr:uid="{00000000-0005-0000-0000-00009B790000}"/>
    <cellStyle name="Percent 11 2 3 4 2 5" xfId="45259" xr:uid="{00000000-0005-0000-0000-00009C790000}"/>
    <cellStyle name="Percent 11 2 3 4 3" xfId="12537" xr:uid="{00000000-0005-0000-0000-00009D790000}"/>
    <cellStyle name="Percent 11 2 3 4 4" xfId="21787" xr:uid="{00000000-0005-0000-0000-00009E790000}"/>
    <cellStyle name="Percent 11 2 3 4 5" xfId="31032" xr:uid="{00000000-0005-0000-0000-00009F790000}"/>
    <cellStyle name="Percent 11 2 3 4 6" xfId="40277" xr:uid="{00000000-0005-0000-0000-0000A0790000}"/>
    <cellStyle name="Percent 11 2 3 5" xfId="1754" xr:uid="{00000000-0005-0000-0000-0000A1790000}"/>
    <cellStyle name="Percent 11 2 3 5 2" xfId="6736" xr:uid="{00000000-0005-0000-0000-0000A2790000}"/>
    <cellStyle name="Percent 11 2 3 5 2 2" xfId="15981" xr:uid="{00000000-0005-0000-0000-0000A3790000}"/>
    <cellStyle name="Percent 11 2 3 5 2 3" xfId="25231" xr:uid="{00000000-0005-0000-0000-0000A4790000}"/>
    <cellStyle name="Percent 11 2 3 5 2 4" xfId="34476" xr:uid="{00000000-0005-0000-0000-0000A5790000}"/>
    <cellStyle name="Percent 11 2 3 5 2 5" xfId="43721" xr:uid="{00000000-0005-0000-0000-0000A6790000}"/>
    <cellStyle name="Percent 11 2 3 5 3" xfId="10999" xr:uid="{00000000-0005-0000-0000-0000A7790000}"/>
    <cellStyle name="Percent 11 2 3 5 4" xfId="20249" xr:uid="{00000000-0005-0000-0000-0000A8790000}"/>
    <cellStyle name="Percent 11 2 3 5 5" xfId="29494" xr:uid="{00000000-0005-0000-0000-0000A9790000}"/>
    <cellStyle name="Percent 11 2 3 5 6" xfId="38739" xr:uid="{00000000-0005-0000-0000-0000AA790000}"/>
    <cellStyle name="Percent 11 2 3 6" xfId="5432" xr:uid="{00000000-0005-0000-0000-0000AB790000}"/>
    <cellStyle name="Percent 11 2 3 6 2" xfId="14677" xr:uid="{00000000-0005-0000-0000-0000AC790000}"/>
    <cellStyle name="Percent 11 2 3 6 3" xfId="23927" xr:uid="{00000000-0005-0000-0000-0000AD790000}"/>
    <cellStyle name="Percent 11 2 3 6 4" xfId="33172" xr:uid="{00000000-0005-0000-0000-0000AE790000}"/>
    <cellStyle name="Percent 11 2 3 6 5" xfId="42417" xr:uid="{00000000-0005-0000-0000-0000AF790000}"/>
    <cellStyle name="Percent 11 2 3 7" xfId="4730" xr:uid="{00000000-0005-0000-0000-0000B0790000}"/>
    <cellStyle name="Percent 11 2 3 7 2" xfId="13975" xr:uid="{00000000-0005-0000-0000-0000B1790000}"/>
    <cellStyle name="Percent 11 2 3 7 3" xfId="23225" xr:uid="{00000000-0005-0000-0000-0000B2790000}"/>
    <cellStyle name="Percent 11 2 3 7 4" xfId="32470" xr:uid="{00000000-0005-0000-0000-0000B3790000}"/>
    <cellStyle name="Percent 11 2 3 7 5" xfId="41715" xr:uid="{00000000-0005-0000-0000-0000B4790000}"/>
    <cellStyle name="Percent 11 2 3 8" xfId="9695" xr:uid="{00000000-0005-0000-0000-0000B5790000}"/>
    <cellStyle name="Percent 11 2 3 9" xfId="18945" xr:uid="{00000000-0005-0000-0000-0000B6790000}"/>
    <cellStyle name="Percent 11 2 4" xfId="584" xr:uid="{00000000-0005-0000-0000-0000B7790000}"/>
    <cellStyle name="Percent 11 2 4 10" xfId="37569" xr:uid="{00000000-0005-0000-0000-0000B8790000}"/>
    <cellStyle name="Percent 11 2 4 2" xfId="1286" xr:uid="{00000000-0005-0000-0000-0000B9790000}"/>
    <cellStyle name="Percent 11 2 4 2 2" xfId="4128" xr:uid="{00000000-0005-0000-0000-0000BA790000}"/>
    <cellStyle name="Percent 11 2 4 2 2 2" xfId="9110" xr:uid="{00000000-0005-0000-0000-0000BB790000}"/>
    <cellStyle name="Percent 11 2 4 2 2 2 2" xfId="18355" xr:uid="{00000000-0005-0000-0000-0000BC790000}"/>
    <cellStyle name="Percent 11 2 4 2 2 2 3" xfId="27605" xr:uid="{00000000-0005-0000-0000-0000BD790000}"/>
    <cellStyle name="Percent 11 2 4 2 2 2 4" xfId="36850" xr:uid="{00000000-0005-0000-0000-0000BE790000}"/>
    <cellStyle name="Percent 11 2 4 2 2 2 5" xfId="46095" xr:uid="{00000000-0005-0000-0000-0000BF790000}"/>
    <cellStyle name="Percent 11 2 4 2 2 3" xfId="13373" xr:uid="{00000000-0005-0000-0000-0000C0790000}"/>
    <cellStyle name="Percent 11 2 4 2 2 4" xfId="22623" xr:uid="{00000000-0005-0000-0000-0000C1790000}"/>
    <cellStyle name="Percent 11 2 4 2 2 5" xfId="31868" xr:uid="{00000000-0005-0000-0000-0000C2790000}"/>
    <cellStyle name="Percent 11 2 4 2 2 6" xfId="41113" xr:uid="{00000000-0005-0000-0000-0000C3790000}"/>
    <cellStyle name="Percent 11 2 4 2 3" xfId="2707" xr:uid="{00000000-0005-0000-0000-0000C4790000}"/>
    <cellStyle name="Percent 11 2 4 2 3 2" xfId="7689" xr:uid="{00000000-0005-0000-0000-0000C5790000}"/>
    <cellStyle name="Percent 11 2 4 2 3 2 2" xfId="16934" xr:uid="{00000000-0005-0000-0000-0000C6790000}"/>
    <cellStyle name="Percent 11 2 4 2 3 2 3" xfId="26184" xr:uid="{00000000-0005-0000-0000-0000C7790000}"/>
    <cellStyle name="Percent 11 2 4 2 3 2 4" xfId="35429" xr:uid="{00000000-0005-0000-0000-0000C8790000}"/>
    <cellStyle name="Percent 11 2 4 2 3 2 5" xfId="44674" xr:uid="{00000000-0005-0000-0000-0000C9790000}"/>
    <cellStyle name="Percent 11 2 4 2 3 3" xfId="11952" xr:uid="{00000000-0005-0000-0000-0000CA790000}"/>
    <cellStyle name="Percent 11 2 4 2 3 4" xfId="21202" xr:uid="{00000000-0005-0000-0000-0000CB790000}"/>
    <cellStyle name="Percent 11 2 4 2 3 5" xfId="30447" xr:uid="{00000000-0005-0000-0000-0000CC790000}"/>
    <cellStyle name="Percent 11 2 4 2 3 6" xfId="39692" xr:uid="{00000000-0005-0000-0000-0000CD790000}"/>
    <cellStyle name="Percent 11 2 4 2 4" xfId="6268" xr:uid="{00000000-0005-0000-0000-0000CE790000}"/>
    <cellStyle name="Percent 11 2 4 2 4 2" xfId="15513" xr:uid="{00000000-0005-0000-0000-0000CF790000}"/>
    <cellStyle name="Percent 11 2 4 2 4 3" xfId="24763" xr:uid="{00000000-0005-0000-0000-0000D0790000}"/>
    <cellStyle name="Percent 11 2 4 2 4 4" xfId="34008" xr:uid="{00000000-0005-0000-0000-0000D1790000}"/>
    <cellStyle name="Percent 11 2 4 2 4 5" xfId="43253" xr:uid="{00000000-0005-0000-0000-0000D2790000}"/>
    <cellStyle name="Percent 11 2 4 2 5" xfId="10531" xr:uid="{00000000-0005-0000-0000-0000D3790000}"/>
    <cellStyle name="Percent 11 2 4 2 6" xfId="19781" xr:uid="{00000000-0005-0000-0000-0000D4790000}"/>
    <cellStyle name="Percent 11 2 4 2 7" xfId="29026" xr:uid="{00000000-0005-0000-0000-0000D5790000}"/>
    <cellStyle name="Percent 11 2 4 2 8" xfId="38271" xr:uid="{00000000-0005-0000-0000-0000D6790000}"/>
    <cellStyle name="Percent 11 2 4 3" xfId="3426" xr:uid="{00000000-0005-0000-0000-0000D7790000}"/>
    <cellStyle name="Percent 11 2 4 3 2" xfId="8408" xr:uid="{00000000-0005-0000-0000-0000D8790000}"/>
    <cellStyle name="Percent 11 2 4 3 2 2" xfId="17653" xr:uid="{00000000-0005-0000-0000-0000D9790000}"/>
    <cellStyle name="Percent 11 2 4 3 2 3" xfId="26903" xr:uid="{00000000-0005-0000-0000-0000DA790000}"/>
    <cellStyle name="Percent 11 2 4 3 2 4" xfId="36148" xr:uid="{00000000-0005-0000-0000-0000DB790000}"/>
    <cellStyle name="Percent 11 2 4 3 2 5" xfId="45393" xr:uid="{00000000-0005-0000-0000-0000DC790000}"/>
    <cellStyle name="Percent 11 2 4 3 3" xfId="12671" xr:uid="{00000000-0005-0000-0000-0000DD790000}"/>
    <cellStyle name="Percent 11 2 4 3 4" xfId="21921" xr:uid="{00000000-0005-0000-0000-0000DE790000}"/>
    <cellStyle name="Percent 11 2 4 3 5" xfId="31166" xr:uid="{00000000-0005-0000-0000-0000DF790000}"/>
    <cellStyle name="Percent 11 2 4 3 6" xfId="40411" xr:uid="{00000000-0005-0000-0000-0000E0790000}"/>
    <cellStyle name="Percent 11 2 4 4" xfId="1988" xr:uid="{00000000-0005-0000-0000-0000E1790000}"/>
    <cellStyle name="Percent 11 2 4 4 2" xfId="6970" xr:uid="{00000000-0005-0000-0000-0000E2790000}"/>
    <cellStyle name="Percent 11 2 4 4 2 2" xfId="16215" xr:uid="{00000000-0005-0000-0000-0000E3790000}"/>
    <cellStyle name="Percent 11 2 4 4 2 3" xfId="25465" xr:uid="{00000000-0005-0000-0000-0000E4790000}"/>
    <cellStyle name="Percent 11 2 4 4 2 4" xfId="34710" xr:uid="{00000000-0005-0000-0000-0000E5790000}"/>
    <cellStyle name="Percent 11 2 4 4 2 5" xfId="43955" xr:uid="{00000000-0005-0000-0000-0000E6790000}"/>
    <cellStyle name="Percent 11 2 4 4 3" xfId="11233" xr:uid="{00000000-0005-0000-0000-0000E7790000}"/>
    <cellStyle name="Percent 11 2 4 4 4" xfId="20483" xr:uid="{00000000-0005-0000-0000-0000E8790000}"/>
    <cellStyle name="Percent 11 2 4 4 5" xfId="29728" xr:uid="{00000000-0005-0000-0000-0000E9790000}"/>
    <cellStyle name="Percent 11 2 4 4 6" xfId="38973" xr:uid="{00000000-0005-0000-0000-0000EA790000}"/>
    <cellStyle name="Percent 11 2 4 5" xfId="5566" xr:uid="{00000000-0005-0000-0000-0000EB790000}"/>
    <cellStyle name="Percent 11 2 4 5 2" xfId="14811" xr:uid="{00000000-0005-0000-0000-0000EC790000}"/>
    <cellStyle name="Percent 11 2 4 5 3" xfId="24061" xr:uid="{00000000-0005-0000-0000-0000ED790000}"/>
    <cellStyle name="Percent 11 2 4 5 4" xfId="33306" xr:uid="{00000000-0005-0000-0000-0000EE790000}"/>
    <cellStyle name="Percent 11 2 4 5 5" xfId="42551" xr:uid="{00000000-0005-0000-0000-0000EF790000}"/>
    <cellStyle name="Percent 11 2 4 6" xfId="4847" xr:uid="{00000000-0005-0000-0000-0000F0790000}"/>
    <cellStyle name="Percent 11 2 4 6 2" xfId="14092" xr:uid="{00000000-0005-0000-0000-0000F1790000}"/>
    <cellStyle name="Percent 11 2 4 6 3" xfId="23342" xr:uid="{00000000-0005-0000-0000-0000F2790000}"/>
    <cellStyle name="Percent 11 2 4 6 4" xfId="32587" xr:uid="{00000000-0005-0000-0000-0000F3790000}"/>
    <cellStyle name="Percent 11 2 4 6 5" xfId="41832" xr:uid="{00000000-0005-0000-0000-0000F4790000}"/>
    <cellStyle name="Percent 11 2 4 7" xfId="9829" xr:uid="{00000000-0005-0000-0000-0000F5790000}"/>
    <cellStyle name="Percent 11 2 4 8" xfId="19079" xr:uid="{00000000-0005-0000-0000-0000F6790000}"/>
    <cellStyle name="Percent 11 2 4 9" xfId="28324" xr:uid="{00000000-0005-0000-0000-0000F7790000}"/>
    <cellStyle name="Percent 11 2 5" xfId="935" xr:uid="{00000000-0005-0000-0000-0000F8790000}"/>
    <cellStyle name="Percent 11 2 5 2" xfId="3777" xr:uid="{00000000-0005-0000-0000-0000F9790000}"/>
    <cellStyle name="Percent 11 2 5 2 2" xfId="8759" xr:uid="{00000000-0005-0000-0000-0000FA790000}"/>
    <cellStyle name="Percent 11 2 5 2 2 2" xfId="18004" xr:uid="{00000000-0005-0000-0000-0000FB790000}"/>
    <cellStyle name="Percent 11 2 5 2 2 3" xfId="27254" xr:uid="{00000000-0005-0000-0000-0000FC790000}"/>
    <cellStyle name="Percent 11 2 5 2 2 4" xfId="36499" xr:uid="{00000000-0005-0000-0000-0000FD790000}"/>
    <cellStyle name="Percent 11 2 5 2 2 5" xfId="45744" xr:uid="{00000000-0005-0000-0000-0000FE790000}"/>
    <cellStyle name="Percent 11 2 5 2 3" xfId="13022" xr:uid="{00000000-0005-0000-0000-0000FF790000}"/>
    <cellStyle name="Percent 11 2 5 2 4" xfId="22272" xr:uid="{00000000-0005-0000-0000-0000007A0000}"/>
    <cellStyle name="Percent 11 2 5 2 5" xfId="31517" xr:uid="{00000000-0005-0000-0000-0000017A0000}"/>
    <cellStyle name="Percent 11 2 5 2 6" xfId="40762" xr:uid="{00000000-0005-0000-0000-0000027A0000}"/>
    <cellStyle name="Percent 11 2 5 3" xfId="2339" xr:uid="{00000000-0005-0000-0000-0000037A0000}"/>
    <cellStyle name="Percent 11 2 5 3 2" xfId="7321" xr:uid="{00000000-0005-0000-0000-0000047A0000}"/>
    <cellStyle name="Percent 11 2 5 3 2 2" xfId="16566" xr:uid="{00000000-0005-0000-0000-0000057A0000}"/>
    <cellStyle name="Percent 11 2 5 3 2 3" xfId="25816" xr:uid="{00000000-0005-0000-0000-0000067A0000}"/>
    <cellStyle name="Percent 11 2 5 3 2 4" xfId="35061" xr:uid="{00000000-0005-0000-0000-0000077A0000}"/>
    <cellStyle name="Percent 11 2 5 3 2 5" xfId="44306" xr:uid="{00000000-0005-0000-0000-0000087A0000}"/>
    <cellStyle name="Percent 11 2 5 3 3" xfId="11584" xr:uid="{00000000-0005-0000-0000-0000097A0000}"/>
    <cellStyle name="Percent 11 2 5 3 4" xfId="20834" xr:uid="{00000000-0005-0000-0000-00000A7A0000}"/>
    <cellStyle name="Percent 11 2 5 3 5" xfId="30079" xr:uid="{00000000-0005-0000-0000-00000B7A0000}"/>
    <cellStyle name="Percent 11 2 5 3 6" xfId="39324" xr:uid="{00000000-0005-0000-0000-00000C7A0000}"/>
    <cellStyle name="Percent 11 2 5 4" xfId="5917" xr:uid="{00000000-0005-0000-0000-00000D7A0000}"/>
    <cellStyle name="Percent 11 2 5 4 2" xfId="15162" xr:uid="{00000000-0005-0000-0000-00000E7A0000}"/>
    <cellStyle name="Percent 11 2 5 4 3" xfId="24412" xr:uid="{00000000-0005-0000-0000-00000F7A0000}"/>
    <cellStyle name="Percent 11 2 5 4 4" xfId="33657" xr:uid="{00000000-0005-0000-0000-0000107A0000}"/>
    <cellStyle name="Percent 11 2 5 4 5" xfId="42902" xr:uid="{00000000-0005-0000-0000-0000117A0000}"/>
    <cellStyle name="Percent 11 2 5 5" xfId="10180" xr:uid="{00000000-0005-0000-0000-0000127A0000}"/>
    <cellStyle name="Percent 11 2 5 6" xfId="19430" xr:uid="{00000000-0005-0000-0000-0000137A0000}"/>
    <cellStyle name="Percent 11 2 5 7" xfId="28675" xr:uid="{00000000-0005-0000-0000-0000147A0000}"/>
    <cellStyle name="Percent 11 2 5 8" xfId="37920" xr:uid="{00000000-0005-0000-0000-0000157A0000}"/>
    <cellStyle name="Percent 11 2 6" xfId="3058" xr:uid="{00000000-0005-0000-0000-0000167A0000}"/>
    <cellStyle name="Percent 11 2 6 2" xfId="8040" xr:uid="{00000000-0005-0000-0000-0000177A0000}"/>
    <cellStyle name="Percent 11 2 6 2 2" xfId="17285" xr:uid="{00000000-0005-0000-0000-0000187A0000}"/>
    <cellStyle name="Percent 11 2 6 2 3" xfId="26535" xr:uid="{00000000-0005-0000-0000-0000197A0000}"/>
    <cellStyle name="Percent 11 2 6 2 4" xfId="35780" xr:uid="{00000000-0005-0000-0000-00001A7A0000}"/>
    <cellStyle name="Percent 11 2 6 2 5" xfId="45025" xr:uid="{00000000-0005-0000-0000-00001B7A0000}"/>
    <cellStyle name="Percent 11 2 6 3" xfId="12303" xr:uid="{00000000-0005-0000-0000-00001C7A0000}"/>
    <cellStyle name="Percent 11 2 6 4" xfId="21553" xr:uid="{00000000-0005-0000-0000-00001D7A0000}"/>
    <cellStyle name="Percent 11 2 6 5" xfId="30798" xr:uid="{00000000-0005-0000-0000-00001E7A0000}"/>
    <cellStyle name="Percent 11 2 6 6" xfId="40043" xr:uid="{00000000-0005-0000-0000-00001F7A0000}"/>
    <cellStyle name="Percent 11 2 7" xfId="1598" xr:uid="{00000000-0005-0000-0000-0000207A0000}"/>
    <cellStyle name="Percent 11 2 7 2" xfId="6580" xr:uid="{00000000-0005-0000-0000-0000217A0000}"/>
    <cellStyle name="Percent 11 2 7 2 2" xfId="15825" xr:uid="{00000000-0005-0000-0000-0000227A0000}"/>
    <cellStyle name="Percent 11 2 7 2 3" xfId="25075" xr:uid="{00000000-0005-0000-0000-0000237A0000}"/>
    <cellStyle name="Percent 11 2 7 2 4" xfId="34320" xr:uid="{00000000-0005-0000-0000-0000247A0000}"/>
    <cellStyle name="Percent 11 2 7 2 5" xfId="43565" xr:uid="{00000000-0005-0000-0000-0000257A0000}"/>
    <cellStyle name="Percent 11 2 7 3" xfId="10843" xr:uid="{00000000-0005-0000-0000-0000267A0000}"/>
    <cellStyle name="Percent 11 2 7 4" xfId="20093" xr:uid="{00000000-0005-0000-0000-0000277A0000}"/>
    <cellStyle name="Percent 11 2 7 5" xfId="29338" xr:uid="{00000000-0005-0000-0000-0000287A0000}"/>
    <cellStyle name="Percent 11 2 7 6" xfId="38583" xr:uid="{00000000-0005-0000-0000-0000297A0000}"/>
    <cellStyle name="Percent 11 2 8" xfId="5198" xr:uid="{00000000-0005-0000-0000-00002A7A0000}"/>
    <cellStyle name="Percent 11 2 8 2" xfId="14443" xr:uid="{00000000-0005-0000-0000-00002B7A0000}"/>
    <cellStyle name="Percent 11 2 8 3" xfId="23693" xr:uid="{00000000-0005-0000-0000-00002C7A0000}"/>
    <cellStyle name="Percent 11 2 8 4" xfId="32938" xr:uid="{00000000-0005-0000-0000-00002D7A0000}"/>
    <cellStyle name="Percent 11 2 8 5" xfId="42183" xr:uid="{00000000-0005-0000-0000-00002E7A0000}"/>
    <cellStyle name="Percent 11 2 9" xfId="4496" xr:uid="{00000000-0005-0000-0000-00002F7A0000}"/>
    <cellStyle name="Percent 11 2 9 2" xfId="13741" xr:uid="{00000000-0005-0000-0000-0000307A0000}"/>
    <cellStyle name="Percent 11 2 9 3" xfId="22991" xr:uid="{00000000-0005-0000-0000-0000317A0000}"/>
    <cellStyle name="Percent 11 2 9 4" xfId="32236" xr:uid="{00000000-0005-0000-0000-0000327A0000}"/>
    <cellStyle name="Percent 11 2 9 5" xfId="41481" xr:uid="{00000000-0005-0000-0000-0000337A0000}"/>
    <cellStyle name="Percent 11 3" xfId="175" xr:uid="{00000000-0005-0000-0000-0000347A0000}"/>
    <cellStyle name="Percent 11 3 10" xfId="9422" xr:uid="{00000000-0005-0000-0000-0000357A0000}"/>
    <cellStyle name="Percent 11 3 11" xfId="18672" xr:uid="{00000000-0005-0000-0000-0000367A0000}"/>
    <cellStyle name="Percent 11 3 12" xfId="27917" xr:uid="{00000000-0005-0000-0000-0000377A0000}"/>
    <cellStyle name="Percent 11 3 13" xfId="37162" xr:uid="{00000000-0005-0000-0000-0000387A0000}"/>
    <cellStyle name="Percent 11 3 2" xfId="332" xr:uid="{00000000-0005-0000-0000-0000397A0000}"/>
    <cellStyle name="Percent 11 3 2 10" xfId="28073" xr:uid="{00000000-0005-0000-0000-00003A7A0000}"/>
    <cellStyle name="Percent 11 3 2 11" xfId="37318" xr:uid="{00000000-0005-0000-0000-00003B7A0000}"/>
    <cellStyle name="Percent 11 3 2 2" xfId="701" xr:uid="{00000000-0005-0000-0000-00003C7A0000}"/>
    <cellStyle name="Percent 11 3 2 2 10" xfId="37686" xr:uid="{00000000-0005-0000-0000-00003D7A0000}"/>
    <cellStyle name="Percent 11 3 2 2 2" xfId="1403" xr:uid="{00000000-0005-0000-0000-00003E7A0000}"/>
    <cellStyle name="Percent 11 3 2 2 2 2" xfId="4245" xr:uid="{00000000-0005-0000-0000-00003F7A0000}"/>
    <cellStyle name="Percent 11 3 2 2 2 2 2" xfId="9227" xr:uid="{00000000-0005-0000-0000-0000407A0000}"/>
    <cellStyle name="Percent 11 3 2 2 2 2 2 2" xfId="18472" xr:uid="{00000000-0005-0000-0000-0000417A0000}"/>
    <cellStyle name="Percent 11 3 2 2 2 2 2 3" xfId="27722" xr:uid="{00000000-0005-0000-0000-0000427A0000}"/>
    <cellStyle name="Percent 11 3 2 2 2 2 2 4" xfId="36967" xr:uid="{00000000-0005-0000-0000-0000437A0000}"/>
    <cellStyle name="Percent 11 3 2 2 2 2 2 5" xfId="46212" xr:uid="{00000000-0005-0000-0000-0000447A0000}"/>
    <cellStyle name="Percent 11 3 2 2 2 2 3" xfId="13490" xr:uid="{00000000-0005-0000-0000-0000457A0000}"/>
    <cellStyle name="Percent 11 3 2 2 2 2 4" xfId="22740" xr:uid="{00000000-0005-0000-0000-0000467A0000}"/>
    <cellStyle name="Percent 11 3 2 2 2 2 5" xfId="31985" xr:uid="{00000000-0005-0000-0000-0000477A0000}"/>
    <cellStyle name="Percent 11 3 2 2 2 2 6" xfId="41230" xr:uid="{00000000-0005-0000-0000-0000487A0000}"/>
    <cellStyle name="Percent 11 3 2 2 2 3" xfId="2824" xr:uid="{00000000-0005-0000-0000-0000497A0000}"/>
    <cellStyle name="Percent 11 3 2 2 2 3 2" xfId="7806" xr:uid="{00000000-0005-0000-0000-00004A7A0000}"/>
    <cellStyle name="Percent 11 3 2 2 2 3 2 2" xfId="17051" xr:uid="{00000000-0005-0000-0000-00004B7A0000}"/>
    <cellStyle name="Percent 11 3 2 2 2 3 2 3" xfId="26301" xr:uid="{00000000-0005-0000-0000-00004C7A0000}"/>
    <cellStyle name="Percent 11 3 2 2 2 3 2 4" xfId="35546" xr:uid="{00000000-0005-0000-0000-00004D7A0000}"/>
    <cellStyle name="Percent 11 3 2 2 2 3 2 5" xfId="44791" xr:uid="{00000000-0005-0000-0000-00004E7A0000}"/>
    <cellStyle name="Percent 11 3 2 2 2 3 3" xfId="12069" xr:uid="{00000000-0005-0000-0000-00004F7A0000}"/>
    <cellStyle name="Percent 11 3 2 2 2 3 4" xfId="21319" xr:uid="{00000000-0005-0000-0000-0000507A0000}"/>
    <cellStyle name="Percent 11 3 2 2 2 3 5" xfId="30564" xr:uid="{00000000-0005-0000-0000-0000517A0000}"/>
    <cellStyle name="Percent 11 3 2 2 2 3 6" xfId="39809" xr:uid="{00000000-0005-0000-0000-0000527A0000}"/>
    <cellStyle name="Percent 11 3 2 2 2 4" xfId="6385" xr:uid="{00000000-0005-0000-0000-0000537A0000}"/>
    <cellStyle name="Percent 11 3 2 2 2 4 2" xfId="15630" xr:uid="{00000000-0005-0000-0000-0000547A0000}"/>
    <cellStyle name="Percent 11 3 2 2 2 4 3" xfId="24880" xr:uid="{00000000-0005-0000-0000-0000557A0000}"/>
    <cellStyle name="Percent 11 3 2 2 2 4 4" xfId="34125" xr:uid="{00000000-0005-0000-0000-0000567A0000}"/>
    <cellStyle name="Percent 11 3 2 2 2 4 5" xfId="43370" xr:uid="{00000000-0005-0000-0000-0000577A0000}"/>
    <cellStyle name="Percent 11 3 2 2 2 5" xfId="10648" xr:uid="{00000000-0005-0000-0000-0000587A0000}"/>
    <cellStyle name="Percent 11 3 2 2 2 6" xfId="19898" xr:uid="{00000000-0005-0000-0000-0000597A0000}"/>
    <cellStyle name="Percent 11 3 2 2 2 7" xfId="29143" xr:uid="{00000000-0005-0000-0000-00005A7A0000}"/>
    <cellStyle name="Percent 11 3 2 2 2 8" xfId="38388" xr:uid="{00000000-0005-0000-0000-00005B7A0000}"/>
    <cellStyle name="Percent 11 3 2 2 3" xfId="3543" xr:uid="{00000000-0005-0000-0000-00005C7A0000}"/>
    <cellStyle name="Percent 11 3 2 2 3 2" xfId="8525" xr:uid="{00000000-0005-0000-0000-00005D7A0000}"/>
    <cellStyle name="Percent 11 3 2 2 3 2 2" xfId="17770" xr:uid="{00000000-0005-0000-0000-00005E7A0000}"/>
    <cellStyle name="Percent 11 3 2 2 3 2 3" xfId="27020" xr:uid="{00000000-0005-0000-0000-00005F7A0000}"/>
    <cellStyle name="Percent 11 3 2 2 3 2 4" xfId="36265" xr:uid="{00000000-0005-0000-0000-0000607A0000}"/>
    <cellStyle name="Percent 11 3 2 2 3 2 5" xfId="45510" xr:uid="{00000000-0005-0000-0000-0000617A0000}"/>
    <cellStyle name="Percent 11 3 2 2 3 3" xfId="12788" xr:uid="{00000000-0005-0000-0000-0000627A0000}"/>
    <cellStyle name="Percent 11 3 2 2 3 4" xfId="22038" xr:uid="{00000000-0005-0000-0000-0000637A0000}"/>
    <cellStyle name="Percent 11 3 2 2 3 5" xfId="31283" xr:uid="{00000000-0005-0000-0000-0000647A0000}"/>
    <cellStyle name="Percent 11 3 2 2 3 6" xfId="40528" xr:uid="{00000000-0005-0000-0000-0000657A0000}"/>
    <cellStyle name="Percent 11 3 2 2 4" xfId="2105" xr:uid="{00000000-0005-0000-0000-0000667A0000}"/>
    <cellStyle name="Percent 11 3 2 2 4 2" xfId="7087" xr:uid="{00000000-0005-0000-0000-0000677A0000}"/>
    <cellStyle name="Percent 11 3 2 2 4 2 2" xfId="16332" xr:uid="{00000000-0005-0000-0000-0000687A0000}"/>
    <cellStyle name="Percent 11 3 2 2 4 2 3" xfId="25582" xr:uid="{00000000-0005-0000-0000-0000697A0000}"/>
    <cellStyle name="Percent 11 3 2 2 4 2 4" xfId="34827" xr:uid="{00000000-0005-0000-0000-00006A7A0000}"/>
    <cellStyle name="Percent 11 3 2 2 4 2 5" xfId="44072" xr:uid="{00000000-0005-0000-0000-00006B7A0000}"/>
    <cellStyle name="Percent 11 3 2 2 4 3" xfId="11350" xr:uid="{00000000-0005-0000-0000-00006C7A0000}"/>
    <cellStyle name="Percent 11 3 2 2 4 4" xfId="20600" xr:uid="{00000000-0005-0000-0000-00006D7A0000}"/>
    <cellStyle name="Percent 11 3 2 2 4 5" xfId="29845" xr:uid="{00000000-0005-0000-0000-00006E7A0000}"/>
    <cellStyle name="Percent 11 3 2 2 4 6" xfId="39090" xr:uid="{00000000-0005-0000-0000-00006F7A0000}"/>
    <cellStyle name="Percent 11 3 2 2 5" xfId="5683" xr:uid="{00000000-0005-0000-0000-0000707A0000}"/>
    <cellStyle name="Percent 11 3 2 2 5 2" xfId="14928" xr:uid="{00000000-0005-0000-0000-0000717A0000}"/>
    <cellStyle name="Percent 11 3 2 2 5 3" xfId="24178" xr:uid="{00000000-0005-0000-0000-0000727A0000}"/>
    <cellStyle name="Percent 11 3 2 2 5 4" xfId="33423" xr:uid="{00000000-0005-0000-0000-0000737A0000}"/>
    <cellStyle name="Percent 11 3 2 2 5 5" xfId="42668" xr:uid="{00000000-0005-0000-0000-0000747A0000}"/>
    <cellStyle name="Percent 11 3 2 2 6" xfId="4964" xr:uid="{00000000-0005-0000-0000-0000757A0000}"/>
    <cellStyle name="Percent 11 3 2 2 6 2" xfId="14209" xr:uid="{00000000-0005-0000-0000-0000767A0000}"/>
    <cellStyle name="Percent 11 3 2 2 6 3" xfId="23459" xr:uid="{00000000-0005-0000-0000-0000777A0000}"/>
    <cellStyle name="Percent 11 3 2 2 6 4" xfId="32704" xr:uid="{00000000-0005-0000-0000-0000787A0000}"/>
    <cellStyle name="Percent 11 3 2 2 6 5" xfId="41949" xr:uid="{00000000-0005-0000-0000-0000797A0000}"/>
    <cellStyle name="Percent 11 3 2 2 7" xfId="9946" xr:uid="{00000000-0005-0000-0000-00007A7A0000}"/>
    <cellStyle name="Percent 11 3 2 2 8" xfId="19196" xr:uid="{00000000-0005-0000-0000-00007B7A0000}"/>
    <cellStyle name="Percent 11 3 2 2 9" xfId="28441" xr:uid="{00000000-0005-0000-0000-00007C7A0000}"/>
    <cellStyle name="Percent 11 3 2 3" xfId="1052" xr:uid="{00000000-0005-0000-0000-00007D7A0000}"/>
    <cellStyle name="Percent 11 3 2 3 2" xfId="3894" xr:uid="{00000000-0005-0000-0000-00007E7A0000}"/>
    <cellStyle name="Percent 11 3 2 3 2 2" xfId="8876" xr:uid="{00000000-0005-0000-0000-00007F7A0000}"/>
    <cellStyle name="Percent 11 3 2 3 2 2 2" xfId="18121" xr:uid="{00000000-0005-0000-0000-0000807A0000}"/>
    <cellStyle name="Percent 11 3 2 3 2 2 3" xfId="27371" xr:uid="{00000000-0005-0000-0000-0000817A0000}"/>
    <cellStyle name="Percent 11 3 2 3 2 2 4" xfId="36616" xr:uid="{00000000-0005-0000-0000-0000827A0000}"/>
    <cellStyle name="Percent 11 3 2 3 2 2 5" xfId="45861" xr:uid="{00000000-0005-0000-0000-0000837A0000}"/>
    <cellStyle name="Percent 11 3 2 3 2 3" xfId="13139" xr:uid="{00000000-0005-0000-0000-0000847A0000}"/>
    <cellStyle name="Percent 11 3 2 3 2 4" xfId="22389" xr:uid="{00000000-0005-0000-0000-0000857A0000}"/>
    <cellStyle name="Percent 11 3 2 3 2 5" xfId="31634" xr:uid="{00000000-0005-0000-0000-0000867A0000}"/>
    <cellStyle name="Percent 11 3 2 3 2 6" xfId="40879" xr:uid="{00000000-0005-0000-0000-0000877A0000}"/>
    <cellStyle name="Percent 11 3 2 3 3" xfId="2456" xr:uid="{00000000-0005-0000-0000-0000887A0000}"/>
    <cellStyle name="Percent 11 3 2 3 3 2" xfId="7438" xr:uid="{00000000-0005-0000-0000-0000897A0000}"/>
    <cellStyle name="Percent 11 3 2 3 3 2 2" xfId="16683" xr:uid="{00000000-0005-0000-0000-00008A7A0000}"/>
    <cellStyle name="Percent 11 3 2 3 3 2 3" xfId="25933" xr:uid="{00000000-0005-0000-0000-00008B7A0000}"/>
    <cellStyle name="Percent 11 3 2 3 3 2 4" xfId="35178" xr:uid="{00000000-0005-0000-0000-00008C7A0000}"/>
    <cellStyle name="Percent 11 3 2 3 3 2 5" xfId="44423" xr:uid="{00000000-0005-0000-0000-00008D7A0000}"/>
    <cellStyle name="Percent 11 3 2 3 3 3" xfId="11701" xr:uid="{00000000-0005-0000-0000-00008E7A0000}"/>
    <cellStyle name="Percent 11 3 2 3 3 4" xfId="20951" xr:uid="{00000000-0005-0000-0000-00008F7A0000}"/>
    <cellStyle name="Percent 11 3 2 3 3 5" xfId="30196" xr:uid="{00000000-0005-0000-0000-0000907A0000}"/>
    <cellStyle name="Percent 11 3 2 3 3 6" xfId="39441" xr:uid="{00000000-0005-0000-0000-0000917A0000}"/>
    <cellStyle name="Percent 11 3 2 3 4" xfId="6034" xr:uid="{00000000-0005-0000-0000-0000927A0000}"/>
    <cellStyle name="Percent 11 3 2 3 4 2" xfId="15279" xr:uid="{00000000-0005-0000-0000-0000937A0000}"/>
    <cellStyle name="Percent 11 3 2 3 4 3" xfId="24529" xr:uid="{00000000-0005-0000-0000-0000947A0000}"/>
    <cellStyle name="Percent 11 3 2 3 4 4" xfId="33774" xr:uid="{00000000-0005-0000-0000-0000957A0000}"/>
    <cellStyle name="Percent 11 3 2 3 4 5" xfId="43019" xr:uid="{00000000-0005-0000-0000-0000967A0000}"/>
    <cellStyle name="Percent 11 3 2 3 5" xfId="10297" xr:uid="{00000000-0005-0000-0000-0000977A0000}"/>
    <cellStyle name="Percent 11 3 2 3 6" xfId="19547" xr:uid="{00000000-0005-0000-0000-0000987A0000}"/>
    <cellStyle name="Percent 11 3 2 3 7" xfId="28792" xr:uid="{00000000-0005-0000-0000-0000997A0000}"/>
    <cellStyle name="Percent 11 3 2 3 8" xfId="38037" xr:uid="{00000000-0005-0000-0000-00009A7A0000}"/>
    <cellStyle name="Percent 11 3 2 4" xfId="3175" xr:uid="{00000000-0005-0000-0000-00009B7A0000}"/>
    <cellStyle name="Percent 11 3 2 4 2" xfId="8157" xr:uid="{00000000-0005-0000-0000-00009C7A0000}"/>
    <cellStyle name="Percent 11 3 2 4 2 2" xfId="17402" xr:uid="{00000000-0005-0000-0000-00009D7A0000}"/>
    <cellStyle name="Percent 11 3 2 4 2 3" xfId="26652" xr:uid="{00000000-0005-0000-0000-00009E7A0000}"/>
    <cellStyle name="Percent 11 3 2 4 2 4" xfId="35897" xr:uid="{00000000-0005-0000-0000-00009F7A0000}"/>
    <cellStyle name="Percent 11 3 2 4 2 5" xfId="45142" xr:uid="{00000000-0005-0000-0000-0000A07A0000}"/>
    <cellStyle name="Percent 11 3 2 4 3" xfId="12420" xr:uid="{00000000-0005-0000-0000-0000A17A0000}"/>
    <cellStyle name="Percent 11 3 2 4 4" xfId="21670" xr:uid="{00000000-0005-0000-0000-0000A27A0000}"/>
    <cellStyle name="Percent 11 3 2 4 5" xfId="30915" xr:uid="{00000000-0005-0000-0000-0000A37A0000}"/>
    <cellStyle name="Percent 11 3 2 4 6" xfId="40160" xr:uid="{00000000-0005-0000-0000-0000A47A0000}"/>
    <cellStyle name="Percent 11 3 2 5" xfId="1871" xr:uid="{00000000-0005-0000-0000-0000A57A0000}"/>
    <cellStyle name="Percent 11 3 2 5 2" xfId="6853" xr:uid="{00000000-0005-0000-0000-0000A67A0000}"/>
    <cellStyle name="Percent 11 3 2 5 2 2" xfId="16098" xr:uid="{00000000-0005-0000-0000-0000A77A0000}"/>
    <cellStyle name="Percent 11 3 2 5 2 3" xfId="25348" xr:uid="{00000000-0005-0000-0000-0000A87A0000}"/>
    <cellStyle name="Percent 11 3 2 5 2 4" xfId="34593" xr:uid="{00000000-0005-0000-0000-0000A97A0000}"/>
    <cellStyle name="Percent 11 3 2 5 2 5" xfId="43838" xr:uid="{00000000-0005-0000-0000-0000AA7A0000}"/>
    <cellStyle name="Percent 11 3 2 5 3" xfId="11116" xr:uid="{00000000-0005-0000-0000-0000AB7A0000}"/>
    <cellStyle name="Percent 11 3 2 5 4" xfId="20366" xr:uid="{00000000-0005-0000-0000-0000AC7A0000}"/>
    <cellStyle name="Percent 11 3 2 5 5" xfId="29611" xr:uid="{00000000-0005-0000-0000-0000AD7A0000}"/>
    <cellStyle name="Percent 11 3 2 5 6" xfId="38856" xr:uid="{00000000-0005-0000-0000-0000AE7A0000}"/>
    <cellStyle name="Percent 11 3 2 6" xfId="5315" xr:uid="{00000000-0005-0000-0000-0000AF7A0000}"/>
    <cellStyle name="Percent 11 3 2 6 2" xfId="14560" xr:uid="{00000000-0005-0000-0000-0000B07A0000}"/>
    <cellStyle name="Percent 11 3 2 6 3" xfId="23810" xr:uid="{00000000-0005-0000-0000-0000B17A0000}"/>
    <cellStyle name="Percent 11 3 2 6 4" xfId="33055" xr:uid="{00000000-0005-0000-0000-0000B27A0000}"/>
    <cellStyle name="Percent 11 3 2 6 5" xfId="42300" xr:uid="{00000000-0005-0000-0000-0000B37A0000}"/>
    <cellStyle name="Percent 11 3 2 7" xfId="4613" xr:uid="{00000000-0005-0000-0000-0000B47A0000}"/>
    <cellStyle name="Percent 11 3 2 7 2" xfId="13858" xr:uid="{00000000-0005-0000-0000-0000B57A0000}"/>
    <cellStyle name="Percent 11 3 2 7 3" xfId="23108" xr:uid="{00000000-0005-0000-0000-0000B67A0000}"/>
    <cellStyle name="Percent 11 3 2 7 4" xfId="32353" xr:uid="{00000000-0005-0000-0000-0000B77A0000}"/>
    <cellStyle name="Percent 11 3 2 7 5" xfId="41598" xr:uid="{00000000-0005-0000-0000-0000B87A0000}"/>
    <cellStyle name="Percent 11 3 2 8" xfId="9578" xr:uid="{00000000-0005-0000-0000-0000B97A0000}"/>
    <cellStyle name="Percent 11 3 2 9" xfId="18828" xr:uid="{00000000-0005-0000-0000-0000BA7A0000}"/>
    <cellStyle name="Percent 11 3 3" xfId="410" xr:uid="{00000000-0005-0000-0000-0000BB7A0000}"/>
    <cellStyle name="Percent 11 3 3 10" xfId="28151" xr:uid="{00000000-0005-0000-0000-0000BC7A0000}"/>
    <cellStyle name="Percent 11 3 3 11" xfId="37396" xr:uid="{00000000-0005-0000-0000-0000BD7A0000}"/>
    <cellStyle name="Percent 11 3 3 2" xfId="779" xr:uid="{00000000-0005-0000-0000-0000BE7A0000}"/>
    <cellStyle name="Percent 11 3 3 2 10" xfId="37764" xr:uid="{00000000-0005-0000-0000-0000BF7A0000}"/>
    <cellStyle name="Percent 11 3 3 2 2" xfId="1481" xr:uid="{00000000-0005-0000-0000-0000C07A0000}"/>
    <cellStyle name="Percent 11 3 3 2 2 2" xfId="4323" xr:uid="{00000000-0005-0000-0000-0000C17A0000}"/>
    <cellStyle name="Percent 11 3 3 2 2 2 2" xfId="9305" xr:uid="{00000000-0005-0000-0000-0000C27A0000}"/>
    <cellStyle name="Percent 11 3 3 2 2 2 2 2" xfId="18550" xr:uid="{00000000-0005-0000-0000-0000C37A0000}"/>
    <cellStyle name="Percent 11 3 3 2 2 2 2 3" xfId="27800" xr:uid="{00000000-0005-0000-0000-0000C47A0000}"/>
    <cellStyle name="Percent 11 3 3 2 2 2 2 4" xfId="37045" xr:uid="{00000000-0005-0000-0000-0000C57A0000}"/>
    <cellStyle name="Percent 11 3 3 2 2 2 2 5" xfId="46290" xr:uid="{00000000-0005-0000-0000-0000C67A0000}"/>
    <cellStyle name="Percent 11 3 3 2 2 2 3" xfId="13568" xr:uid="{00000000-0005-0000-0000-0000C77A0000}"/>
    <cellStyle name="Percent 11 3 3 2 2 2 4" xfId="22818" xr:uid="{00000000-0005-0000-0000-0000C87A0000}"/>
    <cellStyle name="Percent 11 3 3 2 2 2 5" xfId="32063" xr:uid="{00000000-0005-0000-0000-0000C97A0000}"/>
    <cellStyle name="Percent 11 3 3 2 2 2 6" xfId="41308" xr:uid="{00000000-0005-0000-0000-0000CA7A0000}"/>
    <cellStyle name="Percent 11 3 3 2 2 3" xfId="2902" xr:uid="{00000000-0005-0000-0000-0000CB7A0000}"/>
    <cellStyle name="Percent 11 3 3 2 2 3 2" xfId="7884" xr:uid="{00000000-0005-0000-0000-0000CC7A0000}"/>
    <cellStyle name="Percent 11 3 3 2 2 3 2 2" xfId="17129" xr:uid="{00000000-0005-0000-0000-0000CD7A0000}"/>
    <cellStyle name="Percent 11 3 3 2 2 3 2 3" xfId="26379" xr:uid="{00000000-0005-0000-0000-0000CE7A0000}"/>
    <cellStyle name="Percent 11 3 3 2 2 3 2 4" xfId="35624" xr:uid="{00000000-0005-0000-0000-0000CF7A0000}"/>
    <cellStyle name="Percent 11 3 3 2 2 3 2 5" xfId="44869" xr:uid="{00000000-0005-0000-0000-0000D07A0000}"/>
    <cellStyle name="Percent 11 3 3 2 2 3 3" xfId="12147" xr:uid="{00000000-0005-0000-0000-0000D17A0000}"/>
    <cellStyle name="Percent 11 3 3 2 2 3 4" xfId="21397" xr:uid="{00000000-0005-0000-0000-0000D27A0000}"/>
    <cellStyle name="Percent 11 3 3 2 2 3 5" xfId="30642" xr:uid="{00000000-0005-0000-0000-0000D37A0000}"/>
    <cellStyle name="Percent 11 3 3 2 2 3 6" xfId="39887" xr:uid="{00000000-0005-0000-0000-0000D47A0000}"/>
    <cellStyle name="Percent 11 3 3 2 2 4" xfId="6463" xr:uid="{00000000-0005-0000-0000-0000D57A0000}"/>
    <cellStyle name="Percent 11 3 3 2 2 4 2" xfId="15708" xr:uid="{00000000-0005-0000-0000-0000D67A0000}"/>
    <cellStyle name="Percent 11 3 3 2 2 4 3" xfId="24958" xr:uid="{00000000-0005-0000-0000-0000D77A0000}"/>
    <cellStyle name="Percent 11 3 3 2 2 4 4" xfId="34203" xr:uid="{00000000-0005-0000-0000-0000D87A0000}"/>
    <cellStyle name="Percent 11 3 3 2 2 4 5" xfId="43448" xr:uid="{00000000-0005-0000-0000-0000D97A0000}"/>
    <cellStyle name="Percent 11 3 3 2 2 5" xfId="10726" xr:uid="{00000000-0005-0000-0000-0000DA7A0000}"/>
    <cellStyle name="Percent 11 3 3 2 2 6" xfId="19976" xr:uid="{00000000-0005-0000-0000-0000DB7A0000}"/>
    <cellStyle name="Percent 11 3 3 2 2 7" xfId="29221" xr:uid="{00000000-0005-0000-0000-0000DC7A0000}"/>
    <cellStyle name="Percent 11 3 3 2 2 8" xfId="38466" xr:uid="{00000000-0005-0000-0000-0000DD7A0000}"/>
    <cellStyle name="Percent 11 3 3 2 3" xfId="3621" xr:uid="{00000000-0005-0000-0000-0000DE7A0000}"/>
    <cellStyle name="Percent 11 3 3 2 3 2" xfId="8603" xr:uid="{00000000-0005-0000-0000-0000DF7A0000}"/>
    <cellStyle name="Percent 11 3 3 2 3 2 2" xfId="17848" xr:uid="{00000000-0005-0000-0000-0000E07A0000}"/>
    <cellStyle name="Percent 11 3 3 2 3 2 3" xfId="27098" xr:uid="{00000000-0005-0000-0000-0000E17A0000}"/>
    <cellStyle name="Percent 11 3 3 2 3 2 4" xfId="36343" xr:uid="{00000000-0005-0000-0000-0000E27A0000}"/>
    <cellStyle name="Percent 11 3 3 2 3 2 5" xfId="45588" xr:uid="{00000000-0005-0000-0000-0000E37A0000}"/>
    <cellStyle name="Percent 11 3 3 2 3 3" xfId="12866" xr:uid="{00000000-0005-0000-0000-0000E47A0000}"/>
    <cellStyle name="Percent 11 3 3 2 3 4" xfId="22116" xr:uid="{00000000-0005-0000-0000-0000E57A0000}"/>
    <cellStyle name="Percent 11 3 3 2 3 5" xfId="31361" xr:uid="{00000000-0005-0000-0000-0000E67A0000}"/>
    <cellStyle name="Percent 11 3 3 2 3 6" xfId="40606" xr:uid="{00000000-0005-0000-0000-0000E77A0000}"/>
    <cellStyle name="Percent 11 3 3 2 4" xfId="2183" xr:uid="{00000000-0005-0000-0000-0000E87A0000}"/>
    <cellStyle name="Percent 11 3 3 2 4 2" xfId="7165" xr:uid="{00000000-0005-0000-0000-0000E97A0000}"/>
    <cellStyle name="Percent 11 3 3 2 4 2 2" xfId="16410" xr:uid="{00000000-0005-0000-0000-0000EA7A0000}"/>
    <cellStyle name="Percent 11 3 3 2 4 2 3" xfId="25660" xr:uid="{00000000-0005-0000-0000-0000EB7A0000}"/>
    <cellStyle name="Percent 11 3 3 2 4 2 4" xfId="34905" xr:uid="{00000000-0005-0000-0000-0000EC7A0000}"/>
    <cellStyle name="Percent 11 3 3 2 4 2 5" xfId="44150" xr:uid="{00000000-0005-0000-0000-0000ED7A0000}"/>
    <cellStyle name="Percent 11 3 3 2 4 3" xfId="11428" xr:uid="{00000000-0005-0000-0000-0000EE7A0000}"/>
    <cellStyle name="Percent 11 3 3 2 4 4" xfId="20678" xr:uid="{00000000-0005-0000-0000-0000EF7A0000}"/>
    <cellStyle name="Percent 11 3 3 2 4 5" xfId="29923" xr:uid="{00000000-0005-0000-0000-0000F07A0000}"/>
    <cellStyle name="Percent 11 3 3 2 4 6" xfId="39168" xr:uid="{00000000-0005-0000-0000-0000F17A0000}"/>
    <cellStyle name="Percent 11 3 3 2 5" xfId="5761" xr:uid="{00000000-0005-0000-0000-0000F27A0000}"/>
    <cellStyle name="Percent 11 3 3 2 5 2" xfId="15006" xr:uid="{00000000-0005-0000-0000-0000F37A0000}"/>
    <cellStyle name="Percent 11 3 3 2 5 3" xfId="24256" xr:uid="{00000000-0005-0000-0000-0000F47A0000}"/>
    <cellStyle name="Percent 11 3 3 2 5 4" xfId="33501" xr:uid="{00000000-0005-0000-0000-0000F57A0000}"/>
    <cellStyle name="Percent 11 3 3 2 5 5" xfId="42746" xr:uid="{00000000-0005-0000-0000-0000F67A0000}"/>
    <cellStyle name="Percent 11 3 3 2 6" xfId="5042" xr:uid="{00000000-0005-0000-0000-0000F77A0000}"/>
    <cellStyle name="Percent 11 3 3 2 6 2" xfId="14287" xr:uid="{00000000-0005-0000-0000-0000F87A0000}"/>
    <cellStyle name="Percent 11 3 3 2 6 3" xfId="23537" xr:uid="{00000000-0005-0000-0000-0000F97A0000}"/>
    <cellStyle name="Percent 11 3 3 2 6 4" xfId="32782" xr:uid="{00000000-0005-0000-0000-0000FA7A0000}"/>
    <cellStyle name="Percent 11 3 3 2 6 5" xfId="42027" xr:uid="{00000000-0005-0000-0000-0000FB7A0000}"/>
    <cellStyle name="Percent 11 3 3 2 7" xfId="10024" xr:uid="{00000000-0005-0000-0000-0000FC7A0000}"/>
    <cellStyle name="Percent 11 3 3 2 8" xfId="19274" xr:uid="{00000000-0005-0000-0000-0000FD7A0000}"/>
    <cellStyle name="Percent 11 3 3 2 9" xfId="28519" xr:uid="{00000000-0005-0000-0000-0000FE7A0000}"/>
    <cellStyle name="Percent 11 3 3 3" xfId="1130" xr:uid="{00000000-0005-0000-0000-0000FF7A0000}"/>
    <cellStyle name="Percent 11 3 3 3 2" xfId="3972" xr:uid="{00000000-0005-0000-0000-0000007B0000}"/>
    <cellStyle name="Percent 11 3 3 3 2 2" xfId="8954" xr:uid="{00000000-0005-0000-0000-0000017B0000}"/>
    <cellStyle name="Percent 11 3 3 3 2 2 2" xfId="18199" xr:uid="{00000000-0005-0000-0000-0000027B0000}"/>
    <cellStyle name="Percent 11 3 3 3 2 2 3" xfId="27449" xr:uid="{00000000-0005-0000-0000-0000037B0000}"/>
    <cellStyle name="Percent 11 3 3 3 2 2 4" xfId="36694" xr:uid="{00000000-0005-0000-0000-0000047B0000}"/>
    <cellStyle name="Percent 11 3 3 3 2 2 5" xfId="45939" xr:uid="{00000000-0005-0000-0000-0000057B0000}"/>
    <cellStyle name="Percent 11 3 3 3 2 3" xfId="13217" xr:uid="{00000000-0005-0000-0000-0000067B0000}"/>
    <cellStyle name="Percent 11 3 3 3 2 4" xfId="22467" xr:uid="{00000000-0005-0000-0000-0000077B0000}"/>
    <cellStyle name="Percent 11 3 3 3 2 5" xfId="31712" xr:uid="{00000000-0005-0000-0000-0000087B0000}"/>
    <cellStyle name="Percent 11 3 3 3 2 6" xfId="40957" xr:uid="{00000000-0005-0000-0000-0000097B0000}"/>
    <cellStyle name="Percent 11 3 3 3 3" xfId="2534" xr:uid="{00000000-0005-0000-0000-00000A7B0000}"/>
    <cellStyle name="Percent 11 3 3 3 3 2" xfId="7516" xr:uid="{00000000-0005-0000-0000-00000B7B0000}"/>
    <cellStyle name="Percent 11 3 3 3 3 2 2" xfId="16761" xr:uid="{00000000-0005-0000-0000-00000C7B0000}"/>
    <cellStyle name="Percent 11 3 3 3 3 2 3" xfId="26011" xr:uid="{00000000-0005-0000-0000-00000D7B0000}"/>
    <cellStyle name="Percent 11 3 3 3 3 2 4" xfId="35256" xr:uid="{00000000-0005-0000-0000-00000E7B0000}"/>
    <cellStyle name="Percent 11 3 3 3 3 2 5" xfId="44501" xr:uid="{00000000-0005-0000-0000-00000F7B0000}"/>
    <cellStyle name="Percent 11 3 3 3 3 3" xfId="11779" xr:uid="{00000000-0005-0000-0000-0000107B0000}"/>
    <cellStyle name="Percent 11 3 3 3 3 4" xfId="21029" xr:uid="{00000000-0005-0000-0000-0000117B0000}"/>
    <cellStyle name="Percent 11 3 3 3 3 5" xfId="30274" xr:uid="{00000000-0005-0000-0000-0000127B0000}"/>
    <cellStyle name="Percent 11 3 3 3 3 6" xfId="39519" xr:uid="{00000000-0005-0000-0000-0000137B0000}"/>
    <cellStyle name="Percent 11 3 3 3 4" xfId="6112" xr:uid="{00000000-0005-0000-0000-0000147B0000}"/>
    <cellStyle name="Percent 11 3 3 3 4 2" xfId="15357" xr:uid="{00000000-0005-0000-0000-0000157B0000}"/>
    <cellStyle name="Percent 11 3 3 3 4 3" xfId="24607" xr:uid="{00000000-0005-0000-0000-0000167B0000}"/>
    <cellStyle name="Percent 11 3 3 3 4 4" xfId="33852" xr:uid="{00000000-0005-0000-0000-0000177B0000}"/>
    <cellStyle name="Percent 11 3 3 3 4 5" xfId="43097" xr:uid="{00000000-0005-0000-0000-0000187B0000}"/>
    <cellStyle name="Percent 11 3 3 3 5" xfId="10375" xr:uid="{00000000-0005-0000-0000-0000197B0000}"/>
    <cellStyle name="Percent 11 3 3 3 6" xfId="19625" xr:uid="{00000000-0005-0000-0000-00001A7B0000}"/>
    <cellStyle name="Percent 11 3 3 3 7" xfId="28870" xr:uid="{00000000-0005-0000-0000-00001B7B0000}"/>
    <cellStyle name="Percent 11 3 3 3 8" xfId="38115" xr:uid="{00000000-0005-0000-0000-00001C7B0000}"/>
    <cellStyle name="Percent 11 3 3 4" xfId="3253" xr:uid="{00000000-0005-0000-0000-00001D7B0000}"/>
    <cellStyle name="Percent 11 3 3 4 2" xfId="8235" xr:uid="{00000000-0005-0000-0000-00001E7B0000}"/>
    <cellStyle name="Percent 11 3 3 4 2 2" xfId="17480" xr:uid="{00000000-0005-0000-0000-00001F7B0000}"/>
    <cellStyle name="Percent 11 3 3 4 2 3" xfId="26730" xr:uid="{00000000-0005-0000-0000-0000207B0000}"/>
    <cellStyle name="Percent 11 3 3 4 2 4" xfId="35975" xr:uid="{00000000-0005-0000-0000-0000217B0000}"/>
    <cellStyle name="Percent 11 3 3 4 2 5" xfId="45220" xr:uid="{00000000-0005-0000-0000-0000227B0000}"/>
    <cellStyle name="Percent 11 3 3 4 3" xfId="12498" xr:uid="{00000000-0005-0000-0000-0000237B0000}"/>
    <cellStyle name="Percent 11 3 3 4 4" xfId="21748" xr:uid="{00000000-0005-0000-0000-0000247B0000}"/>
    <cellStyle name="Percent 11 3 3 4 5" xfId="30993" xr:uid="{00000000-0005-0000-0000-0000257B0000}"/>
    <cellStyle name="Percent 11 3 3 4 6" xfId="40238" xr:uid="{00000000-0005-0000-0000-0000267B0000}"/>
    <cellStyle name="Percent 11 3 3 5" xfId="1715" xr:uid="{00000000-0005-0000-0000-0000277B0000}"/>
    <cellStyle name="Percent 11 3 3 5 2" xfId="6697" xr:uid="{00000000-0005-0000-0000-0000287B0000}"/>
    <cellStyle name="Percent 11 3 3 5 2 2" xfId="15942" xr:uid="{00000000-0005-0000-0000-0000297B0000}"/>
    <cellStyle name="Percent 11 3 3 5 2 3" xfId="25192" xr:uid="{00000000-0005-0000-0000-00002A7B0000}"/>
    <cellStyle name="Percent 11 3 3 5 2 4" xfId="34437" xr:uid="{00000000-0005-0000-0000-00002B7B0000}"/>
    <cellStyle name="Percent 11 3 3 5 2 5" xfId="43682" xr:uid="{00000000-0005-0000-0000-00002C7B0000}"/>
    <cellStyle name="Percent 11 3 3 5 3" xfId="10960" xr:uid="{00000000-0005-0000-0000-00002D7B0000}"/>
    <cellStyle name="Percent 11 3 3 5 4" xfId="20210" xr:uid="{00000000-0005-0000-0000-00002E7B0000}"/>
    <cellStyle name="Percent 11 3 3 5 5" xfId="29455" xr:uid="{00000000-0005-0000-0000-00002F7B0000}"/>
    <cellStyle name="Percent 11 3 3 5 6" xfId="38700" xr:uid="{00000000-0005-0000-0000-0000307B0000}"/>
    <cellStyle name="Percent 11 3 3 6" xfId="5393" xr:uid="{00000000-0005-0000-0000-0000317B0000}"/>
    <cellStyle name="Percent 11 3 3 6 2" xfId="14638" xr:uid="{00000000-0005-0000-0000-0000327B0000}"/>
    <cellStyle name="Percent 11 3 3 6 3" xfId="23888" xr:uid="{00000000-0005-0000-0000-0000337B0000}"/>
    <cellStyle name="Percent 11 3 3 6 4" xfId="33133" xr:uid="{00000000-0005-0000-0000-0000347B0000}"/>
    <cellStyle name="Percent 11 3 3 6 5" xfId="42378" xr:uid="{00000000-0005-0000-0000-0000357B0000}"/>
    <cellStyle name="Percent 11 3 3 7" xfId="4691" xr:uid="{00000000-0005-0000-0000-0000367B0000}"/>
    <cellStyle name="Percent 11 3 3 7 2" xfId="13936" xr:uid="{00000000-0005-0000-0000-0000377B0000}"/>
    <cellStyle name="Percent 11 3 3 7 3" xfId="23186" xr:uid="{00000000-0005-0000-0000-0000387B0000}"/>
    <cellStyle name="Percent 11 3 3 7 4" xfId="32431" xr:uid="{00000000-0005-0000-0000-0000397B0000}"/>
    <cellStyle name="Percent 11 3 3 7 5" xfId="41676" xr:uid="{00000000-0005-0000-0000-00003A7B0000}"/>
    <cellStyle name="Percent 11 3 3 8" xfId="9656" xr:uid="{00000000-0005-0000-0000-00003B7B0000}"/>
    <cellStyle name="Percent 11 3 3 9" xfId="18906" xr:uid="{00000000-0005-0000-0000-00003C7B0000}"/>
    <cellStyle name="Percent 11 3 4" xfId="545" xr:uid="{00000000-0005-0000-0000-00003D7B0000}"/>
    <cellStyle name="Percent 11 3 4 10" xfId="37530" xr:uid="{00000000-0005-0000-0000-00003E7B0000}"/>
    <cellStyle name="Percent 11 3 4 2" xfId="1247" xr:uid="{00000000-0005-0000-0000-00003F7B0000}"/>
    <cellStyle name="Percent 11 3 4 2 2" xfId="4089" xr:uid="{00000000-0005-0000-0000-0000407B0000}"/>
    <cellStyle name="Percent 11 3 4 2 2 2" xfId="9071" xr:uid="{00000000-0005-0000-0000-0000417B0000}"/>
    <cellStyle name="Percent 11 3 4 2 2 2 2" xfId="18316" xr:uid="{00000000-0005-0000-0000-0000427B0000}"/>
    <cellStyle name="Percent 11 3 4 2 2 2 3" xfId="27566" xr:uid="{00000000-0005-0000-0000-0000437B0000}"/>
    <cellStyle name="Percent 11 3 4 2 2 2 4" xfId="36811" xr:uid="{00000000-0005-0000-0000-0000447B0000}"/>
    <cellStyle name="Percent 11 3 4 2 2 2 5" xfId="46056" xr:uid="{00000000-0005-0000-0000-0000457B0000}"/>
    <cellStyle name="Percent 11 3 4 2 2 3" xfId="13334" xr:uid="{00000000-0005-0000-0000-0000467B0000}"/>
    <cellStyle name="Percent 11 3 4 2 2 4" xfId="22584" xr:uid="{00000000-0005-0000-0000-0000477B0000}"/>
    <cellStyle name="Percent 11 3 4 2 2 5" xfId="31829" xr:uid="{00000000-0005-0000-0000-0000487B0000}"/>
    <cellStyle name="Percent 11 3 4 2 2 6" xfId="41074" xr:uid="{00000000-0005-0000-0000-0000497B0000}"/>
    <cellStyle name="Percent 11 3 4 2 3" xfId="2668" xr:uid="{00000000-0005-0000-0000-00004A7B0000}"/>
    <cellStyle name="Percent 11 3 4 2 3 2" xfId="7650" xr:uid="{00000000-0005-0000-0000-00004B7B0000}"/>
    <cellStyle name="Percent 11 3 4 2 3 2 2" xfId="16895" xr:uid="{00000000-0005-0000-0000-00004C7B0000}"/>
    <cellStyle name="Percent 11 3 4 2 3 2 3" xfId="26145" xr:uid="{00000000-0005-0000-0000-00004D7B0000}"/>
    <cellStyle name="Percent 11 3 4 2 3 2 4" xfId="35390" xr:uid="{00000000-0005-0000-0000-00004E7B0000}"/>
    <cellStyle name="Percent 11 3 4 2 3 2 5" xfId="44635" xr:uid="{00000000-0005-0000-0000-00004F7B0000}"/>
    <cellStyle name="Percent 11 3 4 2 3 3" xfId="11913" xr:uid="{00000000-0005-0000-0000-0000507B0000}"/>
    <cellStyle name="Percent 11 3 4 2 3 4" xfId="21163" xr:uid="{00000000-0005-0000-0000-0000517B0000}"/>
    <cellStyle name="Percent 11 3 4 2 3 5" xfId="30408" xr:uid="{00000000-0005-0000-0000-0000527B0000}"/>
    <cellStyle name="Percent 11 3 4 2 3 6" xfId="39653" xr:uid="{00000000-0005-0000-0000-0000537B0000}"/>
    <cellStyle name="Percent 11 3 4 2 4" xfId="6229" xr:uid="{00000000-0005-0000-0000-0000547B0000}"/>
    <cellStyle name="Percent 11 3 4 2 4 2" xfId="15474" xr:uid="{00000000-0005-0000-0000-0000557B0000}"/>
    <cellStyle name="Percent 11 3 4 2 4 3" xfId="24724" xr:uid="{00000000-0005-0000-0000-0000567B0000}"/>
    <cellStyle name="Percent 11 3 4 2 4 4" xfId="33969" xr:uid="{00000000-0005-0000-0000-0000577B0000}"/>
    <cellStyle name="Percent 11 3 4 2 4 5" xfId="43214" xr:uid="{00000000-0005-0000-0000-0000587B0000}"/>
    <cellStyle name="Percent 11 3 4 2 5" xfId="10492" xr:uid="{00000000-0005-0000-0000-0000597B0000}"/>
    <cellStyle name="Percent 11 3 4 2 6" xfId="19742" xr:uid="{00000000-0005-0000-0000-00005A7B0000}"/>
    <cellStyle name="Percent 11 3 4 2 7" xfId="28987" xr:uid="{00000000-0005-0000-0000-00005B7B0000}"/>
    <cellStyle name="Percent 11 3 4 2 8" xfId="38232" xr:uid="{00000000-0005-0000-0000-00005C7B0000}"/>
    <cellStyle name="Percent 11 3 4 3" xfId="3387" xr:uid="{00000000-0005-0000-0000-00005D7B0000}"/>
    <cellStyle name="Percent 11 3 4 3 2" xfId="8369" xr:uid="{00000000-0005-0000-0000-00005E7B0000}"/>
    <cellStyle name="Percent 11 3 4 3 2 2" xfId="17614" xr:uid="{00000000-0005-0000-0000-00005F7B0000}"/>
    <cellStyle name="Percent 11 3 4 3 2 3" xfId="26864" xr:uid="{00000000-0005-0000-0000-0000607B0000}"/>
    <cellStyle name="Percent 11 3 4 3 2 4" xfId="36109" xr:uid="{00000000-0005-0000-0000-0000617B0000}"/>
    <cellStyle name="Percent 11 3 4 3 2 5" xfId="45354" xr:uid="{00000000-0005-0000-0000-0000627B0000}"/>
    <cellStyle name="Percent 11 3 4 3 3" xfId="12632" xr:uid="{00000000-0005-0000-0000-0000637B0000}"/>
    <cellStyle name="Percent 11 3 4 3 4" xfId="21882" xr:uid="{00000000-0005-0000-0000-0000647B0000}"/>
    <cellStyle name="Percent 11 3 4 3 5" xfId="31127" xr:uid="{00000000-0005-0000-0000-0000657B0000}"/>
    <cellStyle name="Percent 11 3 4 3 6" xfId="40372" xr:uid="{00000000-0005-0000-0000-0000667B0000}"/>
    <cellStyle name="Percent 11 3 4 4" xfId="1949" xr:uid="{00000000-0005-0000-0000-0000677B0000}"/>
    <cellStyle name="Percent 11 3 4 4 2" xfId="6931" xr:uid="{00000000-0005-0000-0000-0000687B0000}"/>
    <cellStyle name="Percent 11 3 4 4 2 2" xfId="16176" xr:uid="{00000000-0005-0000-0000-0000697B0000}"/>
    <cellStyle name="Percent 11 3 4 4 2 3" xfId="25426" xr:uid="{00000000-0005-0000-0000-00006A7B0000}"/>
    <cellStyle name="Percent 11 3 4 4 2 4" xfId="34671" xr:uid="{00000000-0005-0000-0000-00006B7B0000}"/>
    <cellStyle name="Percent 11 3 4 4 2 5" xfId="43916" xr:uid="{00000000-0005-0000-0000-00006C7B0000}"/>
    <cellStyle name="Percent 11 3 4 4 3" xfId="11194" xr:uid="{00000000-0005-0000-0000-00006D7B0000}"/>
    <cellStyle name="Percent 11 3 4 4 4" xfId="20444" xr:uid="{00000000-0005-0000-0000-00006E7B0000}"/>
    <cellStyle name="Percent 11 3 4 4 5" xfId="29689" xr:uid="{00000000-0005-0000-0000-00006F7B0000}"/>
    <cellStyle name="Percent 11 3 4 4 6" xfId="38934" xr:uid="{00000000-0005-0000-0000-0000707B0000}"/>
    <cellStyle name="Percent 11 3 4 5" xfId="5527" xr:uid="{00000000-0005-0000-0000-0000717B0000}"/>
    <cellStyle name="Percent 11 3 4 5 2" xfId="14772" xr:uid="{00000000-0005-0000-0000-0000727B0000}"/>
    <cellStyle name="Percent 11 3 4 5 3" xfId="24022" xr:uid="{00000000-0005-0000-0000-0000737B0000}"/>
    <cellStyle name="Percent 11 3 4 5 4" xfId="33267" xr:uid="{00000000-0005-0000-0000-0000747B0000}"/>
    <cellStyle name="Percent 11 3 4 5 5" xfId="42512" xr:uid="{00000000-0005-0000-0000-0000757B0000}"/>
    <cellStyle name="Percent 11 3 4 6" xfId="4808" xr:uid="{00000000-0005-0000-0000-0000767B0000}"/>
    <cellStyle name="Percent 11 3 4 6 2" xfId="14053" xr:uid="{00000000-0005-0000-0000-0000777B0000}"/>
    <cellStyle name="Percent 11 3 4 6 3" xfId="23303" xr:uid="{00000000-0005-0000-0000-0000787B0000}"/>
    <cellStyle name="Percent 11 3 4 6 4" xfId="32548" xr:uid="{00000000-0005-0000-0000-0000797B0000}"/>
    <cellStyle name="Percent 11 3 4 6 5" xfId="41793" xr:uid="{00000000-0005-0000-0000-00007A7B0000}"/>
    <cellStyle name="Percent 11 3 4 7" xfId="9790" xr:uid="{00000000-0005-0000-0000-00007B7B0000}"/>
    <cellStyle name="Percent 11 3 4 8" xfId="19040" xr:uid="{00000000-0005-0000-0000-00007C7B0000}"/>
    <cellStyle name="Percent 11 3 4 9" xfId="28285" xr:uid="{00000000-0005-0000-0000-00007D7B0000}"/>
    <cellStyle name="Percent 11 3 5" xfId="896" xr:uid="{00000000-0005-0000-0000-00007E7B0000}"/>
    <cellStyle name="Percent 11 3 5 2" xfId="3738" xr:uid="{00000000-0005-0000-0000-00007F7B0000}"/>
    <cellStyle name="Percent 11 3 5 2 2" xfId="8720" xr:uid="{00000000-0005-0000-0000-0000807B0000}"/>
    <cellStyle name="Percent 11 3 5 2 2 2" xfId="17965" xr:uid="{00000000-0005-0000-0000-0000817B0000}"/>
    <cellStyle name="Percent 11 3 5 2 2 3" xfId="27215" xr:uid="{00000000-0005-0000-0000-0000827B0000}"/>
    <cellStyle name="Percent 11 3 5 2 2 4" xfId="36460" xr:uid="{00000000-0005-0000-0000-0000837B0000}"/>
    <cellStyle name="Percent 11 3 5 2 2 5" xfId="45705" xr:uid="{00000000-0005-0000-0000-0000847B0000}"/>
    <cellStyle name="Percent 11 3 5 2 3" xfId="12983" xr:uid="{00000000-0005-0000-0000-0000857B0000}"/>
    <cellStyle name="Percent 11 3 5 2 4" xfId="22233" xr:uid="{00000000-0005-0000-0000-0000867B0000}"/>
    <cellStyle name="Percent 11 3 5 2 5" xfId="31478" xr:uid="{00000000-0005-0000-0000-0000877B0000}"/>
    <cellStyle name="Percent 11 3 5 2 6" xfId="40723" xr:uid="{00000000-0005-0000-0000-0000887B0000}"/>
    <cellStyle name="Percent 11 3 5 3" xfId="2300" xr:uid="{00000000-0005-0000-0000-0000897B0000}"/>
    <cellStyle name="Percent 11 3 5 3 2" xfId="7282" xr:uid="{00000000-0005-0000-0000-00008A7B0000}"/>
    <cellStyle name="Percent 11 3 5 3 2 2" xfId="16527" xr:uid="{00000000-0005-0000-0000-00008B7B0000}"/>
    <cellStyle name="Percent 11 3 5 3 2 3" xfId="25777" xr:uid="{00000000-0005-0000-0000-00008C7B0000}"/>
    <cellStyle name="Percent 11 3 5 3 2 4" xfId="35022" xr:uid="{00000000-0005-0000-0000-00008D7B0000}"/>
    <cellStyle name="Percent 11 3 5 3 2 5" xfId="44267" xr:uid="{00000000-0005-0000-0000-00008E7B0000}"/>
    <cellStyle name="Percent 11 3 5 3 3" xfId="11545" xr:uid="{00000000-0005-0000-0000-00008F7B0000}"/>
    <cellStyle name="Percent 11 3 5 3 4" xfId="20795" xr:uid="{00000000-0005-0000-0000-0000907B0000}"/>
    <cellStyle name="Percent 11 3 5 3 5" xfId="30040" xr:uid="{00000000-0005-0000-0000-0000917B0000}"/>
    <cellStyle name="Percent 11 3 5 3 6" xfId="39285" xr:uid="{00000000-0005-0000-0000-0000927B0000}"/>
    <cellStyle name="Percent 11 3 5 4" xfId="5878" xr:uid="{00000000-0005-0000-0000-0000937B0000}"/>
    <cellStyle name="Percent 11 3 5 4 2" xfId="15123" xr:uid="{00000000-0005-0000-0000-0000947B0000}"/>
    <cellStyle name="Percent 11 3 5 4 3" xfId="24373" xr:uid="{00000000-0005-0000-0000-0000957B0000}"/>
    <cellStyle name="Percent 11 3 5 4 4" xfId="33618" xr:uid="{00000000-0005-0000-0000-0000967B0000}"/>
    <cellStyle name="Percent 11 3 5 4 5" xfId="42863" xr:uid="{00000000-0005-0000-0000-0000977B0000}"/>
    <cellStyle name="Percent 11 3 5 5" xfId="10141" xr:uid="{00000000-0005-0000-0000-0000987B0000}"/>
    <cellStyle name="Percent 11 3 5 6" xfId="19391" xr:uid="{00000000-0005-0000-0000-0000997B0000}"/>
    <cellStyle name="Percent 11 3 5 7" xfId="28636" xr:uid="{00000000-0005-0000-0000-00009A7B0000}"/>
    <cellStyle name="Percent 11 3 5 8" xfId="37881" xr:uid="{00000000-0005-0000-0000-00009B7B0000}"/>
    <cellStyle name="Percent 11 3 6" xfId="3019" xr:uid="{00000000-0005-0000-0000-00009C7B0000}"/>
    <cellStyle name="Percent 11 3 6 2" xfId="8001" xr:uid="{00000000-0005-0000-0000-00009D7B0000}"/>
    <cellStyle name="Percent 11 3 6 2 2" xfId="17246" xr:uid="{00000000-0005-0000-0000-00009E7B0000}"/>
    <cellStyle name="Percent 11 3 6 2 3" xfId="26496" xr:uid="{00000000-0005-0000-0000-00009F7B0000}"/>
    <cellStyle name="Percent 11 3 6 2 4" xfId="35741" xr:uid="{00000000-0005-0000-0000-0000A07B0000}"/>
    <cellStyle name="Percent 11 3 6 2 5" xfId="44986" xr:uid="{00000000-0005-0000-0000-0000A17B0000}"/>
    <cellStyle name="Percent 11 3 6 3" xfId="12264" xr:uid="{00000000-0005-0000-0000-0000A27B0000}"/>
    <cellStyle name="Percent 11 3 6 4" xfId="21514" xr:uid="{00000000-0005-0000-0000-0000A37B0000}"/>
    <cellStyle name="Percent 11 3 6 5" xfId="30759" xr:uid="{00000000-0005-0000-0000-0000A47B0000}"/>
    <cellStyle name="Percent 11 3 6 6" xfId="40004" xr:uid="{00000000-0005-0000-0000-0000A57B0000}"/>
    <cellStyle name="Percent 11 3 7" xfId="1637" xr:uid="{00000000-0005-0000-0000-0000A67B0000}"/>
    <cellStyle name="Percent 11 3 7 2" xfId="6619" xr:uid="{00000000-0005-0000-0000-0000A77B0000}"/>
    <cellStyle name="Percent 11 3 7 2 2" xfId="15864" xr:uid="{00000000-0005-0000-0000-0000A87B0000}"/>
    <cellStyle name="Percent 11 3 7 2 3" xfId="25114" xr:uid="{00000000-0005-0000-0000-0000A97B0000}"/>
    <cellStyle name="Percent 11 3 7 2 4" xfId="34359" xr:uid="{00000000-0005-0000-0000-0000AA7B0000}"/>
    <cellStyle name="Percent 11 3 7 2 5" xfId="43604" xr:uid="{00000000-0005-0000-0000-0000AB7B0000}"/>
    <cellStyle name="Percent 11 3 7 3" xfId="10882" xr:uid="{00000000-0005-0000-0000-0000AC7B0000}"/>
    <cellStyle name="Percent 11 3 7 4" xfId="20132" xr:uid="{00000000-0005-0000-0000-0000AD7B0000}"/>
    <cellStyle name="Percent 11 3 7 5" xfId="29377" xr:uid="{00000000-0005-0000-0000-0000AE7B0000}"/>
    <cellStyle name="Percent 11 3 7 6" xfId="38622" xr:uid="{00000000-0005-0000-0000-0000AF7B0000}"/>
    <cellStyle name="Percent 11 3 8" xfId="5159" xr:uid="{00000000-0005-0000-0000-0000B07B0000}"/>
    <cellStyle name="Percent 11 3 8 2" xfId="14404" xr:uid="{00000000-0005-0000-0000-0000B17B0000}"/>
    <cellStyle name="Percent 11 3 8 3" xfId="23654" xr:uid="{00000000-0005-0000-0000-0000B27B0000}"/>
    <cellStyle name="Percent 11 3 8 4" xfId="32899" xr:uid="{00000000-0005-0000-0000-0000B37B0000}"/>
    <cellStyle name="Percent 11 3 8 5" xfId="42144" xr:uid="{00000000-0005-0000-0000-0000B47B0000}"/>
    <cellStyle name="Percent 11 3 9" xfId="4457" xr:uid="{00000000-0005-0000-0000-0000B57B0000}"/>
    <cellStyle name="Percent 11 3 9 2" xfId="13702" xr:uid="{00000000-0005-0000-0000-0000B67B0000}"/>
    <cellStyle name="Percent 11 3 9 3" xfId="22952" xr:uid="{00000000-0005-0000-0000-0000B77B0000}"/>
    <cellStyle name="Percent 11 3 9 4" xfId="32197" xr:uid="{00000000-0005-0000-0000-0000B87B0000}"/>
    <cellStyle name="Percent 11 3 9 5" xfId="41442" xr:uid="{00000000-0005-0000-0000-0000B97B0000}"/>
    <cellStyle name="Percent 11 4" xfId="254" xr:uid="{00000000-0005-0000-0000-0000BA7B0000}"/>
    <cellStyle name="Percent 11 4 10" xfId="27995" xr:uid="{00000000-0005-0000-0000-0000BB7B0000}"/>
    <cellStyle name="Percent 11 4 11" xfId="37240" xr:uid="{00000000-0005-0000-0000-0000BC7B0000}"/>
    <cellStyle name="Percent 11 4 2" xfId="623" xr:uid="{00000000-0005-0000-0000-0000BD7B0000}"/>
    <cellStyle name="Percent 11 4 2 10" xfId="37608" xr:uid="{00000000-0005-0000-0000-0000BE7B0000}"/>
    <cellStyle name="Percent 11 4 2 2" xfId="1325" xr:uid="{00000000-0005-0000-0000-0000BF7B0000}"/>
    <cellStyle name="Percent 11 4 2 2 2" xfId="4167" xr:uid="{00000000-0005-0000-0000-0000C07B0000}"/>
    <cellStyle name="Percent 11 4 2 2 2 2" xfId="9149" xr:uid="{00000000-0005-0000-0000-0000C17B0000}"/>
    <cellStyle name="Percent 11 4 2 2 2 2 2" xfId="18394" xr:uid="{00000000-0005-0000-0000-0000C27B0000}"/>
    <cellStyle name="Percent 11 4 2 2 2 2 3" xfId="27644" xr:uid="{00000000-0005-0000-0000-0000C37B0000}"/>
    <cellStyle name="Percent 11 4 2 2 2 2 4" xfId="36889" xr:uid="{00000000-0005-0000-0000-0000C47B0000}"/>
    <cellStyle name="Percent 11 4 2 2 2 2 5" xfId="46134" xr:uid="{00000000-0005-0000-0000-0000C57B0000}"/>
    <cellStyle name="Percent 11 4 2 2 2 3" xfId="13412" xr:uid="{00000000-0005-0000-0000-0000C67B0000}"/>
    <cellStyle name="Percent 11 4 2 2 2 4" xfId="22662" xr:uid="{00000000-0005-0000-0000-0000C77B0000}"/>
    <cellStyle name="Percent 11 4 2 2 2 5" xfId="31907" xr:uid="{00000000-0005-0000-0000-0000C87B0000}"/>
    <cellStyle name="Percent 11 4 2 2 2 6" xfId="41152" xr:uid="{00000000-0005-0000-0000-0000C97B0000}"/>
    <cellStyle name="Percent 11 4 2 2 3" xfId="2746" xr:uid="{00000000-0005-0000-0000-0000CA7B0000}"/>
    <cellStyle name="Percent 11 4 2 2 3 2" xfId="7728" xr:uid="{00000000-0005-0000-0000-0000CB7B0000}"/>
    <cellStyle name="Percent 11 4 2 2 3 2 2" xfId="16973" xr:uid="{00000000-0005-0000-0000-0000CC7B0000}"/>
    <cellStyle name="Percent 11 4 2 2 3 2 3" xfId="26223" xr:uid="{00000000-0005-0000-0000-0000CD7B0000}"/>
    <cellStyle name="Percent 11 4 2 2 3 2 4" xfId="35468" xr:uid="{00000000-0005-0000-0000-0000CE7B0000}"/>
    <cellStyle name="Percent 11 4 2 2 3 2 5" xfId="44713" xr:uid="{00000000-0005-0000-0000-0000CF7B0000}"/>
    <cellStyle name="Percent 11 4 2 2 3 3" xfId="11991" xr:uid="{00000000-0005-0000-0000-0000D07B0000}"/>
    <cellStyle name="Percent 11 4 2 2 3 4" xfId="21241" xr:uid="{00000000-0005-0000-0000-0000D17B0000}"/>
    <cellStyle name="Percent 11 4 2 2 3 5" xfId="30486" xr:uid="{00000000-0005-0000-0000-0000D27B0000}"/>
    <cellStyle name="Percent 11 4 2 2 3 6" xfId="39731" xr:uid="{00000000-0005-0000-0000-0000D37B0000}"/>
    <cellStyle name="Percent 11 4 2 2 4" xfId="6307" xr:uid="{00000000-0005-0000-0000-0000D47B0000}"/>
    <cellStyle name="Percent 11 4 2 2 4 2" xfId="15552" xr:uid="{00000000-0005-0000-0000-0000D57B0000}"/>
    <cellStyle name="Percent 11 4 2 2 4 3" xfId="24802" xr:uid="{00000000-0005-0000-0000-0000D67B0000}"/>
    <cellStyle name="Percent 11 4 2 2 4 4" xfId="34047" xr:uid="{00000000-0005-0000-0000-0000D77B0000}"/>
    <cellStyle name="Percent 11 4 2 2 4 5" xfId="43292" xr:uid="{00000000-0005-0000-0000-0000D87B0000}"/>
    <cellStyle name="Percent 11 4 2 2 5" xfId="10570" xr:uid="{00000000-0005-0000-0000-0000D97B0000}"/>
    <cellStyle name="Percent 11 4 2 2 6" xfId="19820" xr:uid="{00000000-0005-0000-0000-0000DA7B0000}"/>
    <cellStyle name="Percent 11 4 2 2 7" xfId="29065" xr:uid="{00000000-0005-0000-0000-0000DB7B0000}"/>
    <cellStyle name="Percent 11 4 2 2 8" xfId="38310" xr:uid="{00000000-0005-0000-0000-0000DC7B0000}"/>
    <cellStyle name="Percent 11 4 2 3" xfId="3465" xr:uid="{00000000-0005-0000-0000-0000DD7B0000}"/>
    <cellStyle name="Percent 11 4 2 3 2" xfId="8447" xr:uid="{00000000-0005-0000-0000-0000DE7B0000}"/>
    <cellStyle name="Percent 11 4 2 3 2 2" xfId="17692" xr:uid="{00000000-0005-0000-0000-0000DF7B0000}"/>
    <cellStyle name="Percent 11 4 2 3 2 3" xfId="26942" xr:uid="{00000000-0005-0000-0000-0000E07B0000}"/>
    <cellStyle name="Percent 11 4 2 3 2 4" xfId="36187" xr:uid="{00000000-0005-0000-0000-0000E17B0000}"/>
    <cellStyle name="Percent 11 4 2 3 2 5" xfId="45432" xr:uid="{00000000-0005-0000-0000-0000E27B0000}"/>
    <cellStyle name="Percent 11 4 2 3 3" xfId="12710" xr:uid="{00000000-0005-0000-0000-0000E37B0000}"/>
    <cellStyle name="Percent 11 4 2 3 4" xfId="21960" xr:uid="{00000000-0005-0000-0000-0000E47B0000}"/>
    <cellStyle name="Percent 11 4 2 3 5" xfId="31205" xr:uid="{00000000-0005-0000-0000-0000E57B0000}"/>
    <cellStyle name="Percent 11 4 2 3 6" xfId="40450" xr:uid="{00000000-0005-0000-0000-0000E67B0000}"/>
    <cellStyle name="Percent 11 4 2 4" xfId="2027" xr:uid="{00000000-0005-0000-0000-0000E77B0000}"/>
    <cellStyle name="Percent 11 4 2 4 2" xfId="7009" xr:uid="{00000000-0005-0000-0000-0000E87B0000}"/>
    <cellStyle name="Percent 11 4 2 4 2 2" xfId="16254" xr:uid="{00000000-0005-0000-0000-0000E97B0000}"/>
    <cellStyle name="Percent 11 4 2 4 2 3" xfId="25504" xr:uid="{00000000-0005-0000-0000-0000EA7B0000}"/>
    <cellStyle name="Percent 11 4 2 4 2 4" xfId="34749" xr:uid="{00000000-0005-0000-0000-0000EB7B0000}"/>
    <cellStyle name="Percent 11 4 2 4 2 5" xfId="43994" xr:uid="{00000000-0005-0000-0000-0000EC7B0000}"/>
    <cellStyle name="Percent 11 4 2 4 3" xfId="11272" xr:uid="{00000000-0005-0000-0000-0000ED7B0000}"/>
    <cellStyle name="Percent 11 4 2 4 4" xfId="20522" xr:uid="{00000000-0005-0000-0000-0000EE7B0000}"/>
    <cellStyle name="Percent 11 4 2 4 5" xfId="29767" xr:uid="{00000000-0005-0000-0000-0000EF7B0000}"/>
    <cellStyle name="Percent 11 4 2 4 6" xfId="39012" xr:uid="{00000000-0005-0000-0000-0000F07B0000}"/>
    <cellStyle name="Percent 11 4 2 5" xfId="5605" xr:uid="{00000000-0005-0000-0000-0000F17B0000}"/>
    <cellStyle name="Percent 11 4 2 5 2" xfId="14850" xr:uid="{00000000-0005-0000-0000-0000F27B0000}"/>
    <cellStyle name="Percent 11 4 2 5 3" xfId="24100" xr:uid="{00000000-0005-0000-0000-0000F37B0000}"/>
    <cellStyle name="Percent 11 4 2 5 4" xfId="33345" xr:uid="{00000000-0005-0000-0000-0000F47B0000}"/>
    <cellStyle name="Percent 11 4 2 5 5" xfId="42590" xr:uid="{00000000-0005-0000-0000-0000F57B0000}"/>
    <cellStyle name="Percent 11 4 2 6" xfId="4886" xr:uid="{00000000-0005-0000-0000-0000F67B0000}"/>
    <cellStyle name="Percent 11 4 2 6 2" xfId="14131" xr:uid="{00000000-0005-0000-0000-0000F77B0000}"/>
    <cellStyle name="Percent 11 4 2 6 3" xfId="23381" xr:uid="{00000000-0005-0000-0000-0000F87B0000}"/>
    <cellStyle name="Percent 11 4 2 6 4" xfId="32626" xr:uid="{00000000-0005-0000-0000-0000F97B0000}"/>
    <cellStyle name="Percent 11 4 2 6 5" xfId="41871" xr:uid="{00000000-0005-0000-0000-0000FA7B0000}"/>
    <cellStyle name="Percent 11 4 2 7" xfId="9868" xr:uid="{00000000-0005-0000-0000-0000FB7B0000}"/>
    <cellStyle name="Percent 11 4 2 8" xfId="19118" xr:uid="{00000000-0005-0000-0000-0000FC7B0000}"/>
    <cellStyle name="Percent 11 4 2 9" xfId="28363" xr:uid="{00000000-0005-0000-0000-0000FD7B0000}"/>
    <cellStyle name="Percent 11 4 3" xfId="974" xr:uid="{00000000-0005-0000-0000-0000FE7B0000}"/>
    <cellStyle name="Percent 11 4 3 2" xfId="3816" xr:uid="{00000000-0005-0000-0000-0000FF7B0000}"/>
    <cellStyle name="Percent 11 4 3 2 2" xfId="8798" xr:uid="{00000000-0005-0000-0000-0000007C0000}"/>
    <cellStyle name="Percent 11 4 3 2 2 2" xfId="18043" xr:uid="{00000000-0005-0000-0000-0000017C0000}"/>
    <cellStyle name="Percent 11 4 3 2 2 3" xfId="27293" xr:uid="{00000000-0005-0000-0000-0000027C0000}"/>
    <cellStyle name="Percent 11 4 3 2 2 4" xfId="36538" xr:uid="{00000000-0005-0000-0000-0000037C0000}"/>
    <cellStyle name="Percent 11 4 3 2 2 5" xfId="45783" xr:uid="{00000000-0005-0000-0000-0000047C0000}"/>
    <cellStyle name="Percent 11 4 3 2 3" xfId="13061" xr:uid="{00000000-0005-0000-0000-0000057C0000}"/>
    <cellStyle name="Percent 11 4 3 2 4" xfId="22311" xr:uid="{00000000-0005-0000-0000-0000067C0000}"/>
    <cellStyle name="Percent 11 4 3 2 5" xfId="31556" xr:uid="{00000000-0005-0000-0000-0000077C0000}"/>
    <cellStyle name="Percent 11 4 3 2 6" xfId="40801" xr:uid="{00000000-0005-0000-0000-0000087C0000}"/>
    <cellStyle name="Percent 11 4 3 3" xfId="2378" xr:uid="{00000000-0005-0000-0000-0000097C0000}"/>
    <cellStyle name="Percent 11 4 3 3 2" xfId="7360" xr:uid="{00000000-0005-0000-0000-00000A7C0000}"/>
    <cellStyle name="Percent 11 4 3 3 2 2" xfId="16605" xr:uid="{00000000-0005-0000-0000-00000B7C0000}"/>
    <cellStyle name="Percent 11 4 3 3 2 3" xfId="25855" xr:uid="{00000000-0005-0000-0000-00000C7C0000}"/>
    <cellStyle name="Percent 11 4 3 3 2 4" xfId="35100" xr:uid="{00000000-0005-0000-0000-00000D7C0000}"/>
    <cellStyle name="Percent 11 4 3 3 2 5" xfId="44345" xr:uid="{00000000-0005-0000-0000-00000E7C0000}"/>
    <cellStyle name="Percent 11 4 3 3 3" xfId="11623" xr:uid="{00000000-0005-0000-0000-00000F7C0000}"/>
    <cellStyle name="Percent 11 4 3 3 4" xfId="20873" xr:uid="{00000000-0005-0000-0000-0000107C0000}"/>
    <cellStyle name="Percent 11 4 3 3 5" xfId="30118" xr:uid="{00000000-0005-0000-0000-0000117C0000}"/>
    <cellStyle name="Percent 11 4 3 3 6" xfId="39363" xr:uid="{00000000-0005-0000-0000-0000127C0000}"/>
    <cellStyle name="Percent 11 4 3 4" xfId="5956" xr:uid="{00000000-0005-0000-0000-0000137C0000}"/>
    <cellStyle name="Percent 11 4 3 4 2" xfId="15201" xr:uid="{00000000-0005-0000-0000-0000147C0000}"/>
    <cellStyle name="Percent 11 4 3 4 3" xfId="24451" xr:uid="{00000000-0005-0000-0000-0000157C0000}"/>
    <cellStyle name="Percent 11 4 3 4 4" xfId="33696" xr:uid="{00000000-0005-0000-0000-0000167C0000}"/>
    <cellStyle name="Percent 11 4 3 4 5" xfId="42941" xr:uid="{00000000-0005-0000-0000-0000177C0000}"/>
    <cellStyle name="Percent 11 4 3 5" xfId="10219" xr:uid="{00000000-0005-0000-0000-0000187C0000}"/>
    <cellStyle name="Percent 11 4 3 6" xfId="19469" xr:uid="{00000000-0005-0000-0000-0000197C0000}"/>
    <cellStyle name="Percent 11 4 3 7" xfId="28714" xr:uid="{00000000-0005-0000-0000-00001A7C0000}"/>
    <cellStyle name="Percent 11 4 3 8" xfId="37959" xr:uid="{00000000-0005-0000-0000-00001B7C0000}"/>
    <cellStyle name="Percent 11 4 4" xfId="3097" xr:uid="{00000000-0005-0000-0000-00001C7C0000}"/>
    <cellStyle name="Percent 11 4 4 2" xfId="8079" xr:uid="{00000000-0005-0000-0000-00001D7C0000}"/>
    <cellStyle name="Percent 11 4 4 2 2" xfId="17324" xr:uid="{00000000-0005-0000-0000-00001E7C0000}"/>
    <cellStyle name="Percent 11 4 4 2 3" xfId="26574" xr:uid="{00000000-0005-0000-0000-00001F7C0000}"/>
    <cellStyle name="Percent 11 4 4 2 4" xfId="35819" xr:uid="{00000000-0005-0000-0000-0000207C0000}"/>
    <cellStyle name="Percent 11 4 4 2 5" xfId="45064" xr:uid="{00000000-0005-0000-0000-0000217C0000}"/>
    <cellStyle name="Percent 11 4 4 3" xfId="12342" xr:uid="{00000000-0005-0000-0000-0000227C0000}"/>
    <cellStyle name="Percent 11 4 4 4" xfId="21592" xr:uid="{00000000-0005-0000-0000-0000237C0000}"/>
    <cellStyle name="Percent 11 4 4 5" xfId="30837" xr:uid="{00000000-0005-0000-0000-0000247C0000}"/>
    <cellStyle name="Percent 11 4 4 6" xfId="40082" xr:uid="{00000000-0005-0000-0000-0000257C0000}"/>
    <cellStyle name="Percent 11 4 5" xfId="1793" xr:uid="{00000000-0005-0000-0000-0000267C0000}"/>
    <cellStyle name="Percent 11 4 5 2" xfId="6775" xr:uid="{00000000-0005-0000-0000-0000277C0000}"/>
    <cellStyle name="Percent 11 4 5 2 2" xfId="16020" xr:uid="{00000000-0005-0000-0000-0000287C0000}"/>
    <cellStyle name="Percent 11 4 5 2 3" xfId="25270" xr:uid="{00000000-0005-0000-0000-0000297C0000}"/>
    <cellStyle name="Percent 11 4 5 2 4" xfId="34515" xr:uid="{00000000-0005-0000-0000-00002A7C0000}"/>
    <cellStyle name="Percent 11 4 5 2 5" xfId="43760" xr:uid="{00000000-0005-0000-0000-00002B7C0000}"/>
    <cellStyle name="Percent 11 4 5 3" xfId="11038" xr:uid="{00000000-0005-0000-0000-00002C7C0000}"/>
    <cellStyle name="Percent 11 4 5 4" xfId="20288" xr:uid="{00000000-0005-0000-0000-00002D7C0000}"/>
    <cellStyle name="Percent 11 4 5 5" xfId="29533" xr:uid="{00000000-0005-0000-0000-00002E7C0000}"/>
    <cellStyle name="Percent 11 4 5 6" xfId="38778" xr:uid="{00000000-0005-0000-0000-00002F7C0000}"/>
    <cellStyle name="Percent 11 4 6" xfId="5237" xr:uid="{00000000-0005-0000-0000-0000307C0000}"/>
    <cellStyle name="Percent 11 4 6 2" xfId="14482" xr:uid="{00000000-0005-0000-0000-0000317C0000}"/>
    <cellStyle name="Percent 11 4 6 3" xfId="23732" xr:uid="{00000000-0005-0000-0000-0000327C0000}"/>
    <cellStyle name="Percent 11 4 6 4" xfId="32977" xr:uid="{00000000-0005-0000-0000-0000337C0000}"/>
    <cellStyle name="Percent 11 4 6 5" xfId="42222" xr:uid="{00000000-0005-0000-0000-0000347C0000}"/>
    <cellStyle name="Percent 11 4 7" xfId="4535" xr:uid="{00000000-0005-0000-0000-0000357C0000}"/>
    <cellStyle name="Percent 11 4 7 2" xfId="13780" xr:uid="{00000000-0005-0000-0000-0000367C0000}"/>
    <cellStyle name="Percent 11 4 7 3" xfId="23030" xr:uid="{00000000-0005-0000-0000-0000377C0000}"/>
    <cellStyle name="Percent 11 4 7 4" xfId="32275" xr:uid="{00000000-0005-0000-0000-0000387C0000}"/>
    <cellStyle name="Percent 11 4 7 5" xfId="41520" xr:uid="{00000000-0005-0000-0000-0000397C0000}"/>
    <cellStyle name="Percent 11 4 8" xfId="9500" xr:uid="{00000000-0005-0000-0000-00003A7C0000}"/>
    <cellStyle name="Percent 11 4 9" xfId="18750" xr:uid="{00000000-0005-0000-0000-00003B7C0000}"/>
    <cellStyle name="Percent 11 5" xfId="371" xr:uid="{00000000-0005-0000-0000-00003C7C0000}"/>
    <cellStyle name="Percent 11 5 10" xfId="28112" xr:uid="{00000000-0005-0000-0000-00003D7C0000}"/>
    <cellStyle name="Percent 11 5 11" xfId="37357" xr:uid="{00000000-0005-0000-0000-00003E7C0000}"/>
    <cellStyle name="Percent 11 5 2" xfId="740" xr:uid="{00000000-0005-0000-0000-00003F7C0000}"/>
    <cellStyle name="Percent 11 5 2 10" xfId="37725" xr:uid="{00000000-0005-0000-0000-0000407C0000}"/>
    <cellStyle name="Percent 11 5 2 2" xfId="1442" xr:uid="{00000000-0005-0000-0000-0000417C0000}"/>
    <cellStyle name="Percent 11 5 2 2 2" xfId="4284" xr:uid="{00000000-0005-0000-0000-0000427C0000}"/>
    <cellStyle name="Percent 11 5 2 2 2 2" xfId="9266" xr:uid="{00000000-0005-0000-0000-0000437C0000}"/>
    <cellStyle name="Percent 11 5 2 2 2 2 2" xfId="18511" xr:uid="{00000000-0005-0000-0000-0000447C0000}"/>
    <cellStyle name="Percent 11 5 2 2 2 2 3" xfId="27761" xr:uid="{00000000-0005-0000-0000-0000457C0000}"/>
    <cellStyle name="Percent 11 5 2 2 2 2 4" xfId="37006" xr:uid="{00000000-0005-0000-0000-0000467C0000}"/>
    <cellStyle name="Percent 11 5 2 2 2 2 5" xfId="46251" xr:uid="{00000000-0005-0000-0000-0000477C0000}"/>
    <cellStyle name="Percent 11 5 2 2 2 3" xfId="13529" xr:uid="{00000000-0005-0000-0000-0000487C0000}"/>
    <cellStyle name="Percent 11 5 2 2 2 4" xfId="22779" xr:uid="{00000000-0005-0000-0000-0000497C0000}"/>
    <cellStyle name="Percent 11 5 2 2 2 5" xfId="32024" xr:uid="{00000000-0005-0000-0000-00004A7C0000}"/>
    <cellStyle name="Percent 11 5 2 2 2 6" xfId="41269" xr:uid="{00000000-0005-0000-0000-00004B7C0000}"/>
    <cellStyle name="Percent 11 5 2 2 3" xfId="2863" xr:uid="{00000000-0005-0000-0000-00004C7C0000}"/>
    <cellStyle name="Percent 11 5 2 2 3 2" xfId="7845" xr:uid="{00000000-0005-0000-0000-00004D7C0000}"/>
    <cellStyle name="Percent 11 5 2 2 3 2 2" xfId="17090" xr:uid="{00000000-0005-0000-0000-00004E7C0000}"/>
    <cellStyle name="Percent 11 5 2 2 3 2 3" xfId="26340" xr:uid="{00000000-0005-0000-0000-00004F7C0000}"/>
    <cellStyle name="Percent 11 5 2 2 3 2 4" xfId="35585" xr:uid="{00000000-0005-0000-0000-0000507C0000}"/>
    <cellStyle name="Percent 11 5 2 2 3 2 5" xfId="44830" xr:uid="{00000000-0005-0000-0000-0000517C0000}"/>
    <cellStyle name="Percent 11 5 2 2 3 3" xfId="12108" xr:uid="{00000000-0005-0000-0000-0000527C0000}"/>
    <cellStyle name="Percent 11 5 2 2 3 4" xfId="21358" xr:uid="{00000000-0005-0000-0000-0000537C0000}"/>
    <cellStyle name="Percent 11 5 2 2 3 5" xfId="30603" xr:uid="{00000000-0005-0000-0000-0000547C0000}"/>
    <cellStyle name="Percent 11 5 2 2 3 6" xfId="39848" xr:uid="{00000000-0005-0000-0000-0000557C0000}"/>
    <cellStyle name="Percent 11 5 2 2 4" xfId="6424" xr:uid="{00000000-0005-0000-0000-0000567C0000}"/>
    <cellStyle name="Percent 11 5 2 2 4 2" xfId="15669" xr:uid="{00000000-0005-0000-0000-0000577C0000}"/>
    <cellStyle name="Percent 11 5 2 2 4 3" xfId="24919" xr:uid="{00000000-0005-0000-0000-0000587C0000}"/>
    <cellStyle name="Percent 11 5 2 2 4 4" xfId="34164" xr:uid="{00000000-0005-0000-0000-0000597C0000}"/>
    <cellStyle name="Percent 11 5 2 2 4 5" xfId="43409" xr:uid="{00000000-0005-0000-0000-00005A7C0000}"/>
    <cellStyle name="Percent 11 5 2 2 5" xfId="10687" xr:uid="{00000000-0005-0000-0000-00005B7C0000}"/>
    <cellStyle name="Percent 11 5 2 2 6" xfId="19937" xr:uid="{00000000-0005-0000-0000-00005C7C0000}"/>
    <cellStyle name="Percent 11 5 2 2 7" xfId="29182" xr:uid="{00000000-0005-0000-0000-00005D7C0000}"/>
    <cellStyle name="Percent 11 5 2 2 8" xfId="38427" xr:uid="{00000000-0005-0000-0000-00005E7C0000}"/>
    <cellStyle name="Percent 11 5 2 3" xfId="3582" xr:uid="{00000000-0005-0000-0000-00005F7C0000}"/>
    <cellStyle name="Percent 11 5 2 3 2" xfId="8564" xr:uid="{00000000-0005-0000-0000-0000607C0000}"/>
    <cellStyle name="Percent 11 5 2 3 2 2" xfId="17809" xr:uid="{00000000-0005-0000-0000-0000617C0000}"/>
    <cellStyle name="Percent 11 5 2 3 2 3" xfId="27059" xr:uid="{00000000-0005-0000-0000-0000627C0000}"/>
    <cellStyle name="Percent 11 5 2 3 2 4" xfId="36304" xr:uid="{00000000-0005-0000-0000-0000637C0000}"/>
    <cellStyle name="Percent 11 5 2 3 2 5" xfId="45549" xr:uid="{00000000-0005-0000-0000-0000647C0000}"/>
    <cellStyle name="Percent 11 5 2 3 3" xfId="12827" xr:uid="{00000000-0005-0000-0000-0000657C0000}"/>
    <cellStyle name="Percent 11 5 2 3 4" xfId="22077" xr:uid="{00000000-0005-0000-0000-0000667C0000}"/>
    <cellStyle name="Percent 11 5 2 3 5" xfId="31322" xr:uid="{00000000-0005-0000-0000-0000677C0000}"/>
    <cellStyle name="Percent 11 5 2 3 6" xfId="40567" xr:uid="{00000000-0005-0000-0000-0000687C0000}"/>
    <cellStyle name="Percent 11 5 2 4" xfId="2144" xr:uid="{00000000-0005-0000-0000-0000697C0000}"/>
    <cellStyle name="Percent 11 5 2 4 2" xfId="7126" xr:uid="{00000000-0005-0000-0000-00006A7C0000}"/>
    <cellStyle name="Percent 11 5 2 4 2 2" xfId="16371" xr:uid="{00000000-0005-0000-0000-00006B7C0000}"/>
    <cellStyle name="Percent 11 5 2 4 2 3" xfId="25621" xr:uid="{00000000-0005-0000-0000-00006C7C0000}"/>
    <cellStyle name="Percent 11 5 2 4 2 4" xfId="34866" xr:uid="{00000000-0005-0000-0000-00006D7C0000}"/>
    <cellStyle name="Percent 11 5 2 4 2 5" xfId="44111" xr:uid="{00000000-0005-0000-0000-00006E7C0000}"/>
    <cellStyle name="Percent 11 5 2 4 3" xfId="11389" xr:uid="{00000000-0005-0000-0000-00006F7C0000}"/>
    <cellStyle name="Percent 11 5 2 4 4" xfId="20639" xr:uid="{00000000-0005-0000-0000-0000707C0000}"/>
    <cellStyle name="Percent 11 5 2 4 5" xfId="29884" xr:uid="{00000000-0005-0000-0000-0000717C0000}"/>
    <cellStyle name="Percent 11 5 2 4 6" xfId="39129" xr:uid="{00000000-0005-0000-0000-0000727C0000}"/>
    <cellStyle name="Percent 11 5 2 5" xfId="5722" xr:uid="{00000000-0005-0000-0000-0000737C0000}"/>
    <cellStyle name="Percent 11 5 2 5 2" xfId="14967" xr:uid="{00000000-0005-0000-0000-0000747C0000}"/>
    <cellStyle name="Percent 11 5 2 5 3" xfId="24217" xr:uid="{00000000-0005-0000-0000-0000757C0000}"/>
    <cellStyle name="Percent 11 5 2 5 4" xfId="33462" xr:uid="{00000000-0005-0000-0000-0000767C0000}"/>
    <cellStyle name="Percent 11 5 2 5 5" xfId="42707" xr:uid="{00000000-0005-0000-0000-0000777C0000}"/>
    <cellStyle name="Percent 11 5 2 6" xfId="5003" xr:uid="{00000000-0005-0000-0000-0000787C0000}"/>
    <cellStyle name="Percent 11 5 2 6 2" xfId="14248" xr:uid="{00000000-0005-0000-0000-0000797C0000}"/>
    <cellStyle name="Percent 11 5 2 6 3" xfId="23498" xr:uid="{00000000-0005-0000-0000-00007A7C0000}"/>
    <cellStyle name="Percent 11 5 2 6 4" xfId="32743" xr:uid="{00000000-0005-0000-0000-00007B7C0000}"/>
    <cellStyle name="Percent 11 5 2 6 5" xfId="41988" xr:uid="{00000000-0005-0000-0000-00007C7C0000}"/>
    <cellStyle name="Percent 11 5 2 7" xfId="9985" xr:uid="{00000000-0005-0000-0000-00007D7C0000}"/>
    <cellStyle name="Percent 11 5 2 8" xfId="19235" xr:uid="{00000000-0005-0000-0000-00007E7C0000}"/>
    <cellStyle name="Percent 11 5 2 9" xfId="28480" xr:uid="{00000000-0005-0000-0000-00007F7C0000}"/>
    <cellStyle name="Percent 11 5 3" xfId="1091" xr:uid="{00000000-0005-0000-0000-0000807C0000}"/>
    <cellStyle name="Percent 11 5 3 2" xfId="3933" xr:uid="{00000000-0005-0000-0000-0000817C0000}"/>
    <cellStyle name="Percent 11 5 3 2 2" xfId="8915" xr:uid="{00000000-0005-0000-0000-0000827C0000}"/>
    <cellStyle name="Percent 11 5 3 2 2 2" xfId="18160" xr:uid="{00000000-0005-0000-0000-0000837C0000}"/>
    <cellStyle name="Percent 11 5 3 2 2 3" xfId="27410" xr:uid="{00000000-0005-0000-0000-0000847C0000}"/>
    <cellStyle name="Percent 11 5 3 2 2 4" xfId="36655" xr:uid="{00000000-0005-0000-0000-0000857C0000}"/>
    <cellStyle name="Percent 11 5 3 2 2 5" xfId="45900" xr:uid="{00000000-0005-0000-0000-0000867C0000}"/>
    <cellStyle name="Percent 11 5 3 2 3" xfId="13178" xr:uid="{00000000-0005-0000-0000-0000877C0000}"/>
    <cellStyle name="Percent 11 5 3 2 4" xfId="22428" xr:uid="{00000000-0005-0000-0000-0000887C0000}"/>
    <cellStyle name="Percent 11 5 3 2 5" xfId="31673" xr:uid="{00000000-0005-0000-0000-0000897C0000}"/>
    <cellStyle name="Percent 11 5 3 2 6" xfId="40918" xr:uid="{00000000-0005-0000-0000-00008A7C0000}"/>
    <cellStyle name="Percent 11 5 3 3" xfId="2495" xr:uid="{00000000-0005-0000-0000-00008B7C0000}"/>
    <cellStyle name="Percent 11 5 3 3 2" xfId="7477" xr:uid="{00000000-0005-0000-0000-00008C7C0000}"/>
    <cellStyle name="Percent 11 5 3 3 2 2" xfId="16722" xr:uid="{00000000-0005-0000-0000-00008D7C0000}"/>
    <cellStyle name="Percent 11 5 3 3 2 3" xfId="25972" xr:uid="{00000000-0005-0000-0000-00008E7C0000}"/>
    <cellStyle name="Percent 11 5 3 3 2 4" xfId="35217" xr:uid="{00000000-0005-0000-0000-00008F7C0000}"/>
    <cellStyle name="Percent 11 5 3 3 2 5" xfId="44462" xr:uid="{00000000-0005-0000-0000-0000907C0000}"/>
    <cellStyle name="Percent 11 5 3 3 3" xfId="11740" xr:uid="{00000000-0005-0000-0000-0000917C0000}"/>
    <cellStyle name="Percent 11 5 3 3 4" xfId="20990" xr:uid="{00000000-0005-0000-0000-0000927C0000}"/>
    <cellStyle name="Percent 11 5 3 3 5" xfId="30235" xr:uid="{00000000-0005-0000-0000-0000937C0000}"/>
    <cellStyle name="Percent 11 5 3 3 6" xfId="39480" xr:uid="{00000000-0005-0000-0000-0000947C0000}"/>
    <cellStyle name="Percent 11 5 3 4" xfId="6073" xr:uid="{00000000-0005-0000-0000-0000957C0000}"/>
    <cellStyle name="Percent 11 5 3 4 2" xfId="15318" xr:uid="{00000000-0005-0000-0000-0000967C0000}"/>
    <cellStyle name="Percent 11 5 3 4 3" xfId="24568" xr:uid="{00000000-0005-0000-0000-0000977C0000}"/>
    <cellStyle name="Percent 11 5 3 4 4" xfId="33813" xr:uid="{00000000-0005-0000-0000-0000987C0000}"/>
    <cellStyle name="Percent 11 5 3 4 5" xfId="43058" xr:uid="{00000000-0005-0000-0000-0000997C0000}"/>
    <cellStyle name="Percent 11 5 3 5" xfId="10336" xr:uid="{00000000-0005-0000-0000-00009A7C0000}"/>
    <cellStyle name="Percent 11 5 3 6" xfId="19586" xr:uid="{00000000-0005-0000-0000-00009B7C0000}"/>
    <cellStyle name="Percent 11 5 3 7" xfId="28831" xr:uid="{00000000-0005-0000-0000-00009C7C0000}"/>
    <cellStyle name="Percent 11 5 3 8" xfId="38076" xr:uid="{00000000-0005-0000-0000-00009D7C0000}"/>
    <cellStyle name="Percent 11 5 4" xfId="3214" xr:uid="{00000000-0005-0000-0000-00009E7C0000}"/>
    <cellStyle name="Percent 11 5 4 2" xfId="8196" xr:uid="{00000000-0005-0000-0000-00009F7C0000}"/>
    <cellStyle name="Percent 11 5 4 2 2" xfId="17441" xr:uid="{00000000-0005-0000-0000-0000A07C0000}"/>
    <cellStyle name="Percent 11 5 4 2 3" xfId="26691" xr:uid="{00000000-0005-0000-0000-0000A17C0000}"/>
    <cellStyle name="Percent 11 5 4 2 4" xfId="35936" xr:uid="{00000000-0005-0000-0000-0000A27C0000}"/>
    <cellStyle name="Percent 11 5 4 2 5" xfId="45181" xr:uid="{00000000-0005-0000-0000-0000A37C0000}"/>
    <cellStyle name="Percent 11 5 4 3" xfId="12459" xr:uid="{00000000-0005-0000-0000-0000A47C0000}"/>
    <cellStyle name="Percent 11 5 4 4" xfId="21709" xr:uid="{00000000-0005-0000-0000-0000A57C0000}"/>
    <cellStyle name="Percent 11 5 4 5" xfId="30954" xr:uid="{00000000-0005-0000-0000-0000A67C0000}"/>
    <cellStyle name="Percent 11 5 4 6" xfId="40199" xr:uid="{00000000-0005-0000-0000-0000A77C0000}"/>
    <cellStyle name="Percent 11 5 5" xfId="1676" xr:uid="{00000000-0005-0000-0000-0000A87C0000}"/>
    <cellStyle name="Percent 11 5 5 2" xfId="6658" xr:uid="{00000000-0005-0000-0000-0000A97C0000}"/>
    <cellStyle name="Percent 11 5 5 2 2" xfId="15903" xr:uid="{00000000-0005-0000-0000-0000AA7C0000}"/>
    <cellStyle name="Percent 11 5 5 2 3" xfId="25153" xr:uid="{00000000-0005-0000-0000-0000AB7C0000}"/>
    <cellStyle name="Percent 11 5 5 2 4" xfId="34398" xr:uid="{00000000-0005-0000-0000-0000AC7C0000}"/>
    <cellStyle name="Percent 11 5 5 2 5" xfId="43643" xr:uid="{00000000-0005-0000-0000-0000AD7C0000}"/>
    <cellStyle name="Percent 11 5 5 3" xfId="10921" xr:uid="{00000000-0005-0000-0000-0000AE7C0000}"/>
    <cellStyle name="Percent 11 5 5 4" xfId="20171" xr:uid="{00000000-0005-0000-0000-0000AF7C0000}"/>
    <cellStyle name="Percent 11 5 5 5" xfId="29416" xr:uid="{00000000-0005-0000-0000-0000B07C0000}"/>
    <cellStyle name="Percent 11 5 5 6" xfId="38661" xr:uid="{00000000-0005-0000-0000-0000B17C0000}"/>
    <cellStyle name="Percent 11 5 6" xfId="5354" xr:uid="{00000000-0005-0000-0000-0000B27C0000}"/>
    <cellStyle name="Percent 11 5 6 2" xfId="14599" xr:uid="{00000000-0005-0000-0000-0000B37C0000}"/>
    <cellStyle name="Percent 11 5 6 3" xfId="23849" xr:uid="{00000000-0005-0000-0000-0000B47C0000}"/>
    <cellStyle name="Percent 11 5 6 4" xfId="33094" xr:uid="{00000000-0005-0000-0000-0000B57C0000}"/>
    <cellStyle name="Percent 11 5 6 5" xfId="42339" xr:uid="{00000000-0005-0000-0000-0000B67C0000}"/>
    <cellStyle name="Percent 11 5 7" xfId="4652" xr:uid="{00000000-0005-0000-0000-0000B77C0000}"/>
    <cellStyle name="Percent 11 5 7 2" xfId="13897" xr:uid="{00000000-0005-0000-0000-0000B87C0000}"/>
    <cellStyle name="Percent 11 5 7 3" xfId="23147" xr:uid="{00000000-0005-0000-0000-0000B97C0000}"/>
    <cellStyle name="Percent 11 5 7 4" xfId="32392" xr:uid="{00000000-0005-0000-0000-0000BA7C0000}"/>
    <cellStyle name="Percent 11 5 7 5" xfId="41637" xr:uid="{00000000-0005-0000-0000-0000BB7C0000}"/>
    <cellStyle name="Percent 11 5 8" xfId="9617" xr:uid="{00000000-0005-0000-0000-0000BC7C0000}"/>
    <cellStyle name="Percent 11 5 9" xfId="18867" xr:uid="{00000000-0005-0000-0000-0000BD7C0000}"/>
    <cellStyle name="Percent 11 6" xfId="506" xr:uid="{00000000-0005-0000-0000-0000BE7C0000}"/>
    <cellStyle name="Percent 11 6 10" xfId="37491" xr:uid="{00000000-0005-0000-0000-0000BF7C0000}"/>
    <cellStyle name="Percent 11 6 2" xfId="1208" xr:uid="{00000000-0005-0000-0000-0000C07C0000}"/>
    <cellStyle name="Percent 11 6 2 2" xfId="4050" xr:uid="{00000000-0005-0000-0000-0000C17C0000}"/>
    <cellStyle name="Percent 11 6 2 2 2" xfId="9032" xr:uid="{00000000-0005-0000-0000-0000C27C0000}"/>
    <cellStyle name="Percent 11 6 2 2 2 2" xfId="18277" xr:uid="{00000000-0005-0000-0000-0000C37C0000}"/>
    <cellStyle name="Percent 11 6 2 2 2 3" xfId="27527" xr:uid="{00000000-0005-0000-0000-0000C47C0000}"/>
    <cellStyle name="Percent 11 6 2 2 2 4" xfId="36772" xr:uid="{00000000-0005-0000-0000-0000C57C0000}"/>
    <cellStyle name="Percent 11 6 2 2 2 5" xfId="46017" xr:uid="{00000000-0005-0000-0000-0000C67C0000}"/>
    <cellStyle name="Percent 11 6 2 2 3" xfId="13295" xr:uid="{00000000-0005-0000-0000-0000C77C0000}"/>
    <cellStyle name="Percent 11 6 2 2 4" xfId="22545" xr:uid="{00000000-0005-0000-0000-0000C87C0000}"/>
    <cellStyle name="Percent 11 6 2 2 5" xfId="31790" xr:uid="{00000000-0005-0000-0000-0000C97C0000}"/>
    <cellStyle name="Percent 11 6 2 2 6" xfId="41035" xr:uid="{00000000-0005-0000-0000-0000CA7C0000}"/>
    <cellStyle name="Percent 11 6 2 3" xfId="2629" xr:uid="{00000000-0005-0000-0000-0000CB7C0000}"/>
    <cellStyle name="Percent 11 6 2 3 2" xfId="7611" xr:uid="{00000000-0005-0000-0000-0000CC7C0000}"/>
    <cellStyle name="Percent 11 6 2 3 2 2" xfId="16856" xr:uid="{00000000-0005-0000-0000-0000CD7C0000}"/>
    <cellStyle name="Percent 11 6 2 3 2 3" xfId="26106" xr:uid="{00000000-0005-0000-0000-0000CE7C0000}"/>
    <cellStyle name="Percent 11 6 2 3 2 4" xfId="35351" xr:uid="{00000000-0005-0000-0000-0000CF7C0000}"/>
    <cellStyle name="Percent 11 6 2 3 2 5" xfId="44596" xr:uid="{00000000-0005-0000-0000-0000D07C0000}"/>
    <cellStyle name="Percent 11 6 2 3 3" xfId="11874" xr:uid="{00000000-0005-0000-0000-0000D17C0000}"/>
    <cellStyle name="Percent 11 6 2 3 4" xfId="21124" xr:uid="{00000000-0005-0000-0000-0000D27C0000}"/>
    <cellStyle name="Percent 11 6 2 3 5" xfId="30369" xr:uid="{00000000-0005-0000-0000-0000D37C0000}"/>
    <cellStyle name="Percent 11 6 2 3 6" xfId="39614" xr:uid="{00000000-0005-0000-0000-0000D47C0000}"/>
    <cellStyle name="Percent 11 6 2 4" xfId="6190" xr:uid="{00000000-0005-0000-0000-0000D57C0000}"/>
    <cellStyle name="Percent 11 6 2 4 2" xfId="15435" xr:uid="{00000000-0005-0000-0000-0000D67C0000}"/>
    <cellStyle name="Percent 11 6 2 4 3" xfId="24685" xr:uid="{00000000-0005-0000-0000-0000D77C0000}"/>
    <cellStyle name="Percent 11 6 2 4 4" xfId="33930" xr:uid="{00000000-0005-0000-0000-0000D87C0000}"/>
    <cellStyle name="Percent 11 6 2 4 5" xfId="43175" xr:uid="{00000000-0005-0000-0000-0000D97C0000}"/>
    <cellStyle name="Percent 11 6 2 5" xfId="10453" xr:uid="{00000000-0005-0000-0000-0000DA7C0000}"/>
    <cellStyle name="Percent 11 6 2 6" xfId="19703" xr:uid="{00000000-0005-0000-0000-0000DB7C0000}"/>
    <cellStyle name="Percent 11 6 2 7" xfId="28948" xr:uid="{00000000-0005-0000-0000-0000DC7C0000}"/>
    <cellStyle name="Percent 11 6 2 8" xfId="38193" xr:uid="{00000000-0005-0000-0000-0000DD7C0000}"/>
    <cellStyle name="Percent 11 6 3" xfId="3348" xr:uid="{00000000-0005-0000-0000-0000DE7C0000}"/>
    <cellStyle name="Percent 11 6 3 2" xfId="8330" xr:uid="{00000000-0005-0000-0000-0000DF7C0000}"/>
    <cellStyle name="Percent 11 6 3 2 2" xfId="17575" xr:uid="{00000000-0005-0000-0000-0000E07C0000}"/>
    <cellStyle name="Percent 11 6 3 2 3" xfId="26825" xr:uid="{00000000-0005-0000-0000-0000E17C0000}"/>
    <cellStyle name="Percent 11 6 3 2 4" xfId="36070" xr:uid="{00000000-0005-0000-0000-0000E27C0000}"/>
    <cellStyle name="Percent 11 6 3 2 5" xfId="45315" xr:uid="{00000000-0005-0000-0000-0000E37C0000}"/>
    <cellStyle name="Percent 11 6 3 3" xfId="12593" xr:uid="{00000000-0005-0000-0000-0000E47C0000}"/>
    <cellStyle name="Percent 11 6 3 4" xfId="21843" xr:uid="{00000000-0005-0000-0000-0000E57C0000}"/>
    <cellStyle name="Percent 11 6 3 5" xfId="31088" xr:uid="{00000000-0005-0000-0000-0000E67C0000}"/>
    <cellStyle name="Percent 11 6 3 6" xfId="40333" xr:uid="{00000000-0005-0000-0000-0000E77C0000}"/>
    <cellStyle name="Percent 11 6 4" xfId="1910" xr:uid="{00000000-0005-0000-0000-0000E87C0000}"/>
    <cellStyle name="Percent 11 6 4 2" xfId="6892" xr:uid="{00000000-0005-0000-0000-0000E97C0000}"/>
    <cellStyle name="Percent 11 6 4 2 2" xfId="16137" xr:uid="{00000000-0005-0000-0000-0000EA7C0000}"/>
    <cellStyle name="Percent 11 6 4 2 3" xfId="25387" xr:uid="{00000000-0005-0000-0000-0000EB7C0000}"/>
    <cellStyle name="Percent 11 6 4 2 4" xfId="34632" xr:uid="{00000000-0005-0000-0000-0000EC7C0000}"/>
    <cellStyle name="Percent 11 6 4 2 5" xfId="43877" xr:uid="{00000000-0005-0000-0000-0000ED7C0000}"/>
    <cellStyle name="Percent 11 6 4 3" xfId="11155" xr:uid="{00000000-0005-0000-0000-0000EE7C0000}"/>
    <cellStyle name="Percent 11 6 4 4" xfId="20405" xr:uid="{00000000-0005-0000-0000-0000EF7C0000}"/>
    <cellStyle name="Percent 11 6 4 5" xfId="29650" xr:uid="{00000000-0005-0000-0000-0000F07C0000}"/>
    <cellStyle name="Percent 11 6 4 6" xfId="38895" xr:uid="{00000000-0005-0000-0000-0000F17C0000}"/>
    <cellStyle name="Percent 11 6 5" xfId="5488" xr:uid="{00000000-0005-0000-0000-0000F27C0000}"/>
    <cellStyle name="Percent 11 6 5 2" xfId="14733" xr:uid="{00000000-0005-0000-0000-0000F37C0000}"/>
    <cellStyle name="Percent 11 6 5 3" xfId="23983" xr:uid="{00000000-0005-0000-0000-0000F47C0000}"/>
    <cellStyle name="Percent 11 6 5 4" xfId="33228" xr:uid="{00000000-0005-0000-0000-0000F57C0000}"/>
    <cellStyle name="Percent 11 6 5 5" xfId="42473" xr:uid="{00000000-0005-0000-0000-0000F67C0000}"/>
    <cellStyle name="Percent 11 6 6" xfId="4769" xr:uid="{00000000-0005-0000-0000-0000F77C0000}"/>
    <cellStyle name="Percent 11 6 6 2" xfId="14014" xr:uid="{00000000-0005-0000-0000-0000F87C0000}"/>
    <cellStyle name="Percent 11 6 6 3" xfId="23264" xr:uid="{00000000-0005-0000-0000-0000F97C0000}"/>
    <cellStyle name="Percent 11 6 6 4" xfId="32509" xr:uid="{00000000-0005-0000-0000-0000FA7C0000}"/>
    <cellStyle name="Percent 11 6 6 5" xfId="41754" xr:uid="{00000000-0005-0000-0000-0000FB7C0000}"/>
    <cellStyle name="Percent 11 6 7" xfId="9751" xr:uid="{00000000-0005-0000-0000-0000FC7C0000}"/>
    <cellStyle name="Percent 11 6 8" xfId="19001" xr:uid="{00000000-0005-0000-0000-0000FD7C0000}"/>
    <cellStyle name="Percent 11 6 9" xfId="28246" xr:uid="{00000000-0005-0000-0000-0000FE7C0000}"/>
    <cellStyle name="Percent 11 7" xfId="857" xr:uid="{00000000-0005-0000-0000-0000FF7C0000}"/>
    <cellStyle name="Percent 11 7 2" xfId="3699" xr:uid="{00000000-0005-0000-0000-0000007D0000}"/>
    <cellStyle name="Percent 11 7 2 2" xfId="8681" xr:uid="{00000000-0005-0000-0000-0000017D0000}"/>
    <cellStyle name="Percent 11 7 2 2 2" xfId="17926" xr:uid="{00000000-0005-0000-0000-0000027D0000}"/>
    <cellStyle name="Percent 11 7 2 2 3" xfId="27176" xr:uid="{00000000-0005-0000-0000-0000037D0000}"/>
    <cellStyle name="Percent 11 7 2 2 4" xfId="36421" xr:uid="{00000000-0005-0000-0000-0000047D0000}"/>
    <cellStyle name="Percent 11 7 2 2 5" xfId="45666" xr:uid="{00000000-0005-0000-0000-0000057D0000}"/>
    <cellStyle name="Percent 11 7 2 3" xfId="12944" xr:uid="{00000000-0005-0000-0000-0000067D0000}"/>
    <cellStyle name="Percent 11 7 2 4" xfId="22194" xr:uid="{00000000-0005-0000-0000-0000077D0000}"/>
    <cellStyle name="Percent 11 7 2 5" xfId="31439" xr:uid="{00000000-0005-0000-0000-0000087D0000}"/>
    <cellStyle name="Percent 11 7 2 6" xfId="40684" xr:uid="{00000000-0005-0000-0000-0000097D0000}"/>
    <cellStyle name="Percent 11 7 3" xfId="2261" xr:uid="{00000000-0005-0000-0000-00000A7D0000}"/>
    <cellStyle name="Percent 11 7 3 2" xfId="7243" xr:uid="{00000000-0005-0000-0000-00000B7D0000}"/>
    <cellStyle name="Percent 11 7 3 2 2" xfId="16488" xr:uid="{00000000-0005-0000-0000-00000C7D0000}"/>
    <cellStyle name="Percent 11 7 3 2 3" xfId="25738" xr:uid="{00000000-0005-0000-0000-00000D7D0000}"/>
    <cellStyle name="Percent 11 7 3 2 4" xfId="34983" xr:uid="{00000000-0005-0000-0000-00000E7D0000}"/>
    <cellStyle name="Percent 11 7 3 2 5" xfId="44228" xr:uid="{00000000-0005-0000-0000-00000F7D0000}"/>
    <cellStyle name="Percent 11 7 3 3" xfId="11506" xr:uid="{00000000-0005-0000-0000-0000107D0000}"/>
    <cellStyle name="Percent 11 7 3 4" xfId="20756" xr:uid="{00000000-0005-0000-0000-0000117D0000}"/>
    <cellStyle name="Percent 11 7 3 5" xfId="30001" xr:uid="{00000000-0005-0000-0000-0000127D0000}"/>
    <cellStyle name="Percent 11 7 3 6" xfId="39246" xr:uid="{00000000-0005-0000-0000-0000137D0000}"/>
    <cellStyle name="Percent 11 7 4" xfId="5839" xr:uid="{00000000-0005-0000-0000-0000147D0000}"/>
    <cellStyle name="Percent 11 7 4 2" xfId="15084" xr:uid="{00000000-0005-0000-0000-0000157D0000}"/>
    <cellStyle name="Percent 11 7 4 3" xfId="24334" xr:uid="{00000000-0005-0000-0000-0000167D0000}"/>
    <cellStyle name="Percent 11 7 4 4" xfId="33579" xr:uid="{00000000-0005-0000-0000-0000177D0000}"/>
    <cellStyle name="Percent 11 7 4 5" xfId="42824" xr:uid="{00000000-0005-0000-0000-0000187D0000}"/>
    <cellStyle name="Percent 11 7 5" xfId="10102" xr:uid="{00000000-0005-0000-0000-0000197D0000}"/>
    <cellStyle name="Percent 11 7 6" xfId="19352" xr:uid="{00000000-0005-0000-0000-00001A7D0000}"/>
    <cellStyle name="Percent 11 7 7" xfId="28597" xr:uid="{00000000-0005-0000-0000-00001B7D0000}"/>
    <cellStyle name="Percent 11 7 8" xfId="37842" xr:uid="{00000000-0005-0000-0000-00001C7D0000}"/>
    <cellStyle name="Percent 11 8" xfId="2980" xr:uid="{00000000-0005-0000-0000-00001D7D0000}"/>
    <cellStyle name="Percent 11 8 2" xfId="7962" xr:uid="{00000000-0005-0000-0000-00001E7D0000}"/>
    <cellStyle name="Percent 11 8 2 2" xfId="17207" xr:uid="{00000000-0005-0000-0000-00001F7D0000}"/>
    <cellStyle name="Percent 11 8 2 3" xfId="26457" xr:uid="{00000000-0005-0000-0000-0000207D0000}"/>
    <cellStyle name="Percent 11 8 2 4" xfId="35702" xr:uid="{00000000-0005-0000-0000-0000217D0000}"/>
    <cellStyle name="Percent 11 8 2 5" xfId="44947" xr:uid="{00000000-0005-0000-0000-0000227D0000}"/>
    <cellStyle name="Percent 11 8 3" xfId="12225" xr:uid="{00000000-0005-0000-0000-0000237D0000}"/>
    <cellStyle name="Percent 11 8 4" xfId="21475" xr:uid="{00000000-0005-0000-0000-0000247D0000}"/>
    <cellStyle name="Percent 11 8 5" xfId="30720" xr:uid="{00000000-0005-0000-0000-0000257D0000}"/>
    <cellStyle name="Percent 11 8 6" xfId="39965" xr:uid="{00000000-0005-0000-0000-0000267D0000}"/>
    <cellStyle name="Percent 11 9" xfId="1559" xr:uid="{00000000-0005-0000-0000-0000277D0000}"/>
    <cellStyle name="Percent 11 9 2" xfId="6541" xr:uid="{00000000-0005-0000-0000-0000287D0000}"/>
    <cellStyle name="Percent 11 9 2 2" xfId="15786" xr:uid="{00000000-0005-0000-0000-0000297D0000}"/>
    <cellStyle name="Percent 11 9 2 3" xfId="25036" xr:uid="{00000000-0005-0000-0000-00002A7D0000}"/>
    <cellStyle name="Percent 11 9 2 4" xfId="34281" xr:uid="{00000000-0005-0000-0000-00002B7D0000}"/>
    <cellStyle name="Percent 11 9 2 5" xfId="43526" xr:uid="{00000000-0005-0000-0000-00002C7D0000}"/>
    <cellStyle name="Percent 11 9 3" xfId="10804" xr:uid="{00000000-0005-0000-0000-00002D7D0000}"/>
    <cellStyle name="Percent 11 9 4" xfId="20054" xr:uid="{00000000-0005-0000-0000-00002E7D0000}"/>
    <cellStyle name="Percent 11 9 5" xfId="29299" xr:uid="{00000000-0005-0000-0000-00002F7D0000}"/>
    <cellStyle name="Percent 11 9 6" xfId="38544" xr:uid="{00000000-0005-0000-0000-0000307D0000}"/>
    <cellStyle name="Percent 12" xfId="218" xr:uid="{00000000-0005-0000-0000-0000317D0000}"/>
    <cellStyle name="Percent 13" xfId="46338" xr:uid="{00000000-0005-0000-0000-0000327D0000}"/>
    <cellStyle name="Percent 14" xfId="46343" xr:uid="{00000000-0005-0000-0000-0000337D0000}"/>
    <cellStyle name="Percent 2" xfId="74" xr:uid="{00000000-0005-0000-0000-0000347D0000}"/>
    <cellStyle name="Percent 3" xfId="75" xr:uid="{00000000-0005-0000-0000-0000357D0000}"/>
    <cellStyle name="Percent 4" xfId="76" xr:uid="{00000000-0005-0000-0000-0000367D0000}"/>
    <cellStyle name="Percent 5" xfId="8" xr:uid="{00000000-0005-0000-0000-0000377D0000}"/>
    <cellStyle name="Percent 6" xfId="86" xr:uid="{00000000-0005-0000-0000-0000387D0000}"/>
    <cellStyle name="Percent 7" xfId="83" xr:uid="{00000000-0005-0000-0000-0000397D0000}"/>
    <cellStyle name="Percent 7 10" xfId="456" xr:uid="{00000000-0005-0000-0000-00003A7D0000}"/>
    <cellStyle name="Percent 7 10 2" xfId="3299" xr:uid="{00000000-0005-0000-0000-00003B7D0000}"/>
    <cellStyle name="Percent 7 10 2 2" xfId="8281" xr:uid="{00000000-0005-0000-0000-00003C7D0000}"/>
    <cellStyle name="Percent 7 10 2 2 2" xfId="17526" xr:uid="{00000000-0005-0000-0000-00003D7D0000}"/>
    <cellStyle name="Percent 7 10 2 2 3" xfId="26776" xr:uid="{00000000-0005-0000-0000-00003E7D0000}"/>
    <cellStyle name="Percent 7 10 2 2 4" xfId="36021" xr:uid="{00000000-0005-0000-0000-00003F7D0000}"/>
    <cellStyle name="Percent 7 10 2 2 5" xfId="45266" xr:uid="{00000000-0005-0000-0000-0000407D0000}"/>
    <cellStyle name="Percent 7 10 2 3" xfId="12544" xr:uid="{00000000-0005-0000-0000-0000417D0000}"/>
    <cellStyle name="Percent 7 10 2 4" xfId="21794" xr:uid="{00000000-0005-0000-0000-0000427D0000}"/>
    <cellStyle name="Percent 7 10 2 5" xfId="31039" xr:uid="{00000000-0005-0000-0000-0000437D0000}"/>
    <cellStyle name="Percent 7 10 2 6" xfId="40284" xr:uid="{00000000-0005-0000-0000-0000447D0000}"/>
    <cellStyle name="Percent 7 10 3" xfId="2580" xr:uid="{00000000-0005-0000-0000-0000457D0000}"/>
    <cellStyle name="Percent 7 10 3 2" xfId="7562" xr:uid="{00000000-0005-0000-0000-0000467D0000}"/>
    <cellStyle name="Percent 7 10 3 2 2" xfId="16807" xr:uid="{00000000-0005-0000-0000-0000477D0000}"/>
    <cellStyle name="Percent 7 10 3 2 3" xfId="26057" xr:uid="{00000000-0005-0000-0000-0000487D0000}"/>
    <cellStyle name="Percent 7 10 3 2 4" xfId="35302" xr:uid="{00000000-0005-0000-0000-0000497D0000}"/>
    <cellStyle name="Percent 7 10 3 2 5" xfId="44547" xr:uid="{00000000-0005-0000-0000-00004A7D0000}"/>
    <cellStyle name="Percent 7 10 3 3" xfId="11825" xr:uid="{00000000-0005-0000-0000-00004B7D0000}"/>
    <cellStyle name="Percent 7 10 3 4" xfId="21075" xr:uid="{00000000-0005-0000-0000-00004C7D0000}"/>
    <cellStyle name="Percent 7 10 3 5" xfId="30320" xr:uid="{00000000-0005-0000-0000-00004D7D0000}"/>
    <cellStyle name="Percent 7 10 3 6" xfId="39565" xr:uid="{00000000-0005-0000-0000-00004E7D0000}"/>
    <cellStyle name="Percent 7 10 4" xfId="5439" xr:uid="{00000000-0005-0000-0000-00004F7D0000}"/>
    <cellStyle name="Percent 7 10 4 2" xfId="14684" xr:uid="{00000000-0005-0000-0000-0000507D0000}"/>
    <cellStyle name="Percent 7 10 4 3" xfId="23934" xr:uid="{00000000-0005-0000-0000-0000517D0000}"/>
    <cellStyle name="Percent 7 10 4 4" xfId="33179" xr:uid="{00000000-0005-0000-0000-0000527D0000}"/>
    <cellStyle name="Percent 7 10 4 5" xfId="42424" xr:uid="{00000000-0005-0000-0000-0000537D0000}"/>
    <cellStyle name="Percent 7 10 5" xfId="4737" xr:uid="{00000000-0005-0000-0000-0000547D0000}"/>
    <cellStyle name="Percent 7 10 5 2" xfId="13982" xr:uid="{00000000-0005-0000-0000-0000557D0000}"/>
    <cellStyle name="Percent 7 10 5 3" xfId="23232" xr:uid="{00000000-0005-0000-0000-0000567D0000}"/>
    <cellStyle name="Percent 7 10 5 4" xfId="32477" xr:uid="{00000000-0005-0000-0000-0000577D0000}"/>
    <cellStyle name="Percent 7 10 5 5" xfId="41722" xr:uid="{00000000-0005-0000-0000-0000587D0000}"/>
    <cellStyle name="Percent 7 10 6" xfId="9702" xr:uid="{00000000-0005-0000-0000-0000597D0000}"/>
    <cellStyle name="Percent 7 10 7" xfId="18952" xr:uid="{00000000-0005-0000-0000-00005A7D0000}"/>
    <cellStyle name="Percent 7 10 8" xfId="28197" xr:uid="{00000000-0005-0000-0000-00005B7D0000}"/>
    <cellStyle name="Percent 7 10 9" xfId="37442" xr:uid="{00000000-0005-0000-0000-00005C7D0000}"/>
    <cellStyle name="Percent 7 11" xfId="823" xr:uid="{00000000-0005-0000-0000-00005D7D0000}"/>
    <cellStyle name="Percent 7 11 2" xfId="3665" xr:uid="{00000000-0005-0000-0000-00005E7D0000}"/>
    <cellStyle name="Percent 7 11 2 2" xfId="8647" xr:uid="{00000000-0005-0000-0000-00005F7D0000}"/>
    <cellStyle name="Percent 7 11 2 2 2" xfId="17892" xr:uid="{00000000-0005-0000-0000-0000607D0000}"/>
    <cellStyle name="Percent 7 11 2 2 3" xfId="27142" xr:uid="{00000000-0005-0000-0000-0000617D0000}"/>
    <cellStyle name="Percent 7 11 2 2 4" xfId="36387" xr:uid="{00000000-0005-0000-0000-0000627D0000}"/>
    <cellStyle name="Percent 7 11 2 2 5" xfId="45632" xr:uid="{00000000-0005-0000-0000-0000637D0000}"/>
    <cellStyle name="Percent 7 11 2 3" xfId="12910" xr:uid="{00000000-0005-0000-0000-0000647D0000}"/>
    <cellStyle name="Percent 7 11 2 4" xfId="22160" xr:uid="{00000000-0005-0000-0000-0000657D0000}"/>
    <cellStyle name="Percent 7 11 2 5" xfId="31405" xr:uid="{00000000-0005-0000-0000-0000667D0000}"/>
    <cellStyle name="Percent 7 11 2 6" xfId="40650" xr:uid="{00000000-0005-0000-0000-0000677D0000}"/>
    <cellStyle name="Percent 7 11 3" xfId="2227" xr:uid="{00000000-0005-0000-0000-0000687D0000}"/>
    <cellStyle name="Percent 7 11 3 2" xfId="7209" xr:uid="{00000000-0005-0000-0000-0000697D0000}"/>
    <cellStyle name="Percent 7 11 3 2 2" xfId="16454" xr:uid="{00000000-0005-0000-0000-00006A7D0000}"/>
    <cellStyle name="Percent 7 11 3 2 3" xfId="25704" xr:uid="{00000000-0005-0000-0000-00006B7D0000}"/>
    <cellStyle name="Percent 7 11 3 2 4" xfId="34949" xr:uid="{00000000-0005-0000-0000-00006C7D0000}"/>
    <cellStyle name="Percent 7 11 3 2 5" xfId="44194" xr:uid="{00000000-0005-0000-0000-00006D7D0000}"/>
    <cellStyle name="Percent 7 11 3 3" xfId="11472" xr:uid="{00000000-0005-0000-0000-00006E7D0000}"/>
    <cellStyle name="Percent 7 11 3 4" xfId="20722" xr:uid="{00000000-0005-0000-0000-00006F7D0000}"/>
    <cellStyle name="Percent 7 11 3 5" xfId="29967" xr:uid="{00000000-0005-0000-0000-0000707D0000}"/>
    <cellStyle name="Percent 7 11 3 6" xfId="39212" xr:uid="{00000000-0005-0000-0000-0000717D0000}"/>
    <cellStyle name="Percent 7 11 4" xfId="5805" xr:uid="{00000000-0005-0000-0000-0000727D0000}"/>
    <cellStyle name="Percent 7 11 4 2" xfId="15050" xr:uid="{00000000-0005-0000-0000-0000737D0000}"/>
    <cellStyle name="Percent 7 11 4 3" xfId="24300" xr:uid="{00000000-0005-0000-0000-0000747D0000}"/>
    <cellStyle name="Percent 7 11 4 4" xfId="33545" xr:uid="{00000000-0005-0000-0000-0000757D0000}"/>
    <cellStyle name="Percent 7 11 4 5" xfId="42790" xr:uid="{00000000-0005-0000-0000-0000767D0000}"/>
    <cellStyle name="Percent 7 11 5" xfId="10068" xr:uid="{00000000-0005-0000-0000-0000777D0000}"/>
    <cellStyle name="Percent 7 11 6" xfId="19318" xr:uid="{00000000-0005-0000-0000-0000787D0000}"/>
    <cellStyle name="Percent 7 11 7" xfId="28563" xr:uid="{00000000-0005-0000-0000-0000797D0000}"/>
    <cellStyle name="Percent 7 11 8" xfId="37808" xr:uid="{00000000-0005-0000-0000-00007A7D0000}"/>
    <cellStyle name="Percent 7 12" xfId="2946" xr:uid="{00000000-0005-0000-0000-00007B7D0000}"/>
    <cellStyle name="Percent 7 12 2" xfId="7928" xr:uid="{00000000-0005-0000-0000-00007C7D0000}"/>
    <cellStyle name="Percent 7 12 2 2" xfId="17173" xr:uid="{00000000-0005-0000-0000-00007D7D0000}"/>
    <cellStyle name="Percent 7 12 2 3" xfId="26423" xr:uid="{00000000-0005-0000-0000-00007E7D0000}"/>
    <cellStyle name="Percent 7 12 2 4" xfId="35668" xr:uid="{00000000-0005-0000-0000-00007F7D0000}"/>
    <cellStyle name="Percent 7 12 2 5" xfId="44913" xr:uid="{00000000-0005-0000-0000-0000807D0000}"/>
    <cellStyle name="Percent 7 12 3" xfId="12191" xr:uid="{00000000-0005-0000-0000-0000817D0000}"/>
    <cellStyle name="Percent 7 12 4" xfId="21441" xr:uid="{00000000-0005-0000-0000-0000827D0000}"/>
    <cellStyle name="Percent 7 12 5" xfId="30686" xr:uid="{00000000-0005-0000-0000-0000837D0000}"/>
    <cellStyle name="Percent 7 12 6" xfId="39931" xr:uid="{00000000-0005-0000-0000-0000847D0000}"/>
    <cellStyle name="Percent 7 13" xfId="1525" xr:uid="{00000000-0005-0000-0000-0000857D0000}"/>
    <cellStyle name="Percent 7 13 2" xfId="6507" xr:uid="{00000000-0005-0000-0000-0000867D0000}"/>
    <cellStyle name="Percent 7 13 2 2" xfId="15752" xr:uid="{00000000-0005-0000-0000-0000877D0000}"/>
    <cellStyle name="Percent 7 13 2 3" xfId="25002" xr:uid="{00000000-0005-0000-0000-0000887D0000}"/>
    <cellStyle name="Percent 7 13 2 4" xfId="34247" xr:uid="{00000000-0005-0000-0000-0000897D0000}"/>
    <cellStyle name="Percent 7 13 2 5" xfId="43492" xr:uid="{00000000-0005-0000-0000-00008A7D0000}"/>
    <cellStyle name="Percent 7 13 3" xfId="10770" xr:uid="{00000000-0005-0000-0000-00008B7D0000}"/>
    <cellStyle name="Percent 7 13 4" xfId="20020" xr:uid="{00000000-0005-0000-0000-00008C7D0000}"/>
    <cellStyle name="Percent 7 13 5" xfId="29265" xr:uid="{00000000-0005-0000-0000-00008D7D0000}"/>
    <cellStyle name="Percent 7 13 6" xfId="38510" xr:uid="{00000000-0005-0000-0000-00008E7D0000}"/>
    <cellStyle name="Percent 7 14" xfId="5086" xr:uid="{00000000-0005-0000-0000-00008F7D0000}"/>
    <cellStyle name="Percent 7 14 2" xfId="14331" xr:uid="{00000000-0005-0000-0000-0000907D0000}"/>
    <cellStyle name="Percent 7 14 3" xfId="23581" xr:uid="{00000000-0005-0000-0000-0000917D0000}"/>
    <cellStyle name="Percent 7 14 4" xfId="32826" xr:uid="{00000000-0005-0000-0000-0000927D0000}"/>
    <cellStyle name="Percent 7 14 5" xfId="42071" xr:uid="{00000000-0005-0000-0000-0000937D0000}"/>
    <cellStyle name="Percent 7 15" xfId="4369" xr:uid="{00000000-0005-0000-0000-0000947D0000}"/>
    <cellStyle name="Percent 7 15 2" xfId="13614" xr:uid="{00000000-0005-0000-0000-0000957D0000}"/>
    <cellStyle name="Percent 7 15 3" xfId="22864" xr:uid="{00000000-0005-0000-0000-0000967D0000}"/>
    <cellStyle name="Percent 7 15 4" xfId="32109" xr:uid="{00000000-0005-0000-0000-0000977D0000}"/>
    <cellStyle name="Percent 7 15 5" xfId="41354" xr:uid="{00000000-0005-0000-0000-0000987D0000}"/>
    <cellStyle name="Percent 7 16" xfId="9349" xr:uid="{00000000-0005-0000-0000-0000997D0000}"/>
    <cellStyle name="Percent 7 17" xfId="18599" xr:uid="{00000000-0005-0000-0000-00009A7D0000}"/>
    <cellStyle name="Percent 7 18" xfId="27844" xr:uid="{00000000-0005-0000-0000-00009B7D0000}"/>
    <cellStyle name="Percent 7 19" xfId="37089" xr:uid="{00000000-0005-0000-0000-00009C7D0000}"/>
    <cellStyle name="Percent 7 2" xfId="99" xr:uid="{00000000-0005-0000-0000-00009D7D0000}"/>
    <cellStyle name="Percent 7 2 10" xfId="827" xr:uid="{00000000-0005-0000-0000-00009E7D0000}"/>
    <cellStyle name="Percent 7 2 10 2" xfId="3669" xr:uid="{00000000-0005-0000-0000-00009F7D0000}"/>
    <cellStyle name="Percent 7 2 10 2 2" xfId="8651" xr:uid="{00000000-0005-0000-0000-0000A07D0000}"/>
    <cellStyle name="Percent 7 2 10 2 2 2" xfId="17896" xr:uid="{00000000-0005-0000-0000-0000A17D0000}"/>
    <cellStyle name="Percent 7 2 10 2 2 3" xfId="27146" xr:uid="{00000000-0005-0000-0000-0000A27D0000}"/>
    <cellStyle name="Percent 7 2 10 2 2 4" xfId="36391" xr:uid="{00000000-0005-0000-0000-0000A37D0000}"/>
    <cellStyle name="Percent 7 2 10 2 2 5" xfId="45636" xr:uid="{00000000-0005-0000-0000-0000A47D0000}"/>
    <cellStyle name="Percent 7 2 10 2 3" xfId="12914" xr:uid="{00000000-0005-0000-0000-0000A57D0000}"/>
    <cellStyle name="Percent 7 2 10 2 4" xfId="22164" xr:uid="{00000000-0005-0000-0000-0000A67D0000}"/>
    <cellStyle name="Percent 7 2 10 2 5" xfId="31409" xr:uid="{00000000-0005-0000-0000-0000A77D0000}"/>
    <cellStyle name="Percent 7 2 10 2 6" xfId="40654" xr:uid="{00000000-0005-0000-0000-0000A87D0000}"/>
    <cellStyle name="Percent 7 2 10 3" xfId="2231" xr:uid="{00000000-0005-0000-0000-0000A97D0000}"/>
    <cellStyle name="Percent 7 2 10 3 2" xfId="7213" xr:uid="{00000000-0005-0000-0000-0000AA7D0000}"/>
    <cellStyle name="Percent 7 2 10 3 2 2" xfId="16458" xr:uid="{00000000-0005-0000-0000-0000AB7D0000}"/>
    <cellStyle name="Percent 7 2 10 3 2 3" xfId="25708" xr:uid="{00000000-0005-0000-0000-0000AC7D0000}"/>
    <cellStyle name="Percent 7 2 10 3 2 4" xfId="34953" xr:uid="{00000000-0005-0000-0000-0000AD7D0000}"/>
    <cellStyle name="Percent 7 2 10 3 2 5" xfId="44198" xr:uid="{00000000-0005-0000-0000-0000AE7D0000}"/>
    <cellStyle name="Percent 7 2 10 3 3" xfId="11476" xr:uid="{00000000-0005-0000-0000-0000AF7D0000}"/>
    <cellStyle name="Percent 7 2 10 3 4" xfId="20726" xr:uid="{00000000-0005-0000-0000-0000B07D0000}"/>
    <cellStyle name="Percent 7 2 10 3 5" xfId="29971" xr:uid="{00000000-0005-0000-0000-0000B17D0000}"/>
    <cellStyle name="Percent 7 2 10 3 6" xfId="39216" xr:uid="{00000000-0005-0000-0000-0000B27D0000}"/>
    <cellStyle name="Percent 7 2 10 4" xfId="5809" xr:uid="{00000000-0005-0000-0000-0000B37D0000}"/>
    <cellStyle name="Percent 7 2 10 4 2" xfId="15054" xr:uid="{00000000-0005-0000-0000-0000B47D0000}"/>
    <cellStyle name="Percent 7 2 10 4 3" xfId="24304" xr:uid="{00000000-0005-0000-0000-0000B57D0000}"/>
    <cellStyle name="Percent 7 2 10 4 4" xfId="33549" xr:uid="{00000000-0005-0000-0000-0000B67D0000}"/>
    <cellStyle name="Percent 7 2 10 4 5" xfId="42794" xr:uid="{00000000-0005-0000-0000-0000B77D0000}"/>
    <cellStyle name="Percent 7 2 10 5" xfId="10072" xr:uid="{00000000-0005-0000-0000-0000B87D0000}"/>
    <cellStyle name="Percent 7 2 10 6" xfId="19322" xr:uid="{00000000-0005-0000-0000-0000B97D0000}"/>
    <cellStyle name="Percent 7 2 10 7" xfId="28567" xr:uid="{00000000-0005-0000-0000-0000BA7D0000}"/>
    <cellStyle name="Percent 7 2 10 8" xfId="37812" xr:uid="{00000000-0005-0000-0000-0000BB7D0000}"/>
    <cellStyle name="Percent 7 2 11" xfId="2950" xr:uid="{00000000-0005-0000-0000-0000BC7D0000}"/>
    <cellStyle name="Percent 7 2 11 2" xfId="7932" xr:uid="{00000000-0005-0000-0000-0000BD7D0000}"/>
    <cellStyle name="Percent 7 2 11 2 2" xfId="17177" xr:uid="{00000000-0005-0000-0000-0000BE7D0000}"/>
    <cellStyle name="Percent 7 2 11 2 3" xfId="26427" xr:uid="{00000000-0005-0000-0000-0000BF7D0000}"/>
    <cellStyle name="Percent 7 2 11 2 4" xfId="35672" xr:uid="{00000000-0005-0000-0000-0000C07D0000}"/>
    <cellStyle name="Percent 7 2 11 2 5" xfId="44917" xr:uid="{00000000-0005-0000-0000-0000C17D0000}"/>
    <cellStyle name="Percent 7 2 11 3" xfId="12195" xr:uid="{00000000-0005-0000-0000-0000C27D0000}"/>
    <cellStyle name="Percent 7 2 11 4" xfId="21445" xr:uid="{00000000-0005-0000-0000-0000C37D0000}"/>
    <cellStyle name="Percent 7 2 11 5" xfId="30690" xr:uid="{00000000-0005-0000-0000-0000C47D0000}"/>
    <cellStyle name="Percent 7 2 11 6" xfId="39935" xr:uid="{00000000-0005-0000-0000-0000C57D0000}"/>
    <cellStyle name="Percent 7 2 12" xfId="1529" xr:uid="{00000000-0005-0000-0000-0000C67D0000}"/>
    <cellStyle name="Percent 7 2 12 2" xfId="6511" xr:uid="{00000000-0005-0000-0000-0000C77D0000}"/>
    <cellStyle name="Percent 7 2 12 2 2" xfId="15756" xr:uid="{00000000-0005-0000-0000-0000C87D0000}"/>
    <cellStyle name="Percent 7 2 12 2 3" xfId="25006" xr:uid="{00000000-0005-0000-0000-0000C97D0000}"/>
    <cellStyle name="Percent 7 2 12 2 4" xfId="34251" xr:uid="{00000000-0005-0000-0000-0000CA7D0000}"/>
    <cellStyle name="Percent 7 2 12 2 5" xfId="43496" xr:uid="{00000000-0005-0000-0000-0000CB7D0000}"/>
    <cellStyle name="Percent 7 2 12 3" xfId="10774" xr:uid="{00000000-0005-0000-0000-0000CC7D0000}"/>
    <cellStyle name="Percent 7 2 12 4" xfId="20024" xr:uid="{00000000-0005-0000-0000-0000CD7D0000}"/>
    <cellStyle name="Percent 7 2 12 5" xfId="29269" xr:uid="{00000000-0005-0000-0000-0000CE7D0000}"/>
    <cellStyle name="Percent 7 2 12 6" xfId="38514" xr:uid="{00000000-0005-0000-0000-0000CF7D0000}"/>
    <cellStyle name="Percent 7 2 13" xfId="5090" xr:uid="{00000000-0005-0000-0000-0000D07D0000}"/>
    <cellStyle name="Percent 7 2 13 2" xfId="14335" xr:uid="{00000000-0005-0000-0000-0000D17D0000}"/>
    <cellStyle name="Percent 7 2 13 3" xfId="23585" xr:uid="{00000000-0005-0000-0000-0000D27D0000}"/>
    <cellStyle name="Percent 7 2 13 4" xfId="32830" xr:uid="{00000000-0005-0000-0000-0000D37D0000}"/>
    <cellStyle name="Percent 7 2 13 5" xfId="42075" xr:uid="{00000000-0005-0000-0000-0000D47D0000}"/>
    <cellStyle name="Percent 7 2 14" xfId="4374" xr:uid="{00000000-0005-0000-0000-0000D57D0000}"/>
    <cellStyle name="Percent 7 2 14 2" xfId="13619" xr:uid="{00000000-0005-0000-0000-0000D67D0000}"/>
    <cellStyle name="Percent 7 2 14 3" xfId="22869" xr:uid="{00000000-0005-0000-0000-0000D77D0000}"/>
    <cellStyle name="Percent 7 2 14 4" xfId="32114" xr:uid="{00000000-0005-0000-0000-0000D87D0000}"/>
    <cellStyle name="Percent 7 2 14 5" xfId="41359" xr:uid="{00000000-0005-0000-0000-0000D97D0000}"/>
    <cellStyle name="Percent 7 2 15" xfId="9353" xr:uid="{00000000-0005-0000-0000-0000DA7D0000}"/>
    <cellStyle name="Percent 7 2 16" xfId="18603" xr:uid="{00000000-0005-0000-0000-0000DB7D0000}"/>
    <cellStyle name="Percent 7 2 17" xfId="27848" xr:uid="{00000000-0005-0000-0000-0000DC7D0000}"/>
    <cellStyle name="Percent 7 2 18" xfId="37093" xr:uid="{00000000-0005-0000-0000-0000DD7D0000}"/>
    <cellStyle name="Percent 7 2 2" xfId="128" xr:uid="{00000000-0005-0000-0000-0000DE7D0000}"/>
    <cellStyle name="Percent 7 2 2 10" xfId="1553" xr:uid="{00000000-0005-0000-0000-0000DF7D0000}"/>
    <cellStyle name="Percent 7 2 2 10 2" xfId="6535" xr:uid="{00000000-0005-0000-0000-0000E07D0000}"/>
    <cellStyle name="Percent 7 2 2 10 2 2" xfId="15780" xr:uid="{00000000-0005-0000-0000-0000E17D0000}"/>
    <cellStyle name="Percent 7 2 2 10 2 3" xfId="25030" xr:uid="{00000000-0005-0000-0000-0000E27D0000}"/>
    <cellStyle name="Percent 7 2 2 10 2 4" xfId="34275" xr:uid="{00000000-0005-0000-0000-0000E37D0000}"/>
    <cellStyle name="Percent 7 2 2 10 2 5" xfId="43520" xr:uid="{00000000-0005-0000-0000-0000E47D0000}"/>
    <cellStyle name="Percent 7 2 2 10 3" xfId="10798" xr:uid="{00000000-0005-0000-0000-0000E57D0000}"/>
    <cellStyle name="Percent 7 2 2 10 4" xfId="20048" xr:uid="{00000000-0005-0000-0000-0000E67D0000}"/>
    <cellStyle name="Percent 7 2 2 10 5" xfId="29293" xr:uid="{00000000-0005-0000-0000-0000E77D0000}"/>
    <cellStyle name="Percent 7 2 2 10 6" xfId="38538" xr:uid="{00000000-0005-0000-0000-0000E87D0000}"/>
    <cellStyle name="Percent 7 2 2 11" xfId="5114" xr:uid="{00000000-0005-0000-0000-0000E97D0000}"/>
    <cellStyle name="Percent 7 2 2 11 2" xfId="14359" xr:uid="{00000000-0005-0000-0000-0000EA7D0000}"/>
    <cellStyle name="Percent 7 2 2 11 3" xfId="23609" xr:uid="{00000000-0005-0000-0000-0000EB7D0000}"/>
    <cellStyle name="Percent 7 2 2 11 4" xfId="32854" xr:uid="{00000000-0005-0000-0000-0000EC7D0000}"/>
    <cellStyle name="Percent 7 2 2 11 5" xfId="42099" xr:uid="{00000000-0005-0000-0000-0000ED7D0000}"/>
    <cellStyle name="Percent 7 2 2 12" xfId="4381" xr:uid="{00000000-0005-0000-0000-0000EE7D0000}"/>
    <cellStyle name="Percent 7 2 2 12 2" xfId="13626" xr:uid="{00000000-0005-0000-0000-0000EF7D0000}"/>
    <cellStyle name="Percent 7 2 2 12 3" xfId="22876" xr:uid="{00000000-0005-0000-0000-0000F07D0000}"/>
    <cellStyle name="Percent 7 2 2 12 4" xfId="32121" xr:uid="{00000000-0005-0000-0000-0000F17D0000}"/>
    <cellStyle name="Percent 7 2 2 12 5" xfId="41366" xr:uid="{00000000-0005-0000-0000-0000F27D0000}"/>
    <cellStyle name="Percent 7 2 2 13" xfId="9377" xr:uid="{00000000-0005-0000-0000-0000F37D0000}"/>
    <cellStyle name="Percent 7 2 2 14" xfId="18627" xr:uid="{00000000-0005-0000-0000-0000F47D0000}"/>
    <cellStyle name="Percent 7 2 2 15" xfId="27872" xr:uid="{00000000-0005-0000-0000-0000F57D0000}"/>
    <cellStyle name="Percent 7 2 2 16" xfId="37117" xr:uid="{00000000-0005-0000-0000-0000F67D0000}"/>
    <cellStyle name="Percent 7 2 2 2" xfId="208" xr:uid="{00000000-0005-0000-0000-0000F77D0000}"/>
    <cellStyle name="Percent 7 2 2 2 10" xfId="9455" xr:uid="{00000000-0005-0000-0000-0000F87D0000}"/>
    <cellStyle name="Percent 7 2 2 2 11" xfId="18705" xr:uid="{00000000-0005-0000-0000-0000F97D0000}"/>
    <cellStyle name="Percent 7 2 2 2 12" xfId="27950" xr:uid="{00000000-0005-0000-0000-0000FA7D0000}"/>
    <cellStyle name="Percent 7 2 2 2 13" xfId="37195" xr:uid="{00000000-0005-0000-0000-0000FB7D0000}"/>
    <cellStyle name="Percent 7 2 2 2 2" xfId="287" xr:uid="{00000000-0005-0000-0000-0000FC7D0000}"/>
    <cellStyle name="Percent 7 2 2 2 2 10" xfId="28028" xr:uid="{00000000-0005-0000-0000-0000FD7D0000}"/>
    <cellStyle name="Percent 7 2 2 2 2 11" xfId="37273" xr:uid="{00000000-0005-0000-0000-0000FE7D0000}"/>
    <cellStyle name="Percent 7 2 2 2 2 2" xfId="656" xr:uid="{00000000-0005-0000-0000-0000FF7D0000}"/>
    <cellStyle name="Percent 7 2 2 2 2 2 10" xfId="37641" xr:uid="{00000000-0005-0000-0000-0000007E0000}"/>
    <cellStyle name="Percent 7 2 2 2 2 2 2" xfId="1358" xr:uid="{00000000-0005-0000-0000-0000017E0000}"/>
    <cellStyle name="Percent 7 2 2 2 2 2 2 2" xfId="4200" xr:uid="{00000000-0005-0000-0000-0000027E0000}"/>
    <cellStyle name="Percent 7 2 2 2 2 2 2 2 2" xfId="9182" xr:uid="{00000000-0005-0000-0000-0000037E0000}"/>
    <cellStyle name="Percent 7 2 2 2 2 2 2 2 2 2" xfId="18427" xr:uid="{00000000-0005-0000-0000-0000047E0000}"/>
    <cellStyle name="Percent 7 2 2 2 2 2 2 2 2 3" xfId="27677" xr:uid="{00000000-0005-0000-0000-0000057E0000}"/>
    <cellStyle name="Percent 7 2 2 2 2 2 2 2 2 4" xfId="36922" xr:uid="{00000000-0005-0000-0000-0000067E0000}"/>
    <cellStyle name="Percent 7 2 2 2 2 2 2 2 2 5" xfId="46167" xr:uid="{00000000-0005-0000-0000-0000077E0000}"/>
    <cellStyle name="Percent 7 2 2 2 2 2 2 2 3" xfId="13445" xr:uid="{00000000-0005-0000-0000-0000087E0000}"/>
    <cellStyle name="Percent 7 2 2 2 2 2 2 2 4" xfId="22695" xr:uid="{00000000-0005-0000-0000-0000097E0000}"/>
    <cellStyle name="Percent 7 2 2 2 2 2 2 2 5" xfId="31940" xr:uid="{00000000-0005-0000-0000-00000A7E0000}"/>
    <cellStyle name="Percent 7 2 2 2 2 2 2 2 6" xfId="41185" xr:uid="{00000000-0005-0000-0000-00000B7E0000}"/>
    <cellStyle name="Percent 7 2 2 2 2 2 2 3" xfId="2779" xr:uid="{00000000-0005-0000-0000-00000C7E0000}"/>
    <cellStyle name="Percent 7 2 2 2 2 2 2 3 2" xfId="7761" xr:uid="{00000000-0005-0000-0000-00000D7E0000}"/>
    <cellStyle name="Percent 7 2 2 2 2 2 2 3 2 2" xfId="17006" xr:uid="{00000000-0005-0000-0000-00000E7E0000}"/>
    <cellStyle name="Percent 7 2 2 2 2 2 2 3 2 3" xfId="26256" xr:uid="{00000000-0005-0000-0000-00000F7E0000}"/>
    <cellStyle name="Percent 7 2 2 2 2 2 2 3 2 4" xfId="35501" xr:uid="{00000000-0005-0000-0000-0000107E0000}"/>
    <cellStyle name="Percent 7 2 2 2 2 2 2 3 2 5" xfId="44746" xr:uid="{00000000-0005-0000-0000-0000117E0000}"/>
    <cellStyle name="Percent 7 2 2 2 2 2 2 3 3" xfId="12024" xr:uid="{00000000-0005-0000-0000-0000127E0000}"/>
    <cellStyle name="Percent 7 2 2 2 2 2 2 3 4" xfId="21274" xr:uid="{00000000-0005-0000-0000-0000137E0000}"/>
    <cellStyle name="Percent 7 2 2 2 2 2 2 3 5" xfId="30519" xr:uid="{00000000-0005-0000-0000-0000147E0000}"/>
    <cellStyle name="Percent 7 2 2 2 2 2 2 3 6" xfId="39764" xr:uid="{00000000-0005-0000-0000-0000157E0000}"/>
    <cellStyle name="Percent 7 2 2 2 2 2 2 4" xfId="6340" xr:uid="{00000000-0005-0000-0000-0000167E0000}"/>
    <cellStyle name="Percent 7 2 2 2 2 2 2 4 2" xfId="15585" xr:uid="{00000000-0005-0000-0000-0000177E0000}"/>
    <cellStyle name="Percent 7 2 2 2 2 2 2 4 3" xfId="24835" xr:uid="{00000000-0005-0000-0000-0000187E0000}"/>
    <cellStyle name="Percent 7 2 2 2 2 2 2 4 4" xfId="34080" xr:uid="{00000000-0005-0000-0000-0000197E0000}"/>
    <cellStyle name="Percent 7 2 2 2 2 2 2 4 5" xfId="43325" xr:uid="{00000000-0005-0000-0000-00001A7E0000}"/>
    <cellStyle name="Percent 7 2 2 2 2 2 2 5" xfId="10603" xr:uid="{00000000-0005-0000-0000-00001B7E0000}"/>
    <cellStyle name="Percent 7 2 2 2 2 2 2 6" xfId="19853" xr:uid="{00000000-0005-0000-0000-00001C7E0000}"/>
    <cellStyle name="Percent 7 2 2 2 2 2 2 7" xfId="29098" xr:uid="{00000000-0005-0000-0000-00001D7E0000}"/>
    <cellStyle name="Percent 7 2 2 2 2 2 2 8" xfId="38343" xr:uid="{00000000-0005-0000-0000-00001E7E0000}"/>
    <cellStyle name="Percent 7 2 2 2 2 2 3" xfId="3498" xr:uid="{00000000-0005-0000-0000-00001F7E0000}"/>
    <cellStyle name="Percent 7 2 2 2 2 2 3 2" xfId="8480" xr:uid="{00000000-0005-0000-0000-0000207E0000}"/>
    <cellStyle name="Percent 7 2 2 2 2 2 3 2 2" xfId="17725" xr:uid="{00000000-0005-0000-0000-0000217E0000}"/>
    <cellStyle name="Percent 7 2 2 2 2 2 3 2 3" xfId="26975" xr:uid="{00000000-0005-0000-0000-0000227E0000}"/>
    <cellStyle name="Percent 7 2 2 2 2 2 3 2 4" xfId="36220" xr:uid="{00000000-0005-0000-0000-0000237E0000}"/>
    <cellStyle name="Percent 7 2 2 2 2 2 3 2 5" xfId="45465" xr:uid="{00000000-0005-0000-0000-0000247E0000}"/>
    <cellStyle name="Percent 7 2 2 2 2 2 3 3" xfId="12743" xr:uid="{00000000-0005-0000-0000-0000257E0000}"/>
    <cellStyle name="Percent 7 2 2 2 2 2 3 4" xfId="21993" xr:uid="{00000000-0005-0000-0000-0000267E0000}"/>
    <cellStyle name="Percent 7 2 2 2 2 2 3 5" xfId="31238" xr:uid="{00000000-0005-0000-0000-0000277E0000}"/>
    <cellStyle name="Percent 7 2 2 2 2 2 3 6" xfId="40483" xr:uid="{00000000-0005-0000-0000-0000287E0000}"/>
    <cellStyle name="Percent 7 2 2 2 2 2 4" xfId="2060" xr:uid="{00000000-0005-0000-0000-0000297E0000}"/>
    <cellStyle name="Percent 7 2 2 2 2 2 4 2" xfId="7042" xr:uid="{00000000-0005-0000-0000-00002A7E0000}"/>
    <cellStyle name="Percent 7 2 2 2 2 2 4 2 2" xfId="16287" xr:uid="{00000000-0005-0000-0000-00002B7E0000}"/>
    <cellStyle name="Percent 7 2 2 2 2 2 4 2 3" xfId="25537" xr:uid="{00000000-0005-0000-0000-00002C7E0000}"/>
    <cellStyle name="Percent 7 2 2 2 2 2 4 2 4" xfId="34782" xr:uid="{00000000-0005-0000-0000-00002D7E0000}"/>
    <cellStyle name="Percent 7 2 2 2 2 2 4 2 5" xfId="44027" xr:uid="{00000000-0005-0000-0000-00002E7E0000}"/>
    <cellStyle name="Percent 7 2 2 2 2 2 4 3" xfId="11305" xr:uid="{00000000-0005-0000-0000-00002F7E0000}"/>
    <cellStyle name="Percent 7 2 2 2 2 2 4 4" xfId="20555" xr:uid="{00000000-0005-0000-0000-0000307E0000}"/>
    <cellStyle name="Percent 7 2 2 2 2 2 4 5" xfId="29800" xr:uid="{00000000-0005-0000-0000-0000317E0000}"/>
    <cellStyle name="Percent 7 2 2 2 2 2 4 6" xfId="39045" xr:uid="{00000000-0005-0000-0000-0000327E0000}"/>
    <cellStyle name="Percent 7 2 2 2 2 2 5" xfId="5638" xr:uid="{00000000-0005-0000-0000-0000337E0000}"/>
    <cellStyle name="Percent 7 2 2 2 2 2 5 2" xfId="14883" xr:uid="{00000000-0005-0000-0000-0000347E0000}"/>
    <cellStyle name="Percent 7 2 2 2 2 2 5 3" xfId="24133" xr:uid="{00000000-0005-0000-0000-0000357E0000}"/>
    <cellStyle name="Percent 7 2 2 2 2 2 5 4" xfId="33378" xr:uid="{00000000-0005-0000-0000-0000367E0000}"/>
    <cellStyle name="Percent 7 2 2 2 2 2 5 5" xfId="42623" xr:uid="{00000000-0005-0000-0000-0000377E0000}"/>
    <cellStyle name="Percent 7 2 2 2 2 2 6" xfId="4919" xr:uid="{00000000-0005-0000-0000-0000387E0000}"/>
    <cellStyle name="Percent 7 2 2 2 2 2 6 2" xfId="14164" xr:uid="{00000000-0005-0000-0000-0000397E0000}"/>
    <cellStyle name="Percent 7 2 2 2 2 2 6 3" xfId="23414" xr:uid="{00000000-0005-0000-0000-00003A7E0000}"/>
    <cellStyle name="Percent 7 2 2 2 2 2 6 4" xfId="32659" xr:uid="{00000000-0005-0000-0000-00003B7E0000}"/>
    <cellStyle name="Percent 7 2 2 2 2 2 6 5" xfId="41904" xr:uid="{00000000-0005-0000-0000-00003C7E0000}"/>
    <cellStyle name="Percent 7 2 2 2 2 2 7" xfId="9901" xr:uid="{00000000-0005-0000-0000-00003D7E0000}"/>
    <cellStyle name="Percent 7 2 2 2 2 2 8" xfId="19151" xr:uid="{00000000-0005-0000-0000-00003E7E0000}"/>
    <cellStyle name="Percent 7 2 2 2 2 2 9" xfId="28396" xr:uid="{00000000-0005-0000-0000-00003F7E0000}"/>
    <cellStyle name="Percent 7 2 2 2 2 3" xfId="1007" xr:uid="{00000000-0005-0000-0000-0000407E0000}"/>
    <cellStyle name="Percent 7 2 2 2 2 3 2" xfId="3849" xr:uid="{00000000-0005-0000-0000-0000417E0000}"/>
    <cellStyle name="Percent 7 2 2 2 2 3 2 2" xfId="8831" xr:uid="{00000000-0005-0000-0000-0000427E0000}"/>
    <cellStyle name="Percent 7 2 2 2 2 3 2 2 2" xfId="18076" xr:uid="{00000000-0005-0000-0000-0000437E0000}"/>
    <cellStyle name="Percent 7 2 2 2 2 3 2 2 3" xfId="27326" xr:uid="{00000000-0005-0000-0000-0000447E0000}"/>
    <cellStyle name="Percent 7 2 2 2 2 3 2 2 4" xfId="36571" xr:uid="{00000000-0005-0000-0000-0000457E0000}"/>
    <cellStyle name="Percent 7 2 2 2 2 3 2 2 5" xfId="45816" xr:uid="{00000000-0005-0000-0000-0000467E0000}"/>
    <cellStyle name="Percent 7 2 2 2 2 3 2 3" xfId="13094" xr:uid="{00000000-0005-0000-0000-0000477E0000}"/>
    <cellStyle name="Percent 7 2 2 2 2 3 2 4" xfId="22344" xr:uid="{00000000-0005-0000-0000-0000487E0000}"/>
    <cellStyle name="Percent 7 2 2 2 2 3 2 5" xfId="31589" xr:uid="{00000000-0005-0000-0000-0000497E0000}"/>
    <cellStyle name="Percent 7 2 2 2 2 3 2 6" xfId="40834" xr:uid="{00000000-0005-0000-0000-00004A7E0000}"/>
    <cellStyle name="Percent 7 2 2 2 2 3 3" xfId="2411" xr:uid="{00000000-0005-0000-0000-00004B7E0000}"/>
    <cellStyle name="Percent 7 2 2 2 2 3 3 2" xfId="7393" xr:uid="{00000000-0005-0000-0000-00004C7E0000}"/>
    <cellStyle name="Percent 7 2 2 2 2 3 3 2 2" xfId="16638" xr:uid="{00000000-0005-0000-0000-00004D7E0000}"/>
    <cellStyle name="Percent 7 2 2 2 2 3 3 2 3" xfId="25888" xr:uid="{00000000-0005-0000-0000-00004E7E0000}"/>
    <cellStyle name="Percent 7 2 2 2 2 3 3 2 4" xfId="35133" xr:uid="{00000000-0005-0000-0000-00004F7E0000}"/>
    <cellStyle name="Percent 7 2 2 2 2 3 3 2 5" xfId="44378" xr:uid="{00000000-0005-0000-0000-0000507E0000}"/>
    <cellStyle name="Percent 7 2 2 2 2 3 3 3" xfId="11656" xr:uid="{00000000-0005-0000-0000-0000517E0000}"/>
    <cellStyle name="Percent 7 2 2 2 2 3 3 4" xfId="20906" xr:uid="{00000000-0005-0000-0000-0000527E0000}"/>
    <cellStyle name="Percent 7 2 2 2 2 3 3 5" xfId="30151" xr:uid="{00000000-0005-0000-0000-0000537E0000}"/>
    <cellStyle name="Percent 7 2 2 2 2 3 3 6" xfId="39396" xr:uid="{00000000-0005-0000-0000-0000547E0000}"/>
    <cellStyle name="Percent 7 2 2 2 2 3 4" xfId="5989" xr:uid="{00000000-0005-0000-0000-0000557E0000}"/>
    <cellStyle name="Percent 7 2 2 2 2 3 4 2" xfId="15234" xr:uid="{00000000-0005-0000-0000-0000567E0000}"/>
    <cellStyle name="Percent 7 2 2 2 2 3 4 3" xfId="24484" xr:uid="{00000000-0005-0000-0000-0000577E0000}"/>
    <cellStyle name="Percent 7 2 2 2 2 3 4 4" xfId="33729" xr:uid="{00000000-0005-0000-0000-0000587E0000}"/>
    <cellStyle name="Percent 7 2 2 2 2 3 4 5" xfId="42974" xr:uid="{00000000-0005-0000-0000-0000597E0000}"/>
    <cellStyle name="Percent 7 2 2 2 2 3 5" xfId="10252" xr:uid="{00000000-0005-0000-0000-00005A7E0000}"/>
    <cellStyle name="Percent 7 2 2 2 2 3 6" xfId="19502" xr:uid="{00000000-0005-0000-0000-00005B7E0000}"/>
    <cellStyle name="Percent 7 2 2 2 2 3 7" xfId="28747" xr:uid="{00000000-0005-0000-0000-00005C7E0000}"/>
    <cellStyle name="Percent 7 2 2 2 2 3 8" xfId="37992" xr:uid="{00000000-0005-0000-0000-00005D7E0000}"/>
    <cellStyle name="Percent 7 2 2 2 2 4" xfId="3130" xr:uid="{00000000-0005-0000-0000-00005E7E0000}"/>
    <cellStyle name="Percent 7 2 2 2 2 4 2" xfId="8112" xr:uid="{00000000-0005-0000-0000-00005F7E0000}"/>
    <cellStyle name="Percent 7 2 2 2 2 4 2 2" xfId="17357" xr:uid="{00000000-0005-0000-0000-0000607E0000}"/>
    <cellStyle name="Percent 7 2 2 2 2 4 2 3" xfId="26607" xr:uid="{00000000-0005-0000-0000-0000617E0000}"/>
    <cellStyle name="Percent 7 2 2 2 2 4 2 4" xfId="35852" xr:uid="{00000000-0005-0000-0000-0000627E0000}"/>
    <cellStyle name="Percent 7 2 2 2 2 4 2 5" xfId="45097" xr:uid="{00000000-0005-0000-0000-0000637E0000}"/>
    <cellStyle name="Percent 7 2 2 2 2 4 3" xfId="12375" xr:uid="{00000000-0005-0000-0000-0000647E0000}"/>
    <cellStyle name="Percent 7 2 2 2 2 4 4" xfId="21625" xr:uid="{00000000-0005-0000-0000-0000657E0000}"/>
    <cellStyle name="Percent 7 2 2 2 2 4 5" xfId="30870" xr:uid="{00000000-0005-0000-0000-0000667E0000}"/>
    <cellStyle name="Percent 7 2 2 2 2 4 6" xfId="40115" xr:uid="{00000000-0005-0000-0000-0000677E0000}"/>
    <cellStyle name="Percent 7 2 2 2 2 5" xfId="1826" xr:uid="{00000000-0005-0000-0000-0000687E0000}"/>
    <cellStyle name="Percent 7 2 2 2 2 5 2" xfId="6808" xr:uid="{00000000-0005-0000-0000-0000697E0000}"/>
    <cellStyle name="Percent 7 2 2 2 2 5 2 2" xfId="16053" xr:uid="{00000000-0005-0000-0000-00006A7E0000}"/>
    <cellStyle name="Percent 7 2 2 2 2 5 2 3" xfId="25303" xr:uid="{00000000-0005-0000-0000-00006B7E0000}"/>
    <cellStyle name="Percent 7 2 2 2 2 5 2 4" xfId="34548" xr:uid="{00000000-0005-0000-0000-00006C7E0000}"/>
    <cellStyle name="Percent 7 2 2 2 2 5 2 5" xfId="43793" xr:uid="{00000000-0005-0000-0000-00006D7E0000}"/>
    <cellStyle name="Percent 7 2 2 2 2 5 3" xfId="11071" xr:uid="{00000000-0005-0000-0000-00006E7E0000}"/>
    <cellStyle name="Percent 7 2 2 2 2 5 4" xfId="20321" xr:uid="{00000000-0005-0000-0000-00006F7E0000}"/>
    <cellStyle name="Percent 7 2 2 2 2 5 5" xfId="29566" xr:uid="{00000000-0005-0000-0000-0000707E0000}"/>
    <cellStyle name="Percent 7 2 2 2 2 5 6" xfId="38811" xr:uid="{00000000-0005-0000-0000-0000717E0000}"/>
    <cellStyle name="Percent 7 2 2 2 2 6" xfId="5270" xr:uid="{00000000-0005-0000-0000-0000727E0000}"/>
    <cellStyle name="Percent 7 2 2 2 2 6 2" xfId="14515" xr:uid="{00000000-0005-0000-0000-0000737E0000}"/>
    <cellStyle name="Percent 7 2 2 2 2 6 3" xfId="23765" xr:uid="{00000000-0005-0000-0000-0000747E0000}"/>
    <cellStyle name="Percent 7 2 2 2 2 6 4" xfId="33010" xr:uid="{00000000-0005-0000-0000-0000757E0000}"/>
    <cellStyle name="Percent 7 2 2 2 2 6 5" xfId="42255" xr:uid="{00000000-0005-0000-0000-0000767E0000}"/>
    <cellStyle name="Percent 7 2 2 2 2 7" xfId="4568" xr:uid="{00000000-0005-0000-0000-0000777E0000}"/>
    <cellStyle name="Percent 7 2 2 2 2 7 2" xfId="13813" xr:uid="{00000000-0005-0000-0000-0000787E0000}"/>
    <cellStyle name="Percent 7 2 2 2 2 7 3" xfId="23063" xr:uid="{00000000-0005-0000-0000-0000797E0000}"/>
    <cellStyle name="Percent 7 2 2 2 2 7 4" xfId="32308" xr:uid="{00000000-0005-0000-0000-00007A7E0000}"/>
    <cellStyle name="Percent 7 2 2 2 2 7 5" xfId="41553" xr:uid="{00000000-0005-0000-0000-00007B7E0000}"/>
    <cellStyle name="Percent 7 2 2 2 2 8" xfId="9533" xr:uid="{00000000-0005-0000-0000-00007C7E0000}"/>
    <cellStyle name="Percent 7 2 2 2 2 9" xfId="18783" xr:uid="{00000000-0005-0000-0000-00007D7E0000}"/>
    <cellStyle name="Percent 7 2 2 2 3" xfId="443" xr:uid="{00000000-0005-0000-0000-00007E7E0000}"/>
    <cellStyle name="Percent 7 2 2 2 3 10" xfId="28184" xr:uid="{00000000-0005-0000-0000-00007F7E0000}"/>
    <cellStyle name="Percent 7 2 2 2 3 11" xfId="37429" xr:uid="{00000000-0005-0000-0000-0000807E0000}"/>
    <cellStyle name="Percent 7 2 2 2 3 2" xfId="812" xr:uid="{00000000-0005-0000-0000-0000817E0000}"/>
    <cellStyle name="Percent 7 2 2 2 3 2 10" xfId="37797" xr:uid="{00000000-0005-0000-0000-0000827E0000}"/>
    <cellStyle name="Percent 7 2 2 2 3 2 2" xfId="1514" xr:uid="{00000000-0005-0000-0000-0000837E0000}"/>
    <cellStyle name="Percent 7 2 2 2 3 2 2 2" xfId="4356" xr:uid="{00000000-0005-0000-0000-0000847E0000}"/>
    <cellStyle name="Percent 7 2 2 2 3 2 2 2 2" xfId="9338" xr:uid="{00000000-0005-0000-0000-0000857E0000}"/>
    <cellStyle name="Percent 7 2 2 2 3 2 2 2 2 2" xfId="18583" xr:uid="{00000000-0005-0000-0000-0000867E0000}"/>
    <cellStyle name="Percent 7 2 2 2 3 2 2 2 2 3" xfId="27833" xr:uid="{00000000-0005-0000-0000-0000877E0000}"/>
    <cellStyle name="Percent 7 2 2 2 3 2 2 2 2 4" xfId="37078" xr:uid="{00000000-0005-0000-0000-0000887E0000}"/>
    <cellStyle name="Percent 7 2 2 2 3 2 2 2 2 5" xfId="46323" xr:uid="{00000000-0005-0000-0000-0000897E0000}"/>
    <cellStyle name="Percent 7 2 2 2 3 2 2 2 3" xfId="13601" xr:uid="{00000000-0005-0000-0000-00008A7E0000}"/>
    <cellStyle name="Percent 7 2 2 2 3 2 2 2 4" xfId="22851" xr:uid="{00000000-0005-0000-0000-00008B7E0000}"/>
    <cellStyle name="Percent 7 2 2 2 3 2 2 2 5" xfId="32096" xr:uid="{00000000-0005-0000-0000-00008C7E0000}"/>
    <cellStyle name="Percent 7 2 2 2 3 2 2 2 6" xfId="41341" xr:uid="{00000000-0005-0000-0000-00008D7E0000}"/>
    <cellStyle name="Percent 7 2 2 2 3 2 2 3" xfId="2935" xr:uid="{00000000-0005-0000-0000-00008E7E0000}"/>
    <cellStyle name="Percent 7 2 2 2 3 2 2 3 2" xfId="7917" xr:uid="{00000000-0005-0000-0000-00008F7E0000}"/>
    <cellStyle name="Percent 7 2 2 2 3 2 2 3 2 2" xfId="17162" xr:uid="{00000000-0005-0000-0000-0000907E0000}"/>
    <cellStyle name="Percent 7 2 2 2 3 2 2 3 2 3" xfId="26412" xr:uid="{00000000-0005-0000-0000-0000917E0000}"/>
    <cellStyle name="Percent 7 2 2 2 3 2 2 3 2 4" xfId="35657" xr:uid="{00000000-0005-0000-0000-0000927E0000}"/>
    <cellStyle name="Percent 7 2 2 2 3 2 2 3 2 5" xfId="44902" xr:uid="{00000000-0005-0000-0000-0000937E0000}"/>
    <cellStyle name="Percent 7 2 2 2 3 2 2 3 3" xfId="12180" xr:uid="{00000000-0005-0000-0000-0000947E0000}"/>
    <cellStyle name="Percent 7 2 2 2 3 2 2 3 4" xfId="21430" xr:uid="{00000000-0005-0000-0000-0000957E0000}"/>
    <cellStyle name="Percent 7 2 2 2 3 2 2 3 5" xfId="30675" xr:uid="{00000000-0005-0000-0000-0000967E0000}"/>
    <cellStyle name="Percent 7 2 2 2 3 2 2 3 6" xfId="39920" xr:uid="{00000000-0005-0000-0000-0000977E0000}"/>
    <cellStyle name="Percent 7 2 2 2 3 2 2 4" xfId="6496" xr:uid="{00000000-0005-0000-0000-0000987E0000}"/>
    <cellStyle name="Percent 7 2 2 2 3 2 2 4 2" xfId="15741" xr:uid="{00000000-0005-0000-0000-0000997E0000}"/>
    <cellStyle name="Percent 7 2 2 2 3 2 2 4 3" xfId="24991" xr:uid="{00000000-0005-0000-0000-00009A7E0000}"/>
    <cellStyle name="Percent 7 2 2 2 3 2 2 4 4" xfId="34236" xr:uid="{00000000-0005-0000-0000-00009B7E0000}"/>
    <cellStyle name="Percent 7 2 2 2 3 2 2 4 5" xfId="43481" xr:uid="{00000000-0005-0000-0000-00009C7E0000}"/>
    <cellStyle name="Percent 7 2 2 2 3 2 2 5" xfId="10759" xr:uid="{00000000-0005-0000-0000-00009D7E0000}"/>
    <cellStyle name="Percent 7 2 2 2 3 2 2 6" xfId="20009" xr:uid="{00000000-0005-0000-0000-00009E7E0000}"/>
    <cellStyle name="Percent 7 2 2 2 3 2 2 7" xfId="29254" xr:uid="{00000000-0005-0000-0000-00009F7E0000}"/>
    <cellStyle name="Percent 7 2 2 2 3 2 2 8" xfId="38499" xr:uid="{00000000-0005-0000-0000-0000A07E0000}"/>
    <cellStyle name="Percent 7 2 2 2 3 2 3" xfId="3654" xr:uid="{00000000-0005-0000-0000-0000A17E0000}"/>
    <cellStyle name="Percent 7 2 2 2 3 2 3 2" xfId="8636" xr:uid="{00000000-0005-0000-0000-0000A27E0000}"/>
    <cellStyle name="Percent 7 2 2 2 3 2 3 2 2" xfId="17881" xr:uid="{00000000-0005-0000-0000-0000A37E0000}"/>
    <cellStyle name="Percent 7 2 2 2 3 2 3 2 3" xfId="27131" xr:uid="{00000000-0005-0000-0000-0000A47E0000}"/>
    <cellStyle name="Percent 7 2 2 2 3 2 3 2 4" xfId="36376" xr:uid="{00000000-0005-0000-0000-0000A57E0000}"/>
    <cellStyle name="Percent 7 2 2 2 3 2 3 2 5" xfId="45621" xr:uid="{00000000-0005-0000-0000-0000A67E0000}"/>
    <cellStyle name="Percent 7 2 2 2 3 2 3 3" xfId="12899" xr:uid="{00000000-0005-0000-0000-0000A77E0000}"/>
    <cellStyle name="Percent 7 2 2 2 3 2 3 4" xfId="22149" xr:uid="{00000000-0005-0000-0000-0000A87E0000}"/>
    <cellStyle name="Percent 7 2 2 2 3 2 3 5" xfId="31394" xr:uid="{00000000-0005-0000-0000-0000A97E0000}"/>
    <cellStyle name="Percent 7 2 2 2 3 2 3 6" xfId="40639" xr:uid="{00000000-0005-0000-0000-0000AA7E0000}"/>
    <cellStyle name="Percent 7 2 2 2 3 2 4" xfId="2216" xr:uid="{00000000-0005-0000-0000-0000AB7E0000}"/>
    <cellStyle name="Percent 7 2 2 2 3 2 4 2" xfId="7198" xr:uid="{00000000-0005-0000-0000-0000AC7E0000}"/>
    <cellStyle name="Percent 7 2 2 2 3 2 4 2 2" xfId="16443" xr:uid="{00000000-0005-0000-0000-0000AD7E0000}"/>
    <cellStyle name="Percent 7 2 2 2 3 2 4 2 3" xfId="25693" xr:uid="{00000000-0005-0000-0000-0000AE7E0000}"/>
    <cellStyle name="Percent 7 2 2 2 3 2 4 2 4" xfId="34938" xr:uid="{00000000-0005-0000-0000-0000AF7E0000}"/>
    <cellStyle name="Percent 7 2 2 2 3 2 4 2 5" xfId="44183" xr:uid="{00000000-0005-0000-0000-0000B07E0000}"/>
    <cellStyle name="Percent 7 2 2 2 3 2 4 3" xfId="11461" xr:uid="{00000000-0005-0000-0000-0000B17E0000}"/>
    <cellStyle name="Percent 7 2 2 2 3 2 4 4" xfId="20711" xr:uid="{00000000-0005-0000-0000-0000B27E0000}"/>
    <cellStyle name="Percent 7 2 2 2 3 2 4 5" xfId="29956" xr:uid="{00000000-0005-0000-0000-0000B37E0000}"/>
    <cellStyle name="Percent 7 2 2 2 3 2 4 6" xfId="39201" xr:uid="{00000000-0005-0000-0000-0000B47E0000}"/>
    <cellStyle name="Percent 7 2 2 2 3 2 5" xfId="5794" xr:uid="{00000000-0005-0000-0000-0000B57E0000}"/>
    <cellStyle name="Percent 7 2 2 2 3 2 5 2" xfId="15039" xr:uid="{00000000-0005-0000-0000-0000B67E0000}"/>
    <cellStyle name="Percent 7 2 2 2 3 2 5 3" xfId="24289" xr:uid="{00000000-0005-0000-0000-0000B77E0000}"/>
    <cellStyle name="Percent 7 2 2 2 3 2 5 4" xfId="33534" xr:uid="{00000000-0005-0000-0000-0000B87E0000}"/>
    <cellStyle name="Percent 7 2 2 2 3 2 5 5" xfId="42779" xr:uid="{00000000-0005-0000-0000-0000B97E0000}"/>
    <cellStyle name="Percent 7 2 2 2 3 2 6" xfId="5075" xr:uid="{00000000-0005-0000-0000-0000BA7E0000}"/>
    <cellStyle name="Percent 7 2 2 2 3 2 6 2" xfId="14320" xr:uid="{00000000-0005-0000-0000-0000BB7E0000}"/>
    <cellStyle name="Percent 7 2 2 2 3 2 6 3" xfId="23570" xr:uid="{00000000-0005-0000-0000-0000BC7E0000}"/>
    <cellStyle name="Percent 7 2 2 2 3 2 6 4" xfId="32815" xr:uid="{00000000-0005-0000-0000-0000BD7E0000}"/>
    <cellStyle name="Percent 7 2 2 2 3 2 6 5" xfId="42060" xr:uid="{00000000-0005-0000-0000-0000BE7E0000}"/>
    <cellStyle name="Percent 7 2 2 2 3 2 7" xfId="10057" xr:uid="{00000000-0005-0000-0000-0000BF7E0000}"/>
    <cellStyle name="Percent 7 2 2 2 3 2 8" xfId="19307" xr:uid="{00000000-0005-0000-0000-0000C07E0000}"/>
    <cellStyle name="Percent 7 2 2 2 3 2 9" xfId="28552" xr:uid="{00000000-0005-0000-0000-0000C17E0000}"/>
    <cellStyle name="Percent 7 2 2 2 3 3" xfId="1163" xr:uid="{00000000-0005-0000-0000-0000C27E0000}"/>
    <cellStyle name="Percent 7 2 2 2 3 3 2" xfId="4005" xr:uid="{00000000-0005-0000-0000-0000C37E0000}"/>
    <cellStyle name="Percent 7 2 2 2 3 3 2 2" xfId="8987" xr:uid="{00000000-0005-0000-0000-0000C47E0000}"/>
    <cellStyle name="Percent 7 2 2 2 3 3 2 2 2" xfId="18232" xr:uid="{00000000-0005-0000-0000-0000C57E0000}"/>
    <cellStyle name="Percent 7 2 2 2 3 3 2 2 3" xfId="27482" xr:uid="{00000000-0005-0000-0000-0000C67E0000}"/>
    <cellStyle name="Percent 7 2 2 2 3 3 2 2 4" xfId="36727" xr:uid="{00000000-0005-0000-0000-0000C77E0000}"/>
    <cellStyle name="Percent 7 2 2 2 3 3 2 2 5" xfId="45972" xr:uid="{00000000-0005-0000-0000-0000C87E0000}"/>
    <cellStyle name="Percent 7 2 2 2 3 3 2 3" xfId="13250" xr:uid="{00000000-0005-0000-0000-0000C97E0000}"/>
    <cellStyle name="Percent 7 2 2 2 3 3 2 4" xfId="22500" xr:uid="{00000000-0005-0000-0000-0000CA7E0000}"/>
    <cellStyle name="Percent 7 2 2 2 3 3 2 5" xfId="31745" xr:uid="{00000000-0005-0000-0000-0000CB7E0000}"/>
    <cellStyle name="Percent 7 2 2 2 3 3 2 6" xfId="40990" xr:uid="{00000000-0005-0000-0000-0000CC7E0000}"/>
    <cellStyle name="Percent 7 2 2 2 3 3 3" xfId="2567" xr:uid="{00000000-0005-0000-0000-0000CD7E0000}"/>
    <cellStyle name="Percent 7 2 2 2 3 3 3 2" xfId="7549" xr:uid="{00000000-0005-0000-0000-0000CE7E0000}"/>
    <cellStyle name="Percent 7 2 2 2 3 3 3 2 2" xfId="16794" xr:uid="{00000000-0005-0000-0000-0000CF7E0000}"/>
    <cellStyle name="Percent 7 2 2 2 3 3 3 2 3" xfId="26044" xr:uid="{00000000-0005-0000-0000-0000D07E0000}"/>
    <cellStyle name="Percent 7 2 2 2 3 3 3 2 4" xfId="35289" xr:uid="{00000000-0005-0000-0000-0000D17E0000}"/>
    <cellStyle name="Percent 7 2 2 2 3 3 3 2 5" xfId="44534" xr:uid="{00000000-0005-0000-0000-0000D27E0000}"/>
    <cellStyle name="Percent 7 2 2 2 3 3 3 3" xfId="11812" xr:uid="{00000000-0005-0000-0000-0000D37E0000}"/>
    <cellStyle name="Percent 7 2 2 2 3 3 3 4" xfId="21062" xr:uid="{00000000-0005-0000-0000-0000D47E0000}"/>
    <cellStyle name="Percent 7 2 2 2 3 3 3 5" xfId="30307" xr:uid="{00000000-0005-0000-0000-0000D57E0000}"/>
    <cellStyle name="Percent 7 2 2 2 3 3 3 6" xfId="39552" xr:uid="{00000000-0005-0000-0000-0000D67E0000}"/>
    <cellStyle name="Percent 7 2 2 2 3 3 4" xfId="6145" xr:uid="{00000000-0005-0000-0000-0000D77E0000}"/>
    <cellStyle name="Percent 7 2 2 2 3 3 4 2" xfId="15390" xr:uid="{00000000-0005-0000-0000-0000D87E0000}"/>
    <cellStyle name="Percent 7 2 2 2 3 3 4 3" xfId="24640" xr:uid="{00000000-0005-0000-0000-0000D97E0000}"/>
    <cellStyle name="Percent 7 2 2 2 3 3 4 4" xfId="33885" xr:uid="{00000000-0005-0000-0000-0000DA7E0000}"/>
    <cellStyle name="Percent 7 2 2 2 3 3 4 5" xfId="43130" xr:uid="{00000000-0005-0000-0000-0000DB7E0000}"/>
    <cellStyle name="Percent 7 2 2 2 3 3 5" xfId="10408" xr:uid="{00000000-0005-0000-0000-0000DC7E0000}"/>
    <cellStyle name="Percent 7 2 2 2 3 3 6" xfId="19658" xr:uid="{00000000-0005-0000-0000-0000DD7E0000}"/>
    <cellStyle name="Percent 7 2 2 2 3 3 7" xfId="28903" xr:uid="{00000000-0005-0000-0000-0000DE7E0000}"/>
    <cellStyle name="Percent 7 2 2 2 3 3 8" xfId="38148" xr:uid="{00000000-0005-0000-0000-0000DF7E0000}"/>
    <cellStyle name="Percent 7 2 2 2 3 4" xfId="3286" xr:uid="{00000000-0005-0000-0000-0000E07E0000}"/>
    <cellStyle name="Percent 7 2 2 2 3 4 2" xfId="8268" xr:uid="{00000000-0005-0000-0000-0000E17E0000}"/>
    <cellStyle name="Percent 7 2 2 2 3 4 2 2" xfId="17513" xr:uid="{00000000-0005-0000-0000-0000E27E0000}"/>
    <cellStyle name="Percent 7 2 2 2 3 4 2 3" xfId="26763" xr:uid="{00000000-0005-0000-0000-0000E37E0000}"/>
    <cellStyle name="Percent 7 2 2 2 3 4 2 4" xfId="36008" xr:uid="{00000000-0005-0000-0000-0000E47E0000}"/>
    <cellStyle name="Percent 7 2 2 2 3 4 2 5" xfId="45253" xr:uid="{00000000-0005-0000-0000-0000E57E0000}"/>
    <cellStyle name="Percent 7 2 2 2 3 4 3" xfId="12531" xr:uid="{00000000-0005-0000-0000-0000E67E0000}"/>
    <cellStyle name="Percent 7 2 2 2 3 4 4" xfId="21781" xr:uid="{00000000-0005-0000-0000-0000E77E0000}"/>
    <cellStyle name="Percent 7 2 2 2 3 4 5" xfId="31026" xr:uid="{00000000-0005-0000-0000-0000E87E0000}"/>
    <cellStyle name="Percent 7 2 2 2 3 4 6" xfId="40271" xr:uid="{00000000-0005-0000-0000-0000E97E0000}"/>
    <cellStyle name="Percent 7 2 2 2 3 5" xfId="1748" xr:uid="{00000000-0005-0000-0000-0000EA7E0000}"/>
    <cellStyle name="Percent 7 2 2 2 3 5 2" xfId="6730" xr:uid="{00000000-0005-0000-0000-0000EB7E0000}"/>
    <cellStyle name="Percent 7 2 2 2 3 5 2 2" xfId="15975" xr:uid="{00000000-0005-0000-0000-0000EC7E0000}"/>
    <cellStyle name="Percent 7 2 2 2 3 5 2 3" xfId="25225" xr:uid="{00000000-0005-0000-0000-0000ED7E0000}"/>
    <cellStyle name="Percent 7 2 2 2 3 5 2 4" xfId="34470" xr:uid="{00000000-0005-0000-0000-0000EE7E0000}"/>
    <cellStyle name="Percent 7 2 2 2 3 5 2 5" xfId="43715" xr:uid="{00000000-0005-0000-0000-0000EF7E0000}"/>
    <cellStyle name="Percent 7 2 2 2 3 5 3" xfId="10993" xr:uid="{00000000-0005-0000-0000-0000F07E0000}"/>
    <cellStyle name="Percent 7 2 2 2 3 5 4" xfId="20243" xr:uid="{00000000-0005-0000-0000-0000F17E0000}"/>
    <cellStyle name="Percent 7 2 2 2 3 5 5" xfId="29488" xr:uid="{00000000-0005-0000-0000-0000F27E0000}"/>
    <cellStyle name="Percent 7 2 2 2 3 5 6" xfId="38733" xr:uid="{00000000-0005-0000-0000-0000F37E0000}"/>
    <cellStyle name="Percent 7 2 2 2 3 6" xfId="5426" xr:uid="{00000000-0005-0000-0000-0000F47E0000}"/>
    <cellStyle name="Percent 7 2 2 2 3 6 2" xfId="14671" xr:uid="{00000000-0005-0000-0000-0000F57E0000}"/>
    <cellStyle name="Percent 7 2 2 2 3 6 3" xfId="23921" xr:uid="{00000000-0005-0000-0000-0000F67E0000}"/>
    <cellStyle name="Percent 7 2 2 2 3 6 4" xfId="33166" xr:uid="{00000000-0005-0000-0000-0000F77E0000}"/>
    <cellStyle name="Percent 7 2 2 2 3 6 5" xfId="42411" xr:uid="{00000000-0005-0000-0000-0000F87E0000}"/>
    <cellStyle name="Percent 7 2 2 2 3 7" xfId="4724" xr:uid="{00000000-0005-0000-0000-0000F97E0000}"/>
    <cellStyle name="Percent 7 2 2 2 3 7 2" xfId="13969" xr:uid="{00000000-0005-0000-0000-0000FA7E0000}"/>
    <cellStyle name="Percent 7 2 2 2 3 7 3" xfId="23219" xr:uid="{00000000-0005-0000-0000-0000FB7E0000}"/>
    <cellStyle name="Percent 7 2 2 2 3 7 4" xfId="32464" xr:uid="{00000000-0005-0000-0000-0000FC7E0000}"/>
    <cellStyle name="Percent 7 2 2 2 3 7 5" xfId="41709" xr:uid="{00000000-0005-0000-0000-0000FD7E0000}"/>
    <cellStyle name="Percent 7 2 2 2 3 8" xfId="9689" xr:uid="{00000000-0005-0000-0000-0000FE7E0000}"/>
    <cellStyle name="Percent 7 2 2 2 3 9" xfId="18939" xr:uid="{00000000-0005-0000-0000-0000FF7E0000}"/>
    <cellStyle name="Percent 7 2 2 2 4" xfId="578" xr:uid="{00000000-0005-0000-0000-0000007F0000}"/>
    <cellStyle name="Percent 7 2 2 2 4 10" xfId="37563" xr:uid="{00000000-0005-0000-0000-0000017F0000}"/>
    <cellStyle name="Percent 7 2 2 2 4 2" xfId="1280" xr:uid="{00000000-0005-0000-0000-0000027F0000}"/>
    <cellStyle name="Percent 7 2 2 2 4 2 2" xfId="4122" xr:uid="{00000000-0005-0000-0000-0000037F0000}"/>
    <cellStyle name="Percent 7 2 2 2 4 2 2 2" xfId="9104" xr:uid="{00000000-0005-0000-0000-0000047F0000}"/>
    <cellStyle name="Percent 7 2 2 2 4 2 2 2 2" xfId="18349" xr:uid="{00000000-0005-0000-0000-0000057F0000}"/>
    <cellStyle name="Percent 7 2 2 2 4 2 2 2 3" xfId="27599" xr:uid="{00000000-0005-0000-0000-0000067F0000}"/>
    <cellStyle name="Percent 7 2 2 2 4 2 2 2 4" xfId="36844" xr:uid="{00000000-0005-0000-0000-0000077F0000}"/>
    <cellStyle name="Percent 7 2 2 2 4 2 2 2 5" xfId="46089" xr:uid="{00000000-0005-0000-0000-0000087F0000}"/>
    <cellStyle name="Percent 7 2 2 2 4 2 2 3" xfId="13367" xr:uid="{00000000-0005-0000-0000-0000097F0000}"/>
    <cellStyle name="Percent 7 2 2 2 4 2 2 4" xfId="22617" xr:uid="{00000000-0005-0000-0000-00000A7F0000}"/>
    <cellStyle name="Percent 7 2 2 2 4 2 2 5" xfId="31862" xr:uid="{00000000-0005-0000-0000-00000B7F0000}"/>
    <cellStyle name="Percent 7 2 2 2 4 2 2 6" xfId="41107" xr:uid="{00000000-0005-0000-0000-00000C7F0000}"/>
    <cellStyle name="Percent 7 2 2 2 4 2 3" xfId="2701" xr:uid="{00000000-0005-0000-0000-00000D7F0000}"/>
    <cellStyle name="Percent 7 2 2 2 4 2 3 2" xfId="7683" xr:uid="{00000000-0005-0000-0000-00000E7F0000}"/>
    <cellStyle name="Percent 7 2 2 2 4 2 3 2 2" xfId="16928" xr:uid="{00000000-0005-0000-0000-00000F7F0000}"/>
    <cellStyle name="Percent 7 2 2 2 4 2 3 2 3" xfId="26178" xr:uid="{00000000-0005-0000-0000-0000107F0000}"/>
    <cellStyle name="Percent 7 2 2 2 4 2 3 2 4" xfId="35423" xr:uid="{00000000-0005-0000-0000-0000117F0000}"/>
    <cellStyle name="Percent 7 2 2 2 4 2 3 2 5" xfId="44668" xr:uid="{00000000-0005-0000-0000-0000127F0000}"/>
    <cellStyle name="Percent 7 2 2 2 4 2 3 3" xfId="11946" xr:uid="{00000000-0005-0000-0000-0000137F0000}"/>
    <cellStyle name="Percent 7 2 2 2 4 2 3 4" xfId="21196" xr:uid="{00000000-0005-0000-0000-0000147F0000}"/>
    <cellStyle name="Percent 7 2 2 2 4 2 3 5" xfId="30441" xr:uid="{00000000-0005-0000-0000-0000157F0000}"/>
    <cellStyle name="Percent 7 2 2 2 4 2 3 6" xfId="39686" xr:uid="{00000000-0005-0000-0000-0000167F0000}"/>
    <cellStyle name="Percent 7 2 2 2 4 2 4" xfId="6262" xr:uid="{00000000-0005-0000-0000-0000177F0000}"/>
    <cellStyle name="Percent 7 2 2 2 4 2 4 2" xfId="15507" xr:uid="{00000000-0005-0000-0000-0000187F0000}"/>
    <cellStyle name="Percent 7 2 2 2 4 2 4 3" xfId="24757" xr:uid="{00000000-0005-0000-0000-0000197F0000}"/>
    <cellStyle name="Percent 7 2 2 2 4 2 4 4" xfId="34002" xr:uid="{00000000-0005-0000-0000-00001A7F0000}"/>
    <cellStyle name="Percent 7 2 2 2 4 2 4 5" xfId="43247" xr:uid="{00000000-0005-0000-0000-00001B7F0000}"/>
    <cellStyle name="Percent 7 2 2 2 4 2 5" xfId="10525" xr:uid="{00000000-0005-0000-0000-00001C7F0000}"/>
    <cellStyle name="Percent 7 2 2 2 4 2 6" xfId="19775" xr:uid="{00000000-0005-0000-0000-00001D7F0000}"/>
    <cellStyle name="Percent 7 2 2 2 4 2 7" xfId="29020" xr:uid="{00000000-0005-0000-0000-00001E7F0000}"/>
    <cellStyle name="Percent 7 2 2 2 4 2 8" xfId="38265" xr:uid="{00000000-0005-0000-0000-00001F7F0000}"/>
    <cellStyle name="Percent 7 2 2 2 4 3" xfId="3420" xr:uid="{00000000-0005-0000-0000-0000207F0000}"/>
    <cellStyle name="Percent 7 2 2 2 4 3 2" xfId="8402" xr:uid="{00000000-0005-0000-0000-0000217F0000}"/>
    <cellStyle name="Percent 7 2 2 2 4 3 2 2" xfId="17647" xr:uid="{00000000-0005-0000-0000-0000227F0000}"/>
    <cellStyle name="Percent 7 2 2 2 4 3 2 3" xfId="26897" xr:uid="{00000000-0005-0000-0000-0000237F0000}"/>
    <cellStyle name="Percent 7 2 2 2 4 3 2 4" xfId="36142" xr:uid="{00000000-0005-0000-0000-0000247F0000}"/>
    <cellStyle name="Percent 7 2 2 2 4 3 2 5" xfId="45387" xr:uid="{00000000-0005-0000-0000-0000257F0000}"/>
    <cellStyle name="Percent 7 2 2 2 4 3 3" xfId="12665" xr:uid="{00000000-0005-0000-0000-0000267F0000}"/>
    <cellStyle name="Percent 7 2 2 2 4 3 4" xfId="21915" xr:uid="{00000000-0005-0000-0000-0000277F0000}"/>
    <cellStyle name="Percent 7 2 2 2 4 3 5" xfId="31160" xr:uid="{00000000-0005-0000-0000-0000287F0000}"/>
    <cellStyle name="Percent 7 2 2 2 4 3 6" xfId="40405" xr:uid="{00000000-0005-0000-0000-0000297F0000}"/>
    <cellStyle name="Percent 7 2 2 2 4 4" xfId="1982" xr:uid="{00000000-0005-0000-0000-00002A7F0000}"/>
    <cellStyle name="Percent 7 2 2 2 4 4 2" xfId="6964" xr:uid="{00000000-0005-0000-0000-00002B7F0000}"/>
    <cellStyle name="Percent 7 2 2 2 4 4 2 2" xfId="16209" xr:uid="{00000000-0005-0000-0000-00002C7F0000}"/>
    <cellStyle name="Percent 7 2 2 2 4 4 2 3" xfId="25459" xr:uid="{00000000-0005-0000-0000-00002D7F0000}"/>
    <cellStyle name="Percent 7 2 2 2 4 4 2 4" xfId="34704" xr:uid="{00000000-0005-0000-0000-00002E7F0000}"/>
    <cellStyle name="Percent 7 2 2 2 4 4 2 5" xfId="43949" xr:uid="{00000000-0005-0000-0000-00002F7F0000}"/>
    <cellStyle name="Percent 7 2 2 2 4 4 3" xfId="11227" xr:uid="{00000000-0005-0000-0000-0000307F0000}"/>
    <cellStyle name="Percent 7 2 2 2 4 4 4" xfId="20477" xr:uid="{00000000-0005-0000-0000-0000317F0000}"/>
    <cellStyle name="Percent 7 2 2 2 4 4 5" xfId="29722" xr:uid="{00000000-0005-0000-0000-0000327F0000}"/>
    <cellStyle name="Percent 7 2 2 2 4 4 6" xfId="38967" xr:uid="{00000000-0005-0000-0000-0000337F0000}"/>
    <cellStyle name="Percent 7 2 2 2 4 5" xfId="5560" xr:uid="{00000000-0005-0000-0000-0000347F0000}"/>
    <cellStyle name="Percent 7 2 2 2 4 5 2" xfId="14805" xr:uid="{00000000-0005-0000-0000-0000357F0000}"/>
    <cellStyle name="Percent 7 2 2 2 4 5 3" xfId="24055" xr:uid="{00000000-0005-0000-0000-0000367F0000}"/>
    <cellStyle name="Percent 7 2 2 2 4 5 4" xfId="33300" xr:uid="{00000000-0005-0000-0000-0000377F0000}"/>
    <cellStyle name="Percent 7 2 2 2 4 5 5" xfId="42545" xr:uid="{00000000-0005-0000-0000-0000387F0000}"/>
    <cellStyle name="Percent 7 2 2 2 4 6" xfId="4841" xr:uid="{00000000-0005-0000-0000-0000397F0000}"/>
    <cellStyle name="Percent 7 2 2 2 4 6 2" xfId="14086" xr:uid="{00000000-0005-0000-0000-00003A7F0000}"/>
    <cellStyle name="Percent 7 2 2 2 4 6 3" xfId="23336" xr:uid="{00000000-0005-0000-0000-00003B7F0000}"/>
    <cellStyle name="Percent 7 2 2 2 4 6 4" xfId="32581" xr:uid="{00000000-0005-0000-0000-00003C7F0000}"/>
    <cellStyle name="Percent 7 2 2 2 4 6 5" xfId="41826" xr:uid="{00000000-0005-0000-0000-00003D7F0000}"/>
    <cellStyle name="Percent 7 2 2 2 4 7" xfId="9823" xr:uid="{00000000-0005-0000-0000-00003E7F0000}"/>
    <cellStyle name="Percent 7 2 2 2 4 8" xfId="19073" xr:uid="{00000000-0005-0000-0000-00003F7F0000}"/>
    <cellStyle name="Percent 7 2 2 2 4 9" xfId="28318" xr:uid="{00000000-0005-0000-0000-0000407F0000}"/>
    <cellStyle name="Percent 7 2 2 2 5" xfId="929" xr:uid="{00000000-0005-0000-0000-0000417F0000}"/>
    <cellStyle name="Percent 7 2 2 2 5 2" xfId="3771" xr:uid="{00000000-0005-0000-0000-0000427F0000}"/>
    <cellStyle name="Percent 7 2 2 2 5 2 2" xfId="8753" xr:uid="{00000000-0005-0000-0000-0000437F0000}"/>
    <cellStyle name="Percent 7 2 2 2 5 2 2 2" xfId="17998" xr:uid="{00000000-0005-0000-0000-0000447F0000}"/>
    <cellStyle name="Percent 7 2 2 2 5 2 2 3" xfId="27248" xr:uid="{00000000-0005-0000-0000-0000457F0000}"/>
    <cellStyle name="Percent 7 2 2 2 5 2 2 4" xfId="36493" xr:uid="{00000000-0005-0000-0000-0000467F0000}"/>
    <cellStyle name="Percent 7 2 2 2 5 2 2 5" xfId="45738" xr:uid="{00000000-0005-0000-0000-0000477F0000}"/>
    <cellStyle name="Percent 7 2 2 2 5 2 3" xfId="13016" xr:uid="{00000000-0005-0000-0000-0000487F0000}"/>
    <cellStyle name="Percent 7 2 2 2 5 2 4" xfId="22266" xr:uid="{00000000-0005-0000-0000-0000497F0000}"/>
    <cellStyle name="Percent 7 2 2 2 5 2 5" xfId="31511" xr:uid="{00000000-0005-0000-0000-00004A7F0000}"/>
    <cellStyle name="Percent 7 2 2 2 5 2 6" xfId="40756" xr:uid="{00000000-0005-0000-0000-00004B7F0000}"/>
    <cellStyle name="Percent 7 2 2 2 5 3" xfId="2333" xr:uid="{00000000-0005-0000-0000-00004C7F0000}"/>
    <cellStyle name="Percent 7 2 2 2 5 3 2" xfId="7315" xr:uid="{00000000-0005-0000-0000-00004D7F0000}"/>
    <cellStyle name="Percent 7 2 2 2 5 3 2 2" xfId="16560" xr:uid="{00000000-0005-0000-0000-00004E7F0000}"/>
    <cellStyle name="Percent 7 2 2 2 5 3 2 3" xfId="25810" xr:uid="{00000000-0005-0000-0000-00004F7F0000}"/>
    <cellStyle name="Percent 7 2 2 2 5 3 2 4" xfId="35055" xr:uid="{00000000-0005-0000-0000-0000507F0000}"/>
    <cellStyle name="Percent 7 2 2 2 5 3 2 5" xfId="44300" xr:uid="{00000000-0005-0000-0000-0000517F0000}"/>
    <cellStyle name="Percent 7 2 2 2 5 3 3" xfId="11578" xr:uid="{00000000-0005-0000-0000-0000527F0000}"/>
    <cellStyle name="Percent 7 2 2 2 5 3 4" xfId="20828" xr:uid="{00000000-0005-0000-0000-0000537F0000}"/>
    <cellStyle name="Percent 7 2 2 2 5 3 5" xfId="30073" xr:uid="{00000000-0005-0000-0000-0000547F0000}"/>
    <cellStyle name="Percent 7 2 2 2 5 3 6" xfId="39318" xr:uid="{00000000-0005-0000-0000-0000557F0000}"/>
    <cellStyle name="Percent 7 2 2 2 5 4" xfId="5911" xr:uid="{00000000-0005-0000-0000-0000567F0000}"/>
    <cellStyle name="Percent 7 2 2 2 5 4 2" xfId="15156" xr:uid="{00000000-0005-0000-0000-0000577F0000}"/>
    <cellStyle name="Percent 7 2 2 2 5 4 3" xfId="24406" xr:uid="{00000000-0005-0000-0000-0000587F0000}"/>
    <cellStyle name="Percent 7 2 2 2 5 4 4" xfId="33651" xr:uid="{00000000-0005-0000-0000-0000597F0000}"/>
    <cellStyle name="Percent 7 2 2 2 5 4 5" xfId="42896" xr:uid="{00000000-0005-0000-0000-00005A7F0000}"/>
    <cellStyle name="Percent 7 2 2 2 5 5" xfId="10174" xr:uid="{00000000-0005-0000-0000-00005B7F0000}"/>
    <cellStyle name="Percent 7 2 2 2 5 6" xfId="19424" xr:uid="{00000000-0005-0000-0000-00005C7F0000}"/>
    <cellStyle name="Percent 7 2 2 2 5 7" xfId="28669" xr:uid="{00000000-0005-0000-0000-00005D7F0000}"/>
    <cellStyle name="Percent 7 2 2 2 5 8" xfId="37914" xr:uid="{00000000-0005-0000-0000-00005E7F0000}"/>
    <cellStyle name="Percent 7 2 2 2 6" xfId="3052" xr:uid="{00000000-0005-0000-0000-00005F7F0000}"/>
    <cellStyle name="Percent 7 2 2 2 6 2" xfId="8034" xr:uid="{00000000-0005-0000-0000-0000607F0000}"/>
    <cellStyle name="Percent 7 2 2 2 6 2 2" xfId="17279" xr:uid="{00000000-0005-0000-0000-0000617F0000}"/>
    <cellStyle name="Percent 7 2 2 2 6 2 3" xfId="26529" xr:uid="{00000000-0005-0000-0000-0000627F0000}"/>
    <cellStyle name="Percent 7 2 2 2 6 2 4" xfId="35774" xr:uid="{00000000-0005-0000-0000-0000637F0000}"/>
    <cellStyle name="Percent 7 2 2 2 6 2 5" xfId="45019" xr:uid="{00000000-0005-0000-0000-0000647F0000}"/>
    <cellStyle name="Percent 7 2 2 2 6 3" xfId="12297" xr:uid="{00000000-0005-0000-0000-0000657F0000}"/>
    <cellStyle name="Percent 7 2 2 2 6 4" xfId="21547" xr:uid="{00000000-0005-0000-0000-0000667F0000}"/>
    <cellStyle name="Percent 7 2 2 2 6 5" xfId="30792" xr:uid="{00000000-0005-0000-0000-0000677F0000}"/>
    <cellStyle name="Percent 7 2 2 2 6 6" xfId="40037" xr:uid="{00000000-0005-0000-0000-0000687F0000}"/>
    <cellStyle name="Percent 7 2 2 2 7" xfId="1592" xr:uid="{00000000-0005-0000-0000-0000697F0000}"/>
    <cellStyle name="Percent 7 2 2 2 7 2" xfId="6574" xr:uid="{00000000-0005-0000-0000-00006A7F0000}"/>
    <cellStyle name="Percent 7 2 2 2 7 2 2" xfId="15819" xr:uid="{00000000-0005-0000-0000-00006B7F0000}"/>
    <cellStyle name="Percent 7 2 2 2 7 2 3" xfId="25069" xr:uid="{00000000-0005-0000-0000-00006C7F0000}"/>
    <cellStyle name="Percent 7 2 2 2 7 2 4" xfId="34314" xr:uid="{00000000-0005-0000-0000-00006D7F0000}"/>
    <cellStyle name="Percent 7 2 2 2 7 2 5" xfId="43559" xr:uid="{00000000-0005-0000-0000-00006E7F0000}"/>
    <cellStyle name="Percent 7 2 2 2 7 3" xfId="10837" xr:uid="{00000000-0005-0000-0000-00006F7F0000}"/>
    <cellStyle name="Percent 7 2 2 2 7 4" xfId="20087" xr:uid="{00000000-0005-0000-0000-0000707F0000}"/>
    <cellStyle name="Percent 7 2 2 2 7 5" xfId="29332" xr:uid="{00000000-0005-0000-0000-0000717F0000}"/>
    <cellStyle name="Percent 7 2 2 2 7 6" xfId="38577" xr:uid="{00000000-0005-0000-0000-0000727F0000}"/>
    <cellStyle name="Percent 7 2 2 2 8" xfId="5192" xr:uid="{00000000-0005-0000-0000-0000737F0000}"/>
    <cellStyle name="Percent 7 2 2 2 8 2" xfId="14437" xr:uid="{00000000-0005-0000-0000-0000747F0000}"/>
    <cellStyle name="Percent 7 2 2 2 8 3" xfId="23687" xr:uid="{00000000-0005-0000-0000-0000757F0000}"/>
    <cellStyle name="Percent 7 2 2 2 8 4" xfId="32932" xr:uid="{00000000-0005-0000-0000-0000767F0000}"/>
    <cellStyle name="Percent 7 2 2 2 8 5" xfId="42177" xr:uid="{00000000-0005-0000-0000-0000777F0000}"/>
    <cellStyle name="Percent 7 2 2 2 9" xfId="4490" xr:uid="{00000000-0005-0000-0000-0000787F0000}"/>
    <cellStyle name="Percent 7 2 2 2 9 2" xfId="13735" xr:uid="{00000000-0005-0000-0000-0000797F0000}"/>
    <cellStyle name="Percent 7 2 2 2 9 3" xfId="22985" xr:uid="{00000000-0005-0000-0000-00007A7F0000}"/>
    <cellStyle name="Percent 7 2 2 2 9 4" xfId="32230" xr:uid="{00000000-0005-0000-0000-00007B7F0000}"/>
    <cellStyle name="Percent 7 2 2 2 9 5" xfId="41475" xr:uid="{00000000-0005-0000-0000-00007C7F0000}"/>
    <cellStyle name="Percent 7 2 2 3" xfId="169" xr:uid="{00000000-0005-0000-0000-00007D7F0000}"/>
    <cellStyle name="Percent 7 2 2 3 10" xfId="9416" xr:uid="{00000000-0005-0000-0000-00007E7F0000}"/>
    <cellStyle name="Percent 7 2 2 3 11" xfId="18666" xr:uid="{00000000-0005-0000-0000-00007F7F0000}"/>
    <cellStyle name="Percent 7 2 2 3 12" xfId="27911" xr:uid="{00000000-0005-0000-0000-0000807F0000}"/>
    <cellStyle name="Percent 7 2 2 3 13" xfId="37156" xr:uid="{00000000-0005-0000-0000-0000817F0000}"/>
    <cellStyle name="Percent 7 2 2 3 2" xfId="326" xr:uid="{00000000-0005-0000-0000-0000827F0000}"/>
    <cellStyle name="Percent 7 2 2 3 2 10" xfId="28067" xr:uid="{00000000-0005-0000-0000-0000837F0000}"/>
    <cellStyle name="Percent 7 2 2 3 2 11" xfId="37312" xr:uid="{00000000-0005-0000-0000-0000847F0000}"/>
    <cellStyle name="Percent 7 2 2 3 2 2" xfId="695" xr:uid="{00000000-0005-0000-0000-0000857F0000}"/>
    <cellStyle name="Percent 7 2 2 3 2 2 10" xfId="37680" xr:uid="{00000000-0005-0000-0000-0000867F0000}"/>
    <cellStyle name="Percent 7 2 2 3 2 2 2" xfId="1397" xr:uid="{00000000-0005-0000-0000-0000877F0000}"/>
    <cellStyle name="Percent 7 2 2 3 2 2 2 2" xfId="4239" xr:uid="{00000000-0005-0000-0000-0000887F0000}"/>
    <cellStyle name="Percent 7 2 2 3 2 2 2 2 2" xfId="9221" xr:uid="{00000000-0005-0000-0000-0000897F0000}"/>
    <cellStyle name="Percent 7 2 2 3 2 2 2 2 2 2" xfId="18466" xr:uid="{00000000-0005-0000-0000-00008A7F0000}"/>
    <cellStyle name="Percent 7 2 2 3 2 2 2 2 2 3" xfId="27716" xr:uid="{00000000-0005-0000-0000-00008B7F0000}"/>
    <cellStyle name="Percent 7 2 2 3 2 2 2 2 2 4" xfId="36961" xr:uid="{00000000-0005-0000-0000-00008C7F0000}"/>
    <cellStyle name="Percent 7 2 2 3 2 2 2 2 2 5" xfId="46206" xr:uid="{00000000-0005-0000-0000-00008D7F0000}"/>
    <cellStyle name="Percent 7 2 2 3 2 2 2 2 3" xfId="13484" xr:uid="{00000000-0005-0000-0000-00008E7F0000}"/>
    <cellStyle name="Percent 7 2 2 3 2 2 2 2 4" xfId="22734" xr:uid="{00000000-0005-0000-0000-00008F7F0000}"/>
    <cellStyle name="Percent 7 2 2 3 2 2 2 2 5" xfId="31979" xr:uid="{00000000-0005-0000-0000-0000907F0000}"/>
    <cellStyle name="Percent 7 2 2 3 2 2 2 2 6" xfId="41224" xr:uid="{00000000-0005-0000-0000-0000917F0000}"/>
    <cellStyle name="Percent 7 2 2 3 2 2 2 3" xfId="2818" xr:uid="{00000000-0005-0000-0000-0000927F0000}"/>
    <cellStyle name="Percent 7 2 2 3 2 2 2 3 2" xfId="7800" xr:uid="{00000000-0005-0000-0000-0000937F0000}"/>
    <cellStyle name="Percent 7 2 2 3 2 2 2 3 2 2" xfId="17045" xr:uid="{00000000-0005-0000-0000-0000947F0000}"/>
    <cellStyle name="Percent 7 2 2 3 2 2 2 3 2 3" xfId="26295" xr:uid="{00000000-0005-0000-0000-0000957F0000}"/>
    <cellStyle name="Percent 7 2 2 3 2 2 2 3 2 4" xfId="35540" xr:uid="{00000000-0005-0000-0000-0000967F0000}"/>
    <cellStyle name="Percent 7 2 2 3 2 2 2 3 2 5" xfId="44785" xr:uid="{00000000-0005-0000-0000-0000977F0000}"/>
    <cellStyle name="Percent 7 2 2 3 2 2 2 3 3" xfId="12063" xr:uid="{00000000-0005-0000-0000-0000987F0000}"/>
    <cellStyle name="Percent 7 2 2 3 2 2 2 3 4" xfId="21313" xr:uid="{00000000-0005-0000-0000-0000997F0000}"/>
    <cellStyle name="Percent 7 2 2 3 2 2 2 3 5" xfId="30558" xr:uid="{00000000-0005-0000-0000-00009A7F0000}"/>
    <cellStyle name="Percent 7 2 2 3 2 2 2 3 6" xfId="39803" xr:uid="{00000000-0005-0000-0000-00009B7F0000}"/>
    <cellStyle name="Percent 7 2 2 3 2 2 2 4" xfId="6379" xr:uid="{00000000-0005-0000-0000-00009C7F0000}"/>
    <cellStyle name="Percent 7 2 2 3 2 2 2 4 2" xfId="15624" xr:uid="{00000000-0005-0000-0000-00009D7F0000}"/>
    <cellStyle name="Percent 7 2 2 3 2 2 2 4 3" xfId="24874" xr:uid="{00000000-0005-0000-0000-00009E7F0000}"/>
    <cellStyle name="Percent 7 2 2 3 2 2 2 4 4" xfId="34119" xr:uid="{00000000-0005-0000-0000-00009F7F0000}"/>
    <cellStyle name="Percent 7 2 2 3 2 2 2 4 5" xfId="43364" xr:uid="{00000000-0005-0000-0000-0000A07F0000}"/>
    <cellStyle name="Percent 7 2 2 3 2 2 2 5" xfId="10642" xr:uid="{00000000-0005-0000-0000-0000A17F0000}"/>
    <cellStyle name="Percent 7 2 2 3 2 2 2 6" xfId="19892" xr:uid="{00000000-0005-0000-0000-0000A27F0000}"/>
    <cellStyle name="Percent 7 2 2 3 2 2 2 7" xfId="29137" xr:uid="{00000000-0005-0000-0000-0000A37F0000}"/>
    <cellStyle name="Percent 7 2 2 3 2 2 2 8" xfId="38382" xr:uid="{00000000-0005-0000-0000-0000A47F0000}"/>
    <cellStyle name="Percent 7 2 2 3 2 2 3" xfId="3537" xr:uid="{00000000-0005-0000-0000-0000A57F0000}"/>
    <cellStyle name="Percent 7 2 2 3 2 2 3 2" xfId="8519" xr:uid="{00000000-0005-0000-0000-0000A67F0000}"/>
    <cellStyle name="Percent 7 2 2 3 2 2 3 2 2" xfId="17764" xr:uid="{00000000-0005-0000-0000-0000A77F0000}"/>
    <cellStyle name="Percent 7 2 2 3 2 2 3 2 3" xfId="27014" xr:uid="{00000000-0005-0000-0000-0000A87F0000}"/>
    <cellStyle name="Percent 7 2 2 3 2 2 3 2 4" xfId="36259" xr:uid="{00000000-0005-0000-0000-0000A97F0000}"/>
    <cellStyle name="Percent 7 2 2 3 2 2 3 2 5" xfId="45504" xr:uid="{00000000-0005-0000-0000-0000AA7F0000}"/>
    <cellStyle name="Percent 7 2 2 3 2 2 3 3" xfId="12782" xr:uid="{00000000-0005-0000-0000-0000AB7F0000}"/>
    <cellStyle name="Percent 7 2 2 3 2 2 3 4" xfId="22032" xr:uid="{00000000-0005-0000-0000-0000AC7F0000}"/>
    <cellStyle name="Percent 7 2 2 3 2 2 3 5" xfId="31277" xr:uid="{00000000-0005-0000-0000-0000AD7F0000}"/>
    <cellStyle name="Percent 7 2 2 3 2 2 3 6" xfId="40522" xr:uid="{00000000-0005-0000-0000-0000AE7F0000}"/>
    <cellStyle name="Percent 7 2 2 3 2 2 4" xfId="2099" xr:uid="{00000000-0005-0000-0000-0000AF7F0000}"/>
    <cellStyle name="Percent 7 2 2 3 2 2 4 2" xfId="7081" xr:uid="{00000000-0005-0000-0000-0000B07F0000}"/>
    <cellStyle name="Percent 7 2 2 3 2 2 4 2 2" xfId="16326" xr:uid="{00000000-0005-0000-0000-0000B17F0000}"/>
    <cellStyle name="Percent 7 2 2 3 2 2 4 2 3" xfId="25576" xr:uid="{00000000-0005-0000-0000-0000B27F0000}"/>
    <cellStyle name="Percent 7 2 2 3 2 2 4 2 4" xfId="34821" xr:uid="{00000000-0005-0000-0000-0000B37F0000}"/>
    <cellStyle name="Percent 7 2 2 3 2 2 4 2 5" xfId="44066" xr:uid="{00000000-0005-0000-0000-0000B47F0000}"/>
    <cellStyle name="Percent 7 2 2 3 2 2 4 3" xfId="11344" xr:uid="{00000000-0005-0000-0000-0000B57F0000}"/>
    <cellStyle name="Percent 7 2 2 3 2 2 4 4" xfId="20594" xr:uid="{00000000-0005-0000-0000-0000B67F0000}"/>
    <cellStyle name="Percent 7 2 2 3 2 2 4 5" xfId="29839" xr:uid="{00000000-0005-0000-0000-0000B77F0000}"/>
    <cellStyle name="Percent 7 2 2 3 2 2 4 6" xfId="39084" xr:uid="{00000000-0005-0000-0000-0000B87F0000}"/>
    <cellStyle name="Percent 7 2 2 3 2 2 5" xfId="5677" xr:uid="{00000000-0005-0000-0000-0000B97F0000}"/>
    <cellStyle name="Percent 7 2 2 3 2 2 5 2" xfId="14922" xr:uid="{00000000-0005-0000-0000-0000BA7F0000}"/>
    <cellStyle name="Percent 7 2 2 3 2 2 5 3" xfId="24172" xr:uid="{00000000-0005-0000-0000-0000BB7F0000}"/>
    <cellStyle name="Percent 7 2 2 3 2 2 5 4" xfId="33417" xr:uid="{00000000-0005-0000-0000-0000BC7F0000}"/>
    <cellStyle name="Percent 7 2 2 3 2 2 5 5" xfId="42662" xr:uid="{00000000-0005-0000-0000-0000BD7F0000}"/>
    <cellStyle name="Percent 7 2 2 3 2 2 6" xfId="4958" xr:uid="{00000000-0005-0000-0000-0000BE7F0000}"/>
    <cellStyle name="Percent 7 2 2 3 2 2 6 2" xfId="14203" xr:uid="{00000000-0005-0000-0000-0000BF7F0000}"/>
    <cellStyle name="Percent 7 2 2 3 2 2 6 3" xfId="23453" xr:uid="{00000000-0005-0000-0000-0000C07F0000}"/>
    <cellStyle name="Percent 7 2 2 3 2 2 6 4" xfId="32698" xr:uid="{00000000-0005-0000-0000-0000C17F0000}"/>
    <cellStyle name="Percent 7 2 2 3 2 2 6 5" xfId="41943" xr:uid="{00000000-0005-0000-0000-0000C27F0000}"/>
    <cellStyle name="Percent 7 2 2 3 2 2 7" xfId="9940" xr:uid="{00000000-0005-0000-0000-0000C37F0000}"/>
    <cellStyle name="Percent 7 2 2 3 2 2 8" xfId="19190" xr:uid="{00000000-0005-0000-0000-0000C47F0000}"/>
    <cellStyle name="Percent 7 2 2 3 2 2 9" xfId="28435" xr:uid="{00000000-0005-0000-0000-0000C57F0000}"/>
    <cellStyle name="Percent 7 2 2 3 2 3" xfId="1046" xr:uid="{00000000-0005-0000-0000-0000C67F0000}"/>
    <cellStyle name="Percent 7 2 2 3 2 3 2" xfId="3888" xr:uid="{00000000-0005-0000-0000-0000C77F0000}"/>
    <cellStyle name="Percent 7 2 2 3 2 3 2 2" xfId="8870" xr:uid="{00000000-0005-0000-0000-0000C87F0000}"/>
    <cellStyle name="Percent 7 2 2 3 2 3 2 2 2" xfId="18115" xr:uid="{00000000-0005-0000-0000-0000C97F0000}"/>
    <cellStyle name="Percent 7 2 2 3 2 3 2 2 3" xfId="27365" xr:uid="{00000000-0005-0000-0000-0000CA7F0000}"/>
    <cellStyle name="Percent 7 2 2 3 2 3 2 2 4" xfId="36610" xr:uid="{00000000-0005-0000-0000-0000CB7F0000}"/>
    <cellStyle name="Percent 7 2 2 3 2 3 2 2 5" xfId="45855" xr:uid="{00000000-0005-0000-0000-0000CC7F0000}"/>
    <cellStyle name="Percent 7 2 2 3 2 3 2 3" xfId="13133" xr:uid="{00000000-0005-0000-0000-0000CD7F0000}"/>
    <cellStyle name="Percent 7 2 2 3 2 3 2 4" xfId="22383" xr:uid="{00000000-0005-0000-0000-0000CE7F0000}"/>
    <cellStyle name="Percent 7 2 2 3 2 3 2 5" xfId="31628" xr:uid="{00000000-0005-0000-0000-0000CF7F0000}"/>
    <cellStyle name="Percent 7 2 2 3 2 3 2 6" xfId="40873" xr:uid="{00000000-0005-0000-0000-0000D07F0000}"/>
    <cellStyle name="Percent 7 2 2 3 2 3 3" xfId="2450" xr:uid="{00000000-0005-0000-0000-0000D17F0000}"/>
    <cellStyle name="Percent 7 2 2 3 2 3 3 2" xfId="7432" xr:uid="{00000000-0005-0000-0000-0000D27F0000}"/>
    <cellStyle name="Percent 7 2 2 3 2 3 3 2 2" xfId="16677" xr:uid="{00000000-0005-0000-0000-0000D37F0000}"/>
    <cellStyle name="Percent 7 2 2 3 2 3 3 2 3" xfId="25927" xr:uid="{00000000-0005-0000-0000-0000D47F0000}"/>
    <cellStyle name="Percent 7 2 2 3 2 3 3 2 4" xfId="35172" xr:uid="{00000000-0005-0000-0000-0000D57F0000}"/>
    <cellStyle name="Percent 7 2 2 3 2 3 3 2 5" xfId="44417" xr:uid="{00000000-0005-0000-0000-0000D67F0000}"/>
    <cellStyle name="Percent 7 2 2 3 2 3 3 3" xfId="11695" xr:uid="{00000000-0005-0000-0000-0000D77F0000}"/>
    <cellStyle name="Percent 7 2 2 3 2 3 3 4" xfId="20945" xr:uid="{00000000-0005-0000-0000-0000D87F0000}"/>
    <cellStyle name="Percent 7 2 2 3 2 3 3 5" xfId="30190" xr:uid="{00000000-0005-0000-0000-0000D97F0000}"/>
    <cellStyle name="Percent 7 2 2 3 2 3 3 6" xfId="39435" xr:uid="{00000000-0005-0000-0000-0000DA7F0000}"/>
    <cellStyle name="Percent 7 2 2 3 2 3 4" xfId="6028" xr:uid="{00000000-0005-0000-0000-0000DB7F0000}"/>
    <cellStyle name="Percent 7 2 2 3 2 3 4 2" xfId="15273" xr:uid="{00000000-0005-0000-0000-0000DC7F0000}"/>
    <cellStyle name="Percent 7 2 2 3 2 3 4 3" xfId="24523" xr:uid="{00000000-0005-0000-0000-0000DD7F0000}"/>
    <cellStyle name="Percent 7 2 2 3 2 3 4 4" xfId="33768" xr:uid="{00000000-0005-0000-0000-0000DE7F0000}"/>
    <cellStyle name="Percent 7 2 2 3 2 3 4 5" xfId="43013" xr:uid="{00000000-0005-0000-0000-0000DF7F0000}"/>
    <cellStyle name="Percent 7 2 2 3 2 3 5" xfId="10291" xr:uid="{00000000-0005-0000-0000-0000E07F0000}"/>
    <cellStyle name="Percent 7 2 2 3 2 3 6" xfId="19541" xr:uid="{00000000-0005-0000-0000-0000E17F0000}"/>
    <cellStyle name="Percent 7 2 2 3 2 3 7" xfId="28786" xr:uid="{00000000-0005-0000-0000-0000E27F0000}"/>
    <cellStyle name="Percent 7 2 2 3 2 3 8" xfId="38031" xr:uid="{00000000-0005-0000-0000-0000E37F0000}"/>
    <cellStyle name="Percent 7 2 2 3 2 4" xfId="3169" xr:uid="{00000000-0005-0000-0000-0000E47F0000}"/>
    <cellStyle name="Percent 7 2 2 3 2 4 2" xfId="8151" xr:uid="{00000000-0005-0000-0000-0000E57F0000}"/>
    <cellStyle name="Percent 7 2 2 3 2 4 2 2" xfId="17396" xr:uid="{00000000-0005-0000-0000-0000E67F0000}"/>
    <cellStyle name="Percent 7 2 2 3 2 4 2 3" xfId="26646" xr:uid="{00000000-0005-0000-0000-0000E77F0000}"/>
    <cellStyle name="Percent 7 2 2 3 2 4 2 4" xfId="35891" xr:uid="{00000000-0005-0000-0000-0000E87F0000}"/>
    <cellStyle name="Percent 7 2 2 3 2 4 2 5" xfId="45136" xr:uid="{00000000-0005-0000-0000-0000E97F0000}"/>
    <cellStyle name="Percent 7 2 2 3 2 4 3" xfId="12414" xr:uid="{00000000-0005-0000-0000-0000EA7F0000}"/>
    <cellStyle name="Percent 7 2 2 3 2 4 4" xfId="21664" xr:uid="{00000000-0005-0000-0000-0000EB7F0000}"/>
    <cellStyle name="Percent 7 2 2 3 2 4 5" xfId="30909" xr:uid="{00000000-0005-0000-0000-0000EC7F0000}"/>
    <cellStyle name="Percent 7 2 2 3 2 4 6" xfId="40154" xr:uid="{00000000-0005-0000-0000-0000ED7F0000}"/>
    <cellStyle name="Percent 7 2 2 3 2 5" xfId="1865" xr:uid="{00000000-0005-0000-0000-0000EE7F0000}"/>
    <cellStyle name="Percent 7 2 2 3 2 5 2" xfId="6847" xr:uid="{00000000-0005-0000-0000-0000EF7F0000}"/>
    <cellStyle name="Percent 7 2 2 3 2 5 2 2" xfId="16092" xr:uid="{00000000-0005-0000-0000-0000F07F0000}"/>
    <cellStyle name="Percent 7 2 2 3 2 5 2 3" xfId="25342" xr:uid="{00000000-0005-0000-0000-0000F17F0000}"/>
    <cellStyle name="Percent 7 2 2 3 2 5 2 4" xfId="34587" xr:uid="{00000000-0005-0000-0000-0000F27F0000}"/>
    <cellStyle name="Percent 7 2 2 3 2 5 2 5" xfId="43832" xr:uid="{00000000-0005-0000-0000-0000F37F0000}"/>
    <cellStyle name="Percent 7 2 2 3 2 5 3" xfId="11110" xr:uid="{00000000-0005-0000-0000-0000F47F0000}"/>
    <cellStyle name="Percent 7 2 2 3 2 5 4" xfId="20360" xr:uid="{00000000-0005-0000-0000-0000F57F0000}"/>
    <cellStyle name="Percent 7 2 2 3 2 5 5" xfId="29605" xr:uid="{00000000-0005-0000-0000-0000F67F0000}"/>
    <cellStyle name="Percent 7 2 2 3 2 5 6" xfId="38850" xr:uid="{00000000-0005-0000-0000-0000F77F0000}"/>
    <cellStyle name="Percent 7 2 2 3 2 6" xfId="5309" xr:uid="{00000000-0005-0000-0000-0000F87F0000}"/>
    <cellStyle name="Percent 7 2 2 3 2 6 2" xfId="14554" xr:uid="{00000000-0005-0000-0000-0000F97F0000}"/>
    <cellStyle name="Percent 7 2 2 3 2 6 3" xfId="23804" xr:uid="{00000000-0005-0000-0000-0000FA7F0000}"/>
    <cellStyle name="Percent 7 2 2 3 2 6 4" xfId="33049" xr:uid="{00000000-0005-0000-0000-0000FB7F0000}"/>
    <cellStyle name="Percent 7 2 2 3 2 6 5" xfId="42294" xr:uid="{00000000-0005-0000-0000-0000FC7F0000}"/>
    <cellStyle name="Percent 7 2 2 3 2 7" xfId="4607" xr:uid="{00000000-0005-0000-0000-0000FD7F0000}"/>
    <cellStyle name="Percent 7 2 2 3 2 7 2" xfId="13852" xr:uid="{00000000-0005-0000-0000-0000FE7F0000}"/>
    <cellStyle name="Percent 7 2 2 3 2 7 3" xfId="23102" xr:uid="{00000000-0005-0000-0000-0000FF7F0000}"/>
    <cellStyle name="Percent 7 2 2 3 2 7 4" xfId="32347" xr:uid="{00000000-0005-0000-0000-000000800000}"/>
    <cellStyle name="Percent 7 2 2 3 2 7 5" xfId="41592" xr:uid="{00000000-0005-0000-0000-000001800000}"/>
    <cellStyle name="Percent 7 2 2 3 2 8" xfId="9572" xr:uid="{00000000-0005-0000-0000-000002800000}"/>
    <cellStyle name="Percent 7 2 2 3 2 9" xfId="18822" xr:uid="{00000000-0005-0000-0000-000003800000}"/>
    <cellStyle name="Percent 7 2 2 3 3" xfId="404" xr:uid="{00000000-0005-0000-0000-000004800000}"/>
    <cellStyle name="Percent 7 2 2 3 3 10" xfId="28145" xr:uid="{00000000-0005-0000-0000-000005800000}"/>
    <cellStyle name="Percent 7 2 2 3 3 11" xfId="37390" xr:uid="{00000000-0005-0000-0000-000006800000}"/>
    <cellStyle name="Percent 7 2 2 3 3 2" xfId="773" xr:uid="{00000000-0005-0000-0000-000007800000}"/>
    <cellStyle name="Percent 7 2 2 3 3 2 10" xfId="37758" xr:uid="{00000000-0005-0000-0000-000008800000}"/>
    <cellStyle name="Percent 7 2 2 3 3 2 2" xfId="1475" xr:uid="{00000000-0005-0000-0000-000009800000}"/>
    <cellStyle name="Percent 7 2 2 3 3 2 2 2" xfId="4317" xr:uid="{00000000-0005-0000-0000-00000A800000}"/>
    <cellStyle name="Percent 7 2 2 3 3 2 2 2 2" xfId="9299" xr:uid="{00000000-0005-0000-0000-00000B800000}"/>
    <cellStyle name="Percent 7 2 2 3 3 2 2 2 2 2" xfId="18544" xr:uid="{00000000-0005-0000-0000-00000C800000}"/>
    <cellStyle name="Percent 7 2 2 3 3 2 2 2 2 3" xfId="27794" xr:uid="{00000000-0005-0000-0000-00000D800000}"/>
    <cellStyle name="Percent 7 2 2 3 3 2 2 2 2 4" xfId="37039" xr:uid="{00000000-0005-0000-0000-00000E800000}"/>
    <cellStyle name="Percent 7 2 2 3 3 2 2 2 2 5" xfId="46284" xr:uid="{00000000-0005-0000-0000-00000F800000}"/>
    <cellStyle name="Percent 7 2 2 3 3 2 2 2 3" xfId="13562" xr:uid="{00000000-0005-0000-0000-000010800000}"/>
    <cellStyle name="Percent 7 2 2 3 3 2 2 2 4" xfId="22812" xr:uid="{00000000-0005-0000-0000-000011800000}"/>
    <cellStyle name="Percent 7 2 2 3 3 2 2 2 5" xfId="32057" xr:uid="{00000000-0005-0000-0000-000012800000}"/>
    <cellStyle name="Percent 7 2 2 3 3 2 2 2 6" xfId="41302" xr:uid="{00000000-0005-0000-0000-000013800000}"/>
    <cellStyle name="Percent 7 2 2 3 3 2 2 3" xfId="2896" xr:uid="{00000000-0005-0000-0000-000014800000}"/>
    <cellStyle name="Percent 7 2 2 3 3 2 2 3 2" xfId="7878" xr:uid="{00000000-0005-0000-0000-000015800000}"/>
    <cellStyle name="Percent 7 2 2 3 3 2 2 3 2 2" xfId="17123" xr:uid="{00000000-0005-0000-0000-000016800000}"/>
    <cellStyle name="Percent 7 2 2 3 3 2 2 3 2 3" xfId="26373" xr:uid="{00000000-0005-0000-0000-000017800000}"/>
    <cellStyle name="Percent 7 2 2 3 3 2 2 3 2 4" xfId="35618" xr:uid="{00000000-0005-0000-0000-000018800000}"/>
    <cellStyle name="Percent 7 2 2 3 3 2 2 3 2 5" xfId="44863" xr:uid="{00000000-0005-0000-0000-000019800000}"/>
    <cellStyle name="Percent 7 2 2 3 3 2 2 3 3" xfId="12141" xr:uid="{00000000-0005-0000-0000-00001A800000}"/>
    <cellStyle name="Percent 7 2 2 3 3 2 2 3 4" xfId="21391" xr:uid="{00000000-0005-0000-0000-00001B800000}"/>
    <cellStyle name="Percent 7 2 2 3 3 2 2 3 5" xfId="30636" xr:uid="{00000000-0005-0000-0000-00001C800000}"/>
    <cellStyle name="Percent 7 2 2 3 3 2 2 3 6" xfId="39881" xr:uid="{00000000-0005-0000-0000-00001D800000}"/>
    <cellStyle name="Percent 7 2 2 3 3 2 2 4" xfId="6457" xr:uid="{00000000-0005-0000-0000-00001E800000}"/>
    <cellStyle name="Percent 7 2 2 3 3 2 2 4 2" xfId="15702" xr:uid="{00000000-0005-0000-0000-00001F800000}"/>
    <cellStyle name="Percent 7 2 2 3 3 2 2 4 3" xfId="24952" xr:uid="{00000000-0005-0000-0000-000020800000}"/>
    <cellStyle name="Percent 7 2 2 3 3 2 2 4 4" xfId="34197" xr:uid="{00000000-0005-0000-0000-000021800000}"/>
    <cellStyle name="Percent 7 2 2 3 3 2 2 4 5" xfId="43442" xr:uid="{00000000-0005-0000-0000-000022800000}"/>
    <cellStyle name="Percent 7 2 2 3 3 2 2 5" xfId="10720" xr:uid="{00000000-0005-0000-0000-000023800000}"/>
    <cellStyle name="Percent 7 2 2 3 3 2 2 6" xfId="19970" xr:uid="{00000000-0005-0000-0000-000024800000}"/>
    <cellStyle name="Percent 7 2 2 3 3 2 2 7" xfId="29215" xr:uid="{00000000-0005-0000-0000-000025800000}"/>
    <cellStyle name="Percent 7 2 2 3 3 2 2 8" xfId="38460" xr:uid="{00000000-0005-0000-0000-000026800000}"/>
    <cellStyle name="Percent 7 2 2 3 3 2 3" xfId="3615" xr:uid="{00000000-0005-0000-0000-000027800000}"/>
    <cellStyle name="Percent 7 2 2 3 3 2 3 2" xfId="8597" xr:uid="{00000000-0005-0000-0000-000028800000}"/>
    <cellStyle name="Percent 7 2 2 3 3 2 3 2 2" xfId="17842" xr:uid="{00000000-0005-0000-0000-000029800000}"/>
    <cellStyle name="Percent 7 2 2 3 3 2 3 2 3" xfId="27092" xr:uid="{00000000-0005-0000-0000-00002A800000}"/>
    <cellStyle name="Percent 7 2 2 3 3 2 3 2 4" xfId="36337" xr:uid="{00000000-0005-0000-0000-00002B800000}"/>
    <cellStyle name="Percent 7 2 2 3 3 2 3 2 5" xfId="45582" xr:uid="{00000000-0005-0000-0000-00002C800000}"/>
    <cellStyle name="Percent 7 2 2 3 3 2 3 3" xfId="12860" xr:uid="{00000000-0005-0000-0000-00002D800000}"/>
    <cellStyle name="Percent 7 2 2 3 3 2 3 4" xfId="22110" xr:uid="{00000000-0005-0000-0000-00002E800000}"/>
    <cellStyle name="Percent 7 2 2 3 3 2 3 5" xfId="31355" xr:uid="{00000000-0005-0000-0000-00002F800000}"/>
    <cellStyle name="Percent 7 2 2 3 3 2 3 6" xfId="40600" xr:uid="{00000000-0005-0000-0000-000030800000}"/>
    <cellStyle name="Percent 7 2 2 3 3 2 4" xfId="2177" xr:uid="{00000000-0005-0000-0000-000031800000}"/>
    <cellStyle name="Percent 7 2 2 3 3 2 4 2" xfId="7159" xr:uid="{00000000-0005-0000-0000-000032800000}"/>
    <cellStyle name="Percent 7 2 2 3 3 2 4 2 2" xfId="16404" xr:uid="{00000000-0005-0000-0000-000033800000}"/>
    <cellStyle name="Percent 7 2 2 3 3 2 4 2 3" xfId="25654" xr:uid="{00000000-0005-0000-0000-000034800000}"/>
    <cellStyle name="Percent 7 2 2 3 3 2 4 2 4" xfId="34899" xr:uid="{00000000-0005-0000-0000-000035800000}"/>
    <cellStyle name="Percent 7 2 2 3 3 2 4 2 5" xfId="44144" xr:uid="{00000000-0005-0000-0000-000036800000}"/>
    <cellStyle name="Percent 7 2 2 3 3 2 4 3" xfId="11422" xr:uid="{00000000-0005-0000-0000-000037800000}"/>
    <cellStyle name="Percent 7 2 2 3 3 2 4 4" xfId="20672" xr:uid="{00000000-0005-0000-0000-000038800000}"/>
    <cellStyle name="Percent 7 2 2 3 3 2 4 5" xfId="29917" xr:uid="{00000000-0005-0000-0000-000039800000}"/>
    <cellStyle name="Percent 7 2 2 3 3 2 4 6" xfId="39162" xr:uid="{00000000-0005-0000-0000-00003A800000}"/>
    <cellStyle name="Percent 7 2 2 3 3 2 5" xfId="5755" xr:uid="{00000000-0005-0000-0000-00003B800000}"/>
    <cellStyle name="Percent 7 2 2 3 3 2 5 2" xfId="15000" xr:uid="{00000000-0005-0000-0000-00003C800000}"/>
    <cellStyle name="Percent 7 2 2 3 3 2 5 3" xfId="24250" xr:uid="{00000000-0005-0000-0000-00003D800000}"/>
    <cellStyle name="Percent 7 2 2 3 3 2 5 4" xfId="33495" xr:uid="{00000000-0005-0000-0000-00003E800000}"/>
    <cellStyle name="Percent 7 2 2 3 3 2 5 5" xfId="42740" xr:uid="{00000000-0005-0000-0000-00003F800000}"/>
    <cellStyle name="Percent 7 2 2 3 3 2 6" xfId="5036" xr:uid="{00000000-0005-0000-0000-000040800000}"/>
    <cellStyle name="Percent 7 2 2 3 3 2 6 2" xfId="14281" xr:uid="{00000000-0005-0000-0000-000041800000}"/>
    <cellStyle name="Percent 7 2 2 3 3 2 6 3" xfId="23531" xr:uid="{00000000-0005-0000-0000-000042800000}"/>
    <cellStyle name="Percent 7 2 2 3 3 2 6 4" xfId="32776" xr:uid="{00000000-0005-0000-0000-000043800000}"/>
    <cellStyle name="Percent 7 2 2 3 3 2 6 5" xfId="42021" xr:uid="{00000000-0005-0000-0000-000044800000}"/>
    <cellStyle name="Percent 7 2 2 3 3 2 7" xfId="10018" xr:uid="{00000000-0005-0000-0000-000045800000}"/>
    <cellStyle name="Percent 7 2 2 3 3 2 8" xfId="19268" xr:uid="{00000000-0005-0000-0000-000046800000}"/>
    <cellStyle name="Percent 7 2 2 3 3 2 9" xfId="28513" xr:uid="{00000000-0005-0000-0000-000047800000}"/>
    <cellStyle name="Percent 7 2 2 3 3 3" xfId="1124" xr:uid="{00000000-0005-0000-0000-000048800000}"/>
    <cellStyle name="Percent 7 2 2 3 3 3 2" xfId="3966" xr:uid="{00000000-0005-0000-0000-000049800000}"/>
    <cellStyle name="Percent 7 2 2 3 3 3 2 2" xfId="8948" xr:uid="{00000000-0005-0000-0000-00004A800000}"/>
    <cellStyle name="Percent 7 2 2 3 3 3 2 2 2" xfId="18193" xr:uid="{00000000-0005-0000-0000-00004B800000}"/>
    <cellStyle name="Percent 7 2 2 3 3 3 2 2 3" xfId="27443" xr:uid="{00000000-0005-0000-0000-00004C800000}"/>
    <cellStyle name="Percent 7 2 2 3 3 3 2 2 4" xfId="36688" xr:uid="{00000000-0005-0000-0000-00004D800000}"/>
    <cellStyle name="Percent 7 2 2 3 3 3 2 2 5" xfId="45933" xr:uid="{00000000-0005-0000-0000-00004E800000}"/>
    <cellStyle name="Percent 7 2 2 3 3 3 2 3" xfId="13211" xr:uid="{00000000-0005-0000-0000-00004F800000}"/>
    <cellStyle name="Percent 7 2 2 3 3 3 2 4" xfId="22461" xr:uid="{00000000-0005-0000-0000-000050800000}"/>
    <cellStyle name="Percent 7 2 2 3 3 3 2 5" xfId="31706" xr:uid="{00000000-0005-0000-0000-000051800000}"/>
    <cellStyle name="Percent 7 2 2 3 3 3 2 6" xfId="40951" xr:uid="{00000000-0005-0000-0000-000052800000}"/>
    <cellStyle name="Percent 7 2 2 3 3 3 3" xfId="2528" xr:uid="{00000000-0005-0000-0000-000053800000}"/>
    <cellStyle name="Percent 7 2 2 3 3 3 3 2" xfId="7510" xr:uid="{00000000-0005-0000-0000-000054800000}"/>
    <cellStyle name="Percent 7 2 2 3 3 3 3 2 2" xfId="16755" xr:uid="{00000000-0005-0000-0000-000055800000}"/>
    <cellStyle name="Percent 7 2 2 3 3 3 3 2 3" xfId="26005" xr:uid="{00000000-0005-0000-0000-000056800000}"/>
    <cellStyle name="Percent 7 2 2 3 3 3 3 2 4" xfId="35250" xr:uid="{00000000-0005-0000-0000-000057800000}"/>
    <cellStyle name="Percent 7 2 2 3 3 3 3 2 5" xfId="44495" xr:uid="{00000000-0005-0000-0000-000058800000}"/>
    <cellStyle name="Percent 7 2 2 3 3 3 3 3" xfId="11773" xr:uid="{00000000-0005-0000-0000-000059800000}"/>
    <cellStyle name="Percent 7 2 2 3 3 3 3 4" xfId="21023" xr:uid="{00000000-0005-0000-0000-00005A800000}"/>
    <cellStyle name="Percent 7 2 2 3 3 3 3 5" xfId="30268" xr:uid="{00000000-0005-0000-0000-00005B800000}"/>
    <cellStyle name="Percent 7 2 2 3 3 3 3 6" xfId="39513" xr:uid="{00000000-0005-0000-0000-00005C800000}"/>
    <cellStyle name="Percent 7 2 2 3 3 3 4" xfId="6106" xr:uid="{00000000-0005-0000-0000-00005D800000}"/>
    <cellStyle name="Percent 7 2 2 3 3 3 4 2" xfId="15351" xr:uid="{00000000-0005-0000-0000-00005E800000}"/>
    <cellStyle name="Percent 7 2 2 3 3 3 4 3" xfId="24601" xr:uid="{00000000-0005-0000-0000-00005F800000}"/>
    <cellStyle name="Percent 7 2 2 3 3 3 4 4" xfId="33846" xr:uid="{00000000-0005-0000-0000-000060800000}"/>
    <cellStyle name="Percent 7 2 2 3 3 3 4 5" xfId="43091" xr:uid="{00000000-0005-0000-0000-000061800000}"/>
    <cellStyle name="Percent 7 2 2 3 3 3 5" xfId="10369" xr:uid="{00000000-0005-0000-0000-000062800000}"/>
    <cellStyle name="Percent 7 2 2 3 3 3 6" xfId="19619" xr:uid="{00000000-0005-0000-0000-000063800000}"/>
    <cellStyle name="Percent 7 2 2 3 3 3 7" xfId="28864" xr:uid="{00000000-0005-0000-0000-000064800000}"/>
    <cellStyle name="Percent 7 2 2 3 3 3 8" xfId="38109" xr:uid="{00000000-0005-0000-0000-000065800000}"/>
    <cellStyle name="Percent 7 2 2 3 3 4" xfId="3247" xr:uid="{00000000-0005-0000-0000-000066800000}"/>
    <cellStyle name="Percent 7 2 2 3 3 4 2" xfId="8229" xr:uid="{00000000-0005-0000-0000-000067800000}"/>
    <cellStyle name="Percent 7 2 2 3 3 4 2 2" xfId="17474" xr:uid="{00000000-0005-0000-0000-000068800000}"/>
    <cellStyle name="Percent 7 2 2 3 3 4 2 3" xfId="26724" xr:uid="{00000000-0005-0000-0000-000069800000}"/>
    <cellStyle name="Percent 7 2 2 3 3 4 2 4" xfId="35969" xr:uid="{00000000-0005-0000-0000-00006A800000}"/>
    <cellStyle name="Percent 7 2 2 3 3 4 2 5" xfId="45214" xr:uid="{00000000-0005-0000-0000-00006B800000}"/>
    <cellStyle name="Percent 7 2 2 3 3 4 3" xfId="12492" xr:uid="{00000000-0005-0000-0000-00006C800000}"/>
    <cellStyle name="Percent 7 2 2 3 3 4 4" xfId="21742" xr:uid="{00000000-0005-0000-0000-00006D800000}"/>
    <cellStyle name="Percent 7 2 2 3 3 4 5" xfId="30987" xr:uid="{00000000-0005-0000-0000-00006E800000}"/>
    <cellStyle name="Percent 7 2 2 3 3 4 6" xfId="40232" xr:uid="{00000000-0005-0000-0000-00006F800000}"/>
    <cellStyle name="Percent 7 2 2 3 3 5" xfId="1709" xr:uid="{00000000-0005-0000-0000-000070800000}"/>
    <cellStyle name="Percent 7 2 2 3 3 5 2" xfId="6691" xr:uid="{00000000-0005-0000-0000-000071800000}"/>
    <cellStyle name="Percent 7 2 2 3 3 5 2 2" xfId="15936" xr:uid="{00000000-0005-0000-0000-000072800000}"/>
    <cellStyle name="Percent 7 2 2 3 3 5 2 3" xfId="25186" xr:uid="{00000000-0005-0000-0000-000073800000}"/>
    <cellStyle name="Percent 7 2 2 3 3 5 2 4" xfId="34431" xr:uid="{00000000-0005-0000-0000-000074800000}"/>
    <cellStyle name="Percent 7 2 2 3 3 5 2 5" xfId="43676" xr:uid="{00000000-0005-0000-0000-000075800000}"/>
    <cellStyle name="Percent 7 2 2 3 3 5 3" xfId="10954" xr:uid="{00000000-0005-0000-0000-000076800000}"/>
    <cellStyle name="Percent 7 2 2 3 3 5 4" xfId="20204" xr:uid="{00000000-0005-0000-0000-000077800000}"/>
    <cellStyle name="Percent 7 2 2 3 3 5 5" xfId="29449" xr:uid="{00000000-0005-0000-0000-000078800000}"/>
    <cellStyle name="Percent 7 2 2 3 3 5 6" xfId="38694" xr:uid="{00000000-0005-0000-0000-000079800000}"/>
    <cellStyle name="Percent 7 2 2 3 3 6" xfId="5387" xr:uid="{00000000-0005-0000-0000-00007A800000}"/>
    <cellStyle name="Percent 7 2 2 3 3 6 2" xfId="14632" xr:uid="{00000000-0005-0000-0000-00007B800000}"/>
    <cellStyle name="Percent 7 2 2 3 3 6 3" xfId="23882" xr:uid="{00000000-0005-0000-0000-00007C800000}"/>
    <cellStyle name="Percent 7 2 2 3 3 6 4" xfId="33127" xr:uid="{00000000-0005-0000-0000-00007D800000}"/>
    <cellStyle name="Percent 7 2 2 3 3 6 5" xfId="42372" xr:uid="{00000000-0005-0000-0000-00007E800000}"/>
    <cellStyle name="Percent 7 2 2 3 3 7" xfId="4685" xr:uid="{00000000-0005-0000-0000-00007F800000}"/>
    <cellStyle name="Percent 7 2 2 3 3 7 2" xfId="13930" xr:uid="{00000000-0005-0000-0000-000080800000}"/>
    <cellStyle name="Percent 7 2 2 3 3 7 3" xfId="23180" xr:uid="{00000000-0005-0000-0000-000081800000}"/>
    <cellStyle name="Percent 7 2 2 3 3 7 4" xfId="32425" xr:uid="{00000000-0005-0000-0000-000082800000}"/>
    <cellStyle name="Percent 7 2 2 3 3 7 5" xfId="41670" xr:uid="{00000000-0005-0000-0000-000083800000}"/>
    <cellStyle name="Percent 7 2 2 3 3 8" xfId="9650" xr:uid="{00000000-0005-0000-0000-000084800000}"/>
    <cellStyle name="Percent 7 2 2 3 3 9" xfId="18900" xr:uid="{00000000-0005-0000-0000-000085800000}"/>
    <cellStyle name="Percent 7 2 2 3 4" xfId="539" xr:uid="{00000000-0005-0000-0000-000086800000}"/>
    <cellStyle name="Percent 7 2 2 3 4 10" xfId="37524" xr:uid="{00000000-0005-0000-0000-000087800000}"/>
    <cellStyle name="Percent 7 2 2 3 4 2" xfId="1241" xr:uid="{00000000-0005-0000-0000-000088800000}"/>
    <cellStyle name="Percent 7 2 2 3 4 2 2" xfId="4083" xr:uid="{00000000-0005-0000-0000-000089800000}"/>
    <cellStyle name="Percent 7 2 2 3 4 2 2 2" xfId="9065" xr:uid="{00000000-0005-0000-0000-00008A800000}"/>
    <cellStyle name="Percent 7 2 2 3 4 2 2 2 2" xfId="18310" xr:uid="{00000000-0005-0000-0000-00008B800000}"/>
    <cellStyle name="Percent 7 2 2 3 4 2 2 2 3" xfId="27560" xr:uid="{00000000-0005-0000-0000-00008C800000}"/>
    <cellStyle name="Percent 7 2 2 3 4 2 2 2 4" xfId="36805" xr:uid="{00000000-0005-0000-0000-00008D800000}"/>
    <cellStyle name="Percent 7 2 2 3 4 2 2 2 5" xfId="46050" xr:uid="{00000000-0005-0000-0000-00008E800000}"/>
    <cellStyle name="Percent 7 2 2 3 4 2 2 3" xfId="13328" xr:uid="{00000000-0005-0000-0000-00008F800000}"/>
    <cellStyle name="Percent 7 2 2 3 4 2 2 4" xfId="22578" xr:uid="{00000000-0005-0000-0000-000090800000}"/>
    <cellStyle name="Percent 7 2 2 3 4 2 2 5" xfId="31823" xr:uid="{00000000-0005-0000-0000-000091800000}"/>
    <cellStyle name="Percent 7 2 2 3 4 2 2 6" xfId="41068" xr:uid="{00000000-0005-0000-0000-000092800000}"/>
    <cellStyle name="Percent 7 2 2 3 4 2 3" xfId="2662" xr:uid="{00000000-0005-0000-0000-000093800000}"/>
    <cellStyle name="Percent 7 2 2 3 4 2 3 2" xfId="7644" xr:uid="{00000000-0005-0000-0000-000094800000}"/>
    <cellStyle name="Percent 7 2 2 3 4 2 3 2 2" xfId="16889" xr:uid="{00000000-0005-0000-0000-000095800000}"/>
    <cellStyle name="Percent 7 2 2 3 4 2 3 2 3" xfId="26139" xr:uid="{00000000-0005-0000-0000-000096800000}"/>
    <cellStyle name="Percent 7 2 2 3 4 2 3 2 4" xfId="35384" xr:uid="{00000000-0005-0000-0000-000097800000}"/>
    <cellStyle name="Percent 7 2 2 3 4 2 3 2 5" xfId="44629" xr:uid="{00000000-0005-0000-0000-000098800000}"/>
    <cellStyle name="Percent 7 2 2 3 4 2 3 3" xfId="11907" xr:uid="{00000000-0005-0000-0000-000099800000}"/>
    <cellStyle name="Percent 7 2 2 3 4 2 3 4" xfId="21157" xr:uid="{00000000-0005-0000-0000-00009A800000}"/>
    <cellStyle name="Percent 7 2 2 3 4 2 3 5" xfId="30402" xr:uid="{00000000-0005-0000-0000-00009B800000}"/>
    <cellStyle name="Percent 7 2 2 3 4 2 3 6" xfId="39647" xr:uid="{00000000-0005-0000-0000-00009C800000}"/>
    <cellStyle name="Percent 7 2 2 3 4 2 4" xfId="6223" xr:uid="{00000000-0005-0000-0000-00009D800000}"/>
    <cellStyle name="Percent 7 2 2 3 4 2 4 2" xfId="15468" xr:uid="{00000000-0005-0000-0000-00009E800000}"/>
    <cellStyle name="Percent 7 2 2 3 4 2 4 3" xfId="24718" xr:uid="{00000000-0005-0000-0000-00009F800000}"/>
    <cellStyle name="Percent 7 2 2 3 4 2 4 4" xfId="33963" xr:uid="{00000000-0005-0000-0000-0000A0800000}"/>
    <cellStyle name="Percent 7 2 2 3 4 2 4 5" xfId="43208" xr:uid="{00000000-0005-0000-0000-0000A1800000}"/>
    <cellStyle name="Percent 7 2 2 3 4 2 5" xfId="10486" xr:uid="{00000000-0005-0000-0000-0000A2800000}"/>
    <cellStyle name="Percent 7 2 2 3 4 2 6" xfId="19736" xr:uid="{00000000-0005-0000-0000-0000A3800000}"/>
    <cellStyle name="Percent 7 2 2 3 4 2 7" xfId="28981" xr:uid="{00000000-0005-0000-0000-0000A4800000}"/>
    <cellStyle name="Percent 7 2 2 3 4 2 8" xfId="38226" xr:uid="{00000000-0005-0000-0000-0000A5800000}"/>
    <cellStyle name="Percent 7 2 2 3 4 3" xfId="3381" xr:uid="{00000000-0005-0000-0000-0000A6800000}"/>
    <cellStyle name="Percent 7 2 2 3 4 3 2" xfId="8363" xr:uid="{00000000-0005-0000-0000-0000A7800000}"/>
    <cellStyle name="Percent 7 2 2 3 4 3 2 2" xfId="17608" xr:uid="{00000000-0005-0000-0000-0000A8800000}"/>
    <cellStyle name="Percent 7 2 2 3 4 3 2 3" xfId="26858" xr:uid="{00000000-0005-0000-0000-0000A9800000}"/>
    <cellStyle name="Percent 7 2 2 3 4 3 2 4" xfId="36103" xr:uid="{00000000-0005-0000-0000-0000AA800000}"/>
    <cellStyle name="Percent 7 2 2 3 4 3 2 5" xfId="45348" xr:uid="{00000000-0005-0000-0000-0000AB800000}"/>
    <cellStyle name="Percent 7 2 2 3 4 3 3" xfId="12626" xr:uid="{00000000-0005-0000-0000-0000AC800000}"/>
    <cellStyle name="Percent 7 2 2 3 4 3 4" xfId="21876" xr:uid="{00000000-0005-0000-0000-0000AD800000}"/>
    <cellStyle name="Percent 7 2 2 3 4 3 5" xfId="31121" xr:uid="{00000000-0005-0000-0000-0000AE800000}"/>
    <cellStyle name="Percent 7 2 2 3 4 3 6" xfId="40366" xr:uid="{00000000-0005-0000-0000-0000AF800000}"/>
    <cellStyle name="Percent 7 2 2 3 4 4" xfId="1943" xr:uid="{00000000-0005-0000-0000-0000B0800000}"/>
    <cellStyle name="Percent 7 2 2 3 4 4 2" xfId="6925" xr:uid="{00000000-0005-0000-0000-0000B1800000}"/>
    <cellStyle name="Percent 7 2 2 3 4 4 2 2" xfId="16170" xr:uid="{00000000-0005-0000-0000-0000B2800000}"/>
    <cellStyle name="Percent 7 2 2 3 4 4 2 3" xfId="25420" xr:uid="{00000000-0005-0000-0000-0000B3800000}"/>
    <cellStyle name="Percent 7 2 2 3 4 4 2 4" xfId="34665" xr:uid="{00000000-0005-0000-0000-0000B4800000}"/>
    <cellStyle name="Percent 7 2 2 3 4 4 2 5" xfId="43910" xr:uid="{00000000-0005-0000-0000-0000B5800000}"/>
    <cellStyle name="Percent 7 2 2 3 4 4 3" xfId="11188" xr:uid="{00000000-0005-0000-0000-0000B6800000}"/>
    <cellStyle name="Percent 7 2 2 3 4 4 4" xfId="20438" xr:uid="{00000000-0005-0000-0000-0000B7800000}"/>
    <cellStyle name="Percent 7 2 2 3 4 4 5" xfId="29683" xr:uid="{00000000-0005-0000-0000-0000B8800000}"/>
    <cellStyle name="Percent 7 2 2 3 4 4 6" xfId="38928" xr:uid="{00000000-0005-0000-0000-0000B9800000}"/>
    <cellStyle name="Percent 7 2 2 3 4 5" xfId="5521" xr:uid="{00000000-0005-0000-0000-0000BA800000}"/>
    <cellStyle name="Percent 7 2 2 3 4 5 2" xfId="14766" xr:uid="{00000000-0005-0000-0000-0000BB800000}"/>
    <cellStyle name="Percent 7 2 2 3 4 5 3" xfId="24016" xr:uid="{00000000-0005-0000-0000-0000BC800000}"/>
    <cellStyle name="Percent 7 2 2 3 4 5 4" xfId="33261" xr:uid="{00000000-0005-0000-0000-0000BD800000}"/>
    <cellStyle name="Percent 7 2 2 3 4 5 5" xfId="42506" xr:uid="{00000000-0005-0000-0000-0000BE800000}"/>
    <cellStyle name="Percent 7 2 2 3 4 6" xfId="4802" xr:uid="{00000000-0005-0000-0000-0000BF800000}"/>
    <cellStyle name="Percent 7 2 2 3 4 6 2" xfId="14047" xr:uid="{00000000-0005-0000-0000-0000C0800000}"/>
    <cellStyle name="Percent 7 2 2 3 4 6 3" xfId="23297" xr:uid="{00000000-0005-0000-0000-0000C1800000}"/>
    <cellStyle name="Percent 7 2 2 3 4 6 4" xfId="32542" xr:uid="{00000000-0005-0000-0000-0000C2800000}"/>
    <cellStyle name="Percent 7 2 2 3 4 6 5" xfId="41787" xr:uid="{00000000-0005-0000-0000-0000C3800000}"/>
    <cellStyle name="Percent 7 2 2 3 4 7" xfId="9784" xr:uid="{00000000-0005-0000-0000-0000C4800000}"/>
    <cellStyle name="Percent 7 2 2 3 4 8" xfId="19034" xr:uid="{00000000-0005-0000-0000-0000C5800000}"/>
    <cellStyle name="Percent 7 2 2 3 4 9" xfId="28279" xr:uid="{00000000-0005-0000-0000-0000C6800000}"/>
    <cellStyle name="Percent 7 2 2 3 5" xfId="890" xr:uid="{00000000-0005-0000-0000-0000C7800000}"/>
    <cellStyle name="Percent 7 2 2 3 5 2" xfId="3732" xr:uid="{00000000-0005-0000-0000-0000C8800000}"/>
    <cellStyle name="Percent 7 2 2 3 5 2 2" xfId="8714" xr:uid="{00000000-0005-0000-0000-0000C9800000}"/>
    <cellStyle name="Percent 7 2 2 3 5 2 2 2" xfId="17959" xr:uid="{00000000-0005-0000-0000-0000CA800000}"/>
    <cellStyle name="Percent 7 2 2 3 5 2 2 3" xfId="27209" xr:uid="{00000000-0005-0000-0000-0000CB800000}"/>
    <cellStyle name="Percent 7 2 2 3 5 2 2 4" xfId="36454" xr:uid="{00000000-0005-0000-0000-0000CC800000}"/>
    <cellStyle name="Percent 7 2 2 3 5 2 2 5" xfId="45699" xr:uid="{00000000-0005-0000-0000-0000CD800000}"/>
    <cellStyle name="Percent 7 2 2 3 5 2 3" xfId="12977" xr:uid="{00000000-0005-0000-0000-0000CE800000}"/>
    <cellStyle name="Percent 7 2 2 3 5 2 4" xfId="22227" xr:uid="{00000000-0005-0000-0000-0000CF800000}"/>
    <cellStyle name="Percent 7 2 2 3 5 2 5" xfId="31472" xr:uid="{00000000-0005-0000-0000-0000D0800000}"/>
    <cellStyle name="Percent 7 2 2 3 5 2 6" xfId="40717" xr:uid="{00000000-0005-0000-0000-0000D1800000}"/>
    <cellStyle name="Percent 7 2 2 3 5 3" xfId="2294" xr:uid="{00000000-0005-0000-0000-0000D2800000}"/>
    <cellStyle name="Percent 7 2 2 3 5 3 2" xfId="7276" xr:uid="{00000000-0005-0000-0000-0000D3800000}"/>
    <cellStyle name="Percent 7 2 2 3 5 3 2 2" xfId="16521" xr:uid="{00000000-0005-0000-0000-0000D4800000}"/>
    <cellStyle name="Percent 7 2 2 3 5 3 2 3" xfId="25771" xr:uid="{00000000-0005-0000-0000-0000D5800000}"/>
    <cellStyle name="Percent 7 2 2 3 5 3 2 4" xfId="35016" xr:uid="{00000000-0005-0000-0000-0000D6800000}"/>
    <cellStyle name="Percent 7 2 2 3 5 3 2 5" xfId="44261" xr:uid="{00000000-0005-0000-0000-0000D7800000}"/>
    <cellStyle name="Percent 7 2 2 3 5 3 3" xfId="11539" xr:uid="{00000000-0005-0000-0000-0000D8800000}"/>
    <cellStyle name="Percent 7 2 2 3 5 3 4" xfId="20789" xr:uid="{00000000-0005-0000-0000-0000D9800000}"/>
    <cellStyle name="Percent 7 2 2 3 5 3 5" xfId="30034" xr:uid="{00000000-0005-0000-0000-0000DA800000}"/>
    <cellStyle name="Percent 7 2 2 3 5 3 6" xfId="39279" xr:uid="{00000000-0005-0000-0000-0000DB800000}"/>
    <cellStyle name="Percent 7 2 2 3 5 4" xfId="5872" xr:uid="{00000000-0005-0000-0000-0000DC800000}"/>
    <cellStyle name="Percent 7 2 2 3 5 4 2" xfId="15117" xr:uid="{00000000-0005-0000-0000-0000DD800000}"/>
    <cellStyle name="Percent 7 2 2 3 5 4 3" xfId="24367" xr:uid="{00000000-0005-0000-0000-0000DE800000}"/>
    <cellStyle name="Percent 7 2 2 3 5 4 4" xfId="33612" xr:uid="{00000000-0005-0000-0000-0000DF800000}"/>
    <cellStyle name="Percent 7 2 2 3 5 4 5" xfId="42857" xr:uid="{00000000-0005-0000-0000-0000E0800000}"/>
    <cellStyle name="Percent 7 2 2 3 5 5" xfId="10135" xr:uid="{00000000-0005-0000-0000-0000E1800000}"/>
    <cellStyle name="Percent 7 2 2 3 5 6" xfId="19385" xr:uid="{00000000-0005-0000-0000-0000E2800000}"/>
    <cellStyle name="Percent 7 2 2 3 5 7" xfId="28630" xr:uid="{00000000-0005-0000-0000-0000E3800000}"/>
    <cellStyle name="Percent 7 2 2 3 5 8" xfId="37875" xr:uid="{00000000-0005-0000-0000-0000E4800000}"/>
    <cellStyle name="Percent 7 2 2 3 6" xfId="3013" xr:uid="{00000000-0005-0000-0000-0000E5800000}"/>
    <cellStyle name="Percent 7 2 2 3 6 2" xfId="7995" xr:uid="{00000000-0005-0000-0000-0000E6800000}"/>
    <cellStyle name="Percent 7 2 2 3 6 2 2" xfId="17240" xr:uid="{00000000-0005-0000-0000-0000E7800000}"/>
    <cellStyle name="Percent 7 2 2 3 6 2 3" xfId="26490" xr:uid="{00000000-0005-0000-0000-0000E8800000}"/>
    <cellStyle name="Percent 7 2 2 3 6 2 4" xfId="35735" xr:uid="{00000000-0005-0000-0000-0000E9800000}"/>
    <cellStyle name="Percent 7 2 2 3 6 2 5" xfId="44980" xr:uid="{00000000-0005-0000-0000-0000EA800000}"/>
    <cellStyle name="Percent 7 2 2 3 6 3" xfId="12258" xr:uid="{00000000-0005-0000-0000-0000EB800000}"/>
    <cellStyle name="Percent 7 2 2 3 6 4" xfId="21508" xr:uid="{00000000-0005-0000-0000-0000EC800000}"/>
    <cellStyle name="Percent 7 2 2 3 6 5" xfId="30753" xr:uid="{00000000-0005-0000-0000-0000ED800000}"/>
    <cellStyle name="Percent 7 2 2 3 6 6" xfId="39998" xr:uid="{00000000-0005-0000-0000-0000EE800000}"/>
    <cellStyle name="Percent 7 2 2 3 7" xfId="1631" xr:uid="{00000000-0005-0000-0000-0000EF800000}"/>
    <cellStyle name="Percent 7 2 2 3 7 2" xfId="6613" xr:uid="{00000000-0005-0000-0000-0000F0800000}"/>
    <cellStyle name="Percent 7 2 2 3 7 2 2" xfId="15858" xr:uid="{00000000-0005-0000-0000-0000F1800000}"/>
    <cellStyle name="Percent 7 2 2 3 7 2 3" xfId="25108" xr:uid="{00000000-0005-0000-0000-0000F2800000}"/>
    <cellStyle name="Percent 7 2 2 3 7 2 4" xfId="34353" xr:uid="{00000000-0005-0000-0000-0000F3800000}"/>
    <cellStyle name="Percent 7 2 2 3 7 2 5" xfId="43598" xr:uid="{00000000-0005-0000-0000-0000F4800000}"/>
    <cellStyle name="Percent 7 2 2 3 7 3" xfId="10876" xr:uid="{00000000-0005-0000-0000-0000F5800000}"/>
    <cellStyle name="Percent 7 2 2 3 7 4" xfId="20126" xr:uid="{00000000-0005-0000-0000-0000F6800000}"/>
    <cellStyle name="Percent 7 2 2 3 7 5" xfId="29371" xr:uid="{00000000-0005-0000-0000-0000F7800000}"/>
    <cellStyle name="Percent 7 2 2 3 7 6" xfId="38616" xr:uid="{00000000-0005-0000-0000-0000F8800000}"/>
    <cellStyle name="Percent 7 2 2 3 8" xfId="5153" xr:uid="{00000000-0005-0000-0000-0000F9800000}"/>
    <cellStyle name="Percent 7 2 2 3 8 2" xfId="14398" xr:uid="{00000000-0005-0000-0000-0000FA800000}"/>
    <cellStyle name="Percent 7 2 2 3 8 3" xfId="23648" xr:uid="{00000000-0005-0000-0000-0000FB800000}"/>
    <cellStyle name="Percent 7 2 2 3 8 4" xfId="32893" xr:uid="{00000000-0005-0000-0000-0000FC800000}"/>
    <cellStyle name="Percent 7 2 2 3 8 5" xfId="42138" xr:uid="{00000000-0005-0000-0000-0000FD800000}"/>
    <cellStyle name="Percent 7 2 2 3 9" xfId="4451" xr:uid="{00000000-0005-0000-0000-0000FE800000}"/>
    <cellStyle name="Percent 7 2 2 3 9 2" xfId="13696" xr:uid="{00000000-0005-0000-0000-0000FF800000}"/>
    <cellStyle name="Percent 7 2 2 3 9 3" xfId="22946" xr:uid="{00000000-0005-0000-0000-000000810000}"/>
    <cellStyle name="Percent 7 2 2 3 9 4" xfId="32191" xr:uid="{00000000-0005-0000-0000-000001810000}"/>
    <cellStyle name="Percent 7 2 2 3 9 5" xfId="41436" xr:uid="{00000000-0005-0000-0000-000002810000}"/>
    <cellStyle name="Percent 7 2 2 4" xfId="248" xr:uid="{00000000-0005-0000-0000-000003810000}"/>
    <cellStyle name="Percent 7 2 2 4 10" xfId="27989" xr:uid="{00000000-0005-0000-0000-000004810000}"/>
    <cellStyle name="Percent 7 2 2 4 11" xfId="37234" xr:uid="{00000000-0005-0000-0000-000005810000}"/>
    <cellStyle name="Percent 7 2 2 4 2" xfId="617" xr:uid="{00000000-0005-0000-0000-000006810000}"/>
    <cellStyle name="Percent 7 2 2 4 2 10" xfId="37602" xr:uid="{00000000-0005-0000-0000-000007810000}"/>
    <cellStyle name="Percent 7 2 2 4 2 2" xfId="1319" xr:uid="{00000000-0005-0000-0000-000008810000}"/>
    <cellStyle name="Percent 7 2 2 4 2 2 2" xfId="4161" xr:uid="{00000000-0005-0000-0000-000009810000}"/>
    <cellStyle name="Percent 7 2 2 4 2 2 2 2" xfId="9143" xr:uid="{00000000-0005-0000-0000-00000A810000}"/>
    <cellStyle name="Percent 7 2 2 4 2 2 2 2 2" xfId="18388" xr:uid="{00000000-0005-0000-0000-00000B810000}"/>
    <cellStyle name="Percent 7 2 2 4 2 2 2 2 3" xfId="27638" xr:uid="{00000000-0005-0000-0000-00000C810000}"/>
    <cellStyle name="Percent 7 2 2 4 2 2 2 2 4" xfId="36883" xr:uid="{00000000-0005-0000-0000-00000D810000}"/>
    <cellStyle name="Percent 7 2 2 4 2 2 2 2 5" xfId="46128" xr:uid="{00000000-0005-0000-0000-00000E810000}"/>
    <cellStyle name="Percent 7 2 2 4 2 2 2 3" xfId="13406" xr:uid="{00000000-0005-0000-0000-00000F810000}"/>
    <cellStyle name="Percent 7 2 2 4 2 2 2 4" xfId="22656" xr:uid="{00000000-0005-0000-0000-000010810000}"/>
    <cellStyle name="Percent 7 2 2 4 2 2 2 5" xfId="31901" xr:uid="{00000000-0005-0000-0000-000011810000}"/>
    <cellStyle name="Percent 7 2 2 4 2 2 2 6" xfId="41146" xr:uid="{00000000-0005-0000-0000-000012810000}"/>
    <cellStyle name="Percent 7 2 2 4 2 2 3" xfId="2740" xr:uid="{00000000-0005-0000-0000-000013810000}"/>
    <cellStyle name="Percent 7 2 2 4 2 2 3 2" xfId="7722" xr:uid="{00000000-0005-0000-0000-000014810000}"/>
    <cellStyle name="Percent 7 2 2 4 2 2 3 2 2" xfId="16967" xr:uid="{00000000-0005-0000-0000-000015810000}"/>
    <cellStyle name="Percent 7 2 2 4 2 2 3 2 3" xfId="26217" xr:uid="{00000000-0005-0000-0000-000016810000}"/>
    <cellStyle name="Percent 7 2 2 4 2 2 3 2 4" xfId="35462" xr:uid="{00000000-0005-0000-0000-000017810000}"/>
    <cellStyle name="Percent 7 2 2 4 2 2 3 2 5" xfId="44707" xr:uid="{00000000-0005-0000-0000-000018810000}"/>
    <cellStyle name="Percent 7 2 2 4 2 2 3 3" xfId="11985" xr:uid="{00000000-0005-0000-0000-000019810000}"/>
    <cellStyle name="Percent 7 2 2 4 2 2 3 4" xfId="21235" xr:uid="{00000000-0005-0000-0000-00001A810000}"/>
    <cellStyle name="Percent 7 2 2 4 2 2 3 5" xfId="30480" xr:uid="{00000000-0005-0000-0000-00001B810000}"/>
    <cellStyle name="Percent 7 2 2 4 2 2 3 6" xfId="39725" xr:uid="{00000000-0005-0000-0000-00001C810000}"/>
    <cellStyle name="Percent 7 2 2 4 2 2 4" xfId="6301" xr:uid="{00000000-0005-0000-0000-00001D810000}"/>
    <cellStyle name="Percent 7 2 2 4 2 2 4 2" xfId="15546" xr:uid="{00000000-0005-0000-0000-00001E810000}"/>
    <cellStyle name="Percent 7 2 2 4 2 2 4 3" xfId="24796" xr:uid="{00000000-0005-0000-0000-00001F810000}"/>
    <cellStyle name="Percent 7 2 2 4 2 2 4 4" xfId="34041" xr:uid="{00000000-0005-0000-0000-000020810000}"/>
    <cellStyle name="Percent 7 2 2 4 2 2 4 5" xfId="43286" xr:uid="{00000000-0005-0000-0000-000021810000}"/>
    <cellStyle name="Percent 7 2 2 4 2 2 5" xfId="10564" xr:uid="{00000000-0005-0000-0000-000022810000}"/>
    <cellStyle name="Percent 7 2 2 4 2 2 6" xfId="19814" xr:uid="{00000000-0005-0000-0000-000023810000}"/>
    <cellStyle name="Percent 7 2 2 4 2 2 7" xfId="29059" xr:uid="{00000000-0005-0000-0000-000024810000}"/>
    <cellStyle name="Percent 7 2 2 4 2 2 8" xfId="38304" xr:uid="{00000000-0005-0000-0000-000025810000}"/>
    <cellStyle name="Percent 7 2 2 4 2 3" xfId="3459" xr:uid="{00000000-0005-0000-0000-000026810000}"/>
    <cellStyle name="Percent 7 2 2 4 2 3 2" xfId="8441" xr:uid="{00000000-0005-0000-0000-000027810000}"/>
    <cellStyle name="Percent 7 2 2 4 2 3 2 2" xfId="17686" xr:uid="{00000000-0005-0000-0000-000028810000}"/>
    <cellStyle name="Percent 7 2 2 4 2 3 2 3" xfId="26936" xr:uid="{00000000-0005-0000-0000-000029810000}"/>
    <cellStyle name="Percent 7 2 2 4 2 3 2 4" xfId="36181" xr:uid="{00000000-0005-0000-0000-00002A810000}"/>
    <cellStyle name="Percent 7 2 2 4 2 3 2 5" xfId="45426" xr:uid="{00000000-0005-0000-0000-00002B810000}"/>
    <cellStyle name="Percent 7 2 2 4 2 3 3" xfId="12704" xr:uid="{00000000-0005-0000-0000-00002C810000}"/>
    <cellStyle name="Percent 7 2 2 4 2 3 4" xfId="21954" xr:uid="{00000000-0005-0000-0000-00002D810000}"/>
    <cellStyle name="Percent 7 2 2 4 2 3 5" xfId="31199" xr:uid="{00000000-0005-0000-0000-00002E810000}"/>
    <cellStyle name="Percent 7 2 2 4 2 3 6" xfId="40444" xr:uid="{00000000-0005-0000-0000-00002F810000}"/>
    <cellStyle name="Percent 7 2 2 4 2 4" xfId="2021" xr:uid="{00000000-0005-0000-0000-000030810000}"/>
    <cellStyle name="Percent 7 2 2 4 2 4 2" xfId="7003" xr:uid="{00000000-0005-0000-0000-000031810000}"/>
    <cellStyle name="Percent 7 2 2 4 2 4 2 2" xfId="16248" xr:uid="{00000000-0005-0000-0000-000032810000}"/>
    <cellStyle name="Percent 7 2 2 4 2 4 2 3" xfId="25498" xr:uid="{00000000-0005-0000-0000-000033810000}"/>
    <cellStyle name="Percent 7 2 2 4 2 4 2 4" xfId="34743" xr:uid="{00000000-0005-0000-0000-000034810000}"/>
    <cellStyle name="Percent 7 2 2 4 2 4 2 5" xfId="43988" xr:uid="{00000000-0005-0000-0000-000035810000}"/>
    <cellStyle name="Percent 7 2 2 4 2 4 3" xfId="11266" xr:uid="{00000000-0005-0000-0000-000036810000}"/>
    <cellStyle name="Percent 7 2 2 4 2 4 4" xfId="20516" xr:uid="{00000000-0005-0000-0000-000037810000}"/>
    <cellStyle name="Percent 7 2 2 4 2 4 5" xfId="29761" xr:uid="{00000000-0005-0000-0000-000038810000}"/>
    <cellStyle name="Percent 7 2 2 4 2 4 6" xfId="39006" xr:uid="{00000000-0005-0000-0000-000039810000}"/>
    <cellStyle name="Percent 7 2 2 4 2 5" xfId="5599" xr:uid="{00000000-0005-0000-0000-00003A810000}"/>
    <cellStyle name="Percent 7 2 2 4 2 5 2" xfId="14844" xr:uid="{00000000-0005-0000-0000-00003B810000}"/>
    <cellStyle name="Percent 7 2 2 4 2 5 3" xfId="24094" xr:uid="{00000000-0005-0000-0000-00003C810000}"/>
    <cellStyle name="Percent 7 2 2 4 2 5 4" xfId="33339" xr:uid="{00000000-0005-0000-0000-00003D810000}"/>
    <cellStyle name="Percent 7 2 2 4 2 5 5" xfId="42584" xr:uid="{00000000-0005-0000-0000-00003E810000}"/>
    <cellStyle name="Percent 7 2 2 4 2 6" xfId="4880" xr:uid="{00000000-0005-0000-0000-00003F810000}"/>
    <cellStyle name="Percent 7 2 2 4 2 6 2" xfId="14125" xr:uid="{00000000-0005-0000-0000-000040810000}"/>
    <cellStyle name="Percent 7 2 2 4 2 6 3" xfId="23375" xr:uid="{00000000-0005-0000-0000-000041810000}"/>
    <cellStyle name="Percent 7 2 2 4 2 6 4" xfId="32620" xr:uid="{00000000-0005-0000-0000-000042810000}"/>
    <cellStyle name="Percent 7 2 2 4 2 6 5" xfId="41865" xr:uid="{00000000-0005-0000-0000-000043810000}"/>
    <cellStyle name="Percent 7 2 2 4 2 7" xfId="9862" xr:uid="{00000000-0005-0000-0000-000044810000}"/>
    <cellStyle name="Percent 7 2 2 4 2 8" xfId="19112" xr:uid="{00000000-0005-0000-0000-000045810000}"/>
    <cellStyle name="Percent 7 2 2 4 2 9" xfId="28357" xr:uid="{00000000-0005-0000-0000-000046810000}"/>
    <cellStyle name="Percent 7 2 2 4 3" xfId="968" xr:uid="{00000000-0005-0000-0000-000047810000}"/>
    <cellStyle name="Percent 7 2 2 4 3 2" xfId="3810" xr:uid="{00000000-0005-0000-0000-000048810000}"/>
    <cellStyle name="Percent 7 2 2 4 3 2 2" xfId="8792" xr:uid="{00000000-0005-0000-0000-000049810000}"/>
    <cellStyle name="Percent 7 2 2 4 3 2 2 2" xfId="18037" xr:uid="{00000000-0005-0000-0000-00004A810000}"/>
    <cellStyle name="Percent 7 2 2 4 3 2 2 3" xfId="27287" xr:uid="{00000000-0005-0000-0000-00004B810000}"/>
    <cellStyle name="Percent 7 2 2 4 3 2 2 4" xfId="36532" xr:uid="{00000000-0005-0000-0000-00004C810000}"/>
    <cellStyle name="Percent 7 2 2 4 3 2 2 5" xfId="45777" xr:uid="{00000000-0005-0000-0000-00004D810000}"/>
    <cellStyle name="Percent 7 2 2 4 3 2 3" xfId="13055" xr:uid="{00000000-0005-0000-0000-00004E810000}"/>
    <cellStyle name="Percent 7 2 2 4 3 2 4" xfId="22305" xr:uid="{00000000-0005-0000-0000-00004F810000}"/>
    <cellStyle name="Percent 7 2 2 4 3 2 5" xfId="31550" xr:uid="{00000000-0005-0000-0000-000050810000}"/>
    <cellStyle name="Percent 7 2 2 4 3 2 6" xfId="40795" xr:uid="{00000000-0005-0000-0000-000051810000}"/>
    <cellStyle name="Percent 7 2 2 4 3 3" xfId="2372" xr:uid="{00000000-0005-0000-0000-000052810000}"/>
    <cellStyle name="Percent 7 2 2 4 3 3 2" xfId="7354" xr:uid="{00000000-0005-0000-0000-000053810000}"/>
    <cellStyle name="Percent 7 2 2 4 3 3 2 2" xfId="16599" xr:uid="{00000000-0005-0000-0000-000054810000}"/>
    <cellStyle name="Percent 7 2 2 4 3 3 2 3" xfId="25849" xr:uid="{00000000-0005-0000-0000-000055810000}"/>
    <cellStyle name="Percent 7 2 2 4 3 3 2 4" xfId="35094" xr:uid="{00000000-0005-0000-0000-000056810000}"/>
    <cellStyle name="Percent 7 2 2 4 3 3 2 5" xfId="44339" xr:uid="{00000000-0005-0000-0000-000057810000}"/>
    <cellStyle name="Percent 7 2 2 4 3 3 3" xfId="11617" xr:uid="{00000000-0005-0000-0000-000058810000}"/>
    <cellStyle name="Percent 7 2 2 4 3 3 4" xfId="20867" xr:uid="{00000000-0005-0000-0000-000059810000}"/>
    <cellStyle name="Percent 7 2 2 4 3 3 5" xfId="30112" xr:uid="{00000000-0005-0000-0000-00005A810000}"/>
    <cellStyle name="Percent 7 2 2 4 3 3 6" xfId="39357" xr:uid="{00000000-0005-0000-0000-00005B810000}"/>
    <cellStyle name="Percent 7 2 2 4 3 4" xfId="5950" xr:uid="{00000000-0005-0000-0000-00005C810000}"/>
    <cellStyle name="Percent 7 2 2 4 3 4 2" xfId="15195" xr:uid="{00000000-0005-0000-0000-00005D810000}"/>
    <cellStyle name="Percent 7 2 2 4 3 4 3" xfId="24445" xr:uid="{00000000-0005-0000-0000-00005E810000}"/>
    <cellStyle name="Percent 7 2 2 4 3 4 4" xfId="33690" xr:uid="{00000000-0005-0000-0000-00005F810000}"/>
    <cellStyle name="Percent 7 2 2 4 3 4 5" xfId="42935" xr:uid="{00000000-0005-0000-0000-000060810000}"/>
    <cellStyle name="Percent 7 2 2 4 3 5" xfId="10213" xr:uid="{00000000-0005-0000-0000-000061810000}"/>
    <cellStyle name="Percent 7 2 2 4 3 6" xfId="19463" xr:uid="{00000000-0005-0000-0000-000062810000}"/>
    <cellStyle name="Percent 7 2 2 4 3 7" xfId="28708" xr:uid="{00000000-0005-0000-0000-000063810000}"/>
    <cellStyle name="Percent 7 2 2 4 3 8" xfId="37953" xr:uid="{00000000-0005-0000-0000-000064810000}"/>
    <cellStyle name="Percent 7 2 2 4 4" xfId="3091" xr:uid="{00000000-0005-0000-0000-000065810000}"/>
    <cellStyle name="Percent 7 2 2 4 4 2" xfId="8073" xr:uid="{00000000-0005-0000-0000-000066810000}"/>
    <cellStyle name="Percent 7 2 2 4 4 2 2" xfId="17318" xr:uid="{00000000-0005-0000-0000-000067810000}"/>
    <cellStyle name="Percent 7 2 2 4 4 2 3" xfId="26568" xr:uid="{00000000-0005-0000-0000-000068810000}"/>
    <cellStyle name="Percent 7 2 2 4 4 2 4" xfId="35813" xr:uid="{00000000-0005-0000-0000-000069810000}"/>
    <cellStyle name="Percent 7 2 2 4 4 2 5" xfId="45058" xr:uid="{00000000-0005-0000-0000-00006A810000}"/>
    <cellStyle name="Percent 7 2 2 4 4 3" xfId="12336" xr:uid="{00000000-0005-0000-0000-00006B810000}"/>
    <cellStyle name="Percent 7 2 2 4 4 4" xfId="21586" xr:uid="{00000000-0005-0000-0000-00006C810000}"/>
    <cellStyle name="Percent 7 2 2 4 4 5" xfId="30831" xr:uid="{00000000-0005-0000-0000-00006D810000}"/>
    <cellStyle name="Percent 7 2 2 4 4 6" xfId="40076" xr:uid="{00000000-0005-0000-0000-00006E810000}"/>
    <cellStyle name="Percent 7 2 2 4 5" xfId="1787" xr:uid="{00000000-0005-0000-0000-00006F810000}"/>
    <cellStyle name="Percent 7 2 2 4 5 2" xfId="6769" xr:uid="{00000000-0005-0000-0000-000070810000}"/>
    <cellStyle name="Percent 7 2 2 4 5 2 2" xfId="16014" xr:uid="{00000000-0005-0000-0000-000071810000}"/>
    <cellStyle name="Percent 7 2 2 4 5 2 3" xfId="25264" xr:uid="{00000000-0005-0000-0000-000072810000}"/>
    <cellStyle name="Percent 7 2 2 4 5 2 4" xfId="34509" xr:uid="{00000000-0005-0000-0000-000073810000}"/>
    <cellStyle name="Percent 7 2 2 4 5 2 5" xfId="43754" xr:uid="{00000000-0005-0000-0000-000074810000}"/>
    <cellStyle name="Percent 7 2 2 4 5 3" xfId="11032" xr:uid="{00000000-0005-0000-0000-000075810000}"/>
    <cellStyle name="Percent 7 2 2 4 5 4" xfId="20282" xr:uid="{00000000-0005-0000-0000-000076810000}"/>
    <cellStyle name="Percent 7 2 2 4 5 5" xfId="29527" xr:uid="{00000000-0005-0000-0000-000077810000}"/>
    <cellStyle name="Percent 7 2 2 4 5 6" xfId="38772" xr:uid="{00000000-0005-0000-0000-000078810000}"/>
    <cellStyle name="Percent 7 2 2 4 6" xfId="5231" xr:uid="{00000000-0005-0000-0000-000079810000}"/>
    <cellStyle name="Percent 7 2 2 4 6 2" xfId="14476" xr:uid="{00000000-0005-0000-0000-00007A810000}"/>
    <cellStyle name="Percent 7 2 2 4 6 3" xfId="23726" xr:uid="{00000000-0005-0000-0000-00007B810000}"/>
    <cellStyle name="Percent 7 2 2 4 6 4" xfId="32971" xr:uid="{00000000-0005-0000-0000-00007C810000}"/>
    <cellStyle name="Percent 7 2 2 4 6 5" xfId="42216" xr:uid="{00000000-0005-0000-0000-00007D810000}"/>
    <cellStyle name="Percent 7 2 2 4 7" xfId="4529" xr:uid="{00000000-0005-0000-0000-00007E810000}"/>
    <cellStyle name="Percent 7 2 2 4 7 2" xfId="13774" xr:uid="{00000000-0005-0000-0000-00007F810000}"/>
    <cellStyle name="Percent 7 2 2 4 7 3" xfId="23024" xr:uid="{00000000-0005-0000-0000-000080810000}"/>
    <cellStyle name="Percent 7 2 2 4 7 4" xfId="32269" xr:uid="{00000000-0005-0000-0000-000081810000}"/>
    <cellStyle name="Percent 7 2 2 4 7 5" xfId="41514" xr:uid="{00000000-0005-0000-0000-000082810000}"/>
    <cellStyle name="Percent 7 2 2 4 8" xfId="9494" xr:uid="{00000000-0005-0000-0000-000083810000}"/>
    <cellStyle name="Percent 7 2 2 4 9" xfId="18744" xr:uid="{00000000-0005-0000-0000-000084810000}"/>
    <cellStyle name="Percent 7 2 2 5" xfId="365" xr:uid="{00000000-0005-0000-0000-000085810000}"/>
    <cellStyle name="Percent 7 2 2 5 10" xfId="28106" xr:uid="{00000000-0005-0000-0000-000086810000}"/>
    <cellStyle name="Percent 7 2 2 5 11" xfId="37351" xr:uid="{00000000-0005-0000-0000-000087810000}"/>
    <cellStyle name="Percent 7 2 2 5 2" xfId="734" xr:uid="{00000000-0005-0000-0000-000088810000}"/>
    <cellStyle name="Percent 7 2 2 5 2 10" xfId="37719" xr:uid="{00000000-0005-0000-0000-000089810000}"/>
    <cellStyle name="Percent 7 2 2 5 2 2" xfId="1436" xr:uid="{00000000-0005-0000-0000-00008A810000}"/>
    <cellStyle name="Percent 7 2 2 5 2 2 2" xfId="4278" xr:uid="{00000000-0005-0000-0000-00008B810000}"/>
    <cellStyle name="Percent 7 2 2 5 2 2 2 2" xfId="9260" xr:uid="{00000000-0005-0000-0000-00008C810000}"/>
    <cellStyle name="Percent 7 2 2 5 2 2 2 2 2" xfId="18505" xr:uid="{00000000-0005-0000-0000-00008D810000}"/>
    <cellStyle name="Percent 7 2 2 5 2 2 2 2 3" xfId="27755" xr:uid="{00000000-0005-0000-0000-00008E810000}"/>
    <cellStyle name="Percent 7 2 2 5 2 2 2 2 4" xfId="37000" xr:uid="{00000000-0005-0000-0000-00008F810000}"/>
    <cellStyle name="Percent 7 2 2 5 2 2 2 2 5" xfId="46245" xr:uid="{00000000-0005-0000-0000-000090810000}"/>
    <cellStyle name="Percent 7 2 2 5 2 2 2 3" xfId="13523" xr:uid="{00000000-0005-0000-0000-000091810000}"/>
    <cellStyle name="Percent 7 2 2 5 2 2 2 4" xfId="22773" xr:uid="{00000000-0005-0000-0000-000092810000}"/>
    <cellStyle name="Percent 7 2 2 5 2 2 2 5" xfId="32018" xr:uid="{00000000-0005-0000-0000-000093810000}"/>
    <cellStyle name="Percent 7 2 2 5 2 2 2 6" xfId="41263" xr:uid="{00000000-0005-0000-0000-000094810000}"/>
    <cellStyle name="Percent 7 2 2 5 2 2 3" xfId="2857" xr:uid="{00000000-0005-0000-0000-000095810000}"/>
    <cellStyle name="Percent 7 2 2 5 2 2 3 2" xfId="7839" xr:uid="{00000000-0005-0000-0000-000096810000}"/>
    <cellStyle name="Percent 7 2 2 5 2 2 3 2 2" xfId="17084" xr:uid="{00000000-0005-0000-0000-000097810000}"/>
    <cellStyle name="Percent 7 2 2 5 2 2 3 2 3" xfId="26334" xr:uid="{00000000-0005-0000-0000-000098810000}"/>
    <cellStyle name="Percent 7 2 2 5 2 2 3 2 4" xfId="35579" xr:uid="{00000000-0005-0000-0000-000099810000}"/>
    <cellStyle name="Percent 7 2 2 5 2 2 3 2 5" xfId="44824" xr:uid="{00000000-0005-0000-0000-00009A810000}"/>
    <cellStyle name="Percent 7 2 2 5 2 2 3 3" xfId="12102" xr:uid="{00000000-0005-0000-0000-00009B810000}"/>
    <cellStyle name="Percent 7 2 2 5 2 2 3 4" xfId="21352" xr:uid="{00000000-0005-0000-0000-00009C810000}"/>
    <cellStyle name="Percent 7 2 2 5 2 2 3 5" xfId="30597" xr:uid="{00000000-0005-0000-0000-00009D810000}"/>
    <cellStyle name="Percent 7 2 2 5 2 2 3 6" xfId="39842" xr:uid="{00000000-0005-0000-0000-00009E810000}"/>
    <cellStyle name="Percent 7 2 2 5 2 2 4" xfId="6418" xr:uid="{00000000-0005-0000-0000-00009F810000}"/>
    <cellStyle name="Percent 7 2 2 5 2 2 4 2" xfId="15663" xr:uid="{00000000-0005-0000-0000-0000A0810000}"/>
    <cellStyle name="Percent 7 2 2 5 2 2 4 3" xfId="24913" xr:uid="{00000000-0005-0000-0000-0000A1810000}"/>
    <cellStyle name="Percent 7 2 2 5 2 2 4 4" xfId="34158" xr:uid="{00000000-0005-0000-0000-0000A2810000}"/>
    <cellStyle name="Percent 7 2 2 5 2 2 4 5" xfId="43403" xr:uid="{00000000-0005-0000-0000-0000A3810000}"/>
    <cellStyle name="Percent 7 2 2 5 2 2 5" xfId="10681" xr:uid="{00000000-0005-0000-0000-0000A4810000}"/>
    <cellStyle name="Percent 7 2 2 5 2 2 6" xfId="19931" xr:uid="{00000000-0005-0000-0000-0000A5810000}"/>
    <cellStyle name="Percent 7 2 2 5 2 2 7" xfId="29176" xr:uid="{00000000-0005-0000-0000-0000A6810000}"/>
    <cellStyle name="Percent 7 2 2 5 2 2 8" xfId="38421" xr:uid="{00000000-0005-0000-0000-0000A7810000}"/>
    <cellStyle name="Percent 7 2 2 5 2 3" xfId="3576" xr:uid="{00000000-0005-0000-0000-0000A8810000}"/>
    <cellStyle name="Percent 7 2 2 5 2 3 2" xfId="8558" xr:uid="{00000000-0005-0000-0000-0000A9810000}"/>
    <cellStyle name="Percent 7 2 2 5 2 3 2 2" xfId="17803" xr:uid="{00000000-0005-0000-0000-0000AA810000}"/>
    <cellStyle name="Percent 7 2 2 5 2 3 2 3" xfId="27053" xr:uid="{00000000-0005-0000-0000-0000AB810000}"/>
    <cellStyle name="Percent 7 2 2 5 2 3 2 4" xfId="36298" xr:uid="{00000000-0005-0000-0000-0000AC810000}"/>
    <cellStyle name="Percent 7 2 2 5 2 3 2 5" xfId="45543" xr:uid="{00000000-0005-0000-0000-0000AD810000}"/>
    <cellStyle name="Percent 7 2 2 5 2 3 3" xfId="12821" xr:uid="{00000000-0005-0000-0000-0000AE810000}"/>
    <cellStyle name="Percent 7 2 2 5 2 3 4" xfId="22071" xr:uid="{00000000-0005-0000-0000-0000AF810000}"/>
    <cellStyle name="Percent 7 2 2 5 2 3 5" xfId="31316" xr:uid="{00000000-0005-0000-0000-0000B0810000}"/>
    <cellStyle name="Percent 7 2 2 5 2 3 6" xfId="40561" xr:uid="{00000000-0005-0000-0000-0000B1810000}"/>
    <cellStyle name="Percent 7 2 2 5 2 4" xfId="2138" xr:uid="{00000000-0005-0000-0000-0000B2810000}"/>
    <cellStyle name="Percent 7 2 2 5 2 4 2" xfId="7120" xr:uid="{00000000-0005-0000-0000-0000B3810000}"/>
    <cellStyle name="Percent 7 2 2 5 2 4 2 2" xfId="16365" xr:uid="{00000000-0005-0000-0000-0000B4810000}"/>
    <cellStyle name="Percent 7 2 2 5 2 4 2 3" xfId="25615" xr:uid="{00000000-0005-0000-0000-0000B5810000}"/>
    <cellStyle name="Percent 7 2 2 5 2 4 2 4" xfId="34860" xr:uid="{00000000-0005-0000-0000-0000B6810000}"/>
    <cellStyle name="Percent 7 2 2 5 2 4 2 5" xfId="44105" xr:uid="{00000000-0005-0000-0000-0000B7810000}"/>
    <cellStyle name="Percent 7 2 2 5 2 4 3" xfId="11383" xr:uid="{00000000-0005-0000-0000-0000B8810000}"/>
    <cellStyle name="Percent 7 2 2 5 2 4 4" xfId="20633" xr:uid="{00000000-0005-0000-0000-0000B9810000}"/>
    <cellStyle name="Percent 7 2 2 5 2 4 5" xfId="29878" xr:uid="{00000000-0005-0000-0000-0000BA810000}"/>
    <cellStyle name="Percent 7 2 2 5 2 4 6" xfId="39123" xr:uid="{00000000-0005-0000-0000-0000BB810000}"/>
    <cellStyle name="Percent 7 2 2 5 2 5" xfId="5716" xr:uid="{00000000-0005-0000-0000-0000BC810000}"/>
    <cellStyle name="Percent 7 2 2 5 2 5 2" xfId="14961" xr:uid="{00000000-0005-0000-0000-0000BD810000}"/>
    <cellStyle name="Percent 7 2 2 5 2 5 3" xfId="24211" xr:uid="{00000000-0005-0000-0000-0000BE810000}"/>
    <cellStyle name="Percent 7 2 2 5 2 5 4" xfId="33456" xr:uid="{00000000-0005-0000-0000-0000BF810000}"/>
    <cellStyle name="Percent 7 2 2 5 2 5 5" xfId="42701" xr:uid="{00000000-0005-0000-0000-0000C0810000}"/>
    <cellStyle name="Percent 7 2 2 5 2 6" xfId="4997" xr:uid="{00000000-0005-0000-0000-0000C1810000}"/>
    <cellStyle name="Percent 7 2 2 5 2 6 2" xfId="14242" xr:uid="{00000000-0005-0000-0000-0000C2810000}"/>
    <cellStyle name="Percent 7 2 2 5 2 6 3" xfId="23492" xr:uid="{00000000-0005-0000-0000-0000C3810000}"/>
    <cellStyle name="Percent 7 2 2 5 2 6 4" xfId="32737" xr:uid="{00000000-0005-0000-0000-0000C4810000}"/>
    <cellStyle name="Percent 7 2 2 5 2 6 5" xfId="41982" xr:uid="{00000000-0005-0000-0000-0000C5810000}"/>
    <cellStyle name="Percent 7 2 2 5 2 7" xfId="9979" xr:uid="{00000000-0005-0000-0000-0000C6810000}"/>
    <cellStyle name="Percent 7 2 2 5 2 8" xfId="19229" xr:uid="{00000000-0005-0000-0000-0000C7810000}"/>
    <cellStyle name="Percent 7 2 2 5 2 9" xfId="28474" xr:uid="{00000000-0005-0000-0000-0000C8810000}"/>
    <cellStyle name="Percent 7 2 2 5 3" xfId="1085" xr:uid="{00000000-0005-0000-0000-0000C9810000}"/>
    <cellStyle name="Percent 7 2 2 5 3 2" xfId="3927" xr:uid="{00000000-0005-0000-0000-0000CA810000}"/>
    <cellStyle name="Percent 7 2 2 5 3 2 2" xfId="8909" xr:uid="{00000000-0005-0000-0000-0000CB810000}"/>
    <cellStyle name="Percent 7 2 2 5 3 2 2 2" xfId="18154" xr:uid="{00000000-0005-0000-0000-0000CC810000}"/>
    <cellStyle name="Percent 7 2 2 5 3 2 2 3" xfId="27404" xr:uid="{00000000-0005-0000-0000-0000CD810000}"/>
    <cellStyle name="Percent 7 2 2 5 3 2 2 4" xfId="36649" xr:uid="{00000000-0005-0000-0000-0000CE810000}"/>
    <cellStyle name="Percent 7 2 2 5 3 2 2 5" xfId="45894" xr:uid="{00000000-0005-0000-0000-0000CF810000}"/>
    <cellStyle name="Percent 7 2 2 5 3 2 3" xfId="13172" xr:uid="{00000000-0005-0000-0000-0000D0810000}"/>
    <cellStyle name="Percent 7 2 2 5 3 2 4" xfId="22422" xr:uid="{00000000-0005-0000-0000-0000D1810000}"/>
    <cellStyle name="Percent 7 2 2 5 3 2 5" xfId="31667" xr:uid="{00000000-0005-0000-0000-0000D2810000}"/>
    <cellStyle name="Percent 7 2 2 5 3 2 6" xfId="40912" xr:uid="{00000000-0005-0000-0000-0000D3810000}"/>
    <cellStyle name="Percent 7 2 2 5 3 3" xfId="2489" xr:uid="{00000000-0005-0000-0000-0000D4810000}"/>
    <cellStyle name="Percent 7 2 2 5 3 3 2" xfId="7471" xr:uid="{00000000-0005-0000-0000-0000D5810000}"/>
    <cellStyle name="Percent 7 2 2 5 3 3 2 2" xfId="16716" xr:uid="{00000000-0005-0000-0000-0000D6810000}"/>
    <cellStyle name="Percent 7 2 2 5 3 3 2 3" xfId="25966" xr:uid="{00000000-0005-0000-0000-0000D7810000}"/>
    <cellStyle name="Percent 7 2 2 5 3 3 2 4" xfId="35211" xr:uid="{00000000-0005-0000-0000-0000D8810000}"/>
    <cellStyle name="Percent 7 2 2 5 3 3 2 5" xfId="44456" xr:uid="{00000000-0005-0000-0000-0000D9810000}"/>
    <cellStyle name="Percent 7 2 2 5 3 3 3" xfId="11734" xr:uid="{00000000-0005-0000-0000-0000DA810000}"/>
    <cellStyle name="Percent 7 2 2 5 3 3 4" xfId="20984" xr:uid="{00000000-0005-0000-0000-0000DB810000}"/>
    <cellStyle name="Percent 7 2 2 5 3 3 5" xfId="30229" xr:uid="{00000000-0005-0000-0000-0000DC810000}"/>
    <cellStyle name="Percent 7 2 2 5 3 3 6" xfId="39474" xr:uid="{00000000-0005-0000-0000-0000DD810000}"/>
    <cellStyle name="Percent 7 2 2 5 3 4" xfId="6067" xr:uid="{00000000-0005-0000-0000-0000DE810000}"/>
    <cellStyle name="Percent 7 2 2 5 3 4 2" xfId="15312" xr:uid="{00000000-0005-0000-0000-0000DF810000}"/>
    <cellStyle name="Percent 7 2 2 5 3 4 3" xfId="24562" xr:uid="{00000000-0005-0000-0000-0000E0810000}"/>
    <cellStyle name="Percent 7 2 2 5 3 4 4" xfId="33807" xr:uid="{00000000-0005-0000-0000-0000E1810000}"/>
    <cellStyle name="Percent 7 2 2 5 3 4 5" xfId="43052" xr:uid="{00000000-0005-0000-0000-0000E2810000}"/>
    <cellStyle name="Percent 7 2 2 5 3 5" xfId="10330" xr:uid="{00000000-0005-0000-0000-0000E3810000}"/>
    <cellStyle name="Percent 7 2 2 5 3 6" xfId="19580" xr:uid="{00000000-0005-0000-0000-0000E4810000}"/>
    <cellStyle name="Percent 7 2 2 5 3 7" xfId="28825" xr:uid="{00000000-0005-0000-0000-0000E5810000}"/>
    <cellStyle name="Percent 7 2 2 5 3 8" xfId="38070" xr:uid="{00000000-0005-0000-0000-0000E6810000}"/>
    <cellStyle name="Percent 7 2 2 5 4" xfId="3208" xr:uid="{00000000-0005-0000-0000-0000E7810000}"/>
    <cellStyle name="Percent 7 2 2 5 4 2" xfId="8190" xr:uid="{00000000-0005-0000-0000-0000E8810000}"/>
    <cellStyle name="Percent 7 2 2 5 4 2 2" xfId="17435" xr:uid="{00000000-0005-0000-0000-0000E9810000}"/>
    <cellStyle name="Percent 7 2 2 5 4 2 3" xfId="26685" xr:uid="{00000000-0005-0000-0000-0000EA810000}"/>
    <cellStyle name="Percent 7 2 2 5 4 2 4" xfId="35930" xr:uid="{00000000-0005-0000-0000-0000EB810000}"/>
    <cellStyle name="Percent 7 2 2 5 4 2 5" xfId="45175" xr:uid="{00000000-0005-0000-0000-0000EC810000}"/>
    <cellStyle name="Percent 7 2 2 5 4 3" xfId="12453" xr:uid="{00000000-0005-0000-0000-0000ED810000}"/>
    <cellStyle name="Percent 7 2 2 5 4 4" xfId="21703" xr:uid="{00000000-0005-0000-0000-0000EE810000}"/>
    <cellStyle name="Percent 7 2 2 5 4 5" xfId="30948" xr:uid="{00000000-0005-0000-0000-0000EF810000}"/>
    <cellStyle name="Percent 7 2 2 5 4 6" xfId="40193" xr:uid="{00000000-0005-0000-0000-0000F0810000}"/>
    <cellStyle name="Percent 7 2 2 5 5" xfId="1670" xr:uid="{00000000-0005-0000-0000-0000F1810000}"/>
    <cellStyle name="Percent 7 2 2 5 5 2" xfId="6652" xr:uid="{00000000-0005-0000-0000-0000F2810000}"/>
    <cellStyle name="Percent 7 2 2 5 5 2 2" xfId="15897" xr:uid="{00000000-0005-0000-0000-0000F3810000}"/>
    <cellStyle name="Percent 7 2 2 5 5 2 3" xfId="25147" xr:uid="{00000000-0005-0000-0000-0000F4810000}"/>
    <cellStyle name="Percent 7 2 2 5 5 2 4" xfId="34392" xr:uid="{00000000-0005-0000-0000-0000F5810000}"/>
    <cellStyle name="Percent 7 2 2 5 5 2 5" xfId="43637" xr:uid="{00000000-0005-0000-0000-0000F6810000}"/>
    <cellStyle name="Percent 7 2 2 5 5 3" xfId="10915" xr:uid="{00000000-0005-0000-0000-0000F7810000}"/>
    <cellStyle name="Percent 7 2 2 5 5 4" xfId="20165" xr:uid="{00000000-0005-0000-0000-0000F8810000}"/>
    <cellStyle name="Percent 7 2 2 5 5 5" xfId="29410" xr:uid="{00000000-0005-0000-0000-0000F9810000}"/>
    <cellStyle name="Percent 7 2 2 5 5 6" xfId="38655" xr:uid="{00000000-0005-0000-0000-0000FA810000}"/>
    <cellStyle name="Percent 7 2 2 5 6" xfId="5348" xr:uid="{00000000-0005-0000-0000-0000FB810000}"/>
    <cellStyle name="Percent 7 2 2 5 6 2" xfId="14593" xr:uid="{00000000-0005-0000-0000-0000FC810000}"/>
    <cellStyle name="Percent 7 2 2 5 6 3" xfId="23843" xr:uid="{00000000-0005-0000-0000-0000FD810000}"/>
    <cellStyle name="Percent 7 2 2 5 6 4" xfId="33088" xr:uid="{00000000-0005-0000-0000-0000FE810000}"/>
    <cellStyle name="Percent 7 2 2 5 6 5" xfId="42333" xr:uid="{00000000-0005-0000-0000-0000FF810000}"/>
    <cellStyle name="Percent 7 2 2 5 7" xfId="4646" xr:uid="{00000000-0005-0000-0000-000000820000}"/>
    <cellStyle name="Percent 7 2 2 5 7 2" xfId="13891" xr:uid="{00000000-0005-0000-0000-000001820000}"/>
    <cellStyle name="Percent 7 2 2 5 7 3" xfId="23141" xr:uid="{00000000-0005-0000-0000-000002820000}"/>
    <cellStyle name="Percent 7 2 2 5 7 4" xfId="32386" xr:uid="{00000000-0005-0000-0000-000003820000}"/>
    <cellStyle name="Percent 7 2 2 5 7 5" xfId="41631" xr:uid="{00000000-0005-0000-0000-000004820000}"/>
    <cellStyle name="Percent 7 2 2 5 8" xfId="9611" xr:uid="{00000000-0005-0000-0000-000005820000}"/>
    <cellStyle name="Percent 7 2 2 5 9" xfId="18861" xr:uid="{00000000-0005-0000-0000-000006820000}"/>
    <cellStyle name="Percent 7 2 2 6" xfId="500" xr:uid="{00000000-0005-0000-0000-000007820000}"/>
    <cellStyle name="Percent 7 2 2 6 10" xfId="37485" xr:uid="{00000000-0005-0000-0000-000008820000}"/>
    <cellStyle name="Percent 7 2 2 6 2" xfId="1202" xr:uid="{00000000-0005-0000-0000-000009820000}"/>
    <cellStyle name="Percent 7 2 2 6 2 2" xfId="4044" xr:uid="{00000000-0005-0000-0000-00000A820000}"/>
    <cellStyle name="Percent 7 2 2 6 2 2 2" xfId="9026" xr:uid="{00000000-0005-0000-0000-00000B820000}"/>
    <cellStyle name="Percent 7 2 2 6 2 2 2 2" xfId="18271" xr:uid="{00000000-0005-0000-0000-00000C820000}"/>
    <cellStyle name="Percent 7 2 2 6 2 2 2 3" xfId="27521" xr:uid="{00000000-0005-0000-0000-00000D820000}"/>
    <cellStyle name="Percent 7 2 2 6 2 2 2 4" xfId="36766" xr:uid="{00000000-0005-0000-0000-00000E820000}"/>
    <cellStyle name="Percent 7 2 2 6 2 2 2 5" xfId="46011" xr:uid="{00000000-0005-0000-0000-00000F820000}"/>
    <cellStyle name="Percent 7 2 2 6 2 2 3" xfId="13289" xr:uid="{00000000-0005-0000-0000-000010820000}"/>
    <cellStyle name="Percent 7 2 2 6 2 2 4" xfId="22539" xr:uid="{00000000-0005-0000-0000-000011820000}"/>
    <cellStyle name="Percent 7 2 2 6 2 2 5" xfId="31784" xr:uid="{00000000-0005-0000-0000-000012820000}"/>
    <cellStyle name="Percent 7 2 2 6 2 2 6" xfId="41029" xr:uid="{00000000-0005-0000-0000-000013820000}"/>
    <cellStyle name="Percent 7 2 2 6 2 3" xfId="2623" xr:uid="{00000000-0005-0000-0000-000014820000}"/>
    <cellStyle name="Percent 7 2 2 6 2 3 2" xfId="7605" xr:uid="{00000000-0005-0000-0000-000015820000}"/>
    <cellStyle name="Percent 7 2 2 6 2 3 2 2" xfId="16850" xr:uid="{00000000-0005-0000-0000-000016820000}"/>
    <cellStyle name="Percent 7 2 2 6 2 3 2 3" xfId="26100" xr:uid="{00000000-0005-0000-0000-000017820000}"/>
    <cellStyle name="Percent 7 2 2 6 2 3 2 4" xfId="35345" xr:uid="{00000000-0005-0000-0000-000018820000}"/>
    <cellStyle name="Percent 7 2 2 6 2 3 2 5" xfId="44590" xr:uid="{00000000-0005-0000-0000-000019820000}"/>
    <cellStyle name="Percent 7 2 2 6 2 3 3" xfId="11868" xr:uid="{00000000-0005-0000-0000-00001A820000}"/>
    <cellStyle name="Percent 7 2 2 6 2 3 4" xfId="21118" xr:uid="{00000000-0005-0000-0000-00001B820000}"/>
    <cellStyle name="Percent 7 2 2 6 2 3 5" xfId="30363" xr:uid="{00000000-0005-0000-0000-00001C820000}"/>
    <cellStyle name="Percent 7 2 2 6 2 3 6" xfId="39608" xr:uid="{00000000-0005-0000-0000-00001D820000}"/>
    <cellStyle name="Percent 7 2 2 6 2 4" xfId="6184" xr:uid="{00000000-0005-0000-0000-00001E820000}"/>
    <cellStyle name="Percent 7 2 2 6 2 4 2" xfId="15429" xr:uid="{00000000-0005-0000-0000-00001F820000}"/>
    <cellStyle name="Percent 7 2 2 6 2 4 3" xfId="24679" xr:uid="{00000000-0005-0000-0000-000020820000}"/>
    <cellStyle name="Percent 7 2 2 6 2 4 4" xfId="33924" xr:uid="{00000000-0005-0000-0000-000021820000}"/>
    <cellStyle name="Percent 7 2 2 6 2 4 5" xfId="43169" xr:uid="{00000000-0005-0000-0000-000022820000}"/>
    <cellStyle name="Percent 7 2 2 6 2 5" xfId="10447" xr:uid="{00000000-0005-0000-0000-000023820000}"/>
    <cellStyle name="Percent 7 2 2 6 2 6" xfId="19697" xr:uid="{00000000-0005-0000-0000-000024820000}"/>
    <cellStyle name="Percent 7 2 2 6 2 7" xfId="28942" xr:uid="{00000000-0005-0000-0000-000025820000}"/>
    <cellStyle name="Percent 7 2 2 6 2 8" xfId="38187" xr:uid="{00000000-0005-0000-0000-000026820000}"/>
    <cellStyle name="Percent 7 2 2 6 3" xfId="3342" xr:uid="{00000000-0005-0000-0000-000027820000}"/>
    <cellStyle name="Percent 7 2 2 6 3 2" xfId="8324" xr:uid="{00000000-0005-0000-0000-000028820000}"/>
    <cellStyle name="Percent 7 2 2 6 3 2 2" xfId="17569" xr:uid="{00000000-0005-0000-0000-000029820000}"/>
    <cellStyle name="Percent 7 2 2 6 3 2 3" xfId="26819" xr:uid="{00000000-0005-0000-0000-00002A820000}"/>
    <cellStyle name="Percent 7 2 2 6 3 2 4" xfId="36064" xr:uid="{00000000-0005-0000-0000-00002B820000}"/>
    <cellStyle name="Percent 7 2 2 6 3 2 5" xfId="45309" xr:uid="{00000000-0005-0000-0000-00002C820000}"/>
    <cellStyle name="Percent 7 2 2 6 3 3" xfId="12587" xr:uid="{00000000-0005-0000-0000-00002D820000}"/>
    <cellStyle name="Percent 7 2 2 6 3 4" xfId="21837" xr:uid="{00000000-0005-0000-0000-00002E820000}"/>
    <cellStyle name="Percent 7 2 2 6 3 5" xfId="31082" xr:uid="{00000000-0005-0000-0000-00002F820000}"/>
    <cellStyle name="Percent 7 2 2 6 3 6" xfId="40327" xr:uid="{00000000-0005-0000-0000-000030820000}"/>
    <cellStyle name="Percent 7 2 2 6 4" xfId="1904" xr:uid="{00000000-0005-0000-0000-000031820000}"/>
    <cellStyle name="Percent 7 2 2 6 4 2" xfId="6886" xr:uid="{00000000-0005-0000-0000-000032820000}"/>
    <cellStyle name="Percent 7 2 2 6 4 2 2" xfId="16131" xr:uid="{00000000-0005-0000-0000-000033820000}"/>
    <cellStyle name="Percent 7 2 2 6 4 2 3" xfId="25381" xr:uid="{00000000-0005-0000-0000-000034820000}"/>
    <cellStyle name="Percent 7 2 2 6 4 2 4" xfId="34626" xr:uid="{00000000-0005-0000-0000-000035820000}"/>
    <cellStyle name="Percent 7 2 2 6 4 2 5" xfId="43871" xr:uid="{00000000-0005-0000-0000-000036820000}"/>
    <cellStyle name="Percent 7 2 2 6 4 3" xfId="11149" xr:uid="{00000000-0005-0000-0000-000037820000}"/>
    <cellStyle name="Percent 7 2 2 6 4 4" xfId="20399" xr:uid="{00000000-0005-0000-0000-000038820000}"/>
    <cellStyle name="Percent 7 2 2 6 4 5" xfId="29644" xr:uid="{00000000-0005-0000-0000-000039820000}"/>
    <cellStyle name="Percent 7 2 2 6 4 6" xfId="38889" xr:uid="{00000000-0005-0000-0000-00003A820000}"/>
    <cellStyle name="Percent 7 2 2 6 5" xfId="5482" xr:uid="{00000000-0005-0000-0000-00003B820000}"/>
    <cellStyle name="Percent 7 2 2 6 5 2" xfId="14727" xr:uid="{00000000-0005-0000-0000-00003C820000}"/>
    <cellStyle name="Percent 7 2 2 6 5 3" xfId="23977" xr:uid="{00000000-0005-0000-0000-00003D820000}"/>
    <cellStyle name="Percent 7 2 2 6 5 4" xfId="33222" xr:uid="{00000000-0005-0000-0000-00003E820000}"/>
    <cellStyle name="Percent 7 2 2 6 5 5" xfId="42467" xr:uid="{00000000-0005-0000-0000-00003F820000}"/>
    <cellStyle name="Percent 7 2 2 6 6" xfId="4412" xr:uid="{00000000-0005-0000-0000-000040820000}"/>
    <cellStyle name="Percent 7 2 2 6 6 2" xfId="13657" xr:uid="{00000000-0005-0000-0000-000041820000}"/>
    <cellStyle name="Percent 7 2 2 6 6 3" xfId="22907" xr:uid="{00000000-0005-0000-0000-000042820000}"/>
    <cellStyle name="Percent 7 2 2 6 6 4" xfId="32152" xr:uid="{00000000-0005-0000-0000-000043820000}"/>
    <cellStyle name="Percent 7 2 2 6 6 5" xfId="41397" xr:uid="{00000000-0005-0000-0000-000044820000}"/>
    <cellStyle name="Percent 7 2 2 6 7" xfId="9745" xr:uid="{00000000-0005-0000-0000-000045820000}"/>
    <cellStyle name="Percent 7 2 2 6 8" xfId="18995" xr:uid="{00000000-0005-0000-0000-000046820000}"/>
    <cellStyle name="Percent 7 2 2 6 9" xfId="28240" xr:uid="{00000000-0005-0000-0000-000047820000}"/>
    <cellStyle name="Percent 7 2 2 7" xfId="468" xr:uid="{00000000-0005-0000-0000-000048820000}"/>
    <cellStyle name="Percent 7 2 2 7 2" xfId="3311" xr:uid="{00000000-0005-0000-0000-000049820000}"/>
    <cellStyle name="Percent 7 2 2 7 2 2" xfId="8293" xr:uid="{00000000-0005-0000-0000-00004A820000}"/>
    <cellStyle name="Percent 7 2 2 7 2 2 2" xfId="17538" xr:uid="{00000000-0005-0000-0000-00004B820000}"/>
    <cellStyle name="Percent 7 2 2 7 2 2 3" xfId="26788" xr:uid="{00000000-0005-0000-0000-00004C820000}"/>
    <cellStyle name="Percent 7 2 2 7 2 2 4" xfId="36033" xr:uid="{00000000-0005-0000-0000-00004D820000}"/>
    <cellStyle name="Percent 7 2 2 7 2 2 5" xfId="45278" xr:uid="{00000000-0005-0000-0000-00004E820000}"/>
    <cellStyle name="Percent 7 2 2 7 2 3" xfId="12556" xr:uid="{00000000-0005-0000-0000-00004F820000}"/>
    <cellStyle name="Percent 7 2 2 7 2 4" xfId="21806" xr:uid="{00000000-0005-0000-0000-000050820000}"/>
    <cellStyle name="Percent 7 2 2 7 2 5" xfId="31051" xr:uid="{00000000-0005-0000-0000-000051820000}"/>
    <cellStyle name="Percent 7 2 2 7 2 6" xfId="40296" xr:uid="{00000000-0005-0000-0000-000052820000}"/>
    <cellStyle name="Percent 7 2 2 7 3" xfId="2592" xr:uid="{00000000-0005-0000-0000-000053820000}"/>
    <cellStyle name="Percent 7 2 2 7 3 2" xfId="7574" xr:uid="{00000000-0005-0000-0000-000054820000}"/>
    <cellStyle name="Percent 7 2 2 7 3 2 2" xfId="16819" xr:uid="{00000000-0005-0000-0000-000055820000}"/>
    <cellStyle name="Percent 7 2 2 7 3 2 3" xfId="26069" xr:uid="{00000000-0005-0000-0000-000056820000}"/>
    <cellStyle name="Percent 7 2 2 7 3 2 4" xfId="35314" xr:uid="{00000000-0005-0000-0000-000057820000}"/>
    <cellStyle name="Percent 7 2 2 7 3 2 5" xfId="44559" xr:uid="{00000000-0005-0000-0000-000058820000}"/>
    <cellStyle name="Percent 7 2 2 7 3 3" xfId="11837" xr:uid="{00000000-0005-0000-0000-000059820000}"/>
    <cellStyle name="Percent 7 2 2 7 3 4" xfId="21087" xr:uid="{00000000-0005-0000-0000-00005A820000}"/>
    <cellStyle name="Percent 7 2 2 7 3 5" xfId="30332" xr:uid="{00000000-0005-0000-0000-00005B820000}"/>
    <cellStyle name="Percent 7 2 2 7 3 6" xfId="39577" xr:uid="{00000000-0005-0000-0000-00005C820000}"/>
    <cellStyle name="Percent 7 2 2 7 4" xfId="5451" xr:uid="{00000000-0005-0000-0000-00005D820000}"/>
    <cellStyle name="Percent 7 2 2 7 4 2" xfId="14696" xr:uid="{00000000-0005-0000-0000-00005E820000}"/>
    <cellStyle name="Percent 7 2 2 7 4 3" xfId="23946" xr:uid="{00000000-0005-0000-0000-00005F820000}"/>
    <cellStyle name="Percent 7 2 2 7 4 4" xfId="33191" xr:uid="{00000000-0005-0000-0000-000060820000}"/>
    <cellStyle name="Percent 7 2 2 7 4 5" xfId="42436" xr:uid="{00000000-0005-0000-0000-000061820000}"/>
    <cellStyle name="Percent 7 2 2 7 5" xfId="4749" xr:uid="{00000000-0005-0000-0000-000062820000}"/>
    <cellStyle name="Percent 7 2 2 7 5 2" xfId="13994" xr:uid="{00000000-0005-0000-0000-000063820000}"/>
    <cellStyle name="Percent 7 2 2 7 5 3" xfId="23244" xr:uid="{00000000-0005-0000-0000-000064820000}"/>
    <cellStyle name="Percent 7 2 2 7 5 4" xfId="32489" xr:uid="{00000000-0005-0000-0000-000065820000}"/>
    <cellStyle name="Percent 7 2 2 7 5 5" xfId="41734" xr:uid="{00000000-0005-0000-0000-000066820000}"/>
    <cellStyle name="Percent 7 2 2 7 6" xfId="9714" xr:uid="{00000000-0005-0000-0000-000067820000}"/>
    <cellStyle name="Percent 7 2 2 7 7" xfId="18964" xr:uid="{00000000-0005-0000-0000-000068820000}"/>
    <cellStyle name="Percent 7 2 2 7 8" xfId="28209" xr:uid="{00000000-0005-0000-0000-000069820000}"/>
    <cellStyle name="Percent 7 2 2 7 9" xfId="37454" xr:uid="{00000000-0005-0000-0000-00006A820000}"/>
    <cellStyle name="Percent 7 2 2 8" xfId="851" xr:uid="{00000000-0005-0000-0000-00006B820000}"/>
    <cellStyle name="Percent 7 2 2 8 2" xfId="3693" xr:uid="{00000000-0005-0000-0000-00006C820000}"/>
    <cellStyle name="Percent 7 2 2 8 2 2" xfId="8675" xr:uid="{00000000-0005-0000-0000-00006D820000}"/>
    <cellStyle name="Percent 7 2 2 8 2 2 2" xfId="17920" xr:uid="{00000000-0005-0000-0000-00006E820000}"/>
    <cellStyle name="Percent 7 2 2 8 2 2 3" xfId="27170" xr:uid="{00000000-0005-0000-0000-00006F820000}"/>
    <cellStyle name="Percent 7 2 2 8 2 2 4" xfId="36415" xr:uid="{00000000-0005-0000-0000-000070820000}"/>
    <cellStyle name="Percent 7 2 2 8 2 2 5" xfId="45660" xr:uid="{00000000-0005-0000-0000-000071820000}"/>
    <cellStyle name="Percent 7 2 2 8 2 3" xfId="12938" xr:uid="{00000000-0005-0000-0000-000072820000}"/>
    <cellStyle name="Percent 7 2 2 8 2 4" xfId="22188" xr:uid="{00000000-0005-0000-0000-000073820000}"/>
    <cellStyle name="Percent 7 2 2 8 2 5" xfId="31433" xr:uid="{00000000-0005-0000-0000-000074820000}"/>
    <cellStyle name="Percent 7 2 2 8 2 6" xfId="40678" xr:uid="{00000000-0005-0000-0000-000075820000}"/>
    <cellStyle name="Percent 7 2 2 8 3" xfId="2255" xr:uid="{00000000-0005-0000-0000-000076820000}"/>
    <cellStyle name="Percent 7 2 2 8 3 2" xfId="7237" xr:uid="{00000000-0005-0000-0000-000077820000}"/>
    <cellStyle name="Percent 7 2 2 8 3 2 2" xfId="16482" xr:uid="{00000000-0005-0000-0000-000078820000}"/>
    <cellStyle name="Percent 7 2 2 8 3 2 3" xfId="25732" xr:uid="{00000000-0005-0000-0000-000079820000}"/>
    <cellStyle name="Percent 7 2 2 8 3 2 4" xfId="34977" xr:uid="{00000000-0005-0000-0000-00007A820000}"/>
    <cellStyle name="Percent 7 2 2 8 3 2 5" xfId="44222" xr:uid="{00000000-0005-0000-0000-00007B820000}"/>
    <cellStyle name="Percent 7 2 2 8 3 3" xfId="11500" xr:uid="{00000000-0005-0000-0000-00007C820000}"/>
    <cellStyle name="Percent 7 2 2 8 3 4" xfId="20750" xr:uid="{00000000-0005-0000-0000-00007D820000}"/>
    <cellStyle name="Percent 7 2 2 8 3 5" xfId="29995" xr:uid="{00000000-0005-0000-0000-00007E820000}"/>
    <cellStyle name="Percent 7 2 2 8 3 6" xfId="39240" xr:uid="{00000000-0005-0000-0000-00007F820000}"/>
    <cellStyle name="Percent 7 2 2 8 4" xfId="5833" xr:uid="{00000000-0005-0000-0000-000080820000}"/>
    <cellStyle name="Percent 7 2 2 8 4 2" xfId="15078" xr:uid="{00000000-0005-0000-0000-000081820000}"/>
    <cellStyle name="Percent 7 2 2 8 4 3" xfId="24328" xr:uid="{00000000-0005-0000-0000-000082820000}"/>
    <cellStyle name="Percent 7 2 2 8 4 4" xfId="33573" xr:uid="{00000000-0005-0000-0000-000083820000}"/>
    <cellStyle name="Percent 7 2 2 8 4 5" xfId="42818" xr:uid="{00000000-0005-0000-0000-000084820000}"/>
    <cellStyle name="Percent 7 2 2 8 5" xfId="10096" xr:uid="{00000000-0005-0000-0000-000085820000}"/>
    <cellStyle name="Percent 7 2 2 8 6" xfId="19346" xr:uid="{00000000-0005-0000-0000-000086820000}"/>
    <cellStyle name="Percent 7 2 2 8 7" xfId="28591" xr:uid="{00000000-0005-0000-0000-000087820000}"/>
    <cellStyle name="Percent 7 2 2 8 8" xfId="37836" xr:uid="{00000000-0005-0000-0000-000088820000}"/>
    <cellStyle name="Percent 7 2 2 9" xfId="2974" xr:uid="{00000000-0005-0000-0000-000089820000}"/>
    <cellStyle name="Percent 7 2 2 9 2" xfId="7956" xr:uid="{00000000-0005-0000-0000-00008A820000}"/>
    <cellStyle name="Percent 7 2 2 9 2 2" xfId="17201" xr:uid="{00000000-0005-0000-0000-00008B820000}"/>
    <cellStyle name="Percent 7 2 2 9 2 3" xfId="26451" xr:uid="{00000000-0005-0000-0000-00008C820000}"/>
    <cellStyle name="Percent 7 2 2 9 2 4" xfId="35696" xr:uid="{00000000-0005-0000-0000-00008D820000}"/>
    <cellStyle name="Percent 7 2 2 9 2 5" xfId="44941" xr:uid="{00000000-0005-0000-0000-00008E820000}"/>
    <cellStyle name="Percent 7 2 2 9 3" xfId="12219" xr:uid="{00000000-0005-0000-0000-00008F820000}"/>
    <cellStyle name="Percent 7 2 2 9 4" xfId="21469" xr:uid="{00000000-0005-0000-0000-000090820000}"/>
    <cellStyle name="Percent 7 2 2 9 5" xfId="30714" xr:uid="{00000000-0005-0000-0000-000091820000}"/>
    <cellStyle name="Percent 7 2 2 9 6" xfId="39959" xr:uid="{00000000-0005-0000-0000-000092820000}"/>
    <cellStyle name="Percent 7 2 3" xfId="113" xr:uid="{00000000-0005-0000-0000-000093820000}"/>
    <cellStyle name="Percent 7 2 3 10" xfId="5101" xr:uid="{00000000-0005-0000-0000-000094820000}"/>
    <cellStyle name="Percent 7 2 3 10 2" xfId="14346" xr:uid="{00000000-0005-0000-0000-000095820000}"/>
    <cellStyle name="Percent 7 2 3 10 3" xfId="23596" xr:uid="{00000000-0005-0000-0000-000096820000}"/>
    <cellStyle name="Percent 7 2 3 10 4" xfId="32841" xr:uid="{00000000-0005-0000-0000-000097820000}"/>
    <cellStyle name="Percent 7 2 3 10 5" xfId="42086" xr:uid="{00000000-0005-0000-0000-000098820000}"/>
    <cellStyle name="Percent 7 2 3 11" xfId="4399" xr:uid="{00000000-0005-0000-0000-000099820000}"/>
    <cellStyle name="Percent 7 2 3 11 2" xfId="13644" xr:uid="{00000000-0005-0000-0000-00009A820000}"/>
    <cellStyle name="Percent 7 2 3 11 3" xfId="22894" xr:uid="{00000000-0005-0000-0000-00009B820000}"/>
    <cellStyle name="Percent 7 2 3 11 4" xfId="32139" xr:uid="{00000000-0005-0000-0000-00009C820000}"/>
    <cellStyle name="Percent 7 2 3 11 5" xfId="41384" xr:uid="{00000000-0005-0000-0000-00009D820000}"/>
    <cellStyle name="Percent 7 2 3 12" xfId="9364" xr:uid="{00000000-0005-0000-0000-00009E820000}"/>
    <cellStyle name="Percent 7 2 3 13" xfId="18614" xr:uid="{00000000-0005-0000-0000-00009F820000}"/>
    <cellStyle name="Percent 7 2 3 14" xfId="27859" xr:uid="{00000000-0005-0000-0000-0000A0820000}"/>
    <cellStyle name="Percent 7 2 3 15" xfId="37104" xr:uid="{00000000-0005-0000-0000-0000A1820000}"/>
    <cellStyle name="Percent 7 2 3 2" xfId="195" xr:uid="{00000000-0005-0000-0000-0000A2820000}"/>
    <cellStyle name="Percent 7 2 3 2 10" xfId="9442" xr:uid="{00000000-0005-0000-0000-0000A3820000}"/>
    <cellStyle name="Percent 7 2 3 2 11" xfId="18692" xr:uid="{00000000-0005-0000-0000-0000A4820000}"/>
    <cellStyle name="Percent 7 2 3 2 12" xfId="27937" xr:uid="{00000000-0005-0000-0000-0000A5820000}"/>
    <cellStyle name="Percent 7 2 3 2 13" xfId="37182" xr:uid="{00000000-0005-0000-0000-0000A6820000}"/>
    <cellStyle name="Percent 7 2 3 2 2" xfId="274" xr:uid="{00000000-0005-0000-0000-0000A7820000}"/>
    <cellStyle name="Percent 7 2 3 2 2 10" xfId="28015" xr:uid="{00000000-0005-0000-0000-0000A8820000}"/>
    <cellStyle name="Percent 7 2 3 2 2 11" xfId="37260" xr:uid="{00000000-0005-0000-0000-0000A9820000}"/>
    <cellStyle name="Percent 7 2 3 2 2 2" xfId="643" xr:uid="{00000000-0005-0000-0000-0000AA820000}"/>
    <cellStyle name="Percent 7 2 3 2 2 2 10" xfId="37628" xr:uid="{00000000-0005-0000-0000-0000AB820000}"/>
    <cellStyle name="Percent 7 2 3 2 2 2 2" xfId="1345" xr:uid="{00000000-0005-0000-0000-0000AC820000}"/>
    <cellStyle name="Percent 7 2 3 2 2 2 2 2" xfId="4187" xr:uid="{00000000-0005-0000-0000-0000AD820000}"/>
    <cellStyle name="Percent 7 2 3 2 2 2 2 2 2" xfId="9169" xr:uid="{00000000-0005-0000-0000-0000AE820000}"/>
    <cellStyle name="Percent 7 2 3 2 2 2 2 2 2 2" xfId="18414" xr:uid="{00000000-0005-0000-0000-0000AF820000}"/>
    <cellStyle name="Percent 7 2 3 2 2 2 2 2 2 3" xfId="27664" xr:uid="{00000000-0005-0000-0000-0000B0820000}"/>
    <cellStyle name="Percent 7 2 3 2 2 2 2 2 2 4" xfId="36909" xr:uid="{00000000-0005-0000-0000-0000B1820000}"/>
    <cellStyle name="Percent 7 2 3 2 2 2 2 2 2 5" xfId="46154" xr:uid="{00000000-0005-0000-0000-0000B2820000}"/>
    <cellStyle name="Percent 7 2 3 2 2 2 2 2 3" xfId="13432" xr:uid="{00000000-0005-0000-0000-0000B3820000}"/>
    <cellStyle name="Percent 7 2 3 2 2 2 2 2 4" xfId="22682" xr:uid="{00000000-0005-0000-0000-0000B4820000}"/>
    <cellStyle name="Percent 7 2 3 2 2 2 2 2 5" xfId="31927" xr:uid="{00000000-0005-0000-0000-0000B5820000}"/>
    <cellStyle name="Percent 7 2 3 2 2 2 2 2 6" xfId="41172" xr:uid="{00000000-0005-0000-0000-0000B6820000}"/>
    <cellStyle name="Percent 7 2 3 2 2 2 2 3" xfId="2766" xr:uid="{00000000-0005-0000-0000-0000B7820000}"/>
    <cellStyle name="Percent 7 2 3 2 2 2 2 3 2" xfId="7748" xr:uid="{00000000-0005-0000-0000-0000B8820000}"/>
    <cellStyle name="Percent 7 2 3 2 2 2 2 3 2 2" xfId="16993" xr:uid="{00000000-0005-0000-0000-0000B9820000}"/>
    <cellStyle name="Percent 7 2 3 2 2 2 2 3 2 3" xfId="26243" xr:uid="{00000000-0005-0000-0000-0000BA820000}"/>
    <cellStyle name="Percent 7 2 3 2 2 2 2 3 2 4" xfId="35488" xr:uid="{00000000-0005-0000-0000-0000BB820000}"/>
    <cellStyle name="Percent 7 2 3 2 2 2 2 3 2 5" xfId="44733" xr:uid="{00000000-0005-0000-0000-0000BC820000}"/>
    <cellStyle name="Percent 7 2 3 2 2 2 2 3 3" xfId="12011" xr:uid="{00000000-0005-0000-0000-0000BD820000}"/>
    <cellStyle name="Percent 7 2 3 2 2 2 2 3 4" xfId="21261" xr:uid="{00000000-0005-0000-0000-0000BE820000}"/>
    <cellStyle name="Percent 7 2 3 2 2 2 2 3 5" xfId="30506" xr:uid="{00000000-0005-0000-0000-0000BF820000}"/>
    <cellStyle name="Percent 7 2 3 2 2 2 2 3 6" xfId="39751" xr:uid="{00000000-0005-0000-0000-0000C0820000}"/>
    <cellStyle name="Percent 7 2 3 2 2 2 2 4" xfId="6327" xr:uid="{00000000-0005-0000-0000-0000C1820000}"/>
    <cellStyle name="Percent 7 2 3 2 2 2 2 4 2" xfId="15572" xr:uid="{00000000-0005-0000-0000-0000C2820000}"/>
    <cellStyle name="Percent 7 2 3 2 2 2 2 4 3" xfId="24822" xr:uid="{00000000-0005-0000-0000-0000C3820000}"/>
    <cellStyle name="Percent 7 2 3 2 2 2 2 4 4" xfId="34067" xr:uid="{00000000-0005-0000-0000-0000C4820000}"/>
    <cellStyle name="Percent 7 2 3 2 2 2 2 4 5" xfId="43312" xr:uid="{00000000-0005-0000-0000-0000C5820000}"/>
    <cellStyle name="Percent 7 2 3 2 2 2 2 5" xfId="10590" xr:uid="{00000000-0005-0000-0000-0000C6820000}"/>
    <cellStyle name="Percent 7 2 3 2 2 2 2 6" xfId="19840" xr:uid="{00000000-0005-0000-0000-0000C7820000}"/>
    <cellStyle name="Percent 7 2 3 2 2 2 2 7" xfId="29085" xr:uid="{00000000-0005-0000-0000-0000C8820000}"/>
    <cellStyle name="Percent 7 2 3 2 2 2 2 8" xfId="38330" xr:uid="{00000000-0005-0000-0000-0000C9820000}"/>
    <cellStyle name="Percent 7 2 3 2 2 2 3" xfId="3485" xr:uid="{00000000-0005-0000-0000-0000CA820000}"/>
    <cellStyle name="Percent 7 2 3 2 2 2 3 2" xfId="8467" xr:uid="{00000000-0005-0000-0000-0000CB820000}"/>
    <cellStyle name="Percent 7 2 3 2 2 2 3 2 2" xfId="17712" xr:uid="{00000000-0005-0000-0000-0000CC820000}"/>
    <cellStyle name="Percent 7 2 3 2 2 2 3 2 3" xfId="26962" xr:uid="{00000000-0005-0000-0000-0000CD820000}"/>
    <cellStyle name="Percent 7 2 3 2 2 2 3 2 4" xfId="36207" xr:uid="{00000000-0005-0000-0000-0000CE820000}"/>
    <cellStyle name="Percent 7 2 3 2 2 2 3 2 5" xfId="45452" xr:uid="{00000000-0005-0000-0000-0000CF820000}"/>
    <cellStyle name="Percent 7 2 3 2 2 2 3 3" xfId="12730" xr:uid="{00000000-0005-0000-0000-0000D0820000}"/>
    <cellStyle name="Percent 7 2 3 2 2 2 3 4" xfId="21980" xr:uid="{00000000-0005-0000-0000-0000D1820000}"/>
    <cellStyle name="Percent 7 2 3 2 2 2 3 5" xfId="31225" xr:uid="{00000000-0005-0000-0000-0000D2820000}"/>
    <cellStyle name="Percent 7 2 3 2 2 2 3 6" xfId="40470" xr:uid="{00000000-0005-0000-0000-0000D3820000}"/>
    <cellStyle name="Percent 7 2 3 2 2 2 4" xfId="2047" xr:uid="{00000000-0005-0000-0000-0000D4820000}"/>
    <cellStyle name="Percent 7 2 3 2 2 2 4 2" xfId="7029" xr:uid="{00000000-0005-0000-0000-0000D5820000}"/>
    <cellStyle name="Percent 7 2 3 2 2 2 4 2 2" xfId="16274" xr:uid="{00000000-0005-0000-0000-0000D6820000}"/>
    <cellStyle name="Percent 7 2 3 2 2 2 4 2 3" xfId="25524" xr:uid="{00000000-0005-0000-0000-0000D7820000}"/>
    <cellStyle name="Percent 7 2 3 2 2 2 4 2 4" xfId="34769" xr:uid="{00000000-0005-0000-0000-0000D8820000}"/>
    <cellStyle name="Percent 7 2 3 2 2 2 4 2 5" xfId="44014" xr:uid="{00000000-0005-0000-0000-0000D9820000}"/>
    <cellStyle name="Percent 7 2 3 2 2 2 4 3" xfId="11292" xr:uid="{00000000-0005-0000-0000-0000DA820000}"/>
    <cellStyle name="Percent 7 2 3 2 2 2 4 4" xfId="20542" xr:uid="{00000000-0005-0000-0000-0000DB820000}"/>
    <cellStyle name="Percent 7 2 3 2 2 2 4 5" xfId="29787" xr:uid="{00000000-0005-0000-0000-0000DC820000}"/>
    <cellStyle name="Percent 7 2 3 2 2 2 4 6" xfId="39032" xr:uid="{00000000-0005-0000-0000-0000DD820000}"/>
    <cellStyle name="Percent 7 2 3 2 2 2 5" xfId="5625" xr:uid="{00000000-0005-0000-0000-0000DE820000}"/>
    <cellStyle name="Percent 7 2 3 2 2 2 5 2" xfId="14870" xr:uid="{00000000-0005-0000-0000-0000DF820000}"/>
    <cellStyle name="Percent 7 2 3 2 2 2 5 3" xfId="24120" xr:uid="{00000000-0005-0000-0000-0000E0820000}"/>
    <cellStyle name="Percent 7 2 3 2 2 2 5 4" xfId="33365" xr:uid="{00000000-0005-0000-0000-0000E1820000}"/>
    <cellStyle name="Percent 7 2 3 2 2 2 5 5" xfId="42610" xr:uid="{00000000-0005-0000-0000-0000E2820000}"/>
    <cellStyle name="Percent 7 2 3 2 2 2 6" xfId="4906" xr:uid="{00000000-0005-0000-0000-0000E3820000}"/>
    <cellStyle name="Percent 7 2 3 2 2 2 6 2" xfId="14151" xr:uid="{00000000-0005-0000-0000-0000E4820000}"/>
    <cellStyle name="Percent 7 2 3 2 2 2 6 3" xfId="23401" xr:uid="{00000000-0005-0000-0000-0000E5820000}"/>
    <cellStyle name="Percent 7 2 3 2 2 2 6 4" xfId="32646" xr:uid="{00000000-0005-0000-0000-0000E6820000}"/>
    <cellStyle name="Percent 7 2 3 2 2 2 6 5" xfId="41891" xr:uid="{00000000-0005-0000-0000-0000E7820000}"/>
    <cellStyle name="Percent 7 2 3 2 2 2 7" xfId="9888" xr:uid="{00000000-0005-0000-0000-0000E8820000}"/>
    <cellStyle name="Percent 7 2 3 2 2 2 8" xfId="19138" xr:uid="{00000000-0005-0000-0000-0000E9820000}"/>
    <cellStyle name="Percent 7 2 3 2 2 2 9" xfId="28383" xr:uid="{00000000-0005-0000-0000-0000EA820000}"/>
    <cellStyle name="Percent 7 2 3 2 2 3" xfId="994" xr:uid="{00000000-0005-0000-0000-0000EB820000}"/>
    <cellStyle name="Percent 7 2 3 2 2 3 2" xfId="3836" xr:uid="{00000000-0005-0000-0000-0000EC820000}"/>
    <cellStyle name="Percent 7 2 3 2 2 3 2 2" xfId="8818" xr:uid="{00000000-0005-0000-0000-0000ED820000}"/>
    <cellStyle name="Percent 7 2 3 2 2 3 2 2 2" xfId="18063" xr:uid="{00000000-0005-0000-0000-0000EE820000}"/>
    <cellStyle name="Percent 7 2 3 2 2 3 2 2 3" xfId="27313" xr:uid="{00000000-0005-0000-0000-0000EF820000}"/>
    <cellStyle name="Percent 7 2 3 2 2 3 2 2 4" xfId="36558" xr:uid="{00000000-0005-0000-0000-0000F0820000}"/>
    <cellStyle name="Percent 7 2 3 2 2 3 2 2 5" xfId="45803" xr:uid="{00000000-0005-0000-0000-0000F1820000}"/>
    <cellStyle name="Percent 7 2 3 2 2 3 2 3" xfId="13081" xr:uid="{00000000-0005-0000-0000-0000F2820000}"/>
    <cellStyle name="Percent 7 2 3 2 2 3 2 4" xfId="22331" xr:uid="{00000000-0005-0000-0000-0000F3820000}"/>
    <cellStyle name="Percent 7 2 3 2 2 3 2 5" xfId="31576" xr:uid="{00000000-0005-0000-0000-0000F4820000}"/>
    <cellStyle name="Percent 7 2 3 2 2 3 2 6" xfId="40821" xr:uid="{00000000-0005-0000-0000-0000F5820000}"/>
    <cellStyle name="Percent 7 2 3 2 2 3 3" xfId="2398" xr:uid="{00000000-0005-0000-0000-0000F6820000}"/>
    <cellStyle name="Percent 7 2 3 2 2 3 3 2" xfId="7380" xr:uid="{00000000-0005-0000-0000-0000F7820000}"/>
    <cellStyle name="Percent 7 2 3 2 2 3 3 2 2" xfId="16625" xr:uid="{00000000-0005-0000-0000-0000F8820000}"/>
    <cellStyle name="Percent 7 2 3 2 2 3 3 2 3" xfId="25875" xr:uid="{00000000-0005-0000-0000-0000F9820000}"/>
    <cellStyle name="Percent 7 2 3 2 2 3 3 2 4" xfId="35120" xr:uid="{00000000-0005-0000-0000-0000FA820000}"/>
    <cellStyle name="Percent 7 2 3 2 2 3 3 2 5" xfId="44365" xr:uid="{00000000-0005-0000-0000-0000FB820000}"/>
    <cellStyle name="Percent 7 2 3 2 2 3 3 3" xfId="11643" xr:uid="{00000000-0005-0000-0000-0000FC820000}"/>
    <cellStyle name="Percent 7 2 3 2 2 3 3 4" xfId="20893" xr:uid="{00000000-0005-0000-0000-0000FD820000}"/>
    <cellStyle name="Percent 7 2 3 2 2 3 3 5" xfId="30138" xr:uid="{00000000-0005-0000-0000-0000FE820000}"/>
    <cellStyle name="Percent 7 2 3 2 2 3 3 6" xfId="39383" xr:uid="{00000000-0005-0000-0000-0000FF820000}"/>
    <cellStyle name="Percent 7 2 3 2 2 3 4" xfId="5976" xr:uid="{00000000-0005-0000-0000-000000830000}"/>
    <cellStyle name="Percent 7 2 3 2 2 3 4 2" xfId="15221" xr:uid="{00000000-0005-0000-0000-000001830000}"/>
    <cellStyle name="Percent 7 2 3 2 2 3 4 3" xfId="24471" xr:uid="{00000000-0005-0000-0000-000002830000}"/>
    <cellStyle name="Percent 7 2 3 2 2 3 4 4" xfId="33716" xr:uid="{00000000-0005-0000-0000-000003830000}"/>
    <cellStyle name="Percent 7 2 3 2 2 3 4 5" xfId="42961" xr:uid="{00000000-0005-0000-0000-000004830000}"/>
    <cellStyle name="Percent 7 2 3 2 2 3 5" xfId="10239" xr:uid="{00000000-0005-0000-0000-000005830000}"/>
    <cellStyle name="Percent 7 2 3 2 2 3 6" xfId="19489" xr:uid="{00000000-0005-0000-0000-000006830000}"/>
    <cellStyle name="Percent 7 2 3 2 2 3 7" xfId="28734" xr:uid="{00000000-0005-0000-0000-000007830000}"/>
    <cellStyle name="Percent 7 2 3 2 2 3 8" xfId="37979" xr:uid="{00000000-0005-0000-0000-000008830000}"/>
    <cellStyle name="Percent 7 2 3 2 2 4" xfId="3117" xr:uid="{00000000-0005-0000-0000-000009830000}"/>
    <cellStyle name="Percent 7 2 3 2 2 4 2" xfId="8099" xr:uid="{00000000-0005-0000-0000-00000A830000}"/>
    <cellStyle name="Percent 7 2 3 2 2 4 2 2" xfId="17344" xr:uid="{00000000-0005-0000-0000-00000B830000}"/>
    <cellStyle name="Percent 7 2 3 2 2 4 2 3" xfId="26594" xr:uid="{00000000-0005-0000-0000-00000C830000}"/>
    <cellStyle name="Percent 7 2 3 2 2 4 2 4" xfId="35839" xr:uid="{00000000-0005-0000-0000-00000D830000}"/>
    <cellStyle name="Percent 7 2 3 2 2 4 2 5" xfId="45084" xr:uid="{00000000-0005-0000-0000-00000E830000}"/>
    <cellStyle name="Percent 7 2 3 2 2 4 3" xfId="12362" xr:uid="{00000000-0005-0000-0000-00000F830000}"/>
    <cellStyle name="Percent 7 2 3 2 2 4 4" xfId="21612" xr:uid="{00000000-0005-0000-0000-000010830000}"/>
    <cellStyle name="Percent 7 2 3 2 2 4 5" xfId="30857" xr:uid="{00000000-0005-0000-0000-000011830000}"/>
    <cellStyle name="Percent 7 2 3 2 2 4 6" xfId="40102" xr:uid="{00000000-0005-0000-0000-000012830000}"/>
    <cellStyle name="Percent 7 2 3 2 2 5" xfId="1813" xr:uid="{00000000-0005-0000-0000-000013830000}"/>
    <cellStyle name="Percent 7 2 3 2 2 5 2" xfId="6795" xr:uid="{00000000-0005-0000-0000-000014830000}"/>
    <cellStyle name="Percent 7 2 3 2 2 5 2 2" xfId="16040" xr:uid="{00000000-0005-0000-0000-000015830000}"/>
    <cellStyle name="Percent 7 2 3 2 2 5 2 3" xfId="25290" xr:uid="{00000000-0005-0000-0000-000016830000}"/>
    <cellStyle name="Percent 7 2 3 2 2 5 2 4" xfId="34535" xr:uid="{00000000-0005-0000-0000-000017830000}"/>
    <cellStyle name="Percent 7 2 3 2 2 5 2 5" xfId="43780" xr:uid="{00000000-0005-0000-0000-000018830000}"/>
    <cellStyle name="Percent 7 2 3 2 2 5 3" xfId="11058" xr:uid="{00000000-0005-0000-0000-000019830000}"/>
    <cellStyle name="Percent 7 2 3 2 2 5 4" xfId="20308" xr:uid="{00000000-0005-0000-0000-00001A830000}"/>
    <cellStyle name="Percent 7 2 3 2 2 5 5" xfId="29553" xr:uid="{00000000-0005-0000-0000-00001B830000}"/>
    <cellStyle name="Percent 7 2 3 2 2 5 6" xfId="38798" xr:uid="{00000000-0005-0000-0000-00001C830000}"/>
    <cellStyle name="Percent 7 2 3 2 2 6" xfId="5257" xr:uid="{00000000-0005-0000-0000-00001D830000}"/>
    <cellStyle name="Percent 7 2 3 2 2 6 2" xfId="14502" xr:uid="{00000000-0005-0000-0000-00001E830000}"/>
    <cellStyle name="Percent 7 2 3 2 2 6 3" xfId="23752" xr:uid="{00000000-0005-0000-0000-00001F830000}"/>
    <cellStyle name="Percent 7 2 3 2 2 6 4" xfId="32997" xr:uid="{00000000-0005-0000-0000-000020830000}"/>
    <cellStyle name="Percent 7 2 3 2 2 6 5" xfId="42242" xr:uid="{00000000-0005-0000-0000-000021830000}"/>
    <cellStyle name="Percent 7 2 3 2 2 7" xfId="4555" xr:uid="{00000000-0005-0000-0000-000022830000}"/>
    <cellStyle name="Percent 7 2 3 2 2 7 2" xfId="13800" xr:uid="{00000000-0005-0000-0000-000023830000}"/>
    <cellStyle name="Percent 7 2 3 2 2 7 3" xfId="23050" xr:uid="{00000000-0005-0000-0000-000024830000}"/>
    <cellStyle name="Percent 7 2 3 2 2 7 4" xfId="32295" xr:uid="{00000000-0005-0000-0000-000025830000}"/>
    <cellStyle name="Percent 7 2 3 2 2 7 5" xfId="41540" xr:uid="{00000000-0005-0000-0000-000026830000}"/>
    <cellStyle name="Percent 7 2 3 2 2 8" xfId="9520" xr:uid="{00000000-0005-0000-0000-000027830000}"/>
    <cellStyle name="Percent 7 2 3 2 2 9" xfId="18770" xr:uid="{00000000-0005-0000-0000-000028830000}"/>
    <cellStyle name="Percent 7 2 3 2 3" xfId="430" xr:uid="{00000000-0005-0000-0000-000029830000}"/>
    <cellStyle name="Percent 7 2 3 2 3 10" xfId="28171" xr:uid="{00000000-0005-0000-0000-00002A830000}"/>
    <cellStyle name="Percent 7 2 3 2 3 11" xfId="37416" xr:uid="{00000000-0005-0000-0000-00002B830000}"/>
    <cellStyle name="Percent 7 2 3 2 3 2" xfId="799" xr:uid="{00000000-0005-0000-0000-00002C830000}"/>
    <cellStyle name="Percent 7 2 3 2 3 2 10" xfId="37784" xr:uid="{00000000-0005-0000-0000-00002D830000}"/>
    <cellStyle name="Percent 7 2 3 2 3 2 2" xfId="1501" xr:uid="{00000000-0005-0000-0000-00002E830000}"/>
    <cellStyle name="Percent 7 2 3 2 3 2 2 2" xfId="4343" xr:uid="{00000000-0005-0000-0000-00002F830000}"/>
    <cellStyle name="Percent 7 2 3 2 3 2 2 2 2" xfId="9325" xr:uid="{00000000-0005-0000-0000-000030830000}"/>
    <cellStyle name="Percent 7 2 3 2 3 2 2 2 2 2" xfId="18570" xr:uid="{00000000-0005-0000-0000-000031830000}"/>
    <cellStyle name="Percent 7 2 3 2 3 2 2 2 2 3" xfId="27820" xr:uid="{00000000-0005-0000-0000-000032830000}"/>
    <cellStyle name="Percent 7 2 3 2 3 2 2 2 2 4" xfId="37065" xr:uid="{00000000-0005-0000-0000-000033830000}"/>
    <cellStyle name="Percent 7 2 3 2 3 2 2 2 2 5" xfId="46310" xr:uid="{00000000-0005-0000-0000-000034830000}"/>
    <cellStyle name="Percent 7 2 3 2 3 2 2 2 3" xfId="13588" xr:uid="{00000000-0005-0000-0000-000035830000}"/>
    <cellStyle name="Percent 7 2 3 2 3 2 2 2 4" xfId="22838" xr:uid="{00000000-0005-0000-0000-000036830000}"/>
    <cellStyle name="Percent 7 2 3 2 3 2 2 2 5" xfId="32083" xr:uid="{00000000-0005-0000-0000-000037830000}"/>
    <cellStyle name="Percent 7 2 3 2 3 2 2 2 6" xfId="41328" xr:uid="{00000000-0005-0000-0000-000038830000}"/>
    <cellStyle name="Percent 7 2 3 2 3 2 2 3" xfId="2922" xr:uid="{00000000-0005-0000-0000-000039830000}"/>
    <cellStyle name="Percent 7 2 3 2 3 2 2 3 2" xfId="7904" xr:uid="{00000000-0005-0000-0000-00003A830000}"/>
    <cellStyle name="Percent 7 2 3 2 3 2 2 3 2 2" xfId="17149" xr:uid="{00000000-0005-0000-0000-00003B830000}"/>
    <cellStyle name="Percent 7 2 3 2 3 2 2 3 2 3" xfId="26399" xr:uid="{00000000-0005-0000-0000-00003C830000}"/>
    <cellStyle name="Percent 7 2 3 2 3 2 2 3 2 4" xfId="35644" xr:uid="{00000000-0005-0000-0000-00003D830000}"/>
    <cellStyle name="Percent 7 2 3 2 3 2 2 3 2 5" xfId="44889" xr:uid="{00000000-0005-0000-0000-00003E830000}"/>
    <cellStyle name="Percent 7 2 3 2 3 2 2 3 3" xfId="12167" xr:uid="{00000000-0005-0000-0000-00003F830000}"/>
    <cellStyle name="Percent 7 2 3 2 3 2 2 3 4" xfId="21417" xr:uid="{00000000-0005-0000-0000-000040830000}"/>
    <cellStyle name="Percent 7 2 3 2 3 2 2 3 5" xfId="30662" xr:uid="{00000000-0005-0000-0000-000041830000}"/>
    <cellStyle name="Percent 7 2 3 2 3 2 2 3 6" xfId="39907" xr:uid="{00000000-0005-0000-0000-000042830000}"/>
    <cellStyle name="Percent 7 2 3 2 3 2 2 4" xfId="6483" xr:uid="{00000000-0005-0000-0000-000043830000}"/>
    <cellStyle name="Percent 7 2 3 2 3 2 2 4 2" xfId="15728" xr:uid="{00000000-0005-0000-0000-000044830000}"/>
    <cellStyle name="Percent 7 2 3 2 3 2 2 4 3" xfId="24978" xr:uid="{00000000-0005-0000-0000-000045830000}"/>
    <cellStyle name="Percent 7 2 3 2 3 2 2 4 4" xfId="34223" xr:uid="{00000000-0005-0000-0000-000046830000}"/>
    <cellStyle name="Percent 7 2 3 2 3 2 2 4 5" xfId="43468" xr:uid="{00000000-0005-0000-0000-000047830000}"/>
    <cellStyle name="Percent 7 2 3 2 3 2 2 5" xfId="10746" xr:uid="{00000000-0005-0000-0000-000048830000}"/>
    <cellStyle name="Percent 7 2 3 2 3 2 2 6" xfId="19996" xr:uid="{00000000-0005-0000-0000-000049830000}"/>
    <cellStyle name="Percent 7 2 3 2 3 2 2 7" xfId="29241" xr:uid="{00000000-0005-0000-0000-00004A830000}"/>
    <cellStyle name="Percent 7 2 3 2 3 2 2 8" xfId="38486" xr:uid="{00000000-0005-0000-0000-00004B830000}"/>
    <cellStyle name="Percent 7 2 3 2 3 2 3" xfId="3641" xr:uid="{00000000-0005-0000-0000-00004C830000}"/>
    <cellStyle name="Percent 7 2 3 2 3 2 3 2" xfId="8623" xr:uid="{00000000-0005-0000-0000-00004D830000}"/>
    <cellStyle name="Percent 7 2 3 2 3 2 3 2 2" xfId="17868" xr:uid="{00000000-0005-0000-0000-00004E830000}"/>
    <cellStyle name="Percent 7 2 3 2 3 2 3 2 3" xfId="27118" xr:uid="{00000000-0005-0000-0000-00004F830000}"/>
    <cellStyle name="Percent 7 2 3 2 3 2 3 2 4" xfId="36363" xr:uid="{00000000-0005-0000-0000-000050830000}"/>
    <cellStyle name="Percent 7 2 3 2 3 2 3 2 5" xfId="45608" xr:uid="{00000000-0005-0000-0000-000051830000}"/>
    <cellStyle name="Percent 7 2 3 2 3 2 3 3" xfId="12886" xr:uid="{00000000-0005-0000-0000-000052830000}"/>
    <cellStyle name="Percent 7 2 3 2 3 2 3 4" xfId="22136" xr:uid="{00000000-0005-0000-0000-000053830000}"/>
    <cellStyle name="Percent 7 2 3 2 3 2 3 5" xfId="31381" xr:uid="{00000000-0005-0000-0000-000054830000}"/>
    <cellStyle name="Percent 7 2 3 2 3 2 3 6" xfId="40626" xr:uid="{00000000-0005-0000-0000-000055830000}"/>
    <cellStyle name="Percent 7 2 3 2 3 2 4" xfId="2203" xr:uid="{00000000-0005-0000-0000-000056830000}"/>
    <cellStyle name="Percent 7 2 3 2 3 2 4 2" xfId="7185" xr:uid="{00000000-0005-0000-0000-000057830000}"/>
    <cellStyle name="Percent 7 2 3 2 3 2 4 2 2" xfId="16430" xr:uid="{00000000-0005-0000-0000-000058830000}"/>
    <cellStyle name="Percent 7 2 3 2 3 2 4 2 3" xfId="25680" xr:uid="{00000000-0005-0000-0000-000059830000}"/>
    <cellStyle name="Percent 7 2 3 2 3 2 4 2 4" xfId="34925" xr:uid="{00000000-0005-0000-0000-00005A830000}"/>
    <cellStyle name="Percent 7 2 3 2 3 2 4 2 5" xfId="44170" xr:uid="{00000000-0005-0000-0000-00005B830000}"/>
    <cellStyle name="Percent 7 2 3 2 3 2 4 3" xfId="11448" xr:uid="{00000000-0005-0000-0000-00005C830000}"/>
    <cellStyle name="Percent 7 2 3 2 3 2 4 4" xfId="20698" xr:uid="{00000000-0005-0000-0000-00005D830000}"/>
    <cellStyle name="Percent 7 2 3 2 3 2 4 5" xfId="29943" xr:uid="{00000000-0005-0000-0000-00005E830000}"/>
    <cellStyle name="Percent 7 2 3 2 3 2 4 6" xfId="39188" xr:uid="{00000000-0005-0000-0000-00005F830000}"/>
    <cellStyle name="Percent 7 2 3 2 3 2 5" xfId="5781" xr:uid="{00000000-0005-0000-0000-000060830000}"/>
    <cellStyle name="Percent 7 2 3 2 3 2 5 2" xfId="15026" xr:uid="{00000000-0005-0000-0000-000061830000}"/>
    <cellStyle name="Percent 7 2 3 2 3 2 5 3" xfId="24276" xr:uid="{00000000-0005-0000-0000-000062830000}"/>
    <cellStyle name="Percent 7 2 3 2 3 2 5 4" xfId="33521" xr:uid="{00000000-0005-0000-0000-000063830000}"/>
    <cellStyle name="Percent 7 2 3 2 3 2 5 5" xfId="42766" xr:uid="{00000000-0005-0000-0000-000064830000}"/>
    <cellStyle name="Percent 7 2 3 2 3 2 6" xfId="5062" xr:uid="{00000000-0005-0000-0000-000065830000}"/>
    <cellStyle name="Percent 7 2 3 2 3 2 6 2" xfId="14307" xr:uid="{00000000-0005-0000-0000-000066830000}"/>
    <cellStyle name="Percent 7 2 3 2 3 2 6 3" xfId="23557" xr:uid="{00000000-0005-0000-0000-000067830000}"/>
    <cellStyle name="Percent 7 2 3 2 3 2 6 4" xfId="32802" xr:uid="{00000000-0005-0000-0000-000068830000}"/>
    <cellStyle name="Percent 7 2 3 2 3 2 6 5" xfId="42047" xr:uid="{00000000-0005-0000-0000-000069830000}"/>
    <cellStyle name="Percent 7 2 3 2 3 2 7" xfId="10044" xr:uid="{00000000-0005-0000-0000-00006A830000}"/>
    <cellStyle name="Percent 7 2 3 2 3 2 8" xfId="19294" xr:uid="{00000000-0005-0000-0000-00006B830000}"/>
    <cellStyle name="Percent 7 2 3 2 3 2 9" xfId="28539" xr:uid="{00000000-0005-0000-0000-00006C830000}"/>
    <cellStyle name="Percent 7 2 3 2 3 3" xfId="1150" xr:uid="{00000000-0005-0000-0000-00006D830000}"/>
    <cellStyle name="Percent 7 2 3 2 3 3 2" xfId="3992" xr:uid="{00000000-0005-0000-0000-00006E830000}"/>
    <cellStyle name="Percent 7 2 3 2 3 3 2 2" xfId="8974" xr:uid="{00000000-0005-0000-0000-00006F830000}"/>
    <cellStyle name="Percent 7 2 3 2 3 3 2 2 2" xfId="18219" xr:uid="{00000000-0005-0000-0000-000070830000}"/>
    <cellStyle name="Percent 7 2 3 2 3 3 2 2 3" xfId="27469" xr:uid="{00000000-0005-0000-0000-000071830000}"/>
    <cellStyle name="Percent 7 2 3 2 3 3 2 2 4" xfId="36714" xr:uid="{00000000-0005-0000-0000-000072830000}"/>
    <cellStyle name="Percent 7 2 3 2 3 3 2 2 5" xfId="45959" xr:uid="{00000000-0005-0000-0000-000073830000}"/>
    <cellStyle name="Percent 7 2 3 2 3 3 2 3" xfId="13237" xr:uid="{00000000-0005-0000-0000-000074830000}"/>
    <cellStyle name="Percent 7 2 3 2 3 3 2 4" xfId="22487" xr:uid="{00000000-0005-0000-0000-000075830000}"/>
    <cellStyle name="Percent 7 2 3 2 3 3 2 5" xfId="31732" xr:uid="{00000000-0005-0000-0000-000076830000}"/>
    <cellStyle name="Percent 7 2 3 2 3 3 2 6" xfId="40977" xr:uid="{00000000-0005-0000-0000-000077830000}"/>
    <cellStyle name="Percent 7 2 3 2 3 3 3" xfId="2554" xr:uid="{00000000-0005-0000-0000-000078830000}"/>
    <cellStyle name="Percent 7 2 3 2 3 3 3 2" xfId="7536" xr:uid="{00000000-0005-0000-0000-000079830000}"/>
    <cellStyle name="Percent 7 2 3 2 3 3 3 2 2" xfId="16781" xr:uid="{00000000-0005-0000-0000-00007A830000}"/>
    <cellStyle name="Percent 7 2 3 2 3 3 3 2 3" xfId="26031" xr:uid="{00000000-0005-0000-0000-00007B830000}"/>
    <cellStyle name="Percent 7 2 3 2 3 3 3 2 4" xfId="35276" xr:uid="{00000000-0005-0000-0000-00007C830000}"/>
    <cellStyle name="Percent 7 2 3 2 3 3 3 2 5" xfId="44521" xr:uid="{00000000-0005-0000-0000-00007D830000}"/>
    <cellStyle name="Percent 7 2 3 2 3 3 3 3" xfId="11799" xr:uid="{00000000-0005-0000-0000-00007E830000}"/>
    <cellStyle name="Percent 7 2 3 2 3 3 3 4" xfId="21049" xr:uid="{00000000-0005-0000-0000-00007F830000}"/>
    <cellStyle name="Percent 7 2 3 2 3 3 3 5" xfId="30294" xr:uid="{00000000-0005-0000-0000-000080830000}"/>
    <cellStyle name="Percent 7 2 3 2 3 3 3 6" xfId="39539" xr:uid="{00000000-0005-0000-0000-000081830000}"/>
    <cellStyle name="Percent 7 2 3 2 3 3 4" xfId="6132" xr:uid="{00000000-0005-0000-0000-000082830000}"/>
    <cellStyle name="Percent 7 2 3 2 3 3 4 2" xfId="15377" xr:uid="{00000000-0005-0000-0000-000083830000}"/>
    <cellStyle name="Percent 7 2 3 2 3 3 4 3" xfId="24627" xr:uid="{00000000-0005-0000-0000-000084830000}"/>
    <cellStyle name="Percent 7 2 3 2 3 3 4 4" xfId="33872" xr:uid="{00000000-0005-0000-0000-000085830000}"/>
    <cellStyle name="Percent 7 2 3 2 3 3 4 5" xfId="43117" xr:uid="{00000000-0005-0000-0000-000086830000}"/>
    <cellStyle name="Percent 7 2 3 2 3 3 5" xfId="10395" xr:uid="{00000000-0005-0000-0000-000087830000}"/>
    <cellStyle name="Percent 7 2 3 2 3 3 6" xfId="19645" xr:uid="{00000000-0005-0000-0000-000088830000}"/>
    <cellStyle name="Percent 7 2 3 2 3 3 7" xfId="28890" xr:uid="{00000000-0005-0000-0000-000089830000}"/>
    <cellStyle name="Percent 7 2 3 2 3 3 8" xfId="38135" xr:uid="{00000000-0005-0000-0000-00008A830000}"/>
    <cellStyle name="Percent 7 2 3 2 3 4" xfId="3273" xr:uid="{00000000-0005-0000-0000-00008B830000}"/>
    <cellStyle name="Percent 7 2 3 2 3 4 2" xfId="8255" xr:uid="{00000000-0005-0000-0000-00008C830000}"/>
    <cellStyle name="Percent 7 2 3 2 3 4 2 2" xfId="17500" xr:uid="{00000000-0005-0000-0000-00008D830000}"/>
    <cellStyle name="Percent 7 2 3 2 3 4 2 3" xfId="26750" xr:uid="{00000000-0005-0000-0000-00008E830000}"/>
    <cellStyle name="Percent 7 2 3 2 3 4 2 4" xfId="35995" xr:uid="{00000000-0005-0000-0000-00008F830000}"/>
    <cellStyle name="Percent 7 2 3 2 3 4 2 5" xfId="45240" xr:uid="{00000000-0005-0000-0000-000090830000}"/>
    <cellStyle name="Percent 7 2 3 2 3 4 3" xfId="12518" xr:uid="{00000000-0005-0000-0000-000091830000}"/>
    <cellStyle name="Percent 7 2 3 2 3 4 4" xfId="21768" xr:uid="{00000000-0005-0000-0000-000092830000}"/>
    <cellStyle name="Percent 7 2 3 2 3 4 5" xfId="31013" xr:uid="{00000000-0005-0000-0000-000093830000}"/>
    <cellStyle name="Percent 7 2 3 2 3 4 6" xfId="40258" xr:uid="{00000000-0005-0000-0000-000094830000}"/>
    <cellStyle name="Percent 7 2 3 2 3 5" xfId="1735" xr:uid="{00000000-0005-0000-0000-000095830000}"/>
    <cellStyle name="Percent 7 2 3 2 3 5 2" xfId="6717" xr:uid="{00000000-0005-0000-0000-000096830000}"/>
    <cellStyle name="Percent 7 2 3 2 3 5 2 2" xfId="15962" xr:uid="{00000000-0005-0000-0000-000097830000}"/>
    <cellStyle name="Percent 7 2 3 2 3 5 2 3" xfId="25212" xr:uid="{00000000-0005-0000-0000-000098830000}"/>
    <cellStyle name="Percent 7 2 3 2 3 5 2 4" xfId="34457" xr:uid="{00000000-0005-0000-0000-000099830000}"/>
    <cellStyle name="Percent 7 2 3 2 3 5 2 5" xfId="43702" xr:uid="{00000000-0005-0000-0000-00009A830000}"/>
    <cellStyle name="Percent 7 2 3 2 3 5 3" xfId="10980" xr:uid="{00000000-0005-0000-0000-00009B830000}"/>
    <cellStyle name="Percent 7 2 3 2 3 5 4" xfId="20230" xr:uid="{00000000-0005-0000-0000-00009C830000}"/>
    <cellStyle name="Percent 7 2 3 2 3 5 5" xfId="29475" xr:uid="{00000000-0005-0000-0000-00009D830000}"/>
    <cellStyle name="Percent 7 2 3 2 3 5 6" xfId="38720" xr:uid="{00000000-0005-0000-0000-00009E830000}"/>
    <cellStyle name="Percent 7 2 3 2 3 6" xfId="5413" xr:uid="{00000000-0005-0000-0000-00009F830000}"/>
    <cellStyle name="Percent 7 2 3 2 3 6 2" xfId="14658" xr:uid="{00000000-0005-0000-0000-0000A0830000}"/>
    <cellStyle name="Percent 7 2 3 2 3 6 3" xfId="23908" xr:uid="{00000000-0005-0000-0000-0000A1830000}"/>
    <cellStyle name="Percent 7 2 3 2 3 6 4" xfId="33153" xr:uid="{00000000-0005-0000-0000-0000A2830000}"/>
    <cellStyle name="Percent 7 2 3 2 3 6 5" xfId="42398" xr:uid="{00000000-0005-0000-0000-0000A3830000}"/>
    <cellStyle name="Percent 7 2 3 2 3 7" xfId="4711" xr:uid="{00000000-0005-0000-0000-0000A4830000}"/>
    <cellStyle name="Percent 7 2 3 2 3 7 2" xfId="13956" xr:uid="{00000000-0005-0000-0000-0000A5830000}"/>
    <cellStyle name="Percent 7 2 3 2 3 7 3" xfId="23206" xr:uid="{00000000-0005-0000-0000-0000A6830000}"/>
    <cellStyle name="Percent 7 2 3 2 3 7 4" xfId="32451" xr:uid="{00000000-0005-0000-0000-0000A7830000}"/>
    <cellStyle name="Percent 7 2 3 2 3 7 5" xfId="41696" xr:uid="{00000000-0005-0000-0000-0000A8830000}"/>
    <cellStyle name="Percent 7 2 3 2 3 8" xfId="9676" xr:uid="{00000000-0005-0000-0000-0000A9830000}"/>
    <cellStyle name="Percent 7 2 3 2 3 9" xfId="18926" xr:uid="{00000000-0005-0000-0000-0000AA830000}"/>
    <cellStyle name="Percent 7 2 3 2 4" xfId="565" xr:uid="{00000000-0005-0000-0000-0000AB830000}"/>
    <cellStyle name="Percent 7 2 3 2 4 10" xfId="37550" xr:uid="{00000000-0005-0000-0000-0000AC830000}"/>
    <cellStyle name="Percent 7 2 3 2 4 2" xfId="1267" xr:uid="{00000000-0005-0000-0000-0000AD830000}"/>
    <cellStyle name="Percent 7 2 3 2 4 2 2" xfId="4109" xr:uid="{00000000-0005-0000-0000-0000AE830000}"/>
    <cellStyle name="Percent 7 2 3 2 4 2 2 2" xfId="9091" xr:uid="{00000000-0005-0000-0000-0000AF830000}"/>
    <cellStyle name="Percent 7 2 3 2 4 2 2 2 2" xfId="18336" xr:uid="{00000000-0005-0000-0000-0000B0830000}"/>
    <cellStyle name="Percent 7 2 3 2 4 2 2 2 3" xfId="27586" xr:uid="{00000000-0005-0000-0000-0000B1830000}"/>
    <cellStyle name="Percent 7 2 3 2 4 2 2 2 4" xfId="36831" xr:uid="{00000000-0005-0000-0000-0000B2830000}"/>
    <cellStyle name="Percent 7 2 3 2 4 2 2 2 5" xfId="46076" xr:uid="{00000000-0005-0000-0000-0000B3830000}"/>
    <cellStyle name="Percent 7 2 3 2 4 2 2 3" xfId="13354" xr:uid="{00000000-0005-0000-0000-0000B4830000}"/>
    <cellStyle name="Percent 7 2 3 2 4 2 2 4" xfId="22604" xr:uid="{00000000-0005-0000-0000-0000B5830000}"/>
    <cellStyle name="Percent 7 2 3 2 4 2 2 5" xfId="31849" xr:uid="{00000000-0005-0000-0000-0000B6830000}"/>
    <cellStyle name="Percent 7 2 3 2 4 2 2 6" xfId="41094" xr:uid="{00000000-0005-0000-0000-0000B7830000}"/>
    <cellStyle name="Percent 7 2 3 2 4 2 3" xfId="2688" xr:uid="{00000000-0005-0000-0000-0000B8830000}"/>
    <cellStyle name="Percent 7 2 3 2 4 2 3 2" xfId="7670" xr:uid="{00000000-0005-0000-0000-0000B9830000}"/>
    <cellStyle name="Percent 7 2 3 2 4 2 3 2 2" xfId="16915" xr:uid="{00000000-0005-0000-0000-0000BA830000}"/>
    <cellStyle name="Percent 7 2 3 2 4 2 3 2 3" xfId="26165" xr:uid="{00000000-0005-0000-0000-0000BB830000}"/>
    <cellStyle name="Percent 7 2 3 2 4 2 3 2 4" xfId="35410" xr:uid="{00000000-0005-0000-0000-0000BC830000}"/>
    <cellStyle name="Percent 7 2 3 2 4 2 3 2 5" xfId="44655" xr:uid="{00000000-0005-0000-0000-0000BD830000}"/>
    <cellStyle name="Percent 7 2 3 2 4 2 3 3" xfId="11933" xr:uid="{00000000-0005-0000-0000-0000BE830000}"/>
    <cellStyle name="Percent 7 2 3 2 4 2 3 4" xfId="21183" xr:uid="{00000000-0005-0000-0000-0000BF830000}"/>
    <cellStyle name="Percent 7 2 3 2 4 2 3 5" xfId="30428" xr:uid="{00000000-0005-0000-0000-0000C0830000}"/>
    <cellStyle name="Percent 7 2 3 2 4 2 3 6" xfId="39673" xr:uid="{00000000-0005-0000-0000-0000C1830000}"/>
    <cellStyle name="Percent 7 2 3 2 4 2 4" xfId="6249" xr:uid="{00000000-0005-0000-0000-0000C2830000}"/>
    <cellStyle name="Percent 7 2 3 2 4 2 4 2" xfId="15494" xr:uid="{00000000-0005-0000-0000-0000C3830000}"/>
    <cellStyle name="Percent 7 2 3 2 4 2 4 3" xfId="24744" xr:uid="{00000000-0005-0000-0000-0000C4830000}"/>
    <cellStyle name="Percent 7 2 3 2 4 2 4 4" xfId="33989" xr:uid="{00000000-0005-0000-0000-0000C5830000}"/>
    <cellStyle name="Percent 7 2 3 2 4 2 4 5" xfId="43234" xr:uid="{00000000-0005-0000-0000-0000C6830000}"/>
    <cellStyle name="Percent 7 2 3 2 4 2 5" xfId="10512" xr:uid="{00000000-0005-0000-0000-0000C7830000}"/>
    <cellStyle name="Percent 7 2 3 2 4 2 6" xfId="19762" xr:uid="{00000000-0005-0000-0000-0000C8830000}"/>
    <cellStyle name="Percent 7 2 3 2 4 2 7" xfId="29007" xr:uid="{00000000-0005-0000-0000-0000C9830000}"/>
    <cellStyle name="Percent 7 2 3 2 4 2 8" xfId="38252" xr:uid="{00000000-0005-0000-0000-0000CA830000}"/>
    <cellStyle name="Percent 7 2 3 2 4 3" xfId="3407" xr:uid="{00000000-0005-0000-0000-0000CB830000}"/>
    <cellStyle name="Percent 7 2 3 2 4 3 2" xfId="8389" xr:uid="{00000000-0005-0000-0000-0000CC830000}"/>
    <cellStyle name="Percent 7 2 3 2 4 3 2 2" xfId="17634" xr:uid="{00000000-0005-0000-0000-0000CD830000}"/>
    <cellStyle name="Percent 7 2 3 2 4 3 2 3" xfId="26884" xr:uid="{00000000-0005-0000-0000-0000CE830000}"/>
    <cellStyle name="Percent 7 2 3 2 4 3 2 4" xfId="36129" xr:uid="{00000000-0005-0000-0000-0000CF830000}"/>
    <cellStyle name="Percent 7 2 3 2 4 3 2 5" xfId="45374" xr:uid="{00000000-0005-0000-0000-0000D0830000}"/>
    <cellStyle name="Percent 7 2 3 2 4 3 3" xfId="12652" xr:uid="{00000000-0005-0000-0000-0000D1830000}"/>
    <cellStyle name="Percent 7 2 3 2 4 3 4" xfId="21902" xr:uid="{00000000-0005-0000-0000-0000D2830000}"/>
    <cellStyle name="Percent 7 2 3 2 4 3 5" xfId="31147" xr:uid="{00000000-0005-0000-0000-0000D3830000}"/>
    <cellStyle name="Percent 7 2 3 2 4 3 6" xfId="40392" xr:uid="{00000000-0005-0000-0000-0000D4830000}"/>
    <cellStyle name="Percent 7 2 3 2 4 4" xfId="1969" xr:uid="{00000000-0005-0000-0000-0000D5830000}"/>
    <cellStyle name="Percent 7 2 3 2 4 4 2" xfId="6951" xr:uid="{00000000-0005-0000-0000-0000D6830000}"/>
    <cellStyle name="Percent 7 2 3 2 4 4 2 2" xfId="16196" xr:uid="{00000000-0005-0000-0000-0000D7830000}"/>
    <cellStyle name="Percent 7 2 3 2 4 4 2 3" xfId="25446" xr:uid="{00000000-0005-0000-0000-0000D8830000}"/>
    <cellStyle name="Percent 7 2 3 2 4 4 2 4" xfId="34691" xr:uid="{00000000-0005-0000-0000-0000D9830000}"/>
    <cellStyle name="Percent 7 2 3 2 4 4 2 5" xfId="43936" xr:uid="{00000000-0005-0000-0000-0000DA830000}"/>
    <cellStyle name="Percent 7 2 3 2 4 4 3" xfId="11214" xr:uid="{00000000-0005-0000-0000-0000DB830000}"/>
    <cellStyle name="Percent 7 2 3 2 4 4 4" xfId="20464" xr:uid="{00000000-0005-0000-0000-0000DC830000}"/>
    <cellStyle name="Percent 7 2 3 2 4 4 5" xfId="29709" xr:uid="{00000000-0005-0000-0000-0000DD830000}"/>
    <cellStyle name="Percent 7 2 3 2 4 4 6" xfId="38954" xr:uid="{00000000-0005-0000-0000-0000DE830000}"/>
    <cellStyle name="Percent 7 2 3 2 4 5" xfId="5547" xr:uid="{00000000-0005-0000-0000-0000DF830000}"/>
    <cellStyle name="Percent 7 2 3 2 4 5 2" xfId="14792" xr:uid="{00000000-0005-0000-0000-0000E0830000}"/>
    <cellStyle name="Percent 7 2 3 2 4 5 3" xfId="24042" xr:uid="{00000000-0005-0000-0000-0000E1830000}"/>
    <cellStyle name="Percent 7 2 3 2 4 5 4" xfId="33287" xr:uid="{00000000-0005-0000-0000-0000E2830000}"/>
    <cellStyle name="Percent 7 2 3 2 4 5 5" xfId="42532" xr:uid="{00000000-0005-0000-0000-0000E3830000}"/>
    <cellStyle name="Percent 7 2 3 2 4 6" xfId="4828" xr:uid="{00000000-0005-0000-0000-0000E4830000}"/>
    <cellStyle name="Percent 7 2 3 2 4 6 2" xfId="14073" xr:uid="{00000000-0005-0000-0000-0000E5830000}"/>
    <cellStyle name="Percent 7 2 3 2 4 6 3" xfId="23323" xr:uid="{00000000-0005-0000-0000-0000E6830000}"/>
    <cellStyle name="Percent 7 2 3 2 4 6 4" xfId="32568" xr:uid="{00000000-0005-0000-0000-0000E7830000}"/>
    <cellStyle name="Percent 7 2 3 2 4 6 5" xfId="41813" xr:uid="{00000000-0005-0000-0000-0000E8830000}"/>
    <cellStyle name="Percent 7 2 3 2 4 7" xfId="9810" xr:uid="{00000000-0005-0000-0000-0000E9830000}"/>
    <cellStyle name="Percent 7 2 3 2 4 8" xfId="19060" xr:uid="{00000000-0005-0000-0000-0000EA830000}"/>
    <cellStyle name="Percent 7 2 3 2 4 9" xfId="28305" xr:uid="{00000000-0005-0000-0000-0000EB830000}"/>
    <cellStyle name="Percent 7 2 3 2 5" xfId="916" xr:uid="{00000000-0005-0000-0000-0000EC830000}"/>
    <cellStyle name="Percent 7 2 3 2 5 2" xfId="3758" xr:uid="{00000000-0005-0000-0000-0000ED830000}"/>
    <cellStyle name="Percent 7 2 3 2 5 2 2" xfId="8740" xr:uid="{00000000-0005-0000-0000-0000EE830000}"/>
    <cellStyle name="Percent 7 2 3 2 5 2 2 2" xfId="17985" xr:uid="{00000000-0005-0000-0000-0000EF830000}"/>
    <cellStyle name="Percent 7 2 3 2 5 2 2 3" xfId="27235" xr:uid="{00000000-0005-0000-0000-0000F0830000}"/>
    <cellStyle name="Percent 7 2 3 2 5 2 2 4" xfId="36480" xr:uid="{00000000-0005-0000-0000-0000F1830000}"/>
    <cellStyle name="Percent 7 2 3 2 5 2 2 5" xfId="45725" xr:uid="{00000000-0005-0000-0000-0000F2830000}"/>
    <cellStyle name="Percent 7 2 3 2 5 2 3" xfId="13003" xr:uid="{00000000-0005-0000-0000-0000F3830000}"/>
    <cellStyle name="Percent 7 2 3 2 5 2 4" xfId="22253" xr:uid="{00000000-0005-0000-0000-0000F4830000}"/>
    <cellStyle name="Percent 7 2 3 2 5 2 5" xfId="31498" xr:uid="{00000000-0005-0000-0000-0000F5830000}"/>
    <cellStyle name="Percent 7 2 3 2 5 2 6" xfId="40743" xr:uid="{00000000-0005-0000-0000-0000F6830000}"/>
    <cellStyle name="Percent 7 2 3 2 5 3" xfId="2320" xr:uid="{00000000-0005-0000-0000-0000F7830000}"/>
    <cellStyle name="Percent 7 2 3 2 5 3 2" xfId="7302" xr:uid="{00000000-0005-0000-0000-0000F8830000}"/>
    <cellStyle name="Percent 7 2 3 2 5 3 2 2" xfId="16547" xr:uid="{00000000-0005-0000-0000-0000F9830000}"/>
    <cellStyle name="Percent 7 2 3 2 5 3 2 3" xfId="25797" xr:uid="{00000000-0005-0000-0000-0000FA830000}"/>
    <cellStyle name="Percent 7 2 3 2 5 3 2 4" xfId="35042" xr:uid="{00000000-0005-0000-0000-0000FB830000}"/>
    <cellStyle name="Percent 7 2 3 2 5 3 2 5" xfId="44287" xr:uid="{00000000-0005-0000-0000-0000FC830000}"/>
    <cellStyle name="Percent 7 2 3 2 5 3 3" xfId="11565" xr:uid="{00000000-0005-0000-0000-0000FD830000}"/>
    <cellStyle name="Percent 7 2 3 2 5 3 4" xfId="20815" xr:uid="{00000000-0005-0000-0000-0000FE830000}"/>
    <cellStyle name="Percent 7 2 3 2 5 3 5" xfId="30060" xr:uid="{00000000-0005-0000-0000-0000FF830000}"/>
    <cellStyle name="Percent 7 2 3 2 5 3 6" xfId="39305" xr:uid="{00000000-0005-0000-0000-000000840000}"/>
    <cellStyle name="Percent 7 2 3 2 5 4" xfId="5898" xr:uid="{00000000-0005-0000-0000-000001840000}"/>
    <cellStyle name="Percent 7 2 3 2 5 4 2" xfId="15143" xr:uid="{00000000-0005-0000-0000-000002840000}"/>
    <cellStyle name="Percent 7 2 3 2 5 4 3" xfId="24393" xr:uid="{00000000-0005-0000-0000-000003840000}"/>
    <cellStyle name="Percent 7 2 3 2 5 4 4" xfId="33638" xr:uid="{00000000-0005-0000-0000-000004840000}"/>
    <cellStyle name="Percent 7 2 3 2 5 4 5" xfId="42883" xr:uid="{00000000-0005-0000-0000-000005840000}"/>
    <cellStyle name="Percent 7 2 3 2 5 5" xfId="10161" xr:uid="{00000000-0005-0000-0000-000006840000}"/>
    <cellStyle name="Percent 7 2 3 2 5 6" xfId="19411" xr:uid="{00000000-0005-0000-0000-000007840000}"/>
    <cellStyle name="Percent 7 2 3 2 5 7" xfId="28656" xr:uid="{00000000-0005-0000-0000-000008840000}"/>
    <cellStyle name="Percent 7 2 3 2 5 8" xfId="37901" xr:uid="{00000000-0005-0000-0000-000009840000}"/>
    <cellStyle name="Percent 7 2 3 2 6" xfId="3039" xr:uid="{00000000-0005-0000-0000-00000A840000}"/>
    <cellStyle name="Percent 7 2 3 2 6 2" xfId="8021" xr:uid="{00000000-0005-0000-0000-00000B840000}"/>
    <cellStyle name="Percent 7 2 3 2 6 2 2" xfId="17266" xr:uid="{00000000-0005-0000-0000-00000C840000}"/>
    <cellStyle name="Percent 7 2 3 2 6 2 3" xfId="26516" xr:uid="{00000000-0005-0000-0000-00000D840000}"/>
    <cellStyle name="Percent 7 2 3 2 6 2 4" xfId="35761" xr:uid="{00000000-0005-0000-0000-00000E840000}"/>
    <cellStyle name="Percent 7 2 3 2 6 2 5" xfId="45006" xr:uid="{00000000-0005-0000-0000-00000F840000}"/>
    <cellStyle name="Percent 7 2 3 2 6 3" xfId="12284" xr:uid="{00000000-0005-0000-0000-000010840000}"/>
    <cellStyle name="Percent 7 2 3 2 6 4" xfId="21534" xr:uid="{00000000-0005-0000-0000-000011840000}"/>
    <cellStyle name="Percent 7 2 3 2 6 5" xfId="30779" xr:uid="{00000000-0005-0000-0000-000012840000}"/>
    <cellStyle name="Percent 7 2 3 2 6 6" xfId="40024" xr:uid="{00000000-0005-0000-0000-000013840000}"/>
    <cellStyle name="Percent 7 2 3 2 7" xfId="1579" xr:uid="{00000000-0005-0000-0000-000014840000}"/>
    <cellStyle name="Percent 7 2 3 2 7 2" xfId="6561" xr:uid="{00000000-0005-0000-0000-000015840000}"/>
    <cellStyle name="Percent 7 2 3 2 7 2 2" xfId="15806" xr:uid="{00000000-0005-0000-0000-000016840000}"/>
    <cellStyle name="Percent 7 2 3 2 7 2 3" xfId="25056" xr:uid="{00000000-0005-0000-0000-000017840000}"/>
    <cellStyle name="Percent 7 2 3 2 7 2 4" xfId="34301" xr:uid="{00000000-0005-0000-0000-000018840000}"/>
    <cellStyle name="Percent 7 2 3 2 7 2 5" xfId="43546" xr:uid="{00000000-0005-0000-0000-000019840000}"/>
    <cellStyle name="Percent 7 2 3 2 7 3" xfId="10824" xr:uid="{00000000-0005-0000-0000-00001A840000}"/>
    <cellStyle name="Percent 7 2 3 2 7 4" xfId="20074" xr:uid="{00000000-0005-0000-0000-00001B840000}"/>
    <cellStyle name="Percent 7 2 3 2 7 5" xfId="29319" xr:uid="{00000000-0005-0000-0000-00001C840000}"/>
    <cellStyle name="Percent 7 2 3 2 7 6" xfId="38564" xr:uid="{00000000-0005-0000-0000-00001D840000}"/>
    <cellStyle name="Percent 7 2 3 2 8" xfId="5179" xr:uid="{00000000-0005-0000-0000-00001E840000}"/>
    <cellStyle name="Percent 7 2 3 2 8 2" xfId="14424" xr:uid="{00000000-0005-0000-0000-00001F840000}"/>
    <cellStyle name="Percent 7 2 3 2 8 3" xfId="23674" xr:uid="{00000000-0005-0000-0000-000020840000}"/>
    <cellStyle name="Percent 7 2 3 2 8 4" xfId="32919" xr:uid="{00000000-0005-0000-0000-000021840000}"/>
    <cellStyle name="Percent 7 2 3 2 8 5" xfId="42164" xr:uid="{00000000-0005-0000-0000-000022840000}"/>
    <cellStyle name="Percent 7 2 3 2 9" xfId="4477" xr:uid="{00000000-0005-0000-0000-000023840000}"/>
    <cellStyle name="Percent 7 2 3 2 9 2" xfId="13722" xr:uid="{00000000-0005-0000-0000-000024840000}"/>
    <cellStyle name="Percent 7 2 3 2 9 3" xfId="22972" xr:uid="{00000000-0005-0000-0000-000025840000}"/>
    <cellStyle name="Percent 7 2 3 2 9 4" xfId="32217" xr:uid="{00000000-0005-0000-0000-000026840000}"/>
    <cellStyle name="Percent 7 2 3 2 9 5" xfId="41462" xr:uid="{00000000-0005-0000-0000-000027840000}"/>
    <cellStyle name="Percent 7 2 3 3" xfId="156" xr:uid="{00000000-0005-0000-0000-000028840000}"/>
    <cellStyle name="Percent 7 2 3 3 10" xfId="9403" xr:uid="{00000000-0005-0000-0000-000029840000}"/>
    <cellStyle name="Percent 7 2 3 3 11" xfId="18653" xr:uid="{00000000-0005-0000-0000-00002A840000}"/>
    <cellStyle name="Percent 7 2 3 3 12" xfId="27898" xr:uid="{00000000-0005-0000-0000-00002B840000}"/>
    <cellStyle name="Percent 7 2 3 3 13" xfId="37143" xr:uid="{00000000-0005-0000-0000-00002C840000}"/>
    <cellStyle name="Percent 7 2 3 3 2" xfId="313" xr:uid="{00000000-0005-0000-0000-00002D840000}"/>
    <cellStyle name="Percent 7 2 3 3 2 10" xfId="28054" xr:uid="{00000000-0005-0000-0000-00002E840000}"/>
    <cellStyle name="Percent 7 2 3 3 2 11" xfId="37299" xr:uid="{00000000-0005-0000-0000-00002F840000}"/>
    <cellStyle name="Percent 7 2 3 3 2 2" xfId="682" xr:uid="{00000000-0005-0000-0000-000030840000}"/>
    <cellStyle name="Percent 7 2 3 3 2 2 10" xfId="37667" xr:uid="{00000000-0005-0000-0000-000031840000}"/>
    <cellStyle name="Percent 7 2 3 3 2 2 2" xfId="1384" xr:uid="{00000000-0005-0000-0000-000032840000}"/>
    <cellStyle name="Percent 7 2 3 3 2 2 2 2" xfId="4226" xr:uid="{00000000-0005-0000-0000-000033840000}"/>
    <cellStyle name="Percent 7 2 3 3 2 2 2 2 2" xfId="9208" xr:uid="{00000000-0005-0000-0000-000034840000}"/>
    <cellStyle name="Percent 7 2 3 3 2 2 2 2 2 2" xfId="18453" xr:uid="{00000000-0005-0000-0000-000035840000}"/>
    <cellStyle name="Percent 7 2 3 3 2 2 2 2 2 3" xfId="27703" xr:uid="{00000000-0005-0000-0000-000036840000}"/>
    <cellStyle name="Percent 7 2 3 3 2 2 2 2 2 4" xfId="36948" xr:uid="{00000000-0005-0000-0000-000037840000}"/>
    <cellStyle name="Percent 7 2 3 3 2 2 2 2 2 5" xfId="46193" xr:uid="{00000000-0005-0000-0000-000038840000}"/>
    <cellStyle name="Percent 7 2 3 3 2 2 2 2 3" xfId="13471" xr:uid="{00000000-0005-0000-0000-000039840000}"/>
    <cellStyle name="Percent 7 2 3 3 2 2 2 2 4" xfId="22721" xr:uid="{00000000-0005-0000-0000-00003A840000}"/>
    <cellStyle name="Percent 7 2 3 3 2 2 2 2 5" xfId="31966" xr:uid="{00000000-0005-0000-0000-00003B840000}"/>
    <cellStyle name="Percent 7 2 3 3 2 2 2 2 6" xfId="41211" xr:uid="{00000000-0005-0000-0000-00003C840000}"/>
    <cellStyle name="Percent 7 2 3 3 2 2 2 3" xfId="2805" xr:uid="{00000000-0005-0000-0000-00003D840000}"/>
    <cellStyle name="Percent 7 2 3 3 2 2 2 3 2" xfId="7787" xr:uid="{00000000-0005-0000-0000-00003E840000}"/>
    <cellStyle name="Percent 7 2 3 3 2 2 2 3 2 2" xfId="17032" xr:uid="{00000000-0005-0000-0000-00003F840000}"/>
    <cellStyle name="Percent 7 2 3 3 2 2 2 3 2 3" xfId="26282" xr:uid="{00000000-0005-0000-0000-000040840000}"/>
    <cellStyle name="Percent 7 2 3 3 2 2 2 3 2 4" xfId="35527" xr:uid="{00000000-0005-0000-0000-000041840000}"/>
    <cellStyle name="Percent 7 2 3 3 2 2 2 3 2 5" xfId="44772" xr:uid="{00000000-0005-0000-0000-000042840000}"/>
    <cellStyle name="Percent 7 2 3 3 2 2 2 3 3" xfId="12050" xr:uid="{00000000-0005-0000-0000-000043840000}"/>
    <cellStyle name="Percent 7 2 3 3 2 2 2 3 4" xfId="21300" xr:uid="{00000000-0005-0000-0000-000044840000}"/>
    <cellStyle name="Percent 7 2 3 3 2 2 2 3 5" xfId="30545" xr:uid="{00000000-0005-0000-0000-000045840000}"/>
    <cellStyle name="Percent 7 2 3 3 2 2 2 3 6" xfId="39790" xr:uid="{00000000-0005-0000-0000-000046840000}"/>
    <cellStyle name="Percent 7 2 3 3 2 2 2 4" xfId="6366" xr:uid="{00000000-0005-0000-0000-000047840000}"/>
    <cellStyle name="Percent 7 2 3 3 2 2 2 4 2" xfId="15611" xr:uid="{00000000-0005-0000-0000-000048840000}"/>
    <cellStyle name="Percent 7 2 3 3 2 2 2 4 3" xfId="24861" xr:uid="{00000000-0005-0000-0000-000049840000}"/>
    <cellStyle name="Percent 7 2 3 3 2 2 2 4 4" xfId="34106" xr:uid="{00000000-0005-0000-0000-00004A840000}"/>
    <cellStyle name="Percent 7 2 3 3 2 2 2 4 5" xfId="43351" xr:uid="{00000000-0005-0000-0000-00004B840000}"/>
    <cellStyle name="Percent 7 2 3 3 2 2 2 5" xfId="10629" xr:uid="{00000000-0005-0000-0000-00004C840000}"/>
    <cellStyle name="Percent 7 2 3 3 2 2 2 6" xfId="19879" xr:uid="{00000000-0005-0000-0000-00004D840000}"/>
    <cellStyle name="Percent 7 2 3 3 2 2 2 7" xfId="29124" xr:uid="{00000000-0005-0000-0000-00004E840000}"/>
    <cellStyle name="Percent 7 2 3 3 2 2 2 8" xfId="38369" xr:uid="{00000000-0005-0000-0000-00004F840000}"/>
    <cellStyle name="Percent 7 2 3 3 2 2 3" xfId="3524" xr:uid="{00000000-0005-0000-0000-000050840000}"/>
    <cellStyle name="Percent 7 2 3 3 2 2 3 2" xfId="8506" xr:uid="{00000000-0005-0000-0000-000051840000}"/>
    <cellStyle name="Percent 7 2 3 3 2 2 3 2 2" xfId="17751" xr:uid="{00000000-0005-0000-0000-000052840000}"/>
    <cellStyle name="Percent 7 2 3 3 2 2 3 2 3" xfId="27001" xr:uid="{00000000-0005-0000-0000-000053840000}"/>
    <cellStyle name="Percent 7 2 3 3 2 2 3 2 4" xfId="36246" xr:uid="{00000000-0005-0000-0000-000054840000}"/>
    <cellStyle name="Percent 7 2 3 3 2 2 3 2 5" xfId="45491" xr:uid="{00000000-0005-0000-0000-000055840000}"/>
    <cellStyle name="Percent 7 2 3 3 2 2 3 3" xfId="12769" xr:uid="{00000000-0005-0000-0000-000056840000}"/>
    <cellStyle name="Percent 7 2 3 3 2 2 3 4" xfId="22019" xr:uid="{00000000-0005-0000-0000-000057840000}"/>
    <cellStyle name="Percent 7 2 3 3 2 2 3 5" xfId="31264" xr:uid="{00000000-0005-0000-0000-000058840000}"/>
    <cellStyle name="Percent 7 2 3 3 2 2 3 6" xfId="40509" xr:uid="{00000000-0005-0000-0000-000059840000}"/>
    <cellStyle name="Percent 7 2 3 3 2 2 4" xfId="2086" xr:uid="{00000000-0005-0000-0000-00005A840000}"/>
    <cellStyle name="Percent 7 2 3 3 2 2 4 2" xfId="7068" xr:uid="{00000000-0005-0000-0000-00005B840000}"/>
    <cellStyle name="Percent 7 2 3 3 2 2 4 2 2" xfId="16313" xr:uid="{00000000-0005-0000-0000-00005C840000}"/>
    <cellStyle name="Percent 7 2 3 3 2 2 4 2 3" xfId="25563" xr:uid="{00000000-0005-0000-0000-00005D840000}"/>
    <cellStyle name="Percent 7 2 3 3 2 2 4 2 4" xfId="34808" xr:uid="{00000000-0005-0000-0000-00005E840000}"/>
    <cellStyle name="Percent 7 2 3 3 2 2 4 2 5" xfId="44053" xr:uid="{00000000-0005-0000-0000-00005F840000}"/>
    <cellStyle name="Percent 7 2 3 3 2 2 4 3" xfId="11331" xr:uid="{00000000-0005-0000-0000-000060840000}"/>
    <cellStyle name="Percent 7 2 3 3 2 2 4 4" xfId="20581" xr:uid="{00000000-0005-0000-0000-000061840000}"/>
    <cellStyle name="Percent 7 2 3 3 2 2 4 5" xfId="29826" xr:uid="{00000000-0005-0000-0000-000062840000}"/>
    <cellStyle name="Percent 7 2 3 3 2 2 4 6" xfId="39071" xr:uid="{00000000-0005-0000-0000-000063840000}"/>
    <cellStyle name="Percent 7 2 3 3 2 2 5" xfId="5664" xr:uid="{00000000-0005-0000-0000-000064840000}"/>
    <cellStyle name="Percent 7 2 3 3 2 2 5 2" xfId="14909" xr:uid="{00000000-0005-0000-0000-000065840000}"/>
    <cellStyle name="Percent 7 2 3 3 2 2 5 3" xfId="24159" xr:uid="{00000000-0005-0000-0000-000066840000}"/>
    <cellStyle name="Percent 7 2 3 3 2 2 5 4" xfId="33404" xr:uid="{00000000-0005-0000-0000-000067840000}"/>
    <cellStyle name="Percent 7 2 3 3 2 2 5 5" xfId="42649" xr:uid="{00000000-0005-0000-0000-000068840000}"/>
    <cellStyle name="Percent 7 2 3 3 2 2 6" xfId="4945" xr:uid="{00000000-0005-0000-0000-000069840000}"/>
    <cellStyle name="Percent 7 2 3 3 2 2 6 2" xfId="14190" xr:uid="{00000000-0005-0000-0000-00006A840000}"/>
    <cellStyle name="Percent 7 2 3 3 2 2 6 3" xfId="23440" xr:uid="{00000000-0005-0000-0000-00006B840000}"/>
    <cellStyle name="Percent 7 2 3 3 2 2 6 4" xfId="32685" xr:uid="{00000000-0005-0000-0000-00006C840000}"/>
    <cellStyle name="Percent 7 2 3 3 2 2 6 5" xfId="41930" xr:uid="{00000000-0005-0000-0000-00006D840000}"/>
    <cellStyle name="Percent 7 2 3 3 2 2 7" xfId="9927" xr:uid="{00000000-0005-0000-0000-00006E840000}"/>
    <cellStyle name="Percent 7 2 3 3 2 2 8" xfId="19177" xr:uid="{00000000-0005-0000-0000-00006F840000}"/>
    <cellStyle name="Percent 7 2 3 3 2 2 9" xfId="28422" xr:uid="{00000000-0005-0000-0000-000070840000}"/>
    <cellStyle name="Percent 7 2 3 3 2 3" xfId="1033" xr:uid="{00000000-0005-0000-0000-000071840000}"/>
    <cellStyle name="Percent 7 2 3 3 2 3 2" xfId="3875" xr:uid="{00000000-0005-0000-0000-000072840000}"/>
    <cellStyle name="Percent 7 2 3 3 2 3 2 2" xfId="8857" xr:uid="{00000000-0005-0000-0000-000073840000}"/>
    <cellStyle name="Percent 7 2 3 3 2 3 2 2 2" xfId="18102" xr:uid="{00000000-0005-0000-0000-000074840000}"/>
    <cellStyle name="Percent 7 2 3 3 2 3 2 2 3" xfId="27352" xr:uid="{00000000-0005-0000-0000-000075840000}"/>
    <cellStyle name="Percent 7 2 3 3 2 3 2 2 4" xfId="36597" xr:uid="{00000000-0005-0000-0000-000076840000}"/>
    <cellStyle name="Percent 7 2 3 3 2 3 2 2 5" xfId="45842" xr:uid="{00000000-0005-0000-0000-000077840000}"/>
    <cellStyle name="Percent 7 2 3 3 2 3 2 3" xfId="13120" xr:uid="{00000000-0005-0000-0000-000078840000}"/>
    <cellStyle name="Percent 7 2 3 3 2 3 2 4" xfId="22370" xr:uid="{00000000-0005-0000-0000-000079840000}"/>
    <cellStyle name="Percent 7 2 3 3 2 3 2 5" xfId="31615" xr:uid="{00000000-0005-0000-0000-00007A840000}"/>
    <cellStyle name="Percent 7 2 3 3 2 3 2 6" xfId="40860" xr:uid="{00000000-0005-0000-0000-00007B840000}"/>
    <cellStyle name="Percent 7 2 3 3 2 3 3" xfId="2437" xr:uid="{00000000-0005-0000-0000-00007C840000}"/>
    <cellStyle name="Percent 7 2 3 3 2 3 3 2" xfId="7419" xr:uid="{00000000-0005-0000-0000-00007D840000}"/>
    <cellStyle name="Percent 7 2 3 3 2 3 3 2 2" xfId="16664" xr:uid="{00000000-0005-0000-0000-00007E840000}"/>
    <cellStyle name="Percent 7 2 3 3 2 3 3 2 3" xfId="25914" xr:uid="{00000000-0005-0000-0000-00007F840000}"/>
    <cellStyle name="Percent 7 2 3 3 2 3 3 2 4" xfId="35159" xr:uid="{00000000-0005-0000-0000-000080840000}"/>
    <cellStyle name="Percent 7 2 3 3 2 3 3 2 5" xfId="44404" xr:uid="{00000000-0005-0000-0000-000081840000}"/>
    <cellStyle name="Percent 7 2 3 3 2 3 3 3" xfId="11682" xr:uid="{00000000-0005-0000-0000-000082840000}"/>
    <cellStyle name="Percent 7 2 3 3 2 3 3 4" xfId="20932" xr:uid="{00000000-0005-0000-0000-000083840000}"/>
    <cellStyle name="Percent 7 2 3 3 2 3 3 5" xfId="30177" xr:uid="{00000000-0005-0000-0000-000084840000}"/>
    <cellStyle name="Percent 7 2 3 3 2 3 3 6" xfId="39422" xr:uid="{00000000-0005-0000-0000-000085840000}"/>
    <cellStyle name="Percent 7 2 3 3 2 3 4" xfId="6015" xr:uid="{00000000-0005-0000-0000-000086840000}"/>
    <cellStyle name="Percent 7 2 3 3 2 3 4 2" xfId="15260" xr:uid="{00000000-0005-0000-0000-000087840000}"/>
    <cellStyle name="Percent 7 2 3 3 2 3 4 3" xfId="24510" xr:uid="{00000000-0005-0000-0000-000088840000}"/>
    <cellStyle name="Percent 7 2 3 3 2 3 4 4" xfId="33755" xr:uid="{00000000-0005-0000-0000-000089840000}"/>
    <cellStyle name="Percent 7 2 3 3 2 3 4 5" xfId="43000" xr:uid="{00000000-0005-0000-0000-00008A840000}"/>
    <cellStyle name="Percent 7 2 3 3 2 3 5" xfId="10278" xr:uid="{00000000-0005-0000-0000-00008B840000}"/>
    <cellStyle name="Percent 7 2 3 3 2 3 6" xfId="19528" xr:uid="{00000000-0005-0000-0000-00008C840000}"/>
    <cellStyle name="Percent 7 2 3 3 2 3 7" xfId="28773" xr:uid="{00000000-0005-0000-0000-00008D840000}"/>
    <cellStyle name="Percent 7 2 3 3 2 3 8" xfId="38018" xr:uid="{00000000-0005-0000-0000-00008E840000}"/>
    <cellStyle name="Percent 7 2 3 3 2 4" xfId="3156" xr:uid="{00000000-0005-0000-0000-00008F840000}"/>
    <cellStyle name="Percent 7 2 3 3 2 4 2" xfId="8138" xr:uid="{00000000-0005-0000-0000-000090840000}"/>
    <cellStyle name="Percent 7 2 3 3 2 4 2 2" xfId="17383" xr:uid="{00000000-0005-0000-0000-000091840000}"/>
    <cellStyle name="Percent 7 2 3 3 2 4 2 3" xfId="26633" xr:uid="{00000000-0005-0000-0000-000092840000}"/>
    <cellStyle name="Percent 7 2 3 3 2 4 2 4" xfId="35878" xr:uid="{00000000-0005-0000-0000-000093840000}"/>
    <cellStyle name="Percent 7 2 3 3 2 4 2 5" xfId="45123" xr:uid="{00000000-0005-0000-0000-000094840000}"/>
    <cellStyle name="Percent 7 2 3 3 2 4 3" xfId="12401" xr:uid="{00000000-0005-0000-0000-000095840000}"/>
    <cellStyle name="Percent 7 2 3 3 2 4 4" xfId="21651" xr:uid="{00000000-0005-0000-0000-000096840000}"/>
    <cellStyle name="Percent 7 2 3 3 2 4 5" xfId="30896" xr:uid="{00000000-0005-0000-0000-000097840000}"/>
    <cellStyle name="Percent 7 2 3 3 2 4 6" xfId="40141" xr:uid="{00000000-0005-0000-0000-000098840000}"/>
    <cellStyle name="Percent 7 2 3 3 2 5" xfId="1852" xr:uid="{00000000-0005-0000-0000-000099840000}"/>
    <cellStyle name="Percent 7 2 3 3 2 5 2" xfId="6834" xr:uid="{00000000-0005-0000-0000-00009A840000}"/>
    <cellStyle name="Percent 7 2 3 3 2 5 2 2" xfId="16079" xr:uid="{00000000-0005-0000-0000-00009B840000}"/>
    <cellStyle name="Percent 7 2 3 3 2 5 2 3" xfId="25329" xr:uid="{00000000-0005-0000-0000-00009C840000}"/>
    <cellStyle name="Percent 7 2 3 3 2 5 2 4" xfId="34574" xr:uid="{00000000-0005-0000-0000-00009D840000}"/>
    <cellStyle name="Percent 7 2 3 3 2 5 2 5" xfId="43819" xr:uid="{00000000-0005-0000-0000-00009E840000}"/>
    <cellStyle name="Percent 7 2 3 3 2 5 3" xfId="11097" xr:uid="{00000000-0005-0000-0000-00009F840000}"/>
    <cellStyle name="Percent 7 2 3 3 2 5 4" xfId="20347" xr:uid="{00000000-0005-0000-0000-0000A0840000}"/>
    <cellStyle name="Percent 7 2 3 3 2 5 5" xfId="29592" xr:uid="{00000000-0005-0000-0000-0000A1840000}"/>
    <cellStyle name="Percent 7 2 3 3 2 5 6" xfId="38837" xr:uid="{00000000-0005-0000-0000-0000A2840000}"/>
    <cellStyle name="Percent 7 2 3 3 2 6" xfId="5296" xr:uid="{00000000-0005-0000-0000-0000A3840000}"/>
    <cellStyle name="Percent 7 2 3 3 2 6 2" xfId="14541" xr:uid="{00000000-0005-0000-0000-0000A4840000}"/>
    <cellStyle name="Percent 7 2 3 3 2 6 3" xfId="23791" xr:uid="{00000000-0005-0000-0000-0000A5840000}"/>
    <cellStyle name="Percent 7 2 3 3 2 6 4" xfId="33036" xr:uid="{00000000-0005-0000-0000-0000A6840000}"/>
    <cellStyle name="Percent 7 2 3 3 2 6 5" xfId="42281" xr:uid="{00000000-0005-0000-0000-0000A7840000}"/>
    <cellStyle name="Percent 7 2 3 3 2 7" xfId="4594" xr:uid="{00000000-0005-0000-0000-0000A8840000}"/>
    <cellStyle name="Percent 7 2 3 3 2 7 2" xfId="13839" xr:uid="{00000000-0005-0000-0000-0000A9840000}"/>
    <cellStyle name="Percent 7 2 3 3 2 7 3" xfId="23089" xr:uid="{00000000-0005-0000-0000-0000AA840000}"/>
    <cellStyle name="Percent 7 2 3 3 2 7 4" xfId="32334" xr:uid="{00000000-0005-0000-0000-0000AB840000}"/>
    <cellStyle name="Percent 7 2 3 3 2 7 5" xfId="41579" xr:uid="{00000000-0005-0000-0000-0000AC840000}"/>
    <cellStyle name="Percent 7 2 3 3 2 8" xfId="9559" xr:uid="{00000000-0005-0000-0000-0000AD840000}"/>
    <cellStyle name="Percent 7 2 3 3 2 9" xfId="18809" xr:uid="{00000000-0005-0000-0000-0000AE840000}"/>
    <cellStyle name="Percent 7 2 3 3 3" xfId="391" xr:uid="{00000000-0005-0000-0000-0000AF840000}"/>
    <cellStyle name="Percent 7 2 3 3 3 10" xfId="28132" xr:uid="{00000000-0005-0000-0000-0000B0840000}"/>
    <cellStyle name="Percent 7 2 3 3 3 11" xfId="37377" xr:uid="{00000000-0005-0000-0000-0000B1840000}"/>
    <cellStyle name="Percent 7 2 3 3 3 2" xfId="760" xr:uid="{00000000-0005-0000-0000-0000B2840000}"/>
    <cellStyle name="Percent 7 2 3 3 3 2 10" xfId="37745" xr:uid="{00000000-0005-0000-0000-0000B3840000}"/>
    <cellStyle name="Percent 7 2 3 3 3 2 2" xfId="1462" xr:uid="{00000000-0005-0000-0000-0000B4840000}"/>
    <cellStyle name="Percent 7 2 3 3 3 2 2 2" xfId="4304" xr:uid="{00000000-0005-0000-0000-0000B5840000}"/>
    <cellStyle name="Percent 7 2 3 3 3 2 2 2 2" xfId="9286" xr:uid="{00000000-0005-0000-0000-0000B6840000}"/>
    <cellStyle name="Percent 7 2 3 3 3 2 2 2 2 2" xfId="18531" xr:uid="{00000000-0005-0000-0000-0000B7840000}"/>
    <cellStyle name="Percent 7 2 3 3 3 2 2 2 2 3" xfId="27781" xr:uid="{00000000-0005-0000-0000-0000B8840000}"/>
    <cellStyle name="Percent 7 2 3 3 3 2 2 2 2 4" xfId="37026" xr:uid="{00000000-0005-0000-0000-0000B9840000}"/>
    <cellStyle name="Percent 7 2 3 3 3 2 2 2 2 5" xfId="46271" xr:uid="{00000000-0005-0000-0000-0000BA840000}"/>
    <cellStyle name="Percent 7 2 3 3 3 2 2 2 3" xfId="13549" xr:uid="{00000000-0005-0000-0000-0000BB840000}"/>
    <cellStyle name="Percent 7 2 3 3 3 2 2 2 4" xfId="22799" xr:uid="{00000000-0005-0000-0000-0000BC840000}"/>
    <cellStyle name="Percent 7 2 3 3 3 2 2 2 5" xfId="32044" xr:uid="{00000000-0005-0000-0000-0000BD840000}"/>
    <cellStyle name="Percent 7 2 3 3 3 2 2 2 6" xfId="41289" xr:uid="{00000000-0005-0000-0000-0000BE840000}"/>
    <cellStyle name="Percent 7 2 3 3 3 2 2 3" xfId="2883" xr:uid="{00000000-0005-0000-0000-0000BF840000}"/>
    <cellStyle name="Percent 7 2 3 3 3 2 2 3 2" xfId="7865" xr:uid="{00000000-0005-0000-0000-0000C0840000}"/>
    <cellStyle name="Percent 7 2 3 3 3 2 2 3 2 2" xfId="17110" xr:uid="{00000000-0005-0000-0000-0000C1840000}"/>
    <cellStyle name="Percent 7 2 3 3 3 2 2 3 2 3" xfId="26360" xr:uid="{00000000-0005-0000-0000-0000C2840000}"/>
    <cellStyle name="Percent 7 2 3 3 3 2 2 3 2 4" xfId="35605" xr:uid="{00000000-0005-0000-0000-0000C3840000}"/>
    <cellStyle name="Percent 7 2 3 3 3 2 2 3 2 5" xfId="44850" xr:uid="{00000000-0005-0000-0000-0000C4840000}"/>
    <cellStyle name="Percent 7 2 3 3 3 2 2 3 3" xfId="12128" xr:uid="{00000000-0005-0000-0000-0000C5840000}"/>
    <cellStyle name="Percent 7 2 3 3 3 2 2 3 4" xfId="21378" xr:uid="{00000000-0005-0000-0000-0000C6840000}"/>
    <cellStyle name="Percent 7 2 3 3 3 2 2 3 5" xfId="30623" xr:uid="{00000000-0005-0000-0000-0000C7840000}"/>
    <cellStyle name="Percent 7 2 3 3 3 2 2 3 6" xfId="39868" xr:uid="{00000000-0005-0000-0000-0000C8840000}"/>
    <cellStyle name="Percent 7 2 3 3 3 2 2 4" xfId="6444" xr:uid="{00000000-0005-0000-0000-0000C9840000}"/>
    <cellStyle name="Percent 7 2 3 3 3 2 2 4 2" xfId="15689" xr:uid="{00000000-0005-0000-0000-0000CA840000}"/>
    <cellStyle name="Percent 7 2 3 3 3 2 2 4 3" xfId="24939" xr:uid="{00000000-0005-0000-0000-0000CB840000}"/>
    <cellStyle name="Percent 7 2 3 3 3 2 2 4 4" xfId="34184" xr:uid="{00000000-0005-0000-0000-0000CC840000}"/>
    <cellStyle name="Percent 7 2 3 3 3 2 2 4 5" xfId="43429" xr:uid="{00000000-0005-0000-0000-0000CD840000}"/>
    <cellStyle name="Percent 7 2 3 3 3 2 2 5" xfId="10707" xr:uid="{00000000-0005-0000-0000-0000CE840000}"/>
    <cellStyle name="Percent 7 2 3 3 3 2 2 6" xfId="19957" xr:uid="{00000000-0005-0000-0000-0000CF840000}"/>
    <cellStyle name="Percent 7 2 3 3 3 2 2 7" xfId="29202" xr:uid="{00000000-0005-0000-0000-0000D0840000}"/>
    <cellStyle name="Percent 7 2 3 3 3 2 2 8" xfId="38447" xr:uid="{00000000-0005-0000-0000-0000D1840000}"/>
    <cellStyle name="Percent 7 2 3 3 3 2 3" xfId="3602" xr:uid="{00000000-0005-0000-0000-0000D2840000}"/>
    <cellStyle name="Percent 7 2 3 3 3 2 3 2" xfId="8584" xr:uid="{00000000-0005-0000-0000-0000D3840000}"/>
    <cellStyle name="Percent 7 2 3 3 3 2 3 2 2" xfId="17829" xr:uid="{00000000-0005-0000-0000-0000D4840000}"/>
    <cellStyle name="Percent 7 2 3 3 3 2 3 2 3" xfId="27079" xr:uid="{00000000-0005-0000-0000-0000D5840000}"/>
    <cellStyle name="Percent 7 2 3 3 3 2 3 2 4" xfId="36324" xr:uid="{00000000-0005-0000-0000-0000D6840000}"/>
    <cellStyle name="Percent 7 2 3 3 3 2 3 2 5" xfId="45569" xr:uid="{00000000-0005-0000-0000-0000D7840000}"/>
    <cellStyle name="Percent 7 2 3 3 3 2 3 3" xfId="12847" xr:uid="{00000000-0005-0000-0000-0000D8840000}"/>
    <cellStyle name="Percent 7 2 3 3 3 2 3 4" xfId="22097" xr:uid="{00000000-0005-0000-0000-0000D9840000}"/>
    <cellStyle name="Percent 7 2 3 3 3 2 3 5" xfId="31342" xr:uid="{00000000-0005-0000-0000-0000DA840000}"/>
    <cellStyle name="Percent 7 2 3 3 3 2 3 6" xfId="40587" xr:uid="{00000000-0005-0000-0000-0000DB840000}"/>
    <cellStyle name="Percent 7 2 3 3 3 2 4" xfId="2164" xr:uid="{00000000-0005-0000-0000-0000DC840000}"/>
    <cellStyle name="Percent 7 2 3 3 3 2 4 2" xfId="7146" xr:uid="{00000000-0005-0000-0000-0000DD840000}"/>
    <cellStyle name="Percent 7 2 3 3 3 2 4 2 2" xfId="16391" xr:uid="{00000000-0005-0000-0000-0000DE840000}"/>
    <cellStyle name="Percent 7 2 3 3 3 2 4 2 3" xfId="25641" xr:uid="{00000000-0005-0000-0000-0000DF840000}"/>
    <cellStyle name="Percent 7 2 3 3 3 2 4 2 4" xfId="34886" xr:uid="{00000000-0005-0000-0000-0000E0840000}"/>
    <cellStyle name="Percent 7 2 3 3 3 2 4 2 5" xfId="44131" xr:uid="{00000000-0005-0000-0000-0000E1840000}"/>
    <cellStyle name="Percent 7 2 3 3 3 2 4 3" xfId="11409" xr:uid="{00000000-0005-0000-0000-0000E2840000}"/>
    <cellStyle name="Percent 7 2 3 3 3 2 4 4" xfId="20659" xr:uid="{00000000-0005-0000-0000-0000E3840000}"/>
    <cellStyle name="Percent 7 2 3 3 3 2 4 5" xfId="29904" xr:uid="{00000000-0005-0000-0000-0000E4840000}"/>
    <cellStyle name="Percent 7 2 3 3 3 2 4 6" xfId="39149" xr:uid="{00000000-0005-0000-0000-0000E5840000}"/>
    <cellStyle name="Percent 7 2 3 3 3 2 5" xfId="5742" xr:uid="{00000000-0005-0000-0000-0000E6840000}"/>
    <cellStyle name="Percent 7 2 3 3 3 2 5 2" xfId="14987" xr:uid="{00000000-0005-0000-0000-0000E7840000}"/>
    <cellStyle name="Percent 7 2 3 3 3 2 5 3" xfId="24237" xr:uid="{00000000-0005-0000-0000-0000E8840000}"/>
    <cellStyle name="Percent 7 2 3 3 3 2 5 4" xfId="33482" xr:uid="{00000000-0005-0000-0000-0000E9840000}"/>
    <cellStyle name="Percent 7 2 3 3 3 2 5 5" xfId="42727" xr:uid="{00000000-0005-0000-0000-0000EA840000}"/>
    <cellStyle name="Percent 7 2 3 3 3 2 6" xfId="5023" xr:uid="{00000000-0005-0000-0000-0000EB840000}"/>
    <cellStyle name="Percent 7 2 3 3 3 2 6 2" xfId="14268" xr:uid="{00000000-0005-0000-0000-0000EC840000}"/>
    <cellStyle name="Percent 7 2 3 3 3 2 6 3" xfId="23518" xr:uid="{00000000-0005-0000-0000-0000ED840000}"/>
    <cellStyle name="Percent 7 2 3 3 3 2 6 4" xfId="32763" xr:uid="{00000000-0005-0000-0000-0000EE840000}"/>
    <cellStyle name="Percent 7 2 3 3 3 2 6 5" xfId="42008" xr:uid="{00000000-0005-0000-0000-0000EF840000}"/>
    <cellStyle name="Percent 7 2 3 3 3 2 7" xfId="10005" xr:uid="{00000000-0005-0000-0000-0000F0840000}"/>
    <cellStyle name="Percent 7 2 3 3 3 2 8" xfId="19255" xr:uid="{00000000-0005-0000-0000-0000F1840000}"/>
    <cellStyle name="Percent 7 2 3 3 3 2 9" xfId="28500" xr:uid="{00000000-0005-0000-0000-0000F2840000}"/>
    <cellStyle name="Percent 7 2 3 3 3 3" xfId="1111" xr:uid="{00000000-0005-0000-0000-0000F3840000}"/>
    <cellStyle name="Percent 7 2 3 3 3 3 2" xfId="3953" xr:uid="{00000000-0005-0000-0000-0000F4840000}"/>
    <cellStyle name="Percent 7 2 3 3 3 3 2 2" xfId="8935" xr:uid="{00000000-0005-0000-0000-0000F5840000}"/>
    <cellStyle name="Percent 7 2 3 3 3 3 2 2 2" xfId="18180" xr:uid="{00000000-0005-0000-0000-0000F6840000}"/>
    <cellStyle name="Percent 7 2 3 3 3 3 2 2 3" xfId="27430" xr:uid="{00000000-0005-0000-0000-0000F7840000}"/>
    <cellStyle name="Percent 7 2 3 3 3 3 2 2 4" xfId="36675" xr:uid="{00000000-0005-0000-0000-0000F8840000}"/>
    <cellStyle name="Percent 7 2 3 3 3 3 2 2 5" xfId="45920" xr:uid="{00000000-0005-0000-0000-0000F9840000}"/>
    <cellStyle name="Percent 7 2 3 3 3 3 2 3" xfId="13198" xr:uid="{00000000-0005-0000-0000-0000FA840000}"/>
    <cellStyle name="Percent 7 2 3 3 3 3 2 4" xfId="22448" xr:uid="{00000000-0005-0000-0000-0000FB840000}"/>
    <cellStyle name="Percent 7 2 3 3 3 3 2 5" xfId="31693" xr:uid="{00000000-0005-0000-0000-0000FC840000}"/>
    <cellStyle name="Percent 7 2 3 3 3 3 2 6" xfId="40938" xr:uid="{00000000-0005-0000-0000-0000FD840000}"/>
    <cellStyle name="Percent 7 2 3 3 3 3 3" xfId="2515" xr:uid="{00000000-0005-0000-0000-0000FE840000}"/>
    <cellStyle name="Percent 7 2 3 3 3 3 3 2" xfId="7497" xr:uid="{00000000-0005-0000-0000-0000FF840000}"/>
    <cellStyle name="Percent 7 2 3 3 3 3 3 2 2" xfId="16742" xr:uid="{00000000-0005-0000-0000-000000850000}"/>
    <cellStyle name="Percent 7 2 3 3 3 3 3 2 3" xfId="25992" xr:uid="{00000000-0005-0000-0000-000001850000}"/>
    <cellStyle name="Percent 7 2 3 3 3 3 3 2 4" xfId="35237" xr:uid="{00000000-0005-0000-0000-000002850000}"/>
    <cellStyle name="Percent 7 2 3 3 3 3 3 2 5" xfId="44482" xr:uid="{00000000-0005-0000-0000-000003850000}"/>
    <cellStyle name="Percent 7 2 3 3 3 3 3 3" xfId="11760" xr:uid="{00000000-0005-0000-0000-000004850000}"/>
    <cellStyle name="Percent 7 2 3 3 3 3 3 4" xfId="21010" xr:uid="{00000000-0005-0000-0000-000005850000}"/>
    <cellStyle name="Percent 7 2 3 3 3 3 3 5" xfId="30255" xr:uid="{00000000-0005-0000-0000-000006850000}"/>
    <cellStyle name="Percent 7 2 3 3 3 3 3 6" xfId="39500" xr:uid="{00000000-0005-0000-0000-000007850000}"/>
    <cellStyle name="Percent 7 2 3 3 3 3 4" xfId="6093" xr:uid="{00000000-0005-0000-0000-000008850000}"/>
    <cellStyle name="Percent 7 2 3 3 3 3 4 2" xfId="15338" xr:uid="{00000000-0005-0000-0000-000009850000}"/>
    <cellStyle name="Percent 7 2 3 3 3 3 4 3" xfId="24588" xr:uid="{00000000-0005-0000-0000-00000A850000}"/>
    <cellStyle name="Percent 7 2 3 3 3 3 4 4" xfId="33833" xr:uid="{00000000-0005-0000-0000-00000B850000}"/>
    <cellStyle name="Percent 7 2 3 3 3 3 4 5" xfId="43078" xr:uid="{00000000-0005-0000-0000-00000C850000}"/>
    <cellStyle name="Percent 7 2 3 3 3 3 5" xfId="10356" xr:uid="{00000000-0005-0000-0000-00000D850000}"/>
    <cellStyle name="Percent 7 2 3 3 3 3 6" xfId="19606" xr:uid="{00000000-0005-0000-0000-00000E850000}"/>
    <cellStyle name="Percent 7 2 3 3 3 3 7" xfId="28851" xr:uid="{00000000-0005-0000-0000-00000F850000}"/>
    <cellStyle name="Percent 7 2 3 3 3 3 8" xfId="38096" xr:uid="{00000000-0005-0000-0000-000010850000}"/>
    <cellStyle name="Percent 7 2 3 3 3 4" xfId="3234" xr:uid="{00000000-0005-0000-0000-000011850000}"/>
    <cellStyle name="Percent 7 2 3 3 3 4 2" xfId="8216" xr:uid="{00000000-0005-0000-0000-000012850000}"/>
    <cellStyle name="Percent 7 2 3 3 3 4 2 2" xfId="17461" xr:uid="{00000000-0005-0000-0000-000013850000}"/>
    <cellStyle name="Percent 7 2 3 3 3 4 2 3" xfId="26711" xr:uid="{00000000-0005-0000-0000-000014850000}"/>
    <cellStyle name="Percent 7 2 3 3 3 4 2 4" xfId="35956" xr:uid="{00000000-0005-0000-0000-000015850000}"/>
    <cellStyle name="Percent 7 2 3 3 3 4 2 5" xfId="45201" xr:uid="{00000000-0005-0000-0000-000016850000}"/>
    <cellStyle name="Percent 7 2 3 3 3 4 3" xfId="12479" xr:uid="{00000000-0005-0000-0000-000017850000}"/>
    <cellStyle name="Percent 7 2 3 3 3 4 4" xfId="21729" xr:uid="{00000000-0005-0000-0000-000018850000}"/>
    <cellStyle name="Percent 7 2 3 3 3 4 5" xfId="30974" xr:uid="{00000000-0005-0000-0000-000019850000}"/>
    <cellStyle name="Percent 7 2 3 3 3 4 6" xfId="40219" xr:uid="{00000000-0005-0000-0000-00001A850000}"/>
    <cellStyle name="Percent 7 2 3 3 3 5" xfId="1696" xr:uid="{00000000-0005-0000-0000-00001B850000}"/>
    <cellStyle name="Percent 7 2 3 3 3 5 2" xfId="6678" xr:uid="{00000000-0005-0000-0000-00001C850000}"/>
    <cellStyle name="Percent 7 2 3 3 3 5 2 2" xfId="15923" xr:uid="{00000000-0005-0000-0000-00001D850000}"/>
    <cellStyle name="Percent 7 2 3 3 3 5 2 3" xfId="25173" xr:uid="{00000000-0005-0000-0000-00001E850000}"/>
    <cellStyle name="Percent 7 2 3 3 3 5 2 4" xfId="34418" xr:uid="{00000000-0005-0000-0000-00001F850000}"/>
    <cellStyle name="Percent 7 2 3 3 3 5 2 5" xfId="43663" xr:uid="{00000000-0005-0000-0000-000020850000}"/>
    <cellStyle name="Percent 7 2 3 3 3 5 3" xfId="10941" xr:uid="{00000000-0005-0000-0000-000021850000}"/>
    <cellStyle name="Percent 7 2 3 3 3 5 4" xfId="20191" xr:uid="{00000000-0005-0000-0000-000022850000}"/>
    <cellStyle name="Percent 7 2 3 3 3 5 5" xfId="29436" xr:uid="{00000000-0005-0000-0000-000023850000}"/>
    <cellStyle name="Percent 7 2 3 3 3 5 6" xfId="38681" xr:uid="{00000000-0005-0000-0000-000024850000}"/>
    <cellStyle name="Percent 7 2 3 3 3 6" xfId="5374" xr:uid="{00000000-0005-0000-0000-000025850000}"/>
    <cellStyle name="Percent 7 2 3 3 3 6 2" xfId="14619" xr:uid="{00000000-0005-0000-0000-000026850000}"/>
    <cellStyle name="Percent 7 2 3 3 3 6 3" xfId="23869" xr:uid="{00000000-0005-0000-0000-000027850000}"/>
    <cellStyle name="Percent 7 2 3 3 3 6 4" xfId="33114" xr:uid="{00000000-0005-0000-0000-000028850000}"/>
    <cellStyle name="Percent 7 2 3 3 3 6 5" xfId="42359" xr:uid="{00000000-0005-0000-0000-000029850000}"/>
    <cellStyle name="Percent 7 2 3 3 3 7" xfId="4672" xr:uid="{00000000-0005-0000-0000-00002A850000}"/>
    <cellStyle name="Percent 7 2 3 3 3 7 2" xfId="13917" xr:uid="{00000000-0005-0000-0000-00002B850000}"/>
    <cellStyle name="Percent 7 2 3 3 3 7 3" xfId="23167" xr:uid="{00000000-0005-0000-0000-00002C850000}"/>
    <cellStyle name="Percent 7 2 3 3 3 7 4" xfId="32412" xr:uid="{00000000-0005-0000-0000-00002D850000}"/>
    <cellStyle name="Percent 7 2 3 3 3 7 5" xfId="41657" xr:uid="{00000000-0005-0000-0000-00002E850000}"/>
    <cellStyle name="Percent 7 2 3 3 3 8" xfId="9637" xr:uid="{00000000-0005-0000-0000-00002F850000}"/>
    <cellStyle name="Percent 7 2 3 3 3 9" xfId="18887" xr:uid="{00000000-0005-0000-0000-000030850000}"/>
    <cellStyle name="Percent 7 2 3 3 4" xfId="526" xr:uid="{00000000-0005-0000-0000-000031850000}"/>
    <cellStyle name="Percent 7 2 3 3 4 10" xfId="37511" xr:uid="{00000000-0005-0000-0000-000032850000}"/>
    <cellStyle name="Percent 7 2 3 3 4 2" xfId="1228" xr:uid="{00000000-0005-0000-0000-000033850000}"/>
    <cellStyle name="Percent 7 2 3 3 4 2 2" xfId="4070" xr:uid="{00000000-0005-0000-0000-000034850000}"/>
    <cellStyle name="Percent 7 2 3 3 4 2 2 2" xfId="9052" xr:uid="{00000000-0005-0000-0000-000035850000}"/>
    <cellStyle name="Percent 7 2 3 3 4 2 2 2 2" xfId="18297" xr:uid="{00000000-0005-0000-0000-000036850000}"/>
    <cellStyle name="Percent 7 2 3 3 4 2 2 2 3" xfId="27547" xr:uid="{00000000-0005-0000-0000-000037850000}"/>
    <cellStyle name="Percent 7 2 3 3 4 2 2 2 4" xfId="36792" xr:uid="{00000000-0005-0000-0000-000038850000}"/>
    <cellStyle name="Percent 7 2 3 3 4 2 2 2 5" xfId="46037" xr:uid="{00000000-0005-0000-0000-000039850000}"/>
    <cellStyle name="Percent 7 2 3 3 4 2 2 3" xfId="13315" xr:uid="{00000000-0005-0000-0000-00003A850000}"/>
    <cellStyle name="Percent 7 2 3 3 4 2 2 4" xfId="22565" xr:uid="{00000000-0005-0000-0000-00003B850000}"/>
    <cellStyle name="Percent 7 2 3 3 4 2 2 5" xfId="31810" xr:uid="{00000000-0005-0000-0000-00003C850000}"/>
    <cellStyle name="Percent 7 2 3 3 4 2 2 6" xfId="41055" xr:uid="{00000000-0005-0000-0000-00003D850000}"/>
    <cellStyle name="Percent 7 2 3 3 4 2 3" xfId="2649" xr:uid="{00000000-0005-0000-0000-00003E850000}"/>
    <cellStyle name="Percent 7 2 3 3 4 2 3 2" xfId="7631" xr:uid="{00000000-0005-0000-0000-00003F850000}"/>
    <cellStyle name="Percent 7 2 3 3 4 2 3 2 2" xfId="16876" xr:uid="{00000000-0005-0000-0000-000040850000}"/>
    <cellStyle name="Percent 7 2 3 3 4 2 3 2 3" xfId="26126" xr:uid="{00000000-0005-0000-0000-000041850000}"/>
    <cellStyle name="Percent 7 2 3 3 4 2 3 2 4" xfId="35371" xr:uid="{00000000-0005-0000-0000-000042850000}"/>
    <cellStyle name="Percent 7 2 3 3 4 2 3 2 5" xfId="44616" xr:uid="{00000000-0005-0000-0000-000043850000}"/>
    <cellStyle name="Percent 7 2 3 3 4 2 3 3" xfId="11894" xr:uid="{00000000-0005-0000-0000-000044850000}"/>
    <cellStyle name="Percent 7 2 3 3 4 2 3 4" xfId="21144" xr:uid="{00000000-0005-0000-0000-000045850000}"/>
    <cellStyle name="Percent 7 2 3 3 4 2 3 5" xfId="30389" xr:uid="{00000000-0005-0000-0000-000046850000}"/>
    <cellStyle name="Percent 7 2 3 3 4 2 3 6" xfId="39634" xr:uid="{00000000-0005-0000-0000-000047850000}"/>
    <cellStyle name="Percent 7 2 3 3 4 2 4" xfId="6210" xr:uid="{00000000-0005-0000-0000-000048850000}"/>
    <cellStyle name="Percent 7 2 3 3 4 2 4 2" xfId="15455" xr:uid="{00000000-0005-0000-0000-000049850000}"/>
    <cellStyle name="Percent 7 2 3 3 4 2 4 3" xfId="24705" xr:uid="{00000000-0005-0000-0000-00004A850000}"/>
    <cellStyle name="Percent 7 2 3 3 4 2 4 4" xfId="33950" xr:uid="{00000000-0005-0000-0000-00004B850000}"/>
    <cellStyle name="Percent 7 2 3 3 4 2 4 5" xfId="43195" xr:uid="{00000000-0005-0000-0000-00004C850000}"/>
    <cellStyle name="Percent 7 2 3 3 4 2 5" xfId="10473" xr:uid="{00000000-0005-0000-0000-00004D850000}"/>
    <cellStyle name="Percent 7 2 3 3 4 2 6" xfId="19723" xr:uid="{00000000-0005-0000-0000-00004E850000}"/>
    <cellStyle name="Percent 7 2 3 3 4 2 7" xfId="28968" xr:uid="{00000000-0005-0000-0000-00004F850000}"/>
    <cellStyle name="Percent 7 2 3 3 4 2 8" xfId="38213" xr:uid="{00000000-0005-0000-0000-000050850000}"/>
    <cellStyle name="Percent 7 2 3 3 4 3" xfId="3368" xr:uid="{00000000-0005-0000-0000-000051850000}"/>
    <cellStyle name="Percent 7 2 3 3 4 3 2" xfId="8350" xr:uid="{00000000-0005-0000-0000-000052850000}"/>
    <cellStyle name="Percent 7 2 3 3 4 3 2 2" xfId="17595" xr:uid="{00000000-0005-0000-0000-000053850000}"/>
    <cellStyle name="Percent 7 2 3 3 4 3 2 3" xfId="26845" xr:uid="{00000000-0005-0000-0000-000054850000}"/>
    <cellStyle name="Percent 7 2 3 3 4 3 2 4" xfId="36090" xr:uid="{00000000-0005-0000-0000-000055850000}"/>
    <cellStyle name="Percent 7 2 3 3 4 3 2 5" xfId="45335" xr:uid="{00000000-0005-0000-0000-000056850000}"/>
    <cellStyle name="Percent 7 2 3 3 4 3 3" xfId="12613" xr:uid="{00000000-0005-0000-0000-000057850000}"/>
    <cellStyle name="Percent 7 2 3 3 4 3 4" xfId="21863" xr:uid="{00000000-0005-0000-0000-000058850000}"/>
    <cellStyle name="Percent 7 2 3 3 4 3 5" xfId="31108" xr:uid="{00000000-0005-0000-0000-000059850000}"/>
    <cellStyle name="Percent 7 2 3 3 4 3 6" xfId="40353" xr:uid="{00000000-0005-0000-0000-00005A850000}"/>
    <cellStyle name="Percent 7 2 3 3 4 4" xfId="1930" xr:uid="{00000000-0005-0000-0000-00005B850000}"/>
    <cellStyle name="Percent 7 2 3 3 4 4 2" xfId="6912" xr:uid="{00000000-0005-0000-0000-00005C850000}"/>
    <cellStyle name="Percent 7 2 3 3 4 4 2 2" xfId="16157" xr:uid="{00000000-0005-0000-0000-00005D850000}"/>
    <cellStyle name="Percent 7 2 3 3 4 4 2 3" xfId="25407" xr:uid="{00000000-0005-0000-0000-00005E850000}"/>
    <cellStyle name="Percent 7 2 3 3 4 4 2 4" xfId="34652" xr:uid="{00000000-0005-0000-0000-00005F850000}"/>
    <cellStyle name="Percent 7 2 3 3 4 4 2 5" xfId="43897" xr:uid="{00000000-0005-0000-0000-000060850000}"/>
    <cellStyle name="Percent 7 2 3 3 4 4 3" xfId="11175" xr:uid="{00000000-0005-0000-0000-000061850000}"/>
    <cellStyle name="Percent 7 2 3 3 4 4 4" xfId="20425" xr:uid="{00000000-0005-0000-0000-000062850000}"/>
    <cellStyle name="Percent 7 2 3 3 4 4 5" xfId="29670" xr:uid="{00000000-0005-0000-0000-000063850000}"/>
    <cellStyle name="Percent 7 2 3 3 4 4 6" xfId="38915" xr:uid="{00000000-0005-0000-0000-000064850000}"/>
    <cellStyle name="Percent 7 2 3 3 4 5" xfId="5508" xr:uid="{00000000-0005-0000-0000-000065850000}"/>
    <cellStyle name="Percent 7 2 3 3 4 5 2" xfId="14753" xr:uid="{00000000-0005-0000-0000-000066850000}"/>
    <cellStyle name="Percent 7 2 3 3 4 5 3" xfId="24003" xr:uid="{00000000-0005-0000-0000-000067850000}"/>
    <cellStyle name="Percent 7 2 3 3 4 5 4" xfId="33248" xr:uid="{00000000-0005-0000-0000-000068850000}"/>
    <cellStyle name="Percent 7 2 3 3 4 5 5" xfId="42493" xr:uid="{00000000-0005-0000-0000-000069850000}"/>
    <cellStyle name="Percent 7 2 3 3 4 6" xfId="4789" xr:uid="{00000000-0005-0000-0000-00006A850000}"/>
    <cellStyle name="Percent 7 2 3 3 4 6 2" xfId="14034" xr:uid="{00000000-0005-0000-0000-00006B850000}"/>
    <cellStyle name="Percent 7 2 3 3 4 6 3" xfId="23284" xr:uid="{00000000-0005-0000-0000-00006C850000}"/>
    <cellStyle name="Percent 7 2 3 3 4 6 4" xfId="32529" xr:uid="{00000000-0005-0000-0000-00006D850000}"/>
    <cellStyle name="Percent 7 2 3 3 4 6 5" xfId="41774" xr:uid="{00000000-0005-0000-0000-00006E850000}"/>
    <cellStyle name="Percent 7 2 3 3 4 7" xfId="9771" xr:uid="{00000000-0005-0000-0000-00006F850000}"/>
    <cellStyle name="Percent 7 2 3 3 4 8" xfId="19021" xr:uid="{00000000-0005-0000-0000-000070850000}"/>
    <cellStyle name="Percent 7 2 3 3 4 9" xfId="28266" xr:uid="{00000000-0005-0000-0000-000071850000}"/>
    <cellStyle name="Percent 7 2 3 3 5" xfId="877" xr:uid="{00000000-0005-0000-0000-000072850000}"/>
    <cellStyle name="Percent 7 2 3 3 5 2" xfId="3719" xr:uid="{00000000-0005-0000-0000-000073850000}"/>
    <cellStyle name="Percent 7 2 3 3 5 2 2" xfId="8701" xr:uid="{00000000-0005-0000-0000-000074850000}"/>
    <cellStyle name="Percent 7 2 3 3 5 2 2 2" xfId="17946" xr:uid="{00000000-0005-0000-0000-000075850000}"/>
    <cellStyle name="Percent 7 2 3 3 5 2 2 3" xfId="27196" xr:uid="{00000000-0005-0000-0000-000076850000}"/>
    <cellStyle name="Percent 7 2 3 3 5 2 2 4" xfId="36441" xr:uid="{00000000-0005-0000-0000-000077850000}"/>
    <cellStyle name="Percent 7 2 3 3 5 2 2 5" xfId="45686" xr:uid="{00000000-0005-0000-0000-000078850000}"/>
    <cellStyle name="Percent 7 2 3 3 5 2 3" xfId="12964" xr:uid="{00000000-0005-0000-0000-000079850000}"/>
    <cellStyle name="Percent 7 2 3 3 5 2 4" xfId="22214" xr:uid="{00000000-0005-0000-0000-00007A850000}"/>
    <cellStyle name="Percent 7 2 3 3 5 2 5" xfId="31459" xr:uid="{00000000-0005-0000-0000-00007B850000}"/>
    <cellStyle name="Percent 7 2 3 3 5 2 6" xfId="40704" xr:uid="{00000000-0005-0000-0000-00007C850000}"/>
    <cellStyle name="Percent 7 2 3 3 5 3" xfId="2281" xr:uid="{00000000-0005-0000-0000-00007D850000}"/>
    <cellStyle name="Percent 7 2 3 3 5 3 2" xfId="7263" xr:uid="{00000000-0005-0000-0000-00007E850000}"/>
    <cellStyle name="Percent 7 2 3 3 5 3 2 2" xfId="16508" xr:uid="{00000000-0005-0000-0000-00007F850000}"/>
    <cellStyle name="Percent 7 2 3 3 5 3 2 3" xfId="25758" xr:uid="{00000000-0005-0000-0000-000080850000}"/>
    <cellStyle name="Percent 7 2 3 3 5 3 2 4" xfId="35003" xr:uid="{00000000-0005-0000-0000-000081850000}"/>
    <cellStyle name="Percent 7 2 3 3 5 3 2 5" xfId="44248" xr:uid="{00000000-0005-0000-0000-000082850000}"/>
    <cellStyle name="Percent 7 2 3 3 5 3 3" xfId="11526" xr:uid="{00000000-0005-0000-0000-000083850000}"/>
    <cellStyle name="Percent 7 2 3 3 5 3 4" xfId="20776" xr:uid="{00000000-0005-0000-0000-000084850000}"/>
    <cellStyle name="Percent 7 2 3 3 5 3 5" xfId="30021" xr:uid="{00000000-0005-0000-0000-000085850000}"/>
    <cellStyle name="Percent 7 2 3 3 5 3 6" xfId="39266" xr:uid="{00000000-0005-0000-0000-000086850000}"/>
    <cellStyle name="Percent 7 2 3 3 5 4" xfId="5859" xr:uid="{00000000-0005-0000-0000-000087850000}"/>
    <cellStyle name="Percent 7 2 3 3 5 4 2" xfId="15104" xr:uid="{00000000-0005-0000-0000-000088850000}"/>
    <cellStyle name="Percent 7 2 3 3 5 4 3" xfId="24354" xr:uid="{00000000-0005-0000-0000-000089850000}"/>
    <cellStyle name="Percent 7 2 3 3 5 4 4" xfId="33599" xr:uid="{00000000-0005-0000-0000-00008A850000}"/>
    <cellStyle name="Percent 7 2 3 3 5 4 5" xfId="42844" xr:uid="{00000000-0005-0000-0000-00008B850000}"/>
    <cellStyle name="Percent 7 2 3 3 5 5" xfId="10122" xr:uid="{00000000-0005-0000-0000-00008C850000}"/>
    <cellStyle name="Percent 7 2 3 3 5 6" xfId="19372" xr:uid="{00000000-0005-0000-0000-00008D850000}"/>
    <cellStyle name="Percent 7 2 3 3 5 7" xfId="28617" xr:uid="{00000000-0005-0000-0000-00008E850000}"/>
    <cellStyle name="Percent 7 2 3 3 5 8" xfId="37862" xr:uid="{00000000-0005-0000-0000-00008F850000}"/>
    <cellStyle name="Percent 7 2 3 3 6" xfId="3000" xr:uid="{00000000-0005-0000-0000-000090850000}"/>
    <cellStyle name="Percent 7 2 3 3 6 2" xfId="7982" xr:uid="{00000000-0005-0000-0000-000091850000}"/>
    <cellStyle name="Percent 7 2 3 3 6 2 2" xfId="17227" xr:uid="{00000000-0005-0000-0000-000092850000}"/>
    <cellStyle name="Percent 7 2 3 3 6 2 3" xfId="26477" xr:uid="{00000000-0005-0000-0000-000093850000}"/>
    <cellStyle name="Percent 7 2 3 3 6 2 4" xfId="35722" xr:uid="{00000000-0005-0000-0000-000094850000}"/>
    <cellStyle name="Percent 7 2 3 3 6 2 5" xfId="44967" xr:uid="{00000000-0005-0000-0000-000095850000}"/>
    <cellStyle name="Percent 7 2 3 3 6 3" xfId="12245" xr:uid="{00000000-0005-0000-0000-000096850000}"/>
    <cellStyle name="Percent 7 2 3 3 6 4" xfId="21495" xr:uid="{00000000-0005-0000-0000-000097850000}"/>
    <cellStyle name="Percent 7 2 3 3 6 5" xfId="30740" xr:uid="{00000000-0005-0000-0000-000098850000}"/>
    <cellStyle name="Percent 7 2 3 3 6 6" xfId="39985" xr:uid="{00000000-0005-0000-0000-000099850000}"/>
    <cellStyle name="Percent 7 2 3 3 7" xfId="1618" xr:uid="{00000000-0005-0000-0000-00009A850000}"/>
    <cellStyle name="Percent 7 2 3 3 7 2" xfId="6600" xr:uid="{00000000-0005-0000-0000-00009B850000}"/>
    <cellStyle name="Percent 7 2 3 3 7 2 2" xfId="15845" xr:uid="{00000000-0005-0000-0000-00009C850000}"/>
    <cellStyle name="Percent 7 2 3 3 7 2 3" xfId="25095" xr:uid="{00000000-0005-0000-0000-00009D850000}"/>
    <cellStyle name="Percent 7 2 3 3 7 2 4" xfId="34340" xr:uid="{00000000-0005-0000-0000-00009E850000}"/>
    <cellStyle name="Percent 7 2 3 3 7 2 5" xfId="43585" xr:uid="{00000000-0005-0000-0000-00009F850000}"/>
    <cellStyle name="Percent 7 2 3 3 7 3" xfId="10863" xr:uid="{00000000-0005-0000-0000-0000A0850000}"/>
    <cellStyle name="Percent 7 2 3 3 7 4" xfId="20113" xr:uid="{00000000-0005-0000-0000-0000A1850000}"/>
    <cellStyle name="Percent 7 2 3 3 7 5" xfId="29358" xr:uid="{00000000-0005-0000-0000-0000A2850000}"/>
    <cellStyle name="Percent 7 2 3 3 7 6" xfId="38603" xr:uid="{00000000-0005-0000-0000-0000A3850000}"/>
    <cellStyle name="Percent 7 2 3 3 8" xfId="5140" xr:uid="{00000000-0005-0000-0000-0000A4850000}"/>
    <cellStyle name="Percent 7 2 3 3 8 2" xfId="14385" xr:uid="{00000000-0005-0000-0000-0000A5850000}"/>
    <cellStyle name="Percent 7 2 3 3 8 3" xfId="23635" xr:uid="{00000000-0005-0000-0000-0000A6850000}"/>
    <cellStyle name="Percent 7 2 3 3 8 4" xfId="32880" xr:uid="{00000000-0005-0000-0000-0000A7850000}"/>
    <cellStyle name="Percent 7 2 3 3 8 5" xfId="42125" xr:uid="{00000000-0005-0000-0000-0000A8850000}"/>
    <cellStyle name="Percent 7 2 3 3 9" xfId="4438" xr:uid="{00000000-0005-0000-0000-0000A9850000}"/>
    <cellStyle name="Percent 7 2 3 3 9 2" xfId="13683" xr:uid="{00000000-0005-0000-0000-0000AA850000}"/>
    <cellStyle name="Percent 7 2 3 3 9 3" xfId="22933" xr:uid="{00000000-0005-0000-0000-0000AB850000}"/>
    <cellStyle name="Percent 7 2 3 3 9 4" xfId="32178" xr:uid="{00000000-0005-0000-0000-0000AC850000}"/>
    <cellStyle name="Percent 7 2 3 3 9 5" xfId="41423" xr:uid="{00000000-0005-0000-0000-0000AD850000}"/>
    <cellStyle name="Percent 7 2 3 4" xfId="235" xr:uid="{00000000-0005-0000-0000-0000AE850000}"/>
    <cellStyle name="Percent 7 2 3 4 10" xfId="27976" xr:uid="{00000000-0005-0000-0000-0000AF850000}"/>
    <cellStyle name="Percent 7 2 3 4 11" xfId="37221" xr:uid="{00000000-0005-0000-0000-0000B0850000}"/>
    <cellStyle name="Percent 7 2 3 4 2" xfId="604" xr:uid="{00000000-0005-0000-0000-0000B1850000}"/>
    <cellStyle name="Percent 7 2 3 4 2 10" xfId="37589" xr:uid="{00000000-0005-0000-0000-0000B2850000}"/>
    <cellStyle name="Percent 7 2 3 4 2 2" xfId="1306" xr:uid="{00000000-0005-0000-0000-0000B3850000}"/>
    <cellStyle name="Percent 7 2 3 4 2 2 2" xfId="4148" xr:uid="{00000000-0005-0000-0000-0000B4850000}"/>
    <cellStyle name="Percent 7 2 3 4 2 2 2 2" xfId="9130" xr:uid="{00000000-0005-0000-0000-0000B5850000}"/>
    <cellStyle name="Percent 7 2 3 4 2 2 2 2 2" xfId="18375" xr:uid="{00000000-0005-0000-0000-0000B6850000}"/>
    <cellStyle name="Percent 7 2 3 4 2 2 2 2 3" xfId="27625" xr:uid="{00000000-0005-0000-0000-0000B7850000}"/>
    <cellStyle name="Percent 7 2 3 4 2 2 2 2 4" xfId="36870" xr:uid="{00000000-0005-0000-0000-0000B8850000}"/>
    <cellStyle name="Percent 7 2 3 4 2 2 2 2 5" xfId="46115" xr:uid="{00000000-0005-0000-0000-0000B9850000}"/>
    <cellStyle name="Percent 7 2 3 4 2 2 2 3" xfId="13393" xr:uid="{00000000-0005-0000-0000-0000BA850000}"/>
    <cellStyle name="Percent 7 2 3 4 2 2 2 4" xfId="22643" xr:uid="{00000000-0005-0000-0000-0000BB850000}"/>
    <cellStyle name="Percent 7 2 3 4 2 2 2 5" xfId="31888" xr:uid="{00000000-0005-0000-0000-0000BC850000}"/>
    <cellStyle name="Percent 7 2 3 4 2 2 2 6" xfId="41133" xr:uid="{00000000-0005-0000-0000-0000BD850000}"/>
    <cellStyle name="Percent 7 2 3 4 2 2 3" xfId="2727" xr:uid="{00000000-0005-0000-0000-0000BE850000}"/>
    <cellStyle name="Percent 7 2 3 4 2 2 3 2" xfId="7709" xr:uid="{00000000-0005-0000-0000-0000BF850000}"/>
    <cellStyle name="Percent 7 2 3 4 2 2 3 2 2" xfId="16954" xr:uid="{00000000-0005-0000-0000-0000C0850000}"/>
    <cellStyle name="Percent 7 2 3 4 2 2 3 2 3" xfId="26204" xr:uid="{00000000-0005-0000-0000-0000C1850000}"/>
    <cellStyle name="Percent 7 2 3 4 2 2 3 2 4" xfId="35449" xr:uid="{00000000-0005-0000-0000-0000C2850000}"/>
    <cellStyle name="Percent 7 2 3 4 2 2 3 2 5" xfId="44694" xr:uid="{00000000-0005-0000-0000-0000C3850000}"/>
    <cellStyle name="Percent 7 2 3 4 2 2 3 3" xfId="11972" xr:uid="{00000000-0005-0000-0000-0000C4850000}"/>
    <cellStyle name="Percent 7 2 3 4 2 2 3 4" xfId="21222" xr:uid="{00000000-0005-0000-0000-0000C5850000}"/>
    <cellStyle name="Percent 7 2 3 4 2 2 3 5" xfId="30467" xr:uid="{00000000-0005-0000-0000-0000C6850000}"/>
    <cellStyle name="Percent 7 2 3 4 2 2 3 6" xfId="39712" xr:uid="{00000000-0005-0000-0000-0000C7850000}"/>
    <cellStyle name="Percent 7 2 3 4 2 2 4" xfId="6288" xr:uid="{00000000-0005-0000-0000-0000C8850000}"/>
    <cellStyle name="Percent 7 2 3 4 2 2 4 2" xfId="15533" xr:uid="{00000000-0005-0000-0000-0000C9850000}"/>
    <cellStyle name="Percent 7 2 3 4 2 2 4 3" xfId="24783" xr:uid="{00000000-0005-0000-0000-0000CA850000}"/>
    <cellStyle name="Percent 7 2 3 4 2 2 4 4" xfId="34028" xr:uid="{00000000-0005-0000-0000-0000CB850000}"/>
    <cellStyle name="Percent 7 2 3 4 2 2 4 5" xfId="43273" xr:uid="{00000000-0005-0000-0000-0000CC850000}"/>
    <cellStyle name="Percent 7 2 3 4 2 2 5" xfId="10551" xr:uid="{00000000-0005-0000-0000-0000CD850000}"/>
    <cellStyle name="Percent 7 2 3 4 2 2 6" xfId="19801" xr:uid="{00000000-0005-0000-0000-0000CE850000}"/>
    <cellStyle name="Percent 7 2 3 4 2 2 7" xfId="29046" xr:uid="{00000000-0005-0000-0000-0000CF850000}"/>
    <cellStyle name="Percent 7 2 3 4 2 2 8" xfId="38291" xr:uid="{00000000-0005-0000-0000-0000D0850000}"/>
    <cellStyle name="Percent 7 2 3 4 2 3" xfId="3446" xr:uid="{00000000-0005-0000-0000-0000D1850000}"/>
    <cellStyle name="Percent 7 2 3 4 2 3 2" xfId="8428" xr:uid="{00000000-0005-0000-0000-0000D2850000}"/>
    <cellStyle name="Percent 7 2 3 4 2 3 2 2" xfId="17673" xr:uid="{00000000-0005-0000-0000-0000D3850000}"/>
    <cellStyle name="Percent 7 2 3 4 2 3 2 3" xfId="26923" xr:uid="{00000000-0005-0000-0000-0000D4850000}"/>
    <cellStyle name="Percent 7 2 3 4 2 3 2 4" xfId="36168" xr:uid="{00000000-0005-0000-0000-0000D5850000}"/>
    <cellStyle name="Percent 7 2 3 4 2 3 2 5" xfId="45413" xr:uid="{00000000-0005-0000-0000-0000D6850000}"/>
    <cellStyle name="Percent 7 2 3 4 2 3 3" xfId="12691" xr:uid="{00000000-0005-0000-0000-0000D7850000}"/>
    <cellStyle name="Percent 7 2 3 4 2 3 4" xfId="21941" xr:uid="{00000000-0005-0000-0000-0000D8850000}"/>
    <cellStyle name="Percent 7 2 3 4 2 3 5" xfId="31186" xr:uid="{00000000-0005-0000-0000-0000D9850000}"/>
    <cellStyle name="Percent 7 2 3 4 2 3 6" xfId="40431" xr:uid="{00000000-0005-0000-0000-0000DA850000}"/>
    <cellStyle name="Percent 7 2 3 4 2 4" xfId="2008" xr:uid="{00000000-0005-0000-0000-0000DB850000}"/>
    <cellStyle name="Percent 7 2 3 4 2 4 2" xfId="6990" xr:uid="{00000000-0005-0000-0000-0000DC850000}"/>
    <cellStyle name="Percent 7 2 3 4 2 4 2 2" xfId="16235" xr:uid="{00000000-0005-0000-0000-0000DD850000}"/>
    <cellStyle name="Percent 7 2 3 4 2 4 2 3" xfId="25485" xr:uid="{00000000-0005-0000-0000-0000DE850000}"/>
    <cellStyle name="Percent 7 2 3 4 2 4 2 4" xfId="34730" xr:uid="{00000000-0005-0000-0000-0000DF850000}"/>
    <cellStyle name="Percent 7 2 3 4 2 4 2 5" xfId="43975" xr:uid="{00000000-0005-0000-0000-0000E0850000}"/>
    <cellStyle name="Percent 7 2 3 4 2 4 3" xfId="11253" xr:uid="{00000000-0005-0000-0000-0000E1850000}"/>
    <cellStyle name="Percent 7 2 3 4 2 4 4" xfId="20503" xr:uid="{00000000-0005-0000-0000-0000E2850000}"/>
    <cellStyle name="Percent 7 2 3 4 2 4 5" xfId="29748" xr:uid="{00000000-0005-0000-0000-0000E3850000}"/>
    <cellStyle name="Percent 7 2 3 4 2 4 6" xfId="38993" xr:uid="{00000000-0005-0000-0000-0000E4850000}"/>
    <cellStyle name="Percent 7 2 3 4 2 5" xfId="5586" xr:uid="{00000000-0005-0000-0000-0000E5850000}"/>
    <cellStyle name="Percent 7 2 3 4 2 5 2" xfId="14831" xr:uid="{00000000-0005-0000-0000-0000E6850000}"/>
    <cellStyle name="Percent 7 2 3 4 2 5 3" xfId="24081" xr:uid="{00000000-0005-0000-0000-0000E7850000}"/>
    <cellStyle name="Percent 7 2 3 4 2 5 4" xfId="33326" xr:uid="{00000000-0005-0000-0000-0000E8850000}"/>
    <cellStyle name="Percent 7 2 3 4 2 5 5" xfId="42571" xr:uid="{00000000-0005-0000-0000-0000E9850000}"/>
    <cellStyle name="Percent 7 2 3 4 2 6" xfId="4867" xr:uid="{00000000-0005-0000-0000-0000EA850000}"/>
    <cellStyle name="Percent 7 2 3 4 2 6 2" xfId="14112" xr:uid="{00000000-0005-0000-0000-0000EB850000}"/>
    <cellStyle name="Percent 7 2 3 4 2 6 3" xfId="23362" xr:uid="{00000000-0005-0000-0000-0000EC850000}"/>
    <cellStyle name="Percent 7 2 3 4 2 6 4" xfId="32607" xr:uid="{00000000-0005-0000-0000-0000ED850000}"/>
    <cellStyle name="Percent 7 2 3 4 2 6 5" xfId="41852" xr:uid="{00000000-0005-0000-0000-0000EE850000}"/>
    <cellStyle name="Percent 7 2 3 4 2 7" xfId="9849" xr:uid="{00000000-0005-0000-0000-0000EF850000}"/>
    <cellStyle name="Percent 7 2 3 4 2 8" xfId="19099" xr:uid="{00000000-0005-0000-0000-0000F0850000}"/>
    <cellStyle name="Percent 7 2 3 4 2 9" xfId="28344" xr:uid="{00000000-0005-0000-0000-0000F1850000}"/>
    <cellStyle name="Percent 7 2 3 4 3" xfId="955" xr:uid="{00000000-0005-0000-0000-0000F2850000}"/>
    <cellStyle name="Percent 7 2 3 4 3 2" xfId="3797" xr:uid="{00000000-0005-0000-0000-0000F3850000}"/>
    <cellStyle name="Percent 7 2 3 4 3 2 2" xfId="8779" xr:uid="{00000000-0005-0000-0000-0000F4850000}"/>
    <cellStyle name="Percent 7 2 3 4 3 2 2 2" xfId="18024" xr:uid="{00000000-0005-0000-0000-0000F5850000}"/>
    <cellStyle name="Percent 7 2 3 4 3 2 2 3" xfId="27274" xr:uid="{00000000-0005-0000-0000-0000F6850000}"/>
    <cellStyle name="Percent 7 2 3 4 3 2 2 4" xfId="36519" xr:uid="{00000000-0005-0000-0000-0000F7850000}"/>
    <cellStyle name="Percent 7 2 3 4 3 2 2 5" xfId="45764" xr:uid="{00000000-0005-0000-0000-0000F8850000}"/>
    <cellStyle name="Percent 7 2 3 4 3 2 3" xfId="13042" xr:uid="{00000000-0005-0000-0000-0000F9850000}"/>
    <cellStyle name="Percent 7 2 3 4 3 2 4" xfId="22292" xr:uid="{00000000-0005-0000-0000-0000FA850000}"/>
    <cellStyle name="Percent 7 2 3 4 3 2 5" xfId="31537" xr:uid="{00000000-0005-0000-0000-0000FB850000}"/>
    <cellStyle name="Percent 7 2 3 4 3 2 6" xfId="40782" xr:uid="{00000000-0005-0000-0000-0000FC850000}"/>
    <cellStyle name="Percent 7 2 3 4 3 3" xfId="2359" xr:uid="{00000000-0005-0000-0000-0000FD850000}"/>
    <cellStyle name="Percent 7 2 3 4 3 3 2" xfId="7341" xr:uid="{00000000-0005-0000-0000-0000FE850000}"/>
    <cellStyle name="Percent 7 2 3 4 3 3 2 2" xfId="16586" xr:uid="{00000000-0005-0000-0000-0000FF850000}"/>
    <cellStyle name="Percent 7 2 3 4 3 3 2 3" xfId="25836" xr:uid="{00000000-0005-0000-0000-000000860000}"/>
    <cellStyle name="Percent 7 2 3 4 3 3 2 4" xfId="35081" xr:uid="{00000000-0005-0000-0000-000001860000}"/>
    <cellStyle name="Percent 7 2 3 4 3 3 2 5" xfId="44326" xr:uid="{00000000-0005-0000-0000-000002860000}"/>
    <cellStyle name="Percent 7 2 3 4 3 3 3" xfId="11604" xr:uid="{00000000-0005-0000-0000-000003860000}"/>
    <cellStyle name="Percent 7 2 3 4 3 3 4" xfId="20854" xr:uid="{00000000-0005-0000-0000-000004860000}"/>
    <cellStyle name="Percent 7 2 3 4 3 3 5" xfId="30099" xr:uid="{00000000-0005-0000-0000-000005860000}"/>
    <cellStyle name="Percent 7 2 3 4 3 3 6" xfId="39344" xr:uid="{00000000-0005-0000-0000-000006860000}"/>
    <cellStyle name="Percent 7 2 3 4 3 4" xfId="5937" xr:uid="{00000000-0005-0000-0000-000007860000}"/>
    <cellStyle name="Percent 7 2 3 4 3 4 2" xfId="15182" xr:uid="{00000000-0005-0000-0000-000008860000}"/>
    <cellStyle name="Percent 7 2 3 4 3 4 3" xfId="24432" xr:uid="{00000000-0005-0000-0000-000009860000}"/>
    <cellStyle name="Percent 7 2 3 4 3 4 4" xfId="33677" xr:uid="{00000000-0005-0000-0000-00000A860000}"/>
    <cellStyle name="Percent 7 2 3 4 3 4 5" xfId="42922" xr:uid="{00000000-0005-0000-0000-00000B860000}"/>
    <cellStyle name="Percent 7 2 3 4 3 5" xfId="10200" xr:uid="{00000000-0005-0000-0000-00000C860000}"/>
    <cellStyle name="Percent 7 2 3 4 3 6" xfId="19450" xr:uid="{00000000-0005-0000-0000-00000D860000}"/>
    <cellStyle name="Percent 7 2 3 4 3 7" xfId="28695" xr:uid="{00000000-0005-0000-0000-00000E860000}"/>
    <cellStyle name="Percent 7 2 3 4 3 8" xfId="37940" xr:uid="{00000000-0005-0000-0000-00000F860000}"/>
    <cellStyle name="Percent 7 2 3 4 4" xfId="3078" xr:uid="{00000000-0005-0000-0000-000010860000}"/>
    <cellStyle name="Percent 7 2 3 4 4 2" xfId="8060" xr:uid="{00000000-0005-0000-0000-000011860000}"/>
    <cellStyle name="Percent 7 2 3 4 4 2 2" xfId="17305" xr:uid="{00000000-0005-0000-0000-000012860000}"/>
    <cellStyle name="Percent 7 2 3 4 4 2 3" xfId="26555" xr:uid="{00000000-0005-0000-0000-000013860000}"/>
    <cellStyle name="Percent 7 2 3 4 4 2 4" xfId="35800" xr:uid="{00000000-0005-0000-0000-000014860000}"/>
    <cellStyle name="Percent 7 2 3 4 4 2 5" xfId="45045" xr:uid="{00000000-0005-0000-0000-000015860000}"/>
    <cellStyle name="Percent 7 2 3 4 4 3" xfId="12323" xr:uid="{00000000-0005-0000-0000-000016860000}"/>
    <cellStyle name="Percent 7 2 3 4 4 4" xfId="21573" xr:uid="{00000000-0005-0000-0000-000017860000}"/>
    <cellStyle name="Percent 7 2 3 4 4 5" xfId="30818" xr:uid="{00000000-0005-0000-0000-000018860000}"/>
    <cellStyle name="Percent 7 2 3 4 4 6" xfId="40063" xr:uid="{00000000-0005-0000-0000-000019860000}"/>
    <cellStyle name="Percent 7 2 3 4 5" xfId="1774" xr:uid="{00000000-0005-0000-0000-00001A860000}"/>
    <cellStyle name="Percent 7 2 3 4 5 2" xfId="6756" xr:uid="{00000000-0005-0000-0000-00001B860000}"/>
    <cellStyle name="Percent 7 2 3 4 5 2 2" xfId="16001" xr:uid="{00000000-0005-0000-0000-00001C860000}"/>
    <cellStyle name="Percent 7 2 3 4 5 2 3" xfId="25251" xr:uid="{00000000-0005-0000-0000-00001D860000}"/>
    <cellStyle name="Percent 7 2 3 4 5 2 4" xfId="34496" xr:uid="{00000000-0005-0000-0000-00001E860000}"/>
    <cellStyle name="Percent 7 2 3 4 5 2 5" xfId="43741" xr:uid="{00000000-0005-0000-0000-00001F860000}"/>
    <cellStyle name="Percent 7 2 3 4 5 3" xfId="11019" xr:uid="{00000000-0005-0000-0000-000020860000}"/>
    <cellStyle name="Percent 7 2 3 4 5 4" xfId="20269" xr:uid="{00000000-0005-0000-0000-000021860000}"/>
    <cellStyle name="Percent 7 2 3 4 5 5" xfId="29514" xr:uid="{00000000-0005-0000-0000-000022860000}"/>
    <cellStyle name="Percent 7 2 3 4 5 6" xfId="38759" xr:uid="{00000000-0005-0000-0000-000023860000}"/>
    <cellStyle name="Percent 7 2 3 4 6" xfId="5218" xr:uid="{00000000-0005-0000-0000-000024860000}"/>
    <cellStyle name="Percent 7 2 3 4 6 2" xfId="14463" xr:uid="{00000000-0005-0000-0000-000025860000}"/>
    <cellStyle name="Percent 7 2 3 4 6 3" xfId="23713" xr:uid="{00000000-0005-0000-0000-000026860000}"/>
    <cellStyle name="Percent 7 2 3 4 6 4" xfId="32958" xr:uid="{00000000-0005-0000-0000-000027860000}"/>
    <cellStyle name="Percent 7 2 3 4 6 5" xfId="42203" xr:uid="{00000000-0005-0000-0000-000028860000}"/>
    <cellStyle name="Percent 7 2 3 4 7" xfId="4516" xr:uid="{00000000-0005-0000-0000-000029860000}"/>
    <cellStyle name="Percent 7 2 3 4 7 2" xfId="13761" xr:uid="{00000000-0005-0000-0000-00002A860000}"/>
    <cellStyle name="Percent 7 2 3 4 7 3" xfId="23011" xr:uid="{00000000-0005-0000-0000-00002B860000}"/>
    <cellStyle name="Percent 7 2 3 4 7 4" xfId="32256" xr:uid="{00000000-0005-0000-0000-00002C860000}"/>
    <cellStyle name="Percent 7 2 3 4 7 5" xfId="41501" xr:uid="{00000000-0005-0000-0000-00002D860000}"/>
    <cellStyle name="Percent 7 2 3 4 8" xfId="9481" xr:uid="{00000000-0005-0000-0000-00002E860000}"/>
    <cellStyle name="Percent 7 2 3 4 9" xfId="18731" xr:uid="{00000000-0005-0000-0000-00002F860000}"/>
    <cellStyle name="Percent 7 2 3 5" xfId="352" xr:uid="{00000000-0005-0000-0000-000030860000}"/>
    <cellStyle name="Percent 7 2 3 5 10" xfId="28093" xr:uid="{00000000-0005-0000-0000-000031860000}"/>
    <cellStyle name="Percent 7 2 3 5 11" xfId="37338" xr:uid="{00000000-0005-0000-0000-000032860000}"/>
    <cellStyle name="Percent 7 2 3 5 2" xfId="721" xr:uid="{00000000-0005-0000-0000-000033860000}"/>
    <cellStyle name="Percent 7 2 3 5 2 10" xfId="37706" xr:uid="{00000000-0005-0000-0000-000034860000}"/>
    <cellStyle name="Percent 7 2 3 5 2 2" xfId="1423" xr:uid="{00000000-0005-0000-0000-000035860000}"/>
    <cellStyle name="Percent 7 2 3 5 2 2 2" xfId="4265" xr:uid="{00000000-0005-0000-0000-000036860000}"/>
    <cellStyle name="Percent 7 2 3 5 2 2 2 2" xfId="9247" xr:uid="{00000000-0005-0000-0000-000037860000}"/>
    <cellStyle name="Percent 7 2 3 5 2 2 2 2 2" xfId="18492" xr:uid="{00000000-0005-0000-0000-000038860000}"/>
    <cellStyle name="Percent 7 2 3 5 2 2 2 2 3" xfId="27742" xr:uid="{00000000-0005-0000-0000-000039860000}"/>
    <cellStyle name="Percent 7 2 3 5 2 2 2 2 4" xfId="36987" xr:uid="{00000000-0005-0000-0000-00003A860000}"/>
    <cellStyle name="Percent 7 2 3 5 2 2 2 2 5" xfId="46232" xr:uid="{00000000-0005-0000-0000-00003B860000}"/>
    <cellStyle name="Percent 7 2 3 5 2 2 2 3" xfId="13510" xr:uid="{00000000-0005-0000-0000-00003C860000}"/>
    <cellStyle name="Percent 7 2 3 5 2 2 2 4" xfId="22760" xr:uid="{00000000-0005-0000-0000-00003D860000}"/>
    <cellStyle name="Percent 7 2 3 5 2 2 2 5" xfId="32005" xr:uid="{00000000-0005-0000-0000-00003E860000}"/>
    <cellStyle name="Percent 7 2 3 5 2 2 2 6" xfId="41250" xr:uid="{00000000-0005-0000-0000-00003F860000}"/>
    <cellStyle name="Percent 7 2 3 5 2 2 3" xfId="2844" xr:uid="{00000000-0005-0000-0000-000040860000}"/>
    <cellStyle name="Percent 7 2 3 5 2 2 3 2" xfId="7826" xr:uid="{00000000-0005-0000-0000-000041860000}"/>
    <cellStyle name="Percent 7 2 3 5 2 2 3 2 2" xfId="17071" xr:uid="{00000000-0005-0000-0000-000042860000}"/>
    <cellStyle name="Percent 7 2 3 5 2 2 3 2 3" xfId="26321" xr:uid="{00000000-0005-0000-0000-000043860000}"/>
    <cellStyle name="Percent 7 2 3 5 2 2 3 2 4" xfId="35566" xr:uid="{00000000-0005-0000-0000-000044860000}"/>
    <cellStyle name="Percent 7 2 3 5 2 2 3 2 5" xfId="44811" xr:uid="{00000000-0005-0000-0000-000045860000}"/>
    <cellStyle name="Percent 7 2 3 5 2 2 3 3" xfId="12089" xr:uid="{00000000-0005-0000-0000-000046860000}"/>
    <cellStyle name="Percent 7 2 3 5 2 2 3 4" xfId="21339" xr:uid="{00000000-0005-0000-0000-000047860000}"/>
    <cellStyle name="Percent 7 2 3 5 2 2 3 5" xfId="30584" xr:uid="{00000000-0005-0000-0000-000048860000}"/>
    <cellStyle name="Percent 7 2 3 5 2 2 3 6" xfId="39829" xr:uid="{00000000-0005-0000-0000-000049860000}"/>
    <cellStyle name="Percent 7 2 3 5 2 2 4" xfId="6405" xr:uid="{00000000-0005-0000-0000-00004A860000}"/>
    <cellStyle name="Percent 7 2 3 5 2 2 4 2" xfId="15650" xr:uid="{00000000-0005-0000-0000-00004B860000}"/>
    <cellStyle name="Percent 7 2 3 5 2 2 4 3" xfId="24900" xr:uid="{00000000-0005-0000-0000-00004C860000}"/>
    <cellStyle name="Percent 7 2 3 5 2 2 4 4" xfId="34145" xr:uid="{00000000-0005-0000-0000-00004D860000}"/>
    <cellStyle name="Percent 7 2 3 5 2 2 4 5" xfId="43390" xr:uid="{00000000-0005-0000-0000-00004E860000}"/>
    <cellStyle name="Percent 7 2 3 5 2 2 5" xfId="10668" xr:uid="{00000000-0005-0000-0000-00004F860000}"/>
    <cellStyle name="Percent 7 2 3 5 2 2 6" xfId="19918" xr:uid="{00000000-0005-0000-0000-000050860000}"/>
    <cellStyle name="Percent 7 2 3 5 2 2 7" xfId="29163" xr:uid="{00000000-0005-0000-0000-000051860000}"/>
    <cellStyle name="Percent 7 2 3 5 2 2 8" xfId="38408" xr:uid="{00000000-0005-0000-0000-000052860000}"/>
    <cellStyle name="Percent 7 2 3 5 2 3" xfId="3563" xr:uid="{00000000-0005-0000-0000-000053860000}"/>
    <cellStyle name="Percent 7 2 3 5 2 3 2" xfId="8545" xr:uid="{00000000-0005-0000-0000-000054860000}"/>
    <cellStyle name="Percent 7 2 3 5 2 3 2 2" xfId="17790" xr:uid="{00000000-0005-0000-0000-000055860000}"/>
    <cellStyle name="Percent 7 2 3 5 2 3 2 3" xfId="27040" xr:uid="{00000000-0005-0000-0000-000056860000}"/>
    <cellStyle name="Percent 7 2 3 5 2 3 2 4" xfId="36285" xr:uid="{00000000-0005-0000-0000-000057860000}"/>
    <cellStyle name="Percent 7 2 3 5 2 3 2 5" xfId="45530" xr:uid="{00000000-0005-0000-0000-000058860000}"/>
    <cellStyle name="Percent 7 2 3 5 2 3 3" xfId="12808" xr:uid="{00000000-0005-0000-0000-000059860000}"/>
    <cellStyle name="Percent 7 2 3 5 2 3 4" xfId="22058" xr:uid="{00000000-0005-0000-0000-00005A860000}"/>
    <cellStyle name="Percent 7 2 3 5 2 3 5" xfId="31303" xr:uid="{00000000-0005-0000-0000-00005B860000}"/>
    <cellStyle name="Percent 7 2 3 5 2 3 6" xfId="40548" xr:uid="{00000000-0005-0000-0000-00005C860000}"/>
    <cellStyle name="Percent 7 2 3 5 2 4" xfId="2125" xr:uid="{00000000-0005-0000-0000-00005D860000}"/>
    <cellStyle name="Percent 7 2 3 5 2 4 2" xfId="7107" xr:uid="{00000000-0005-0000-0000-00005E860000}"/>
    <cellStyle name="Percent 7 2 3 5 2 4 2 2" xfId="16352" xr:uid="{00000000-0005-0000-0000-00005F860000}"/>
    <cellStyle name="Percent 7 2 3 5 2 4 2 3" xfId="25602" xr:uid="{00000000-0005-0000-0000-000060860000}"/>
    <cellStyle name="Percent 7 2 3 5 2 4 2 4" xfId="34847" xr:uid="{00000000-0005-0000-0000-000061860000}"/>
    <cellStyle name="Percent 7 2 3 5 2 4 2 5" xfId="44092" xr:uid="{00000000-0005-0000-0000-000062860000}"/>
    <cellStyle name="Percent 7 2 3 5 2 4 3" xfId="11370" xr:uid="{00000000-0005-0000-0000-000063860000}"/>
    <cellStyle name="Percent 7 2 3 5 2 4 4" xfId="20620" xr:uid="{00000000-0005-0000-0000-000064860000}"/>
    <cellStyle name="Percent 7 2 3 5 2 4 5" xfId="29865" xr:uid="{00000000-0005-0000-0000-000065860000}"/>
    <cellStyle name="Percent 7 2 3 5 2 4 6" xfId="39110" xr:uid="{00000000-0005-0000-0000-000066860000}"/>
    <cellStyle name="Percent 7 2 3 5 2 5" xfId="5703" xr:uid="{00000000-0005-0000-0000-000067860000}"/>
    <cellStyle name="Percent 7 2 3 5 2 5 2" xfId="14948" xr:uid="{00000000-0005-0000-0000-000068860000}"/>
    <cellStyle name="Percent 7 2 3 5 2 5 3" xfId="24198" xr:uid="{00000000-0005-0000-0000-000069860000}"/>
    <cellStyle name="Percent 7 2 3 5 2 5 4" xfId="33443" xr:uid="{00000000-0005-0000-0000-00006A860000}"/>
    <cellStyle name="Percent 7 2 3 5 2 5 5" xfId="42688" xr:uid="{00000000-0005-0000-0000-00006B860000}"/>
    <cellStyle name="Percent 7 2 3 5 2 6" xfId="4984" xr:uid="{00000000-0005-0000-0000-00006C860000}"/>
    <cellStyle name="Percent 7 2 3 5 2 6 2" xfId="14229" xr:uid="{00000000-0005-0000-0000-00006D860000}"/>
    <cellStyle name="Percent 7 2 3 5 2 6 3" xfId="23479" xr:uid="{00000000-0005-0000-0000-00006E860000}"/>
    <cellStyle name="Percent 7 2 3 5 2 6 4" xfId="32724" xr:uid="{00000000-0005-0000-0000-00006F860000}"/>
    <cellStyle name="Percent 7 2 3 5 2 6 5" xfId="41969" xr:uid="{00000000-0005-0000-0000-000070860000}"/>
    <cellStyle name="Percent 7 2 3 5 2 7" xfId="9966" xr:uid="{00000000-0005-0000-0000-000071860000}"/>
    <cellStyle name="Percent 7 2 3 5 2 8" xfId="19216" xr:uid="{00000000-0005-0000-0000-000072860000}"/>
    <cellStyle name="Percent 7 2 3 5 2 9" xfId="28461" xr:uid="{00000000-0005-0000-0000-000073860000}"/>
    <cellStyle name="Percent 7 2 3 5 3" xfId="1072" xr:uid="{00000000-0005-0000-0000-000074860000}"/>
    <cellStyle name="Percent 7 2 3 5 3 2" xfId="3914" xr:uid="{00000000-0005-0000-0000-000075860000}"/>
    <cellStyle name="Percent 7 2 3 5 3 2 2" xfId="8896" xr:uid="{00000000-0005-0000-0000-000076860000}"/>
    <cellStyle name="Percent 7 2 3 5 3 2 2 2" xfId="18141" xr:uid="{00000000-0005-0000-0000-000077860000}"/>
    <cellStyle name="Percent 7 2 3 5 3 2 2 3" xfId="27391" xr:uid="{00000000-0005-0000-0000-000078860000}"/>
    <cellStyle name="Percent 7 2 3 5 3 2 2 4" xfId="36636" xr:uid="{00000000-0005-0000-0000-000079860000}"/>
    <cellStyle name="Percent 7 2 3 5 3 2 2 5" xfId="45881" xr:uid="{00000000-0005-0000-0000-00007A860000}"/>
    <cellStyle name="Percent 7 2 3 5 3 2 3" xfId="13159" xr:uid="{00000000-0005-0000-0000-00007B860000}"/>
    <cellStyle name="Percent 7 2 3 5 3 2 4" xfId="22409" xr:uid="{00000000-0005-0000-0000-00007C860000}"/>
    <cellStyle name="Percent 7 2 3 5 3 2 5" xfId="31654" xr:uid="{00000000-0005-0000-0000-00007D860000}"/>
    <cellStyle name="Percent 7 2 3 5 3 2 6" xfId="40899" xr:uid="{00000000-0005-0000-0000-00007E860000}"/>
    <cellStyle name="Percent 7 2 3 5 3 3" xfId="2476" xr:uid="{00000000-0005-0000-0000-00007F860000}"/>
    <cellStyle name="Percent 7 2 3 5 3 3 2" xfId="7458" xr:uid="{00000000-0005-0000-0000-000080860000}"/>
    <cellStyle name="Percent 7 2 3 5 3 3 2 2" xfId="16703" xr:uid="{00000000-0005-0000-0000-000081860000}"/>
    <cellStyle name="Percent 7 2 3 5 3 3 2 3" xfId="25953" xr:uid="{00000000-0005-0000-0000-000082860000}"/>
    <cellStyle name="Percent 7 2 3 5 3 3 2 4" xfId="35198" xr:uid="{00000000-0005-0000-0000-000083860000}"/>
    <cellStyle name="Percent 7 2 3 5 3 3 2 5" xfId="44443" xr:uid="{00000000-0005-0000-0000-000084860000}"/>
    <cellStyle name="Percent 7 2 3 5 3 3 3" xfId="11721" xr:uid="{00000000-0005-0000-0000-000085860000}"/>
    <cellStyle name="Percent 7 2 3 5 3 3 4" xfId="20971" xr:uid="{00000000-0005-0000-0000-000086860000}"/>
    <cellStyle name="Percent 7 2 3 5 3 3 5" xfId="30216" xr:uid="{00000000-0005-0000-0000-000087860000}"/>
    <cellStyle name="Percent 7 2 3 5 3 3 6" xfId="39461" xr:uid="{00000000-0005-0000-0000-000088860000}"/>
    <cellStyle name="Percent 7 2 3 5 3 4" xfId="6054" xr:uid="{00000000-0005-0000-0000-000089860000}"/>
    <cellStyle name="Percent 7 2 3 5 3 4 2" xfId="15299" xr:uid="{00000000-0005-0000-0000-00008A860000}"/>
    <cellStyle name="Percent 7 2 3 5 3 4 3" xfId="24549" xr:uid="{00000000-0005-0000-0000-00008B860000}"/>
    <cellStyle name="Percent 7 2 3 5 3 4 4" xfId="33794" xr:uid="{00000000-0005-0000-0000-00008C860000}"/>
    <cellStyle name="Percent 7 2 3 5 3 4 5" xfId="43039" xr:uid="{00000000-0005-0000-0000-00008D860000}"/>
    <cellStyle name="Percent 7 2 3 5 3 5" xfId="10317" xr:uid="{00000000-0005-0000-0000-00008E860000}"/>
    <cellStyle name="Percent 7 2 3 5 3 6" xfId="19567" xr:uid="{00000000-0005-0000-0000-00008F860000}"/>
    <cellStyle name="Percent 7 2 3 5 3 7" xfId="28812" xr:uid="{00000000-0005-0000-0000-000090860000}"/>
    <cellStyle name="Percent 7 2 3 5 3 8" xfId="38057" xr:uid="{00000000-0005-0000-0000-000091860000}"/>
    <cellStyle name="Percent 7 2 3 5 4" xfId="3195" xr:uid="{00000000-0005-0000-0000-000092860000}"/>
    <cellStyle name="Percent 7 2 3 5 4 2" xfId="8177" xr:uid="{00000000-0005-0000-0000-000093860000}"/>
    <cellStyle name="Percent 7 2 3 5 4 2 2" xfId="17422" xr:uid="{00000000-0005-0000-0000-000094860000}"/>
    <cellStyle name="Percent 7 2 3 5 4 2 3" xfId="26672" xr:uid="{00000000-0005-0000-0000-000095860000}"/>
    <cellStyle name="Percent 7 2 3 5 4 2 4" xfId="35917" xr:uid="{00000000-0005-0000-0000-000096860000}"/>
    <cellStyle name="Percent 7 2 3 5 4 2 5" xfId="45162" xr:uid="{00000000-0005-0000-0000-000097860000}"/>
    <cellStyle name="Percent 7 2 3 5 4 3" xfId="12440" xr:uid="{00000000-0005-0000-0000-000098860000}"/>
    <cellStyle name="Percent 7 2 3 5 4 4" xfId="21690" xr:uid="{00000000-0005-0000-0000-000099860000}"/>
    <cellStyle name="Percent 7 2 3 5 4 5" xfId="30935" xr:uid="{00000000-0005-0000-0000-00009A860000}"/>
    <cellStyle name="Percent 7 2 3 5 4 6" xfId="40180" xr:uid="{00000000-0005-0000-0000-00009B860000}"/>
    <cellStyle name="Percent 7 2 3 5 5" xfId="1657" xr:uid="{00000000-0005-0000-0000-00009C860000}"/>
    <cellStyle name="Percent 7 2 3 5 5 2" xfId="6639" xr:uid="{00000000-0005-0000-0000-00009D860000}"/>
    <cellStyle name="Percent 7 2 3 5 5 2 2" xfId="15884" xr:uid="{00000000-0005-0000-0000-00009E860000}"/>
    <cellStyle name="Percent 7 2 3 5 5 2 3" xfId="25134" xr:uid="{00000000-0005-0000-0000-00009F860000}"/>
    <cellStyle name="Percent 7 2 3 5 5 2 4" xfId="34379" xr:uid="{00000000-0005-0000-0000-0000A0860000}"/>
    <cellStyle name="Percent 7 2 3 5 5 2 5" xfId="43624" xr:uid="{00000000-0005-0000-0000-0000A1860000}"/>
    <cellStyle name="Percent 7 2 3 5 5 3" xfId="10902" xr:uid="{00000000-0005-0000-0000-0000A2860000}"/>
    <cellStyle name="Percent 7 2 3 5 5 4" xfId="20152" xr:uid="{00000000-0005-0000-0000-0000A3860000}"/>
    <cellStyle name="Percent 7 2 3 5 5 5" xfId="29397" xr:uid="{00000000-0005-0000-0000-0000A4860000}"/>
    <cellStyle name="Percent 7 2 3 5 5 6" xfId="38642" xr:uid="{00000000-0005-0000-0000-0000A5860000}"/>
    <cellStyle name="Percent 7 2 3 5 6" xfId="5335" xr:uid="{00000000-0005-0000-0000-0000A6860000}"/>
    <cellStyle name="Percent 7 2 3 5 6 2" xfId="14580" xr:uid="{00000000-0005-0000-0000-0000A7860000}"/>
    <cellStyle name="Percent 7 2 3 5 6 3" xfId="23830" xr:uid="{00000000-0005-0000-0000-0000A8860000}"/>
    <cellStyle name="Percent 7 2 3 5 6 4" xfId="33075" xr:uid="{00000000-0005-0000-0000-0000A9860000}"/>
    <cellStyle name="Percent 7 2 3 5 6 5" xfId="42320" xr:uid="{00000000-0005-0000-0000-0000AA860000}"/>
    <cellStyle name="Percent 7 2 3 5 7" xfId="4633" xr:uid="{00000000-0005-0000-0000-0000AB860000}"/>
    <cellStyle name="Percent 7 2 3 5 7 2" xfId="13878" xr:uid="{00000000-0005-0000-0000-0000AC860000}"/>
    <cellStyle name="Percent 7 2 3 5 7 3" xfId="23128" xr:uid="{00000000-0005-0000-0000-0000AD860000}"/>
    <cellStyle name="Percent 7 2 3 5 7 4" xfId="32373" xr:uid="{00000000-0005-0000-0000-0000AE860000}"/>
    <cellStyle name="Percent 7 2 3 5 7 5" xfId="41618" xr:uid="{00000000-0005-0000-0000-0000AF860000}"/>
    <cellStyle name="Percent 7 2 3 5 8" xfId="9598" xr:uid="{00000000-0005-0000-0000-0000B0860000}"/>
    <cellStyle name="Percent 7 2 3 5 9" xfId="18848" xr:uid="{00000000-0005-0000-0000-0000B1860000}"/>
    <cellStyle name="Percent 7 2 3 6" xfId="486" xr:uid="{00000000-0005-0000-0000-0000B2860000}"/>
    <cellStyle name="Percent 7 2 3 6 10" xfId="37472" xr:uid="{00000000-0005-0000-0000-0000B3860000}"/>
    <cellStyle name="Percent 7 2 3 6 2" xfId="1189" xr:uid="{00000000-0005-0000-0000-0000B4860000}"/>
    <cellStyle name="Percent 7 2 3 6 2 2" xfId="4031" xr:uid="{00000000-0005-0000-0000-0000B5860000}"/>
    <cellStyle name="Percent 7 2 3 6 2 2 2" xfId="9013" xr:uid="{00000000-0005-0000-0000-0000B6860000}"/>
    <cellStyle name="Percent 7 2 3 6 2 2 2 2" xfId="18258" xr:uid="{00000000-0005-0000-0000-0000B7860000}"/>
    <cellStyle name="Percent 7 2 3 6 2 2 2 3" xfId="27508" xr:uid="{00000000-0005-0000-0000-0000B8860000}"/>
    <cellStyle name="Percent 7 2 3 6 2 2 2 4" xfId="36753" xr:uid="{00000000-0005-0000-0000-0000B9860000}"/>
    <cellStyle name="Percent 7 2 3 6 2 2 2 5" xfId="45998" xr:uid="{00000000-0005-0000-0000-0000BA860000}"/>
    <cellStyle name="Percent 7 2 3 6 2 2 3" xfId="13276" xr:uid="{00000000-0005-0000-0000-0000BB860000}"/>
    <cellStyle name="Percent 7 2 3 6 2 2 4" xfId="22526" xr:uid="{00000000-0005-0000-0000-0000BC860000}"/>
    <cellStyle name="Percent 7 2 3 6 2 2 5" xfId="31771" xr:uid="{00000000-0005-0000-0000-0000BD860000}"/>
    <cellStyle name="Percent 7 2 3 6 2 2 6" xfId="41016" xr:uid="{00000000-0005-0000-0000-0000BE860000}"/>
    <cellStyle name="Percent 7 2 3 6 2 3" xfId="2610" xr:uid="{00000000-0005-0000-0000-0000BF860000}"/>
    <cellStyle name="Percent 7 2 3 6 2 3 2" xfId="7592" xr:uid="{00000000-0005-0000-0000-0000C0860000}"/>
    <cellStyle name="Percent 7 2 3 6 2 3 2 2" xfId="16837" xr:uid="{00000000-0005-0000-0000-0000C1860000}"/>
    <cellStyle name="Percent 7 2 3 6 2 3 2 3" xfId="26087" xr:uid="{00000000-0005-0000-0000-0000C2860000}"/>
    <cellStyle name="Percent 7 2 3 6 2 3 2 4" xfId="35332" xr:uid="{00000000-0005-0000-0000-0000C3860000}"/>
    <cellStyle name="Percent 7 2 3 6 2 3 2 5" xfId="44577" xr:uid="{00000000-0005-0000-0000-0000C4860000}"/>
    <cellStyle name="Percent 7 2 3 6 2 3 3" xfId="11855" xr:uid="{00000000-0005-0000-0000-0000C5860000}"/>
    <cellStyle name="Percent 7 2 3 6 2 3 4" xfId="21105" xr:uid="{00000000-0005-0000-0000-0000C6860000}"/>
    <cellStyle name="Percent 7 2 3 6 2 3 5" xfId="30350" xr:uid="{00000000-0005-0000-0000-0000C7860000}"/>
    <cellStyle name="Percent 7 2 3 6 2 3 6" xfId="39595" xr:uid="{00000000-0005-0000-0000-0000C8860000}"/>
    <cellStyle name="Percent 7 2 3 6 2 4" xfId="6171" xr:uid="{00000000-0005-0000-0000-0000C9860000}"/>
    <cellStyle name="Percent 7 2 3 6 2 4 2" xfId="15416" xr:uid="{00000000-0005-0000-0000-0000CA860000}"/>
    <cellStyle name="Percent 7 2 3 6 2 4 3" xfId="24666" xr:uid="{00000000-0005-0000-0000-0000CB860000}"/>
    <cellStyle name="Percent 7 2 3 6 2 4 4" xfId="33911" xr:uid="{00000000-0005-0000-0000-0000CC860000}"/>
    <cellStyle name="Percent 7 2 3 6 2 4 5" xfId="43156" xr:uid="{00000000-0005-0000-0000-0000CD860000}"/>
    <cellStyle name="Percent 7 2 3 6 2 5" xfId="10434" xr:uid="{00000000-0005-0000-0000-0000CE860000}"/>
    <cellStyle name="Percent 7 2 3 6 2 6" xfId="19684" xr:uid="{00000000-0005-0000-0000-0000CF860000}"/>
    <cellStyle name="Percent 7 2 3 6 2 7" xfId="28929" xr:uid="{00000000-0005-0000-0000-0000D0860000}"/>
    <cellStyle name="Percent 7 2 3 6 2 8" xfId="38174" xr:uid="{00000000-0005-0000-0000-0000D1860000}"/>
    <cellStyle name="Percent 7 2 3 6 3" xfId="3329" xr:uid="{00000000-0005-0000-0000-0000D2860000}"/>
    <cellStyle name="Percent 7 2 3 6 3 2" xfId="8311" xr:uid="{00000000-0005-0000-0000-0000D3860000}"/>
    <cellStyle name="Percent 7 2 3 6 3 2 2" xfId="17556" xr:uid="{00000000-0005-0000-0000-0000D4860000}"/>
    <cellStyle name="Percent 7 2 3 6 3 2 3" xfId="26806" xr:uid="{00000000-0005-0000-0000-0000D5860000}"/>
    <cellStyle name="Percent 7 2 3 6 3 2 4" xfId="36051" xr:uid="{00000000-0005-0000-0000-0000D6860000}"/>
    <cellStyle name="Percent 7 2 3 6 3 2 5" xfId="45296" xr:uid="{00000000-0005-0000-0000-0000D7860000}"/>
    <cellStyle name="Percent 7 2 3 6 3 3" xfId="12574" xr:uid="{00000000-0005-0000-0000-0000D8860000}"/>
    <cellStyle name="Percent 7 2 3 6 3 4" xfId="21824" xr:uid="{00000000-0005-0000-0000-0000D9860000}"/>
    <cellStyle name="Percent 7 2 3 6 3 5" xfId="31069" xr:uid="{00000000-0005-0000-0000-0000DA860000}"/>
    <cellStyle name="Percent 7 2 3 6 3 6" xfId="40314" xr:uid="{00000000-0005-0000-0000-0000DB860000}"/>
    <cellStyle name="Percent 7 2 3 6 4" xfId="1891" xr:uid="{00000000-0005-0000-0000-0000DC860000}"/>
    <cellStyle name="Percent 7 2 3 6 4 2" xfId="6873" xr:uid="{00000000-0005-0000-0000-0000DD860000}"/>
    <cellStyle name="Percent 7 2 3 6 4 2 2" xfId="16118" xr:uid="{00000000-0005-0000-0000-0000DE860000}"/>
    <cellStyle name="Percent 7 2 3 6 4 2 3" xfId="25368" xr:uid="{00000000-0005-0000-0000-0000DF860000}"/>
    <cellStyle name="Percent 7 2 3 6 4 2 4" xfId="34613" xr:uid="{00000000-0005-0000-0000-0000E0860000}"/>
    <cellStyle name="Percent 7 2 3 6 4 2 5" xfId="43858" xr:uid="{00000000-0005-0000-0000-0000E1860000}"/>
    <cellStyle name="Percent 7 2 3 6 4 3" xfId="11136" xr:uid="{00000000-0005-0000-0000-0000E2860000}"/>
    <cellStyle name="Percent 7 2 3 6 4 4" xfId="20386" xr:uid="{00000000-0005-0000-0000-0000E3860000}"/>
    <cellStyle name="Percent 7 2 3 6 4 5" xfId="29631" xr:uid="{00000000-0005-0000-0000-0000E4860000}"/>
    <cellStyle name="Percent 7 2 3 6 4 6" xfId="38876" xr:uid="{00000000-0005-0000-0000-0000E5860000}"/>
    <cellStyle name="Percent 7 2 3 6 5" xfId="5469" xr:uid="{00000000-0005-0000-0000-0000E6860000}"/>
    <cellStyle name="Percent 7 2 3 6 5 2" xfId="14714" xr:uid="{00000000-0005-0000-0000-0000E7860000}"/>
    <cellStyle name="Percent 7 2 3 6 5 3" xfId="23964" xr:uid="{00000000-0005-0000-0000-0000E8860000}"/>
    <cellStyle name="Percent 7 2 3 6 5 4" xfId="33209" xr:uid="{00000000-0005-0000-0000-0000E9860000}"/>
    <cellStyle name="Percent 7 2 3 6 5 5" xfId="42454" xr:uid="{00000000-0005-0000-0000-0000EA860000}"/>
    <cellStyle name="Percent 7 2 3 6 6" xfId="4759" xr:uid="{00000000-0005-0000-0000-0000EB860000}"/>
    <cellStyle name="Percent 7 2 3 6 6 2" xfId="14004" xr:uid="{00000000-0005-0000-0000-0000EC860000}"/>
    <cellStyle name="Percent 7 2 3 6 6 3" xfId="23254" xr:uid="{00000000-0005-0000-0000-0000ED860000}"/>
    <cellStyle name="Percent 7 2 3 6 6 4" xfId="32499" xr:uid="{00000000-0005-0000-0000-0000EE860000}"/>
    <cellStyle name="Percent 7 2 3 6 6 5" xfId="41744" xr:uid="{00000000-0005-0000-0000-0000EF860000}"/>
    <cellStyle name="Percent 7 2 3 6 7" xfId="9732" xr:uid="{00000000-0005-0000-0000-0000F0860000}"/>
    <cellStyle name="Percent 7 2 3 6 8" xfId="18982" xr:uid="{00000000-0005-0000-0000-0000F1860000}"/>
    <cellStyle name="Percent 7 2 3 6 9" xfId="28227" xr:uid="{00000000-0005-0000-0000-0000F2860000}"/>
    <cellStyle name="Percent 7 2 3 7" xfId="838" xr:uid="{00000000-0005-0000-0000-0000F3860000}"/>
    <cellStyle name="Percent 7 2 3 7 2" xfId="3680" xr:uid="{00000000-0005-0000-0000-0000F4860000}"/>
    <cellStyle name="Percent 7 2 3 7 2 2" xfId="8662" xr:uid="{00000000-0005-0000-0000-0000F5860000}"/>
    <cellStyle name="Percent 7 2 3 7 2 2 2" xfId="17907" xr:uid="{00000000-0005-0000-0000-0000F6860000}"/>
    <cellStyle name="Percent 7 2 3 7 2 2 3" xfId="27157" xr:uid="{00000000-0005-0000-0000-0000F7860000}"/>
    <cellStyle name="Percent 7 2 3 7 2 2 4" xfId="36402" xr:uid="{00000000-0005-0000-0000-0000F8860000}"/>
    <cellStyle name="Percent 7 2 3 7 2 2 5" xfId="45647" xr:uid="{00000000-0005-0000-0000-0000F9860000}"/>
    <cellStyle name="Percent 7 2 3 7 2 3" xfId="12925" xr:uid="{00000000-0005-0000-0000-0000FA860000}"/>
    <cellStyle name="Percent 7 2 3 7 2 4" xfId="22175" xr:uid="{00000000-0005-0000-0000-0000FB860000}"/>
    <cellStyle name="Percent 7 2 3 7 2 5" xfId="31420" xr:uid="{00000000-0005-0000-0000-0000FC860000}"/>
    <cellStyle name="Percent 7 2 3 7 2 6" xfId="40665" xr:uid="{00000000-0005-0000-0000-0000FD860000}"/>
    <cellStyle name="Percent 7 2 3 7 3" xfId="2242" xr:uid="{00000000-0005-0000-0000-0000FE860000}"/>
    <cellStyle name="Percent 7 2 3 7 3 2" xfId="7224" xr:uid="{00000000-0005-0000-0000-0000FF860000}"/>
    <cellStyle name="Percent 7 2 3 7 3 2 2" xfId="16469" xr:uid="{00000000-0005-0000-0000-000000870000}"/>
    <cellStyle name="Percent 7 2 3 7 3 2 3" xfId="25719" xr:uid="{00000000-0005-0000-0000-000001870000}"/>
    <cellStyle name="Percent 7 2 3 7 3 2 4" xfId="34964" xr:uid="{00000000-0005-0000-0000-000002870000}"/>
    <cellStyle name="Percent 7 2 3 7 3 2 5" xfId="44209" xr:uid="{00000000-0005-0000-0000-000003870000}"/>
    <cellStyle name="Percent 7 2 3 7 3 3" xfId="11487" xr:uid="{00000000-0005-0000-0000-000004870000}"/>
    <cellStyle name="Percent 7 2 3 7 3 4" xfId="20737" xr:uid="{00000000-0005-0000-0000-000005870000}"/>
    <cellStyle name="Percent 7 2 3 7 3 5" xfId="29982" xr:uid="{00000000-0005-0000-0000-000006870000}"/>
    <cellStyle name="Percent 7 2 3 7 3 6" xfId="39227" xr:uid="{00000000-0005-0000-0000-000007870000}"/>
    <cellStyle name="Percent 7 2 3 7 4" xfId="5820" xr:uid="{00000000-0005-0000-0000-000008870000}"/>
    <cellStyle name="Percent 7 2 3 7 4 2" xfId="15065" xr:uid="{00000000-0005-0000-0000-000009870000}"/>
    <cellStyle name="Percent 7 2 3 7 4 3" xfId="24315" xr:uid="{00000000-0005-0000-0000-00000A870000}"/>
    <cellStyle name="Percent 7 2 3 7 4 4" xfId="33560" xr:uid="{00000000-0005-0000-0000-00000B870000}"/>
    <cellStyle name="Percent 7 2 3 7 4 5" xfId="42805" xr:uid="{00000000-0005-0000-0000-00000C870000}"/>
    <cellStyle name="Percent 7 2 3 7 5" xfId="10083" xr:uid="{00000000-0005-0000-0000-00000D870000}"/>
    <cellStyle name="Percent 7 2 3 7 6" xfId="19333" xr:uid="{00000000-0005-0000-0000-00000E870000}"/>
    <cellStyle name="Percent 7 2 3 7 7" xfId="28578" xr:uid="{00000000-0005-0000-0000-00000F870000}"/>
    <cellStyle name="Percent 7 2 3 7 8" xfId="37823" xr:uid="{00000000-0005-0000-0000-000010870000}"/>
    <cellStyle name="Percent 7 2 3 8" xfId="2961" xr:uid="{00000000-0005-0000-0000-000011870000}"/>
    <cellStyle name="Percent 7 2 3 8 2" xfId="7943" xr:uid="{00000000-0005-0000-0000-000012870000}"/>
    <cellStyle name="Percent 7 2 3 8 2 2" xfId="17188" xr:uid="{00000000-0005-0000-0000-000013870000}"/>
    <cellStyle name="Percent 7 2 3 8 2 3" xfId="26438" xr:uid="{00000000-0005-0000-0000-000014870000}"/>
    <cellStyle name="Percent 7 2 3 8 2 4" xfId="35683" xr:uid="{00000000-0005-0000-0000-000015870000}"/>
    <cellStyle name="Percent 7 2 3 8 2 5" xfId="44928" xr:uid="{00000000-0005-0000-0000-000016870000}"/>
    <cellStyle name="Percent 7 2 3 8 3" xfId="12206" xr:uid="{00000000-0005-0000-0000-000017870000}"/>
    <cellStyle name="Percent 7 2 3 8 4" xfId="21456" xr:uid="{00000000-0005-0000-0000-000018870000}"/>
    <cellStyle name="Percent 7 2 3 8 5" xfId="30701" xr:uid="{00000000-0005-0000-0000-000019870000}"/>
    <cellStyle name="Percent 7 2 3 8 6" xfId="39946" xr:uid="{00000000-0005-0000-0000-00001A870000}"/>
    <cellStyle name="Percent 7 2 3 9" xfId="1540" xr:uid="{00000000-0005-0000-0000-00001B870000}"/>
    <cellStyle name="Percent 7 2 3 9 2" xfId="6522" xr:uid="{00000000-0005-0000-0000-00001C870000}"/>
    <cellStyle name="Percent 7 2 3 9 2 2" xfId="15767" xr:uid="{00000000-0005-0000-0000-00001D870000}"/>
    <cellStyle name="Percent 7 2 3 9 2 3" xfId="25017" xr:uid="{00000000-0005-0000-0000-00001E870000}"/>
    <cellStyle name="Percent 7 2 3 9 2 4" xfId="34262" xr:uid="{00000000-0005-0000-0000-00001F870000}"/>
    <cellStyle name="Percent 7 2 3 9 2 5" xfId="43507" xr:uid="{00000000-0005-0000-0000-000020870000}"/>
    <cellStyle name="Percent 7 2 3 9 3" xfId="10785" xr:uid="{00000000-0005-0000-0000-000021870000}"/>
    <cellStyle name="Percent 7 2 3 9 4" xfId="20035" xr:uid="{00000000-0005-0000-0000-000022870000}"/>
    <cellStyle name="Percent 7 2 3 9 5" xfId="29280" xr:uid="{00000000-0005-0000-0000-000023870000}"/>
    <cellStyle name="Percent 7 2 3 9 6" xfId="38525" xr:uid="{00000000-0005-0000-0000-000024870000}"/>
    <cellStyle name="Percent 7 2 4" xfId="145" xr:uid="{00000000-0005-0000-0000-000025870000}"/>
    <cellStyle name="Percent 7 2 4 10" xfId="9392" xr:uid="{00000000-0005-0000-0000-000026870000}"/>
    <cellStyle name="Percent 7 2 4 11" xfId="18642" xr:uid="{00000000-0005-0000-0000-000027870000}"/>
    <cellStyle name="Percent 7 2 4 12" xfId="27887" xr:uid="{00000000-0005-0000-0000-000028870000}"/>
    <cellStyle name="Percent 7 2 4 13" xfId="37132" xr:uid="{00000000-0005-0000-0000-000029870000}"/>
    <cellStyle name="Percent 7 2 4 2" xfId="302" xr:uid="{00000000-0005-0000-0000-00002A870000}"/>
    <cellStyle name="Percent 7 2 4 2 10" xfId="28043" xr:uid="{00000000-0005-0000-0000-00002B870000}"/>
    <cellStyle name="Percent 7 2 4 2 11" xfId="37288" xr:uid="{00000000-0005-0000-0000-00002C870000}"/>
    <cellStyle name="Percent 7 2 4 2 2" xfId="671" xr:uid="{00000000-0005-0000-0000-00002D870000}"/>
    <cellStyle name="Percent 7 2 4 2 2 10" xfId="37656" xr:uid="{00000000-0005-0000-0000-00002E870000}"/>
    <cellStyle name="Percent 7 2 4 2 2 2" xfId="1373" xr:uid="{00000000-0005-0000-0000-00002F870000}"/>
    <cellStyle name="Percent 7 2 4 2 2 2 2" xfId="4215" xr:uid="{00000000-0005-0000-0000-000030870000}"/>
    <cellStyle name="Percent 7 2 4 2 2 2 2 2" xfId="9197" xr:uid="{00000000-0005-0000-0000-000031870000}"/>
    <cellStyle name="Percent 7 2 4 2 2 2 2 2 2" xfId="18442" xr:uid="{00000000-0005-0000-0000-000032870000}"/>
    <cellStyle name="Percent 7 2 4 2 2 2 2 2 3" xfId="27692" xr:uid="{00000000-0005-0000-0000-000033870000}"/>
    <cellStyle name="Percent 7 2 4 2 2 2 2 2 4" xfId="36937" xr:uid="{00000000-0005-0000-0000-000034870000}"/>
    <cellStyle name="Percent 7 2 4 2 2 2 2 2 5" xfId="46182" xr:uid="{00000000-0005-0000-0000-000035870000}"/>
    <cellStyle name="Percent 7 2 4 2 2 2 2 3" xfId="13460" xr:uid="{00000000-0005-0000-0000-000036870000}"/>
    <cellStyle name="Percent 7 2 4 2 2 2 2 4" xfId="22710" xr:uid="{00000000-0005-0000-0000-000037870000}"/>
    <cellStyle name="Percent 7 2 4 2 2 2 2 5" xfId="31955" xr:uid="{00000000-0005-0000-0000-000038870000}"/>
    <cellStyle name="Percent 7 2 4 2 2 2 2 6" xfId="41200" xr:uid="{00000000-0005-0000-0000-000039870000}"/>
    <cellStyle name="Percent 7 2 4 2 2 2 3" xfId="2794" xr:uid="{00000000-0005-0000-0000-00003A870000}"/>
    <cellStyle name="Percent 7 2 4 2 2 2 3 2" xfId="7776" xr:uid="{00000000-0005-0000-0000-00003B870000}"/>
    <cellStyle name="Percent 7 2 4 2 2 2 3 2 2" xfId="17021" xr:uid="{00000000-0005-0000-0000-00003C870000}"/>
    <cellStyle name="Percent 7 2 4 2 2 2 3 2 3" xfId="26271" xr:uid="{00000000-0005-0000-0000-00003D870000}"/>
    <cellStyle name="Percent 7 2 4 2 2 2 3 2 4" xfId="35516" xr:uid="{00000000-0005-0000-0000-00003E870000}"/>
    <cellStyle name="Percent 7 2 4 2 2 2 3 2 5" xfId="44761" xr:uid="{00000000-0005-0000-0000-00003F870000}"/>
    <cellStyle name="Percent 7 2 4 2 2 2 3 3" xfId="12039" xr:uid="{00000000-0005-0000-0000-000040870000}"/>
    <cellStyle name="Percent 7 2 4 2 2 2 3 4" xfId="21289" xr:uid="{00000000-0005-0000-0000-000041870000}"/>
    <cellStyle name="Percent 7 2 4 2 2 2 3 5" xfId="30534" xr:uid="{00000000-0005-0000-0000-000042870000}"/>
    <cellStyle name="Percent 7 2 4 2 2 2 3 6" xfId="39779" xr:uid="{00000000-0005-0000-0000-000043870000}"/>
    <cellStyle name="Percent 7 2 4 2 2 2 4" xfId="6355" xr:uid="{00000000-0005-0000-0000-000044870000}"/>
    <cellStyle name="Percent 7 2 4 2 2 2 4 2" xfId="15600" xr:uid="{00000000-0005-0000-0000-000045870000}"/>
    <cellStyle name="Percent 7 2 4 2 2 2 4 3" xfId="24850" xr:uid="{00000000-0005-0000-0000-000046870000}"/>
    <cellStyle name="Percent 7 2 4 2 2 2 4 4" xfId="34095" xr:uid="{00000000-0005-0000-0000-000047870000}"/>
    <cellStyle name="Percent 7 2 4 2 2 2 4 5" xfId="43340" xr:uid="{00000000-0005-0000-0000-000048870000}"/>
    <cellStyle name="Percent 7 2 4 2 2 2 5" xfId="10618" xr:uid="{00000000-0005-0000-0000-000049870000}"/>
    <cellStyle name="Percent 7 2 4 2 2 2 6" xfId="19868" xr:uid="{00000000-0005-0000-0000-00004A870000}"/>
    <cellStyle name="Percent 7 2 4 2 2 2 7" xfId="29113" xr:uid="{00000000-0005-0000-0000-00004B870000}"/>
    <cellStyle name="Percent 7 2 4 2 2 2 8" xfId="38358" xr:uid="{00000000-0005-0000-0000-00004C870000}"/>
    <cellStyle name="Percent 7 2 4 2 2 3" xfId="3513" xr:uid="{00000000-0005-0000-0000-00004D870000}"/>
    <cellStyle name="Percent 7 2 4 2 2 3 2" xfId="8495" xr:uid="{00000000-0005-0000-0000-00004E870000}"/>
    <cellStyle name="Percent 7 2 4 2 2 3 2 2" xfId="17740" xr:uid="{00000000-0005-0000-0000-00004F870000}"/>
    <cellStyle name="Percent 7 2 4 2 2 3 2 3" xfId="26990" xr:uid="{00000000-0005-0000-0000-000050870000}"/>
    <cellStyle name="Percent 7 2 4 2 2 3 2 4" xfId="36235" xr:uid="{00000000-0005-0000-0000-000051870000}"/>
    <cellStyle name="Percent 7 2 4 2 2 3 2 5" xfId="45480" xr:uid="{00000000-0005-0000-0000-000052870000}"/>
    <cellStyle name="Percent 7 2 4 2 2 3 3" xfId="12758" xr:uid="{00000000-0005-0000-0000-000053870000}"/>
    <cellStyle name="Percent 7 2 4 2 2 3 4" xfId="22008" xr:uid="{00000000-0005-0000-0000-000054870000}"/>
    <cellStyle name="Percent 7 2 4 2 2 3 5" xfId="31253" xr:uid="{00000000-0005-0000-0000-000055870000}"/>
    <cellStyle name="Percent 7 2 4 2 2 3 6" xfId="40498" xr:uid="{00000000-0005-0000-0000-000056870000}"/>
    <cellStyle name="Percent 7 2 4 2 2 4" xfId="2075" xr:uid="{00000000-0005-0000-0000-000057870000}"/>
    <cellStyle name="Percent 7 2 4 2 2 4 2" xfId="7057" xr:uid="{00000000-0005-0000-0000-000058870000}"/>
    <cellStyle name="Percent 7 2 4 2 2 4 2 2" xfId="16302" xr:uid="{00000000-0005-0000-0000-000059870000}"/>
    <cellStyle name="Percent 7 2 4 2 2 4 2 3" xfId="25552" xr:uid="{00000000-0005-0000-0000-00005A870000}"/>
    <cellStyle name="Percent 7 2 4 2 2 4 2 4" xfId="34797" xr:uid="{00000000-0005-0000-0000-00005B870000}"/>
    <cellStyle name="Percent 7 2 4 2 2 4 2 5" xfId="44042" xr:uid="{00000000-0005-0000-0000-00005C870000}"/>
    <cellStyle name="Percent 7 2 4 2 2 4 3" xfId="11320" xr:uid="{00000000-0005-0000-0000-00005D870000}"/>
    <cellStyle name="Percent 7 2 4 2 2 4 4" xfId="20570" xr:uid="{00000000-0005-0000-0000-00005E870000}"/>
    <cellStyle name="Percent 7 2 4 2 2 4 5" xfId="29815" xr:uid="{00000000-0005-0000-0000-00005F870000}"/>
    <cellStyle name="Percent 7 2 4 2 2 4 6" xfId="39060" xr:uid="{00000000-0005-0000-0000-000060870000}"/>
    <cellStyle name="Percent 7 2 4 2 2 5" xfId="5653" xr:uid="{00000000-0005-0000-0000-000061870000}"/>
    <cellStyle name="Percent 7 2 4 2 2 5 2" xfId="14898" xr:uid="{00000000-0005-0000-0000-000062870000}"/>
    <cellStyle name="Percent 7 2 4 2 2 5 3" xfId="24148" xr:uid="{00000000-0005-0000-0000-000063870000}"/>
    <cellStyle name="Percent 7 2 4 2 2 5 4" xfId="33393" xr:uid="{00000000-0005-0000-0000-000064870000}"/>
    <cellStyle name="Percent 7 2 4 2 2 5 5" xfId="42638" xr:uid="{00000000-0005-0000-0000-000065870000}"/>
    <cellStyle name="Percent 7 2 4 2 2 6" xfId="4934" xr:uid="{00000000-0005-0000-0000-000066870000}"/>
    <cellStyle name="Percent 7 2 4 2 2 6 2" xfId="14179" xr:uid="{00000000-0005-0000-0000-000067870000}"/>
    <cellStyle name="Percent 7 2 4 2 2 6 3" xfId="23429" xr:uid="{00000000-0005-0000-0000-000068870000}"/>
    <cellStyle name="Percent 7 2 4 2 2 6 4" xfId="32674" xr:uid="{00000000-0005-0000-0000-000069870000}"/>
    <cellStyle name="Percent 7 2 4 2 2 6 5" xfId="41919" xr:uid="{00000000-0005-0000-0000-00006A870000}"/>
    <cellStyle name="Percent 7 2 4 2 2 7" xfId="9916" xr:uid="{00000000-0005-0000-0000-00006B870000}"/>
    <cellStyle name="Percent 7 2 4 2 2 8" xfId="19166" xr:uid="{00000000-0005-0000-0000-00006C870000}"/>
    <cellStyle name="Percent 7 2 4 2 2 9" xfId="28411" xr:uid="{00000000-0005-0000-0000-00006D870000}"/>
    <cellStyle name="Percent 7 2 4 2 3" xfId="1022" xr:uid="{00000000-0005-0000-0000-00006E870000}"/>
    <cellStyle name="Percent 7 2 4 2 3 2" xfId="3864" xr:uid="{00000000-0005-0000-0000-00006F870000}"/>
    <cellStyle name="Percent 7 2 4 2 3 2 2" xfId="8846" xr:uid="{00000000-0005-0000-0000-000070870000}"/>
    <cellStyle name="Percent 7 2 4 2 3 2 2 2" xfId="18091" xr:uid="{00000000-0005-0000-0000-000071870000}"/>
    <cellStyle name="Percent 7 2 4 2 3 2 2 3" xfId="27341" xr:uid="{00000000-0005-0000-0000-000072870000}"/>
    <cellStyle name="Percent 7 2 4 2 3 2 2 4" xfId="36586" xr:uid="{00000000-0005-0000-0000-000073870000}"/>
    <cellStyle name="Percent 7 2 4 2 3 2 2 5" xfId="45831" xr:uid="{00000000-0005-0000-0000-000074870000}"/>
    <cellStyle name="Percent 7 2 4 2 3 2 3" xfId="13109" xr:uid="{00000000-0005-0000-0000-000075870000}"/>
    <cellStyle name="Percent 7 2 4 2 3 2 4" xfId="22359" xr:uid="{00000000-0005-0000-0000-000076870000}"/>
    <cellStyle name="Percent 7 2 4 2 3 2 5" xfId="31604" xr:uid="{00000000-0005-0000-0000-000077870000}"/>
    <cellStyle name="Percent 7 2 4 2 3 2 6" xfId="40849" xr:uid="{00000000-0005-0000-0000-000078870000}"/>
    <cellStyle name="Percent 7 2 4 2 3 3" xfId="2426" xr:uid="{00000000-0005-0000-0000-000079870000}"/>
    <cellStyle name="Percent 7 2 4 2 3 3 2" xfId="7408" xr:uid="{00000000-0005-0000-0000-00007A870000}"/>
    <cellStyle name="Percent 7 2 4 2 3 3 2 2" xfId="16653" xr:uid="{00000000-0005-0000-0000-00007B870000}"/>
    <cellStyle name="Percent 7 2 4 2 3 3 2 3" xfId="25903" xr:uid="{00000000-0005-0000-0000-00007C870000}"/>
    <cellStyle name="Percent 7 2 4 2 3 3 2 4" xfId="35148" xr:uid="{00000000-0005-0000-0000-00007D870000}"/>
    <cellStyle name="Percent 7 2 4 2 3 3 2 5" xfId="44393" xr:uid="{00000000-0005-0000-0000-00007E870000}"/>
    <cellStyle name="Percent 7 2 4 2 3 3 3" xfId="11671" xr:uid="{00000000-0005-0000-0000-00007F870000}"/>
    <cellStyle name="Percent 7 2 4 2 3 3 4" xfId="20921" xr:uid="{00000000-0005-0000-0000-000080870000}"/>
    <cellStyle name="Percent 7 2 4 2 3 3 5" xfId="30166" xr:uid="{00000000-0005-0000-0000-000081870000}"/>
    <cellStyle name="Percent 7 2 4 2 3 3 6" xfId="39411" xr:uid="{00000000-0005-0000-0000-000082870000}"/>
    <cellStyle name="Percent 7 2 4 2 3 4" xfId="6004" xr:uid="{00000000-0005-0000-0000-000083870000}"/>
    <cellStyle name="Percent 7 2 4 2 3 4 2" xfId="15249" xr:uid="{00000000-0005-0000-0000-000084870000}"/>
    <cellStyle name="Percent 7 2 4 2 3 4 3" xfId="24499" xr:uid="{00000000-0005-0000-0000-000085870000}"/>
    <cellStyle name="Percent 7 2 4 2 3 4 4" xfId="33744" xr:uid="{00000000-0005-0000-0000-000086870000}"/>
    <cellStyle name="Percent 7 2 4 2 3 4 5" xfId="42989" xr:uid="{00000000-0005-0000-0000-000087870000}"/>
    <cellStyle name="Percent 7 2 4 2 3 5" xfId="10267" xr:uid="{00000000-0005-0000-0000-000088870000}"/>
    <cellStyle name="Percent 7 2 4 2 3 6" xfId="19517" xr:uid="{00000000-0005-0000-0000-000089870000}"/>
    <cellStyle name="Percent 7 2 4 2 3 7" xfId="28762" xr:uid="{00000000-0005-0000-0000-00008A870000}"/>
    <cellStyle name="Percent 7 2 4 2 3 8" xfId="38007" xr:uid="{00000000-0005-0000-0000-00008B870000}"/>
    <cellStyle name="Percent 7 2 4 2 4" xfId="3145" xr:uid="{00000000-0005-0000-0000-00008C870000}"/>
    <cellStyle name="Percent 7 2 4 2 4 2" xfId="8127" xr:uid="{00000000-0005-0000-0000-00008D870000}"/>
    <cellStyle name="Percent 7 2 4 2 4 2 2" xfId="17372" xr:uid="{00000000-0005-0000-0000-00008E870000}"/>
    <cellStyle name="Percent 7 2 4 2 4 2 3" xfId="26622" xr:uid="{00000000-0005-0000-0000-00008F870000}"/>
    <cellStyle name="Percent 7 2 4 2 4 2 4" xfId="35867" xr:uid="{00000000-0005-0000-0000-000090870000}"/>
    <cellStyle name="Percent 7 2 4 2 4 2 5" xfId="45112" xr:uid="{00000000-0005-0000-0000-000091870000}"/>
    <cellStyle name="Percent 7 2 4 2 4 3" xfId="12390" xr:uid="{00000000-0005-0000-0000-000092870000}"/>
    <cellStyle name="Percent 7 2 4 2 4 4" xfId="21640" xr:uid="{00000000-0005-0000-0000-000093870000}"/>
    <cellStyle name="Percent 7 2 4 2 4 5" xfId="30885" xr:uid="{00000000-0005-0000-0000-000094870000}"/>
    <cellStyle name="Percent 7 2 4 2 4 6" xfId="40130" xr:uid="{00000000-0005-0000-0000-000095870000}"/>
    <cellStyle name="Percent 7 2 4 2 5" xfId="1841" xr:uid="{00000000-0005-0000-0000-000096870000}"/>
    <cellStyle name="Percent 7 2 4 2 5 2" xfId="6823" xr:uid="{00000000-0005-0000-0000-000097870000}"/>
    <cellStyle name="Percent 7 2 4 2 5 2 2" xfId="16068" xr:uid="{00000000-0005-0000-0000-000098870000}"/>
    <cellStyle name="Percent 7 2 4 2 5 2 3" xfId="25318" xr:uid="{00000000-0005-0000-0000-000099870000}"/>
    <cellStyle name="Percent 7 2 4 2 5 2 4" xfId="34563" xr:uid="{00000000-0005-0000-0000-00009A870000}"/>
    <cellStyle name="Percent 7 2 4 2 5 2 5" xfId="43808" xr:uid="{00000000-0005-0000-0000-00009B870000}"/>
    <cellStyle name="Percent 7 2 4 2 5 3" xfId="11086" xr:uid="{00000000-0005-0000-0000-00009C870000}"/>
    <cellStyle name="Percent 7 2 4 2 5 4" xfId="20336" xr:uid="{00000000-0005-0000-0000-00009D870000}"/>
    <cellStyle name="Percent 7 2 4 2 5 5" xfId="29581" xr:uid="{00000000-0005-0000-0000-00009E870000}"/>
    <cellStyle name="Percent 7 2 4 2 5 6" xfId="38826" xr:uid="{00000000-0005-0000-0000-00009F870000}"/>
    <cellStyle name="Percent 7 2 4 2 6" xfId="5285" xr:uid="{00000000-0005-0000-0000-0000A0870000}"/>
    <cellStyle name="Percent 7 2 4 2 6 2" xfId="14530" xr:uid="{00000000-0005-0000-0000-0000A1870000}"/>
    <cellStyle name="Percent 7 2 4 2 6 3" xfId="23780" xr:uid="{00000000-0005-0000-0000-0000A2870000}"/>
    <cellStyle name="Percent 7 2 4 2 6 4" xfId="33025" xr:uid="{00000000-0005-0000-0000-0000A3870000}"/>
    <cellStyle name="Percent 7 2 4 2 6 5" xfId="42270" xr:uid="{00000000-0005-0000-0000-0000A4870000}"/>
    <cellStyle name="Percent 7 2 4 2 7" xfId="4583" xr:uid="{00000000-0005-0000-0000-0000A5870000}"/>
    <cellStyle name="Percent 7 2 4 2 7 2" xfId="13828" xr:uid="{00000000-0005-0000-0000-0000A6870000}"/>
    <cellStyle name="Percent 7 2 4 2 7 3" xfId="23078" xr:uid="{00000000-0005-0000-0000-0000A7870000}"/>
    <cellStyle name="Percent 7 2 4 2 7 4" xfId="32323" xr:uid="{00000000-0005-0000-0000-0000A8870000}"/>
    <cellStyle name="Percent 7 2 4 2 7 5" xfId="41568" xr:uid="{00000000-0005-0000-0000-0000A9870000}"/>
    <cellStyle name="Percent 7 2 4 2 8" xfId="9548" xr:uid="{00000000-0005-0000-0000-0000AA870000}"/>
    <cellStyle name="Percent 7 2 4 2 9" xfId="18798" xr:uid="{00000000-0005-0000-0000-0000AB870000}"/>
    <cellStyle name="Percent 7 2 4 3" xfId="380" xr:uid="{00000000-0005-0000-0000-0000AC870000}"/>
    <cellStyle name="Percent 7 2 4 3 10" xfId="28121" xr:uid="{00000000-0005-0000-0000-0000AD870000}"/>
    <cellStyle name="Percent 7 2 4 3 11" xfId="37366" xr:uid="{00000000-0005-0000-0000-0000AE870000}"/>
    <cellStyle name="Percent 7 2 4 3 2" xfId="749" xr:uid="{00000000-0005-0000-0000-0000AF870000}"/>
    <cellStyle name="Percent 7 2 4 3 2 10" xfId="37734" xr:uid="{00000000-0005-0000-0000-0000B0870000}"/>
    <cellStyle name="Percent 7 2 4 3 2 2" xfId="1451" xr:uid="{00000000-0005-0000-0000-0000B1870000}"/>
    <cellStyle name="Percent 7 2 4 3 2 2 2" xfId="4293" xr:uid="{00000000-0005-0000-0000-0000B2870000}"/>
    <cellStyle name="Percent 7 2 4 3 2 2 2 2" xfId="9275" xr:uid="{00000000-0005-0000-0000-0000B3870000}"/>
    <cellStyle name="Percent 7 2 4 3 2 2 2 2 2" xfId="18520" xr:uid="{00000000-0005-0000-0000-0000B4870000}"/>
    <cellStyle name="Percent 7 2 4 3 2 2 2 2 3" xfId="27770" xr:uid="{00000000-0005-0000-0000-0000B5870000}"/>
    <cellStyle name="Percent 7 2 4 3 2 2 2 2 4" xfId="37015" xr:uid="{00000000-0005-0000-0000-0000B6870000}"/>
    <cellStyle name="Percent 7 2 4 3 2 2 2 2 5" xfId="46260" xr:uid="{00000000-0005-0000-0000-0000B7870000}"/>
    <cellStyle name="Percent 7 2 4 3 2 2 2 3" xfId="13538" xr:uid="{00000000-0005-0000-0000-0000B8870000}"/>
    <cellStyle name="Percent 7 2 4 3 2 2 2 4" xfId="22788" xr:uid="{00000000-0005-0000-0000-0000B9870000}"/>
    <cellStyle name="Percent 7 2 4 3 2 2 2 5" xfId="32033" xr:uid="{00000000-0005-0000-0000-0000BA870000}"/>
    <cellStyle name="Percent 7 2 4 3 2 2 2 6" xfId="41278" xr:uid="{00000000-0005-0000-0000-0000BB870000}"/>
    <cellStyle name="Percent 7 2 4 3 2 2 3" xfId="2872" xr:uid="{00000000-0005-0000-0000-0000BC870000}"/>
    <cellStyle name="Percent 7 2 4 3 2 2 3 2" xfId="7854" xr:uid="{00000000-0005-0000-0000-0000BD870000}"/>
    <cellStyle name="Percent 7 2 4 3 2 2 3 2 2" xfId="17099" xr:uid="{00000000-0005-0000-0000-0000BE870000}"/>
    <cellStyle name="Percent 7 2 4 3 2 2 3 2 3" xfId="26349" xr:uid="{00000000-0005-0000-0000-0000BF870000}"/>
    <cellStyle name="Percent 7 2 4 3 2 2 3 2 4" xfId="35594" xr:uid="{00000000-0005-0000-0000-0000C0870000}"/>
    <cellStyle name="Percent 7 2 4 3 2 2 3 2 5" xfId="44839" xr:uid="{00000000-0005-0000-0000-0000C1870000}"/>
    <cellStyle name="Percent 7 2 4 3 2 2 3 3" xfId="12117" xr:uid="{00000000-0005-0000-0000-0000C2870000}"/>
    <cellStyle name="Percent 7 2 4 3 2 2 3 4" xfId="21367" xr:uid="{00000000-0005-0000-0000-0000C3870000}"/>
    <cellStyle name="Percent 7 2 4 3 2 2 3 5" xfId="30612" xr:uid="{00000000-0005-0000-0000-0000C4870000}"/>
    <cellStyle name="Percent 7 2 4 3 2 2 3 6" xfId="39857" xr:uid="{00000000-0005-0000-0000-0000C5870000}"/>
    <cellStyle name="Percent 7 2 4 3 2 2 4" xfId="6433" xr:uid="{00000000-0005-0000-0000-0000C6870000}"/>
    <cellStyle name="Percent 7 2 4 3 2 2 4 2" xfId="15678" xr:uid="{00000000-0005-0000-0000-0000C7870000}"/>
    <cellStyle name="Percent 7 2 4 3 2 2 4 3" xfId="24928" xr:uid="{00000000-0005-0000-0000-0000C8870000}"/>
    <cellStyle name="Percent 7 2 4 3 2 2 4 4" xfId="34173" xr:uid="{00000000-0005-0000-0000-0000C9870000}"/>
    <cellStyle name="Percent 7 2 4 3 2 2 4 5" xfId="43418" xr:uid="{00000000-0005-0000-0000-0000CA870000}"/>
    <cellStyle name="Percent 7 2 4 3 2 2 5" xfId="10696" xr:uid="{00000000-0005-0000-0000-0000CB870000}"/>
    <cellStyle name="Percent 7 2 4 3 2 2 6" xfId="19946" xr:uid="{00000000-0005-0000-0000-0000CC870000}"/>
    <cellStyle name="Percent 7 2 4 3 2 2 7" xfId="29191" xr:uid="{00000000-0005-0000-0000-0000CD870000}"/>
    <cellStyle name="Percent 7 2 4 3 2 2 8" xfId="38436" xr:uid="{00000000-0005-0000-0000-0000CE870000}"/>
    <cellStyle name="Percent 7 2 4 3 2 3" xfId="3591" xr:uid="{00000000-0005-0000-0000-0000CF870000}"/>
    <cellStyle name="Percent 7 2 4 3 2 3 2" xfId="8573" xr:uid="{00000000-0005-0000-0000-0000D0870000}"/>
    <cellStyle name="Percent 7 2 4 3 2 3 2 2" xfId="17818" xr:uid="{00000000-0005-0000-0000-0000D1870000}"/>
    <cellStyle name="Percent 7 2 4 3 2 3 2 3" xfId="27068" xr:uid="{00000000-0005-0000-0000-0000D2870000}"/>
    <cellStyle name="Percent 7 2 4 3 2 3 2 4" xfId="36313" xr:uid="{00000000-0005-0000-0000-0000D3870000}"/>
    <cellStyle name="Percent 7 2 4 3 2 3 2 5" xfId="45558" xr:uid="{00000000-0005-0000-0000-0000D4870000}"/>
    <cellStyle name="Percent 7 2 4 3 2 3 3" xfId="12836" xr:uid="{00000000-0005-0000-0000-0000D5870000}"/>
    <cellStyle name="Percent 7 2 4 3 2 3 4" xfId="22086" xr:uid="{00000000-0005-0000-0000-0000D6870000}"/>
    <cellStyle name="Percent 7 2 4 3 2 3 5" xfId="31331" xr:uid="{00000000-0005-0000-0000-0000D7870000}"/>
    <cellStyle name="Percent 7 2 4 3 2 3 6" xfId="40576" xr:uid="{00000000-0005-0000-0000-0000D8870000}"/>
    <cellStyle name="Percent 7 2 4 3 2 4" xfId="2153" xr:uid="{00000000-0005-0000-0000-0000D9870000}"/>
    <cellStyle name="Percent 7 2 4 3 2 4 2" xfId="7135" xr:uid="{00000000-0005-0000-0000-0000DA870000}"/>
    <cellStyle name="Percent 7 2 4 3 2 4 2 2" xfId="16380" xr:uid="{00000000-0005-0000-0000-0000DB870000}"/>
    <cellStyle name="Percent 7 2 4 3 2 4 2 3" xfId="25630" xr:uid="{00000000-0005-0000-0000-0000DC870000}"/>
    <cellStyle name="Percent 7 2 4 3 2 4 2 4" xfId="34875" xr:uid="{00000000-0005-0000-0000-0000DD870000}"/>
    <cellStyle name="Percent 7 2 4 3 2 4 2 5" xfId="44120" xr:uid="{00000000-0005-0000-0000-0000DE870000}"/>
    <cellStyle name="Percent 7 2 4 3 2 4 3" xfId="11398" xr:uid="{00000000-0005-0000-0000-0000DF870000}"/>
    <cellStyle name="Percent 7 2 4 3 2 4 4" xfId="20648" xr:uid="{00000000-0005-0000-0000-0000E0870000}"/>
    <cellStyle name="Percent 7 2 4 3 2 4 5" xfId="29893" xr:uid="{00000000-0005-0000-0000-0000E1870000}"/>
    <cellStyle name="Percent 7 2 4 3 2 4 6" xfId="39138" xr:uid="{00000000-0005-0000-0000-0000E2870000}"/>
    <cellStyle name="Percent 7 2 4 3 2 5" xfId="5731" xr:uid="{00000000-0005-0000-0000-0000E3870000}"/>
    <cellStyle name="Percent 7 2 4 3 2 5 2" xfId="14976" xr:uid="{00000000-0005-0000-0000-0000E4870000}"/>
    <cellStyle name="Percent 7 2 4 3 2 5 3" xfId="24226" xr:uid="{00000000-0005-0000-0000-0000E5870000}"/>
    <cellStyle name="Percent 7 2 4 3 2 5 4" xfId="33471" xr:uid="{00000000-0005-0000-0000-0000E6870000}"/>
    <cellStyle name="Percent 7 2 4 3 2 5 5" xfId="42716" xr:uid="{00000000-0005-0000-0000-0000E7870000}"/>
    <cellStyle name="Percent 7 2 4 3 2 6" xfId="5012" xr:uid="{00000000-0005-0000-0000-0000E8870000}"/>
    <cellStyle name="Percent 7 2 4 3 2 6 2" xfId="14257" xr:uid="{00000000-0005-0000-0000-0000E9870000}"/>
    <cellStyle name="Percent 7 2 4 3 2 6 3" xfId="23507" xr:uid="{00000000-0005-0000-0000-0000EA870000}"/>
    <cellStyle name="Percent 7 2 4 3 2 6 4" xfId="32752" xr:uid="{00000000-0005-0000-0000-0000EB870000}"/>
    <cellStyle name="Percent 7 2 4 3 2 6 5" xfId="41997" xr:uid="{00000000-0005-0000-0000-0000EC870000}"/>
    <cellStyle name="Percent 7 2 4 3 2 7" xfId="9994" xr:uid="{00000000-0005-0000-0000-0000ED870000}"/>
    <cellStyle name="Percent 7 2 4 3 2 8" xfId="19244" xr:uid="{00000000-0005-0000-0000-0000EE870000}"/>
    <cellStyle name="Percent 7 2 4 3 2 9" xfId="28489" xr:uid="{00000000-0005-0000-0000-0000EF870000}"/>
    <cellStyle name="Percent 7 2 4 3 3" xfId="1100" xr:uid="{00000000-0005-0000-0000-0000F0870000}"/>
    <cellStyle name="Percent 7 2 4 3 3 2" xfId="3942" xr:uid="{00000000-0005-0000-0000-0000F1870000}"/>
    <cellStyle name="Percent 7 2 4 3 3 2 2" xfId="8924" xr:uid="{00000000-0005-0000-0000-0000F2870000}"/>
    <cellStyle name="Percent 7 2 4 3 3 2 2 2" xfId="18169" xr:uid="{00000000-0005-0000-0000-0000F3870000}"/>
    <cellStyle name="Percent 7 2 4 3 3 2 2 3" xfId="27419" xr:uid="{00000000-0005-0000-0000-0000F4870000}"/>
    <cellStyle name="Percent 7 2 4 3 3 2 2 4" xfId="36664" xr:uid="{00000000-0005-0000-0000-0000F5870000}"/>
    <cellStyle name="Percent 7 2 4 3 3 2 2 5" xfId="45909" xr:uid="{00000000-0005-0000-0000-0000F6870000}"/>
    <cellStyle name="Percent 7 2 4 3 3 2 3" xfId="13187" xr:uid="{00000000-0005-0000-0000-0000F7870000}"/>
    <cellStyle name="Percent 7 2 4 3 3 2 4" xfId="22437" xr:uid="{00000000-0005-0000-0000-0000F8870000}"/>
    <cellStyle name="Percent 7 2 4 3 3 2 5" xfId="31682" xr:uid="{00000000-0005-0000-0000-0000F9870000}"/>
    <cellStyle name="Percent 7 2 4 3 3 2 6" xfId="40927" xr:uid="{00000000-0005-0000-0000-0000FA870000}"/>
    <cellStyle name="Percent 7 2 4 3 3 3" xfId="2504" xr:uid="{00000000-0005-0000-0000-0000FB870000}"/>
    <cellStyle name="Percent 7 2 4 3 3 3 2" xfId="7486" xr:uid="{00000000-0005-0000-0000-0000FC870000}"/>
    <cellStyle name="Percent 7 2 4 3 3 3 2 2" xfId="16731" xr:uid="{00000000-0005-0000-0000-0000FD870000}"/>
    <cellStyle name="Percent 7 2 4 3 3 3 2 3" xfId="25981" xr:uid="{00000000-0005-0000-0000-0000FE870000}"/>
    <cellStyle name="Percent 7 2 4 3 3 3 2 4" xfId="35226" xr:uid="{00000000-0005-0000-0000-0000FF870000}"/>
    <cellStyle name="Percent 7 2 4 3 3 3 2 5" xfId="44471" xr:uid="{00000000-0005-0000-0000-000000880000}"/>
    <cellStyle name="Percent 7 2 4 3 3 3 3" xfId="11749" xr:uid="{00000000-0005-0000-0000-000001880000}"/>
    <cellStyle name="Percent 7 2 4 3 3 3 4" xfId="20999" xr:uid="{00000000-0005-0000-0000-000002880000}"/>
    <cellStyle name="Percent 7 2 4 3 3 3 5" xfId="30244" xr:uid="{00000000-0005-0000-0000-000003880000}"/>
    <cellStyle name="Percent 7 2 4 3 3 3 6" xfId="39489" xr:uid="{00000000-0005-0000-0000-000004880000}"/>
    <cellStyle name="Percent 7 2 4 3 3 4" xfId="6082" xr:uid="{00000000-0005-0000-0000-000005880000}"/>
    <cellStyle name="Percent 7 2 4 3 3 4 2" xfId="15327" xr:uid="{00000000-0005-0000-0000-000006880000}"/>
    <cellStyle name="Percent 7 2 4 3 3 4 3" xfId="24577" xr:uid="{00000000-0005-0000-0000-000007880000}"/>
    <cellStyle name="Percent 7 2 4 3 3 4 4" xfId="33822" xr:uid="{00000000-0005-0000-0000-000008880000}"/>
    <cellStyle name="Percent 7 2 4 3 3 4 5" xfId="43067" xr:uid="{00000000-0005-0000-0000-000009880000}"/>
    <cellStyle name="Percent 7 2 4 3 3 5" xfId="10345" xr:uid="{00000000-0005-0000-0000-00000A880000}"/>
    <cellStyle name="Percent 7 2 4 3 3 6" xfId="19595" xr:uid="{00000000-0005-0000-0000-00000B880000}"/>
    <cellStyle name="Percent 7 2 4 3 3 7" xfId="28840" xr:uid="{00000000-0005-0000-0000-00000C880000}"/>
    <cellStyle name="Percent 7 2 4 3 3 8" xfId="38085" xr:uid="{00000000-0005-0000-0000-00000D880000}"/>
    <cellStyle name="Percent 7 2 4 3 4" xfId="3223" xr:uid="{00000000-0005-0000-0000-00000E880000}"/>
    <cellStyle name="Percent 7 2 4 3 4 2" xfId="8205" xr:uid="{00000000-0005-0000-0000-00000F880000}"/>
    <cellStyle name="Percent 7 2 4 3 4 2 2" xfId="17450" xr:uid="{00000000-0005-0000-0000-000010880000}"/>
    <cellStyle name="Percent 7 2 4 3 4 2 3" xfId="26700" xr:uid="{00000000-0005-0000-0000-000011880000}"/>
    <cellStyle name="Percent 7 2 4 3 4 2 4" xfId="35945" xr:uid="{00000000-0005-0000-0000-000012880000}"/>
    <cellStyle name="Percent 7 2 4 3 4 2 5" xfId="45190" xr:uid="{00000000-0005-0000-0000-000013880000}"/>
    <cellStyle name="Percent 7 2 4 3 4 3" xfId="12468" xr:uid="{00000000-0005-0000-0000-000014880000}"/>
    <cellStyle name="Percent 7 2 4 3 4 4" xfId="21718" xr:uid="{00000000-0005-0000-0000-000015880000}"/>
    <cellStyle name="Percent 7 2 4 3 4 5" xfId="30963" xr:uid="{00000000-0005-0000-0000-000016880000}"/>
    <cellStyle name="Percent 7 2 4 3 4 6" xfId="40208" xr:uid="{00000000-0005-0000-0000-000017880000}"/>
    <cellStyle name="Percent 7 2 4 3 5" xfId="1685" xr:uid="{00000000-0005-0000-0000-000018880000}"/>
    <cellStyle name="Percent 7 2 4 3 5 2" xfId="6667" xr:uid="{00000000-0005-0000-0000-000019880000}"/>
    <cellStyle name="Percent 7 2 4 3 5 2 2" xfId="15912" xr:uid="{00000000-0005-0000-0000-00001A880000}"/>
    <cellStyle name="Percent 7 2 4 3 5 2 3" xfId="25162" xr:uid="{00000000-0005-0000-0000-00001B880000}"/>
    <cellStyle name="Percent 7 2 4 3 5 2 4" xfId="34407" xr:uid="{00000000-0005-0000-0000-00001C880000}"/>
    <cellStyle name="Percent 7 2 4 3 5 2 5" xfId="43652" xr:uid="{00000000-0005-0000-0000-00001D880000}"/>
    <cellStyle name="Percent 7 2 4 3 5 3" xfId="10930" xr:uid="{00000000-0005-0000-0000-00001E880000}"/>
    <cellStyle name="Percent 7 2 4 3 5 4" xfId="20180" xr:uid="{00000000-0005-0000-0000-00001F880000}"/>
    <cellStyle name="Percent 7 2 4 3 5 5" xfId="29425" xr:uid="{00000000-0005-0000-0000-000020880000}"/>
    <cellStyle name="Percent 7 2 4 3 5 6" xfId="38670" xr:uid="{00000000-0005-0000-0000-000021880000}"/>
    <cellStyle name="Percent 7 2 4 3 6" xfId="5363" xr:uid="{00000000-0005-0000-0000-000022880000}"/>
    <cellStyle name="Percent 7 2 4 3 6 2" xfId="14608" xr:uid="{00000000-0005-0000-0000-000023880000}"/>
    <cellStyle name="Percent 7 2 4 3 6 3" xfId="23858" xr:uid="{00000000-0005-0000-0000-000024880000}"/>
    <cellStyle name="Percent 7 2 4 3 6 4" xfId="33103" xr:uid="{00000000-0005-0000-0000-000025880000}"/>
    <cellStyle name="Percent 7 2 4 3 6 5" xfId="42348" xr:uid="{00000000-0005-0000-0000-000026880000}"/>
    <cellStyle name="Percent 7 2 4 3 7" xfId="4661" xr:uid="{00000000-0005-0000-0000-000027880000}"/>
    <cellStyle name="Percent 7 2 4 3 7 2" xfId="13906" xr:uid="{00000000-0005-0000-0000-000028880000}"/>
    <cellStyle name="Percent 7 2 4 3 7 3" xfId="23156" xr:uid="{00000000-0005-0000-0000-000029880000}"/>
    <cellStyle name="Percent 7 2 4 3 7 4" xfId="32401" xr:uid="{00000000-0005-0000-0000-00002A880000}"/>
    <cellStyle name="Percent 7 2 4 3 7 5" xfId="41646" xr:uid="{00000000-0005-0000-0000-00002B880000}"/>
    <cellStyle name="Percent 7 2 4 3 8" xfId="9626" xr:uid="{00000000-0005-0000-0000-00002C880000}"/>
    <cellStyle name="Percent 7 2 4 3 9" xfId="18876" xr:uid="{00000000-0005-0000-0000-00002D880000}"/>
    <cellStyle name="Percent 7 2 4 4" xfId="515" xr:uid="{00000000-0005-0000-0000-00002E880000}"/>
    <cellStyle name="Percent 7 2 4 4 10" xfId="37500" xr:uid="{00000000-0005-0000-0000-00002F880000}"/>
    <cellStyle name="Percent 7 2 4 4 2" xfId="1217" xr:uid="{00000000-0005-0000-0000-000030880000}"/>
    <cellStyle name="Percent 7 2 4 4 2 2" xfId="4059" xr:uid="{00000000-0005-0000-0000-000031880000}"/>
    <cellStyle name="Percent 7 2 4 4 2 2 2" xfId="9041" xr:uid="{00000000-0005-0000-0000-000032880000}"/>
    <cellStyle name="Percent 7 2 4 4 2 2 2 2" xfId="18286" xr:uid="{00000000-0005-0000-0000-000033880000}"/>
    <cellStyle name="Percent 7 2 4 4 2 2 2 3" xfId="27536" xr:uid="{00000000-0005-0000-0000-000034880000}"/>
    <cellStyle name="Percent 7 2 4 4 2 2 2 4" xfId="36781" xr:uid="{00000000-0005-0000-0000-000035880000}"/>
    <cellStyle name="Percent 7 2 4 4 2 2 2 5" xfId="46026" xr:uid="{00000000-0005-0000-0000-000036880000}"/>
    <cellStyle name="Percent 7 2 4 4 2 2 3" xfId="13304" xr:uid="{00000000-0005-0000-0000-000037880000}"/>
    <cellStyle name="Percent 7 2 4 4 2 2 4" xfId="22554" xr:uid="{00000000-0005-0000-0000-000038880000}"/>
    <cellStyle name="Percent 7 2 4 4 2 2 5" xfId="31799" xr:uid="{00000000-0005-0000-0000-000039880000}"/>
    <cellStyle name="Percent 7 2 4 4 2 2 6" xfId="41044" xr:uid="{00000000-0005-0000-0000-00003A880000}"/>
    <cellStyle name="Percent 7 2 4 4 2 3" xfId="2638" xr:uid="{00000000-0005-0000-0000-00003B880000}"/>
    <cellStyle name="Percent 7 2 4 4 2 3 2" xfId="7620" xr:uid="{00000000-0005-0000-0000-00003C880000}"/>
    <cellStyle name="Percent 7 2 4 4 2 3 2 2" xfId="16865" xr:uid="{00000000-0005-0000-0000-00003D880000}"/>
    <cellStyle name="Percent 7 2 4 4 2 3 2 3" xfId="26115" xr:uid="{00000000-0005-0000-0000-00003E880000}"/>
    <cellStyle name="Percent 7 2 4 4 2 3 2 4" xfId="35360" xr:uid="{00000000-0005-0000-0000-00003F880000}"/>
    <cellStyle name="Percent 7 2 4 4 2 3 2 5" xfId="44605" xr:uid="{00000000-0005-0000-0000-000040880000}"/>
    <cellStyle name="Percent 7 2 4 4 2 3 3" xfId="11883" xr:uid="{00000000-0005-0000-0000-000041880000}"/>
    <cellStyle name="Percent 7 2 4 4 2 3 4" xfId="21133" xr:uid="{00000000-0005-0000-0000-000042880000}"/>
    <cellStyle name="Percent 7 2 4 4 2 3 5" xfId="30378" xr:uid="{00000000-0005-0000-0000-000043880000}"/>
    <cellStyle name="Percent 7 2 4 4 2 3 6" xfId="39623" xr:uid="{00000000-0005-0000-0000-000044880000}"/>
    <cellStyle name="Percent 7 2 4 4 2 4" xfId="6199" xr:uid="{00000000-0005-0000-0000-000045880000}"/>
    <cellStyle name="Percent 7 2 4 4 2 4 2" xfId="15444" xr:uid="{00000000-0005-0000-0000-000046880000}"/>
    <cellStyle name="Percent 7 2 4 4 2 4 3" xfId="24694" xr:uid="{00000000-0005-0000-0000-000047880000}"/>
    <cellStyle name="Percent 7 2 4 4 2 4 4" xfId="33939" xr:uid="{00000000-0005-0000-0000-000048880000}"/>
    <cellStyle name="Percent 7 2 4 4 2 4 5" xfId="43184" xr:uid="{00000000-0005-0000-0000-000049880000}"/>
    <cellStyle name="Percent 7 2 4 4 2 5" xfId="10462" xr:uid="{00000000-0005-0000-0000-00004A880000}"/>
    <cellStyle name="Percent 7 2 4 4 2 6" xfId="19712" xr:uid="{00000000-0005-0000-0000-00004B880000}"/>
    <cellStyle name="Percent 7 2 4 4 2 7" xfId="28957" xr:uid="{00000000-0005-0000-0000-00004C880000}"/>
    <cellStyle name="Percent 7 2 4 4 2 8" xfId="38202" xr:uid="{00000000-0005-0000-0000-00004D880000}"/>
    <cellStyle name="Percent 7 2 4 4 3" xfId="3357" xr:uid="{00000000-0005-0000-0000-00004E880000}"/>
    <cellStyle name="Percent 7 2 4 4 3 2" xfId="8339" xr:uid="{00000000-0005-0000-0000-00004F880000}"/>
    <cellStyle name="Percent 7 2 4 4 3 2 2" xfId="17584" xr:uid="{00000000-0005-0000-0000-000050880000}"/>
    <cellStyle name="Percent 7 2 4 4 3 2 3" xfId="26834" xr:uid="{00000000-0005-0000-0000-000051880000}"/>
    <cellStyle name="Percent 7 2 4 4 3 2 4" xfId="36079" xr:uid="{00000000-0005-0000-0000-000052880000}"/>
    <cellStyle name="Percent 7 2 4 4 3 2 5" xfId="45324" xr:uid="{00000000-0005-0000-0000-000053880000}"/>
    <cellStyle name="Percent 7 2 4 4 3 3" xfId="12602" xr:uid="{00000000-0005-0000-0000-000054880000}"/>
    <cellStyle name="Percent 7 2 4 4 3 4" xfId="21852" xr:uid="{00000000-0005-0000-0000-000055880000}"/>
    <cellStyle name="Percent 7 2 4 4 3 5" xfId="31097" xr:uid="{00000000-0005-0000-0000-000056880000}"/>
    <cellStyle name="Percent 7 2 4 4 3 6" xfId="40342" xr:uid="{00000000-0005-0000-0000-000057880000}"/>
    <cellStyle name="Percent 7 2 4 4 4" xfId="1919" xr:uid="{00000000-0005-0000-0000-000058880000}"/>
    <cellStyle name="Percent 7 2 4 4 4 2" xfId="6901" xr:uid="{00000000-0005-0000-0000-000059880000}"/>
    <cellStyle name="Percent 7 2 4 4 4 2 2" xfId="16146" xr:uid="{00000000-0005-0000-0000-00005A880000}"/>
    <cellStyle name="Percent 7 2 4 4 4 2 3" xfId="25396" xr:uid="{00000000-0005-0000-0000-00005B880000}"/>
    <cellStyle name="Percent 7 2 4 4 4 2 4" xfId="34641" xr:uid="{00000000-0005-0000-0000-00005C880000}"/>
    <cellStyle name="Percent 7 2 4 4 4 2 5" xfId="43886" xr:uid="{00000000-0005-0000-0000-00005D880000}"/>
    <cellStyle name="Percent 7 2 4 4 4 3" xfId="11164" xr:uid="{00000000-0005-0000-0000-00005E880000}"/>
    <cellStyle name="Percent 7 2 4 4 4 4" xfId="20414" xr:uid="{00000000-0005-0000-0000-00005F880000}"/>
    <cellStyle name="Percent 7 2 4 4 4 5" xfId="29659" xr:uid="{00000000-0005-0000-0000-000060880000}"/>
    <cellStyle name="Percent 7 2 4 4 4 6" xfId="38904" xr:uid="{00000000-0005-0000-0000-000061880000}"/>
    <cellStyle name="Percent 7 2 4 4 5" xfId="5497" xr:uid="{00000000-0005-0000-0000-000062880000}"/>
    <cellStyle name="Percent 7 2 4 4 5 2" xfId="14742" xr:uid="{00000000-0005-0000-0000-000063880000}"/>
    <cellStyle name="Percent 7 2 4 4 5 3" xfId="23992" xr:uid="{00000000-0005-0000-0000-000064880000}"/>
    <cellStyle name="Percent 7 2 4 4 5 4" xfId="33237" xr:uid="{00000000-0005-0000-0000-000065880000}"/>
    <cellStyle name="Percent 7 2 4 4 5 5" xfId="42482" xr:uid="{00000000-0005-0000-0000-000066880000}"/>
    <cellStyle name="Percent 7 2 4 4 6" xfId="4778" xr:uid="{00000000-0005-0000-0000-000067880000}"/>
    <cellStyle name="Percent 7 2 4 4 6 2" xfId="14023" xr:uid="{00000000-0005-0000-0000-000068880000}"/>
    <cellStyle name="Percent 7 2 4 4 6 3" xfId="23273" xr:uid="{00000000-0005-0000-0000-000069880000}"/>
    <cellStyle name="Percent 7 2 4 4 6 4" xfId="32518" xr:uid="{00000000-0005-0000-0000-00006A880000}"/>
    <cellStyle name="Percent 7 2 4 4 6 5" xfId="41763" xr:uid="{00000000-0005-0000-0000-00006B880000}"/>
    <cellStyle name="Percent 7 2 4 4 7" xfId="9760" xr:uid="{00000000-0005-0000-0000-00006C880000}"/>
    <cellStyle name="Percent 7 2 4 4 8" xfId="19010" xr:uid="{00000000-0005-0000-0000-00006D880000}"/>
    <cellStyle name="Percent 7 2 4 4 9" xfId="28255" xr:uid="{00000000-0005-0000-0000-00006E880000}"/>
    <cellStyle name="Percent 7 2 4 5" xfId="866" xr:uid="{00000000-0005-0000-0000-00006F880000}"/>
    <cellStyle name="Percent 7 2 4 5 2" xfId="3708" xr:uid="{00000000-0005-0000-0000-000070880000}"/>
    <cellStyle name="Percent 7 2 4 5 2 2" xfId="8690" xr:uid="{00000000-0005-0000-0000-000071880000}"/>
    <cellStyle name="Percent 7 2 4 5 2 2 2" xfId="17935" xr:uid="{00000000-0005-0000-0000-000072880000}"/>
    <cellStyle name="Percent 7 2 4 5 2 2 3" xfId="27185" xr:uid="{00000000-0005-0000-0000-000073880000}"/>
    <cellStyle name="Percent 7 2 4 5 2 2 4" xfId="36430" xr:uid="{00000000-0005-0000-0000-000074880000}"/>
    <cellStyle name="Percent 7 2 4 5 2 2 5" xfId="45675" xr:uid="{00000000-0005-0000-0000-000075880000}"/>
    <cellStyle name="Percent 7 2 4 5 2 3" xfId="12953" xr:uid="{00000000-0005-0000-0000-000076880000}"/>
    <cellStyle name="Percent 7 2 4 5 2 4" xfId="22203" xr:uid="{00000000-0005-0000-0000-000077880000}"/>
    <cellStyle name="Percent 7 2 4 5 2 5" xfId="31448" xr:uid="{00000000-0005-0000-0000-000078880000}"/>
    <cellStyle name="Percent 7 2 4 5 2 6" xfId="40693" xr:uid="{00000000-0005-0000-0000-000079880000}"/>
    <cellStyle name="Percent 7 2 4 5 3" xfId="2270" xr:uid="{00000000-0005-0000-0000-00007A880000}"/>
    <cellStyle name="Percent 7 2 4 5 3 2" xfId="7252" xr:uid="{00000000-0005-0000-0000-00007B880000}"/>
    <cellStyle name="Percent 7 2 4 5 3 2 2" xfId="16497" xr:uid="{00000000-0005-0000-0000-00007C880000}"/>
    <cellStyle name="Percent 7 2 4 5 3 2 3" xfId="25747" xr:uid="{00000000-0005-0000-0000-00007D880000}"/>
    <cellStyle name="Percent 7 2 4 5 3 2 4" xfId="34992" xr:uid="{00000000-0005-0000-0000-00007E880000}"/>
    <cellStyle name="Percent 7 2 4 5 3 2 5" xfId="44237" xr:uid="{00000000-0005-0000-0000-00007F880000}"/>
    <cellStyle name="Percent 7 2 4 5 3 3" xfId="11515" xr:uid="{00000000-0005-0000-0000-000080880000}"/>
    <cellStyle name="Percent 7 2 4 5 3 4" xfId="20765" xr:uid="{00000000-0005-0000-0000-000081880000}"/>
    <cellStyle name="Percent 7 2 4 5 3 5" xfId="30010" xr:uid="{00000000-0005-0000-0000-000082880000}"/>
    <cellStyle name="Percent 7 2 4 5 3 6" xfId="39255" xr:uid="{00000000-0005-0000-0000-000083880000}"/>
    <cellStyle name="Percent 7 2 4 5 4" xfId="5848" xr:uid="{00000000-0005-0000-0000-000084880000}"/>
    <cellStyle name="Percent 7 2 4 5 4 2" xfId="15093" xr:uid="{00000000-0005-0000-0000-000085880000}"/>
    <cellStyle name="Percent 7 2 4 5 4 3" xfId="24343" xr:uid="{00000000-0005-0000-0000-000086880000}"/>
    <cellStyle name="Percent 7 2 4 5 4 4" xfId="33588" xr:uid="{00000000-0005-0000-0000-000087880000}"/>
    <cellStyle name="Percent 7 2 4 5 4 5" xfId="42833" xr:uid="{00000000-0005-0000-0000-000088880000}"/>
    <cellStyle name="Percent 7 2 4 5 5" xfId="10111" xr:uid="{00000000-0005-0000-0000-000089880000}"/>
    <cellStyle name="Percent 7 2 4 5 6" xfId="19361" xr:uid="{00000000-0005-0000-0000-00008A880000}"/>
    <cellStyle name="Percent 7 2 4 5 7" xfId="28606" xr:uid="{00000000-0005-0000-0000-00008B880000}"/>
    <cellStyle name="Percent 7 2 4 5 8" xfId="37851" xr:uid="{00000000-0005-0000-0000-00008C880000}"/>
    <cellStyle name="Percent 7 2 4 6" xfId="2989" xr:uid="{00000000-0005-0000-0000-00008D880000}"/>
    <cellStyle name="Percent 7 2 4 6 2" xfId="7971" xr:uid="{00000000-0005-0000-0000-00008E880000}"/>
    <cellStyle name="Percent 7 2 4 6 2 2" xfId="17216" xr:uid="{00000000-0005-0000-0000-00008F880000}"/>
    <cellStyle name="Percent 7 2 4 6 2 3" xfId="26466" xr:uid="{00000000-0005-0000-0000-000090880000}"/>
    <cellStyle name="Percent 7 2 4 6 2 4" xfId="35711" xr:uid="{00000000-0005-0000-0000-000091880000}"/>
    <cellStyle name="Percent 7 2 4 6 2 5" xfId="44956" xr:uid="{00000000-0005-0000-0000-000092880000}"/>
    <cellStyle name="Percent 7 2 4 6 3" xfId="12234" xr:uid="{00000000-0005-0000-0000-000093880000}"/>
    <cellStyle name="Percent 7 2 4 6 4" xfId="21484" xr:uid="{00000000-0005-0000-0000-000094880000}"/>
    <cellStyle name="Percent 7 2 4 6 5" xfId="30729" xr:uid="{00000000-0005-0000-0000-000095880000}"/>
    <cellStyle name="Percent 7 2 4 6 6" xfId="39974" xr:uid="{00000000-0005-0000-0000-000096880000}"/>
    <cellStyle name="Percent 7 2 4 7" xfId="1607" xr:uid="{00000000-0005-0000-0000-000097880000}"/>
    <cellStyle name="Percent 7 2 4 7 2" xfId="6589" xr:uid="{00000000-0005-0000-0000-000098880000}"/>
    <cellStyle name="Percent 7 2 4 7 2 2" xfId="15834" xr:uid="{00000000-0005-0000-0000-000099880000}"/>
    <cellStyle name="Percent 7 2 4 7 2 3" xfId="25084" xr:uid="{00000000-0005-0000-0000-00009A880000}"/>
    <cellStyle name="Percent 7 2 4 7 2 4" xfId="34329" xr:uid="{00000000-0005-0000-0000-00009B880000}"/>
    <cellStyle name="Percent 7 2 4 7 2 5" xfId="43574" xr:uid="{00000000-0005-0000-0000-00009C880000}"/>
    <cellStyle name="Percent 7 2 4 7 3" xfId="10852" xr:uid="{00000000-0005-0000-0000-00009D880000}"/>
    <cellStyle name="Percent 7 2 4 7 4" xfId="20102" xr:uid="{00000000-0005-0000-0000-00009E880000}"/>
    <cellStyle name="Percent 7 2 4 7 5" xfId="29347" xr:uid="{00000000-0005-0000-0000-00009F880000}"/>
    <cellStyle name="Percent 7 2 4 7 6" xfId="38592" xr:uid="{00000000-0005-0000-0000-0000A0880000}"/>
    <cellStyle name="Percent 7 2 4 8" xfId="5129" xr:uid="{00000000-0005-0000-0000-0000A1880000}"/>
    <cellStyle name="Percent 7 2 4 8 2" xfId="14374" xr:uid="{00000000-0005-0000-0000-0000A2880000}"/>
    <cellStyle name="Percent 7 2 4 8 3" xfId="23624" xr:uid="{00000000-0005-0000-0000-0000A3880000}"/>
    <cellStyle name="Percent 7 2 4 8 4" xfId="32869" xr:uid="{00000000-0005-0000-0000-0000A4880000}"/>
    <cellStyle name="Percent 7 2 4 8 5" xfId="42114" xr:uid="{00000000-0005-0000-0000-0000A5880000}"/>
    <cellStyle name="Percent 7 2 4 9" xfId="4427" xr:uid="{00000000-0005-0000-0000-0000A6880000}"/>
    <cellStyle name="Percent 7 2 4 9 2" xfId="13672" xr:uid="{00000000-0005-0000-0000-0000A7880000}"/>
    <cellStyle name="Percent 7 2 4 9 3" xfId="22922" xr:uid="{00000000-0005-0000-0000-0000A8880000}"/>
    <cellStyle name="Percent 7 2 4 9 4" xfId="32167" xr:uid="{00000000-0005-0000-0000-0000A9880000}"/>
    <cellStyle name="Percent 7 2 4 9 5" xfId="41412" xr:uid="{00000000-0005-0000-0000-0000AA880000}"/>
    <cellStyle name="Percent 7 2 5" xfId="184" xr:uid="{00000000-0005-0000-0000-0000AB880000}"/>
    <cellStyle name="Percent 7 2 5 10" xfId="9431" xr:uid="{00000000-0005-0000-0000-0000AC880000}"/>
    <cellStyle name="Percent 7 2 5 11" xfId="18681" xr:uid="{00000000-0005-0000-0000-0000AD880000}"/>
    <cellStyle name="Percent 7 2 5 12" xfId="27926" xr:uid="{00000000-0005-0000-0000-0000AE880000}"/>
    <cellStyle name="Percent 7 2 5 13" xfId="37171" xr:uid="{00000000-0005-0000-0000-0000AF880000}"/>
    <cellStyle name="Percent 7 2 5 2" xfId="263" xr:uid="{00000000-0005-0000-0000-0000B0880000}"/>
    <cellStyle name="Percent 7 2 5 2 10" xfId="28004" xr:uid="{00000000-0005-0000-0000-0000B1880000}"/>
    <cellStyle name="Percent 7 2 5 2 11" xfId="37249" xr:uid="{00000000-0005-0000-0000-0000B2880000}"/>
    <cellStyle name="Percent 7 2 5 2 2" xfId="632" xr:uid="{00000000-0005-0000-0000-0000B3880000}"/>
    <cellStyle name="Percent 7 2 5 2 2 10" xfId="37617" xr:uid="{00000000-0005-0000-0000-0000B4880000}"/>
    <cellStyle name="Percent 7 2 5 2 2 2" xfId="1334" xr:uid="{00000000-0005-0000-0000-0000B5880000}"/>
    <cellStyle name="Percent 7 2 5 2 2 2 2" xfId="4176" xr:uid="{00000000-0005-0000-0000-0000B6880000}"/>
    <cellStyle name="Percent 7 2 5 2 2 2 2 2" xfId="9158" xr:uid="{00000000-0005-0000-0000-0000B7880000}"/>
    <cellStyle name="Percent 7 2 5 2 2 2 2 2 2" xfId="18403" xr:uid="{00000000-0005-0000-0000-0000B8880000}"/>
    <cellStyle name="Percent 7 2 5 2 2 2 2 2 3" xfId="27653" xr:uid="{00000000-0005-0000-0000-0000B9880000}"/>
    <cellStyle name="Percent 7 2 5 2 2 2 2 2 4" xfId="36898" xr:uid="{00000000-0005-0000-0000-0000BA880000}"/>
    <cellStyle name="Percent 7 2 5 2 2 2 2 2 5" xfId="46143" xr:uid="{00000000-0005-0000-0000-0000BB880000}"/>
    <cellStyle name="Percent 7 2 5 2 2 2 2 3" xfId="13421" xr:uid="{00000000-0005-0000-0000-0000BC880000}"/>
    <cellStyle name="Percent 7 2 5 2 2 2 2 4" xfId="22671" xr:uid="{00000000-0005-0000-0000-0000BD880000}"/>
    <cellStyle name="Percent 7 2 5 2 2 2 2 5" xfId="31916" xr:uid="{00000000-0005-0000-0000-0000BE880000}"/>
    <cellStyle name="Percent 7 2 5 2 2 2 2 6" xfId="41161" xr:uid="{00000000-0005-0000-0000-0000BF880000}"/>
    <cellStyle name="Percent 7 2 5 2 2 2 3" xfId="2755" xr:uid="{00000000-0005-0000-0000-0000C0880000}"/>
    <cellStyle name="Percent 7 2 5 2 2 2 3 2" xfId="7737" xr:uid="{00000000-0005-0000-0000-0000C1880000}"/>
    <cellStyle name="Percent 7 2 5 2 2 2 3 2 2" xfId="16982" xr:uid="{00000000-0005-0000-0000-0000C2880000}"/>
    <cellStyle name="Percent 7 2 5 2 2 2 3 2 3" xfId="26232" xr:uid="{00000000-0005-0000-0000-0000C3880000}"/>
    <cellStyle name="Percent 7 2 5 2 2 2 3 2 4" xfId="35477" xr:uid="{00000000-0005-0000-0000-0000C4880000}"/>
    <cellStyle name="Percent 7 2 5 2 2 2 3 2 5" xfId="44722" xr:uid="{00000000-0005-0000-0000-0000C5880000}"/>
    <cellStyle name="Percent 7 2 5 2 2 2 3 3" xfId="12000" xr:uid="{00000000-0005-0000-0000-0000C6880000}"/>
    <cellStyle name="Percent 7 2 5 2 2 2 3 4" xfId="21250" xr:uid="{00000000-0005-0000-0000-0000C7880000}"/>
    <cellStyle name="Percent 7 2 5 2 2 2 3 5" xfId="30495" xr:uid="{00000000-0005-0000-0000-0000C8880000}"/>
    <cellStyle name="Percent 7 2 5 2 2 2 3 6" xfId="39740" xr:uid="{00000000-0005-0000-0000-0000C9880000}"/>
    <cellStyle name="Percent 7 2 5 2 2 2 4" xfId="6316" xr:uid="{00000000-0005-0000-0000-0000CA880000}"/>
    <cellStyle name="Percent 7 2 5 2 2 2 4 2" xfId="15561" xr:uid="{00000000-0005-0000-0000-0000CB880000}"/>
    <cellStyle name="Percent 7 2 5 2 2 2 4 3" xfId="24811" xr:uid="{00000000-0005-0000-0000-0000CC880000}"/>
    <cellStyle name="Percent 7 2 5 2 2 2 4 4" xfId="34056" xr:uid="{00000000-0005-0000-0000-0000CD880000}"/>
    <cellStyle name="Percent 7 2 5 2 2 2 4 5" xfId="43301" xr:uid="{00000000-0005-0000-0000-0000CE880000}"/>
    <cellStyle name="Percent 7 2 5 2 2 2 5" xfId="10579" xr:uid="{00000000-0005-0000-0000-0000CF880000}"/>
    <cellStyle name="Percent 7 2 5 2 2 2 6" xfId="19829" xr:uid="{00000000-0005-0000-0000-0000D0880000}"/>
    <cellStyle name="Percent 7 2 5 2 2 2 7" xfId="29074" xr:uid="{00000000-0005-0000-0000-0000D1880000}"/>
    <cellStyle name="Percent 7 2 5 2 2 2 8" xfId="38319" xr:uid="{00000000-0005-0000-0000-0000D2880000}"/>
    <cellStyle name="Percent 7 2 5 2 2 3" xfId="3474" xr:uid="{00000000-0005-0000-0000-0000D3880000}"/>
    <cellStyle name="Percent 7 2 5 2 2 3 2" xfId="8456" xr:uid="{00000000-0005-0000-0000-0000D4880000}"/>
    <cellStyle name="Percent 7 2 5 2 2 3 2 2" xfId="17701" xr:uid="{00000000-0005-0000-0000-0000D5880000}"/>
    <cellStyle name="Percent 7 2 5 2 2 3 2 3" xfId="26951" xr:uid="{00000000-0005-0000-0000-0000D6880000}"/>
    <cellStyle name="Percent 7 2 5 2 2 3 2 4" xfId="36196" xr:uid="{00000000-0005-0000-0000-0000D7880000}"/>
    <cellStyle name="Percent 7 2 5 2 2 3 2 5" xfId="45441" xr:uid="{00000000-0005-0000-0000-0000D8880000}"/>
    <cellStyle name="Percent 7 2 5 2 2 3 3" xfId="12719" xr:uid="{00000000-0005-0000-0000-0000D9880000}"/>
    <cellStyle name="Percent 7 2 5 2 2 3 4" xfId="21969" xr:uid="{00000000-0005-0000-0000-0000DA880000}"/>
    <cellStyle name="Percent 7 2 5 2 2 3 5" xfId="31214" xr:uid="{00000000-0005-0000-0000-0000DB880000}"/>
    <cellStyle name="Percent 7 2 5 2 2 3 6" xfId="40459" xr:uid="{00000000-0005-0000-0000-0000DC880000}"/>
    <cellStyle name="Percent 7 2 5 2 2 4" xfId="2036" xr:uid="{00000000-0005-0000-0000-0000DD880000}"/>
    <cellStyle name="Percent 7 2 5 2 2 4 2" xfId="7018" xr:uid="{00000000-0005-0000-0000-0000DE880000}"/>
    <cellStyle name="Percent 7 2 5 2 2 4 2 2" xfId="16263" xr:uid="{00000000-0005-0000-0000-0000DF880000}"/>
    <cellStyle name="Percent 7 2 5 2 2 4 2 3" xfId="25513" xr:uid="{00000000-0005-0000-0000-0000E0880000}"/>
    <cellStyle name="Percent 7 2 5 2 2 4 2 4" xfId="34758" xr:uid="{00000000-0005-0000-0000-0000E1880000}"/>
    <cellStyle name="Percent 7 2 5 2 2 4 2 5" xfId="44003" xr:uid="{00000000-0005-0000-0000-0000E2880000}"/>
    <cellStyle name="Percent 7 2 5 2 2 4 3" xfId="11281" xr:uid="{00000000-0005-0000-0000-0000E3880000}"/>
    <cellStyle name="Percent 7 2 5 2 2 4 4" xfId="20531" xr:uid="{00000000-0005-0000-0000-0000E4880000}"/>
    <cellStyle name="Percent 7 2 5 2 2 4 5" xfId="29776" xr:uid="{00000000-0005-0000-0000-0000E5880000}"/>
    <cellStyle name="Percent 7 2 5 2 2 4 6" xfId="39021" xr:uid="{00000000-0005-0000-0000-0000E6880000}"/>
    <cellStyle name="Percent 7 2 5 2 2 5" xfId="5614" xr:uid="{00000000-0005-0000-0000-0000E7880000}"/>
    <cellStyle name="Percent 7 2 5 2 2 5 2" xfId="14859" xr:uid="{00000000-0005-0000-0000-0000E8880000}"/>
    <cellStyle name="Percent 7 2 5 2 2 5 3" xfId="24109" xr:uid="{00000000-0005-0000-0000-0000E9880000}"/>
    <cellStyle name="Percent 7 2 5 2 2 5 4" xfId="33354" xr:uid="{00000000-0005-0000-0000-0000EA880000}"/>
    <cellStyle name="Percent 7 2 5 2 2 5 5" xfId="42599" xr:uid="{00000000-0005-0000-0000-0000EB880000}"/>
    <cellStyle name="Percent 7 2 5 2 2 6" xfId="4895" xr:uid="{00000000-0005-0000-0000-0000EC880000}"/>
    <cellStyle name="Percent 7 2 5 2 2 6 2" xfId="14140" xr:uid="{00000000-0005-0000-0000-0000ED880000}"/>
    <cellStyle name="Percent 7 2 5 2 2 6 3" xfId="23390" xr:uid="{00000000-0005-0000-0000-0000EE880000}"/>
    <cellStyle name="Percent 7 2 5 2 2 6 4" xfId="32635" xr:uid="{00000000-0005-0000-0000-0000EF880000}"/>
    <cellStyle name="Percent 7 2 5 2 2 6 5" xfId="41880" xr:uid="{00000000-0005-0000-0000-0000F0880000}"/>
    <cellStyle name="Percent 7 2 5 2 2 7" xfId="9877" xr:uid="{00000000-0005-0000-0000-0000F1880000}"/>
    <cellStyle name="Percent 7 2 5 2 2 8" xfId="19127" xr:uid="{00000000-0005-0000-0000-0000F2880000}"/>
    <cellStyle name="Percent 7 2 5 2 2 9" xfId="28372" xr:uid="{00000000-0005-0000-0000-0000F3880000}"/>
    <cellStyle name="Percent 7 2 5 2 3" xfId="983" xr:uid="{00000000-0005-0000-0000-0000F4880000}"/>
    <cellStyle name="Percent 7 2 5 2 3 2" xfId="3825" xr:uid="{00000000-0005-0000-0000-0000F5880000}"/>
    <cellStyle name="Percent 7 2 5 2 3 2 2" xfId="8807" xr:uid="{00000000-0005-0000-0000-0000F6880000}"/>
    <cellStyle name="Percent 7 2 5 2 3 2 2 2" xfId="18052" xr:uid="{00000000-0005-0000-0000-0000F7880000}"/>
    <cellStyle name="Percent 7 2 5 2 3 2 2 3" xfId="27302" xr:uid="{00000000-0005-0000-0000-0000F8880000}"/>
    <cellStyle name="Percent 7 2 5 2 3 2 2 4" xfId="36547" xr:uid="{00000000-0005-0000-0000-0000F9880000}"/>
    <cellStyle name="Percent 7 2 5 2 3 2 2 5" xfId="45792" xr:uid="{00000000-0005-0000-0000-0000FA880000}"/>
    <cellStyle name="Percent 7 2 5 2 3 2 3" xfId="13070" xr:uid="{00000000-0005-0000-0000-0000FB880000}"/>
    <cellStyle name="Percent 7 2 5 2 3 2 4" xfId="22320" xr:uid="{00000000-0005-0000-0000-0000FC880000}"/>
    <cellStyle name="Percent 7 2 5 2 3 2 5" xfId="31565" xr:uid="{00000000-0005-0000-0000-0000FD880000}"/>
    <cellStyle name="Percent 7 2 5 2 3 2 6" xfId="40810" xr:uid="{00000000-0005-0000-0000-0000FE880000}"/>
    <cellStyle name="Percent 7 2 5 2 3 3" xfId="2387" xr:uid="{00000000-0005-0000-0000-0000FF880000}"/>
    <cellStyle name="Percent 7 2 5 2 3 3 2" xfId="7369" xr:uid="{00000000-0005-0000-0000-000000890000}"/>
    <cellStyle name="Percent 7 2 5 2 3 3 2 2" xfId="16614" xr:uid="{00000000-0005-0000-0000-000001890000}"/>
    <cellStyle name="Percent 7 2 5 2 3 3 2 3" xfId="25864" xr:uid="{00000000-0005-0000-0000-000002890000}"/>
    <cellStyle name="Percent 7 2 5 2 3 3 2 4" xfId="35109" xr:uid="{00000000-0005-0000-0000-000003890000}"/>
    <cellStyle name="Percent 7 2 5 2 3 3 2 5" xfId="44354" xr:uid="{00000000-0005-0000-0000-000004890000}"/>
    <cellStyle name="Percent 7 2 5 2 3 3 3" xfId="11632" xr:uid="{00000000-0005-0000-0000-000005890000}"/>
    <cellStyle name="Percent 7 2 5 2 3 3 4" xfId="20882" xr:uid="{00000000-0005-0000-0000-000006890000}"/>
    <cellStyle name="Percent 7 2 5 2 3 3 5" xfId="30127" xr:uid="{00000000-0005-0000-0000-000007890000}"/>
    <cellStyle name="Percent 7 2 5 2 3 3 6" xfId="39372" xr:uid="{00000000-0005-0000-0000-000008890000}"/>
    <cellStyle name="Percent 7 2 5 2 3 4" xfId="5965" xr:uid="{00000000-0005-0000-0000-000009890000}"/>
    <cellStyle name="Percent 7 2 5 2 3 4 2" xfId="15210" xr:uid="{00000000-0005-0000-0000-00000A890000}"/>
    <cellStyle name="Percent 7 2 5 2 3 4 3" xfId="24460" xr:uid="{00000000-0005-0000-0000-00000B890000}"/>
    <cellStyle name="Percent 7 2 5 2 3 4 4" xfId="33705" xr:uid="{00000000-0005-0000-0000-00000C890000}"/>
    <cellStyle name="Percent 7 2 5 2 3 4 5" xfId="42950" xr:uid="{00000000-0005-0000-0000-00000D890000}"/>
    <cellStyle name="Percent 7 2 5 2 3 5" xfId="10228" xr:uid="{00000000-0005-0000-0000-00000E890000}"/>
    <cellStyle name="Percent 7 2 5 2 3 6" xfId="19478" xr:uid="{00000000-0005-0000-0000-00000F890000}"/>
    <cellStyle name="Percent 7 2 5 2 3 7" xfId="28723" xr:uid="{00000000-0005-0000-0000-000010890000}"/>
    <cellStyle name="Percent 7 2 5 2 3 8" xfId="37968" xr:uid="{00000000-0005-0000-0000-000011890000}"/>
    <cellStyle name="Percent 7 2 5 2 4" xfId="3106" xr:uid="{00000000-0005-0000-0000-000012890000}"/>
    <cellStyle name="Percent 7 2 5 2 4 2" xfId="8088" xr:uid="{00000000-0005-0000-0000-000013890000}"/>
    <cellStyle name="Percent 7 2 5 2 4 2 2" xfId="17333" xr:uid="{00000000-0005-0000-0000-000014890000}"/>
    <cellStyle name="Percent 7 2 5 2 4 2 3" xfId="26583" xr:uid="{00000000-0005-0000-0000-000015890000}"/>
    <cellStyle name="Percent 7 2 5 2 4 2 4" xfId="35828" xr:uid="{00000000-0005-0000-0000-000016890000}"/>
    <cellStyle name="Percent 7 2 5 2 4 2 5" xfId="45073" xr:uid="{00000000-0005-0000-0000-000017890000}"/>
    <cellStyle name="Percent 7 2 5 2 4 3" xfId="12351" xr:uid="{00000000-0005-0000-0000-000018890000}"/>
    <cellStyle name="Percent 7 2 5 2 4 4" xfId="21601" xr:uid="{00000000-0005-0000-0000-000019890000}"/>
    <cellStyle name="Percent 7 2 5 2 4 5" xfId="30846" xr:uid="{00000000-0005-0000-0000-00001A890000}"/>
    <cellStyle name="Percent 7 2 5 2 4 6" xfId="40091" xr:uid="{00000000-0005-0000-0000-00001B890000}"/>
    <cellStyle name="Percent 7 2 5 2 5" xfId="1802" xr:uid="{00000000-0005-0000-0000-00001C890000}"/>
    <cellStyle name="Percent 7 2 5 2 5 2" xfId="6784" xr:uid="{00000000-0005-0000-0000-00001D890000}"/>
    <cellStyle name="Percent 7 2 5 2 5 2 2" xfId="16029" xr:uid="{00000000-0005-0000-0000-00001E890000}"/>
    <cellStyle name="Percent 7 2 5 2 5 2 3" xfId="25279" xr:uid="{00000000-0005-0000-0000-00001F890000}"/>
    <cellStyle name="Percent 7 2 5 2 5 2 4" xfId="34524" xr:uid="{00000000-0005-0000-0000-000020890000}"/>
    <cellStyle name="Percent 7 2 5 2 5 2 5" xfId="43769" xr:uid="{00000000-0005-0000-0000-000021890000}"/>
    <cellStyle name="Percent 7 2 5 2 5 3" xfId="11047" xr:uid="{00000000-0005-0000-0000-000022890000}"/>
    <cellStyle name="Percent 7 2 5 2 5 4" xfId="20297" xr:uid="{00000000-0005-0000-0000-000023890000}"/>
    <cellStyle name="Percent 7 2 5 2 5 5" xfId="29542" xr:uid="{00000000-0005-0000-0000-000024890000}"/>
    <cellStyle name="Percent 7 2 5 2 5 6" xfId="38787" xr:uid="{00000000-0005-0000-0000-000025890000}"/>
    <cellStyle name="Percent 7 2 5 2 6" xfId="5246" xr:uid="{00000000-0005-0000-0000-000026890000}"/>
    <cellStyle name="Percent 7 2 5 2 6 2" xfId="14491" xr:uid="{00000000-0005-0000-0000-000027890000}"/>
    <cellStyle name="Percent 7 2 5 2 6 3" xfId="23741" xr:uid="{00000000-0005-0000-0000-000028890000}"/>
    <cellStyle name="Percent 7 2 5 2 6 4" xfId="32986" xr:uid="{00000000-0005-0000-0000-000029890000}"/>
    <cellStyle name="Percent 7 2 5 2 6 5" xfId="42231" xr:uid="{00000000-0005-0000-0000-00002A890000}"/>
    <cellStyle name="Percent 7 2 5 2 7" xfId="4544" xr:uid="{00000000-0005-0000-0000-00002B890000}"/>
    <cellStyle name="Percent 7 2 5 2 7 2" xfId="13789" xr:uid="{00000000-0005-0000-0000-00002C890000}"/>
    <cellStyle name="Percent 7 2 5 2 7 3" xfId="23039" xr:uid="{00000000-0005-0000-0000-00002D890000}"/>
    <cellStyle name="Percent 7 2 5 2 7 4" xfId="32284" xr:uid="{00000000-0005-0000-0000-00002E890000}"/>
    <cellStyle name="Percent 7 2 5 2 7 5" xfId="41529" xr:uid="{00000000-0005-0000-0000-00002F890000}"/>
    <cellStyle name="Percent 7 2 5 2 8" xfId="9509" xr:uid="{00000000-0005-0000-0000-000030890000}"/>
    <cellStyle name="Percent 7 2 5 2 9" xfId="18759" xr:uid="{00000000-0005-0000-0000-000031890000}"/>
    <cellStyle name="Percent 7 2 5 3" xfId="419" xr:uid="{00000000-0005-0000-0000-000032890000}"/>
    <cellStyle name="Percent 7 2 5 3 10" xfId="28160" xr:uid="{00000000-0005-0000-0000-000033890000}"/>
    <cellStyle name="Percent 7 2 5 3 11" xfId="37405" xr:uid="{00000000-0005-0000-0000-000034890000}"/>
    <cellStyle name="Percent 7 2 5 3 2" xfId="788" xr:uid="{00000000-0005-0000-0000-000035890000}"/>
    <cellStyle name="Percent 7 2 5 3 2 10" xfId="37773" xr:uid="{00000000-0005-0000-0000-000036890000}"/>
    <cellStyle name="Percent 7 2 5 3 2 2" xfId="1490" xr:uid="{00000000-0005-0000-0000-000037890000}"/>
    <cellStyle name="Percent 7 2 5 3 2 2 2" xfId="4332" xr:uid="{00000000-0005-0000-0000-000038890000}"/>
    <cellStyle name="Percent 7 2 5 3 2 2 2 2" xfId="9314" xr:uid="{00000000-0005-0000-0000-000039890000}"/>
    <cellStyle name="Percent 7 2 5 3 2 2 2 2 2" xfId="18559" xr:uid="{00000000-0005-0000-0000-00003A890000}"/>
    <cellStyle name="Percent 7 2 5 3 2 2 2 2 3" xfId="27809" xr:uid="{00000000-0005-0000-0000-00003B890000}"/>
    <cellStyle name="Percent 7 2 5 3 2 2 2 2 4" xfId="37054" xr:uid="{00000000-0005-0000-0000-00003C890000}"/>
    <cellStyle name="Percent 7 2 5 3 2 2 2 2 5" xfId="46299" xr:uid="{00000000-0005-0000-0000-00003D890000}"/>
    <cellStyle name="Percent 7 2 5 3 2 2 2 3" xfId="13577" xr:uid="{00000000-0005-0000-0000-00003E890000}"/>
    <cellStyle name="Percent 7 2 5 3 2 2 2 4" xfId="22827" xr:uid="{00000000-0005-0000-0000-00003F890000}"/>
    <cellStyle name="Percent 7 2 5 3 2 2 2 5" xfId="32072" xr:uid="{00000000-0005-0000-0000-000040890000}"/>
    <cellStyle name="Percent 7 2 5 3 2 2 2 6" xfId="41317" xr:uid="{00000000-0005-0000-0000-000041890000}"/>
    <cellStyle name="Percent 7 2 5 3 2 2 3" xfId="2911" xr:uid="{00000000-0005-0000-0000-000042890000}"/>
    <cellStyle name="Percent 7 2 5 3 2 2 3 2" xfId="7893" xr:uid="{00000000-0005-0000-0000-000043890000}"/>
    <cellStyle name="Percent 7 2 5 3 2 2 3 2 2" xfId="17138" xr:uid="{00000000-0005-0000-0000-000044890000}"/>
    <cellStyle name="Percent 7 2 5 3 2 2 3 2 3" xfId="26388" xr:uid="{00000000-0005-0000-0000-000045890000}"/>
    <cellStyle name="Percent 7 2 5 3 2 2 3 2 4" xfId="35633" xr:uid="{00000000-0005-0000-0000-000046890000}"/>
    <cellStyle name="Percent 7 2 5 3 2 2 3 2 5" xfId="44878" xr:uid="{00000000-0005-0000-0000-000047890000}"/>
    <cellStyle name="Percent 7 2 5 3 2 2 3 3" xfId="12156" xr:uid="{00000000-0005-0000-0000-000048890000}"/>
    <cellStyle name="Percent 7 2 5 3 2 2 3 4" xfId="21406" xr:uid="{00000000-0005-0000-0000-000049890000}"/>
    <cellStyle name="Percent 7 2 5 3 2 2 3 5" xfId="30651" xr:uid="{00000000-0005-0000-0000-00004A890000}"/>
    <cellStyle name="Percent 7 2 5 3 2 2 3 6" xfId="39896" xr:uid="{00000000-0005-0000-0000-00004B890000}"/>
    <cellStyle name="Percent 7 2 5 3 2 2 4" xfId="6472" xr:uid="{00000000-0005-0000-0000-00004C890000}"/>
    <cellStyle name="Percent 7 2 5 3 2 2 4 2" xfId="15717" xr:uid="{00000000-0005-0000-0000-00004D890000}"/>
    <cellStyle name="Percent 7 2 5 3 2 2 4 3" xfId="24967" xr:uid="{00000000-0005-0000-0000-00004E890000}"/>
    <cellStyle name="Percent 7 2 5 3 2 2 4 4" xfId="34212" xr:uid="{00000000-0005-0000-0000-00004F890000}"/>
    <cellStyle name="Percent 7 2 5 3 2 2 4 5" xfId="43457" xr:uid="{00000000-0005-0000-0000-000050890000}"/>
    <cellStyle name="Percent 7 2 5 3 2 2 5" xfId="10735" xr:uid="{00000000-0005-0000-0000-000051890000}"/>
    <cellStyle name="Percent 7 2 5 3 2 2 6" xfId="19985" xr:uid="{00000000-0005-0000-0000-000052890000}"/>
    <cellStyle name="Percent 7 2 5 3 2 2 7" xfId="29230" xr:uid="{00000000-0005-0000-0000-000053890000}"/>
    <cellStyle name="Percent 7 2 5 3 2 2 8" xfId="38475" xr:uid="{00000000-0005-0000-0000-000054890000}"/>
    <cellStyle name="Percent 7 2 5 3 2 3" xfId="3630" xr:uid="{00000000-0005-0000-0000-000055890000}"/>
    <cellStyle name="Percent 7 2 5 3 2 3 2" xfId="8612" xr:uid="{00000000-0005-0000-0000-000056890000}"/>
    <cellStyle name="Percent 7 2 5 3 2 3 2 2" xfId="17857" xr:uid="{00000000-0005-0000-0000-000057890000}"/>
    <cellStyle name="Percent 7 2 5 3 2 3 2 3" xfId="27107" xr:uid="{00000000-0005-0000-0000-000058890000}"/>
    <cellStyle name="Percent 7 2 5 3 2 3 2 4" xfId="36352" xr:uid="{00000000-0005-0000-0000-000059890000}"/>
    <cellStyle name="Percent 7 2 5 3 2 3 2 5" xfId="45597" xr:uid="{00000000-0005-0000-0000-00005A890000}"/>
    <cellStyle name="Percent 7 2 5 3 2 3 3" xfId="12875" xr:uid="{00000000-0005-0000-0000-00005B890000}"/>
    <cellStyle name="Percent 7 2 5 3 2 3 4" xfId="22125" xr:uid="{00000000-0005-0000-0000-00005C890000}"/>
    <cellStyle name="Percent 7 2 5 3 2 3 5" xfId="31370" xr:uid="{00000000-0005-0000-0000-00005D890000}"/>
    <cellStyle name="Percent 7 2 5 3 2 3 6" xfId="40615" xr:uid="{00000000-0005-0000-0000-00005E890000}"/>
    <cellStyle name="Percent 7 2 5 3 2 4" xfId="2192" xr:uid="{00000000-0005-0000-0000-00005F890000}"/>
    <cellStyle name="Percent 7 2 5 3 2 4 2" xfId="7174" xr:uid="{00000000-0005-0000-0000-000060890000}"/>
    <cellStyle name="Percent 7 2 5 3 2 4 2 2" xfId="16419" xr:uid="{00000000-0005-0000-0000-000061890000}"/>
    <cellStyle name="Percent 7 2 5 3 2 4 2 3" xfId="25669" xr:uid="{00000000-0005-0000-0000-000062890000}"/>
    <cellStyle name="Percent 7 2 5 3 2 4 2 4" xfId="34914" xr:uid="{00000000-0005-0000-0000-000063890000}"/>
    <cellStyle name="Percent 7 2 5 3 2 4 2 5" xfId="44159" xr:uid="{00000000-0005-0000-0000-000064890000}"/>
    <cellStyle name="Percent 7 2 5 3 2 4 3" xfId="11437" xr:uid="{00000000-0005-0000-0000-000065890000}"/>
    <cellStyle name="Percent 7 2 5 3 2 4 4" xfId="20687" xr:uid="{00000000-0005-0000-0000-000066890000}"/>
    <cellStyle name="Percent 7 2 5 3 2 4 5" xfId="29932" xr:uid="{00000000-0005-0000-0000-000067890000}"/>
    <cellStyle name="Percent 7 2 5 3 2 4 6" xfId="39177" xr:uid="{00000000-0005-0000-0000-000068890000}"/>
    <cellStyle name="Percent 7 2 5 3 2 5" xfId="5770" xr:uid="{00000000-0005-0000-0000-000069890000}"/>
    <cellStyle name="Percent 7 2 5 3 2 5 2" xfId="15015" xr:uid="{00000000-0005-0000-0000-00006A890000}"/>
    <cellStyle name="Percent 7 2 5 3 2 5 3" xfId="24265" xr:uid="{00000000-0005-0000-0000-00006B890000}"/>
    <cellStyle name="Percent 7 2 5 3 2 5 4" xfId="33510" xr:uid="{00000000-0005-0000-0000-00006C890000}"/>
    <cellStyle name="Percent 7 2 5 3 2 5 5" xfId="42755" xr:uid="{00000000-0005-0000-0000-00006D890000}"/>
    <cellStyle name="Percent 7 2 5 3 2 6" xfId="5051" xr:uid="{00000000-0005-0000-0000-00006E890000}"/>
    <cellStyle name="Percent 7 2 5 3 2 6 2" xfId="14296" xr:uid="{00000000-0005-0000-0000-00006F890000}"/>
    <cellStyle name="Percent 7 2 5 3 2 6 3" xfId="23546" xr:uid="{00000000-0005-0000-0000-000070890000}"/>
    <cellStyle name="Percent 7 2 5 3 2 6 4" xfId="32791" xr:uid="{00000000-0005-0000-0000-000071890000}"/>
    <cellStyle name="Percent 7 2 5 3 2 6 5" xfId="42036" xr:uid="{00000000-0005-0000-0000-000072890000}"/>
    <cellStyle name="Percent 7 2 5 3 2 7" xfId="10033" xr:uid="{00000000-0005-0000-0000-000073890000}"/>
    <cellStyle name="Percent 7 2 5 3 2 8" xfId="19283" xr:uid="{00000000-0005-0000-0000-000074890000}"/>
    <cellStyle name="Percent 7 2 5 3 2 9" xfId="28528" xr:uid="{00000000-0005-0000-0000-000075890000}"/>
    <cellStyle name="Percent 7 2 5 3 3" xfId="1139" xr:uid="{00000000-0005-0000-0000-000076890000}"/>
    <cellStyle name="Percent 7 2 5 3 3 2" xfId="3981" xr:uid="{00000000-0005-0000-0000-000077890000}"/>
    <cellStyle name="Percent 7 2 5 3 3 2 2" xfId="8963" xr:uid="{00000000-0005-0000-0000-000078890000}"/>
    <cellStyle name="Percent 7 2 5 3 3 2 2 2" xfId="18208" xr:uid="{00000000-0005-0000-0000-000079890000}"/>
    <cellStyle name="Percent 7 2 5 3 3 2 2 3" xfId="27458" xr:uid="{00000000-0005-0000-0000-00007A890000}"/>
    <cellStyle name="Percent 7 2 5 3 3 2 2 4" xfId="36703" xr:uid="{00000000-0005-0000-0000-00007B890000}"/>
    <cellStyle name="Percent 7 2 5 3 3 2 2 5" xfId="45948" xr:uid="{00000000-0005-0000-0000-00007C890000}"/>
    <cellStyle name="Percent 7 2 5 3 3 2 3" xfId="13226" xr:uid="{00000000-0005-0000-0000-00007D890000}"/>
    <cellStyle name="Percent 7 2 5 3 3 2 4" xfId="22476" xr:uid="{00000000-0005-0000-0000-00007E890000}"/>
    <cellStyle name="Percent 7 2 5 3 3 2 5" xfId="31721" xr:uid="{00000000-0005-0000-0000-00007F890000}"/>
    <cellStyle name="Percent 7 2 5 3 3 2 6" xfId="40966" xr:uid="{00000000-0005-0000-0000-000080890000}"/>
    <cellStyle name="Percent 7 2 5 3 3 3" xfId="2543" xr:uid="{00000000-0005-0000-0000-000081890000}"/>
    <cellStyle name="Percent 7 2 5 3 3 3 2" xfId="7525" xr:uid="{00000000-0005-0000-0000-000082890000}"/>
    <cellStyle name="Percent 7 2 5 3 3 3 2 2" xfId="16770" xr:uid="{00000000-0005-0000-0000-000083890000}"/>
    <cellStyle name="Percent 7 2 5 3 3 3 2 3" xfId="26020" xr:uid="{00000000-0005-0000-0000-000084890000}"/>
    <cellStyle name="Percent 7 2 5 3 3 3 2 4" xfId="35265" xr:uid="{00000000-0005-0000-0000-000085890000}"/>
    <cellStyle name="Percent 7 2 5 3 3 3 2 5" xfId="44510" xr:uid="{00000000-0005-0000-0000-000086890000}"/>
    <cellStyle name="Percent 7 2 5 3 3 3 3" xfId="11788" xr:uid="{00000000-0005-0000-0000-000087890000}"/>
    <cellStyle name="Percent 7 2 5 3 3 3 4" xfId="21038" xr:uid="{00000000-0005-0000-0000-000088890000}"/>
    <cellStyle name="Percent 7 2 5 3 3 3 5" xfId="30283" xr:uid="{00000000-0005-0000-0000-000089890000}"/>
    <cellStyle name="Percent 7 2 5 3 3 3 6" xfId="39528" xr:uid="{00000000-0005-0000-0000-00008A890000}"/>
    <cellStyle name="Percent 7 2 5 3 3 4" xfId="6121" xr:uid="{00000000-0005-0000-0000-00008B890000}"/>
    <cellStyle name="Percent 7 2 5 3 3 4 2" xfId="15366" xr:uid="{00000000-0005-0000-0000-00008C890000}"/>
    <cellStyle name="Percent 7 2 5 3 3 4 3" xfId="24616" xr:uid="{00000000-0005-0000-0000-00008D890000}"/>
    <cellStyle name="Percent 7 2 5 3 3 4 4" xfId="33861" xr:uid="{00000000-0005-0000-0000-00008E890000}"/>
    <cellStyle name="Percent 7 2 5 3 3 4 5" xfId="43106" xr:uid="{00000000-0005-0000-0000-00008F890000}"/>
    <cellStyle name="Percent 7 2 5 3 3 5" xfId="10384" xr:uid="{00000000-0005-0000-0000-000090890000}"/>
    <cellStyle name="Percent 7 2 5 3 3 6" xfId="19634" xr:uid="{00000000-0005-0000-0000-000091890000}"/>
    <cellStyle name="Percent 7 2 5 3 3 7" xfId="28879" xr:uid="{00000000-0005-0000-0000-000092890000}"/>
    <cellStyle name="Percent 7 2 5 3 3 8" xfId="38124" xr:uid="{00000000-0005-0000-0000-000093890000}"/>
    <cellStyle name="Percent 7 2 5 3 4" xfId="3262" xr:uid="{00000000-0005-0000-0000-000094890000}"/>
    <cellStyle name="Percent 7 2 5 3 4 2" xfId="8244" xr:uid="{00000000-0005-0000-0000-000095890000}"/>
    <cellStyle name="Percent 7 2 5 3 4 2 2" xfId="17489" xr:uid="{00000000-0005-0000-0000-000096890000}"/>
    <cellStyle name="Percent 7 2 5 3 4 2 3" xfId="26739" xr:uid="{00000000-0005-0000-0000-000097890000}"/>
    <cellStyle name="Percent 7 2 5 3 4 2 4" xfId="35984" xr:uid="{00000000-0005-0000-0000-000098890000}"/>
    <cellStyle name="Percent 7 2 5 3 4 2 5" xfId="45229" xr:uid="{00000000-0005-0000-0000-000099890000}"/>
    <cellStyle name="Percent 7 2 5 3 4 3" xfId="12507" xr:uid="{00000000-0005-0000-0000-00009A890000}"/>
    <cellStyle name="Percent 7 2 5 3 4 4" xfId="21757" xr:uid="{00000000-0005-0000-0000-00009B890000}"/>
    <cellStyle name="Percent 7 2 5 3 4 5" xfId="31002" xr:uid="{00000000-0005-0000-0000-00009C890000}"/>
    <cellStyle name="Percent 7 2 5 3 4 6" xfId="40247" xr:uid="{00000000-0005-0000-0000-00009D890000}"/>
    <cellStyle name="Percent 7 2 5 3 5" xfId="1724" xr:uid="{00000000-0005-0000-0000-00009E890000}"/>
    <cellStyle name="Percent 7 2 5 3 5 2" xfId="6706" xr:uid="{00000000-0005-0000-0000-00009F890000}"/>
    <cellStyle name="Percent 7 2 5 3 5 2 2" xfId="15951" xr:uid="{00000000-0005-0000-0000-0000A0890000}"/>
    <cellStyle name="Percent 7 2 5 3 5 2 3" xfId="25201" xr:uid="{00000000-0005-0000-0000-0000A1890000}"/>
    <cellStyle name="Percent 7 2 5 3 5 2 4" xfId="34446" xr:uid="{00000000-0005-0000-0000-0000A2890000}"/>
    <cellStyle name="Percent 7 2 5 3 5 2 5" xfId="43691" xr:uid="{00000000-0005-0000-0000-0000A3890000}"/>
    <cellStyle name="Percent 7 2 5 3 5 3" xfId="10969" xr:uid="{00000000-0005-0000-0000-0000A4890000}"/>
    <cellStyle name="Percent 7 2 5 3 5 4" xfId="20219" xr:uid="{00000000-0005-0000-0000-0000A5890000}"/>
    <cellStyle name="Percent 7 2 5 3 5 5" xfId="29464" xr:uid="{00000000-0005-0000-0000-0000A6890000}"/>
    <cellStyle name="Percent 7 2 5 3 5 6" xfId="38709" xr:uid="{00000000-0005-0000-0000-0000A7890000}"/>
    <cellStyle name="Percent 7 2 5 3 6" xfId="5402" xr:uid="{00000000-0005-0000-0000-0000A8890000}"/>
    <cellStyle name="Percent 7 2 5 3 6 2" xfId="14647" xr:uid="{00000000-0005-0000-0000-0000A9890000}"/>
    <cellStyle name="Percent 7 2 5 3 6 3" xfId="23897" xr:uid="{00000000-0005-0000-0000-0000AA890000}"/>
    <cellStyle name="Percent 7 2 5 3 6 4" xfId="33142" xr:uid="{00000000-0005-0000-0000-0000AB890000}"/>
    <cellStyle name="Percent 7 2 5 3 6 5" xfId="42387" xr:uid="{00000000-0005-0000-0000-0000AC890000}"/>
    <cellStyle name="Percent 7 2 5 3 7" xfId="4700" xr:uid="{00000000-0005-0000-0000-0000AD890000}"/>
    <cellStyle name="Percent 7 2 5 3 7 2" xfId="13945" xr:uid="{00000000-0005-0000-0000-0000AE890000}"/>
    <cellStyle name="Percent 7 2 5 3 7 3" xfId="23195" xr:uid="{00000000-0005-0000-0000-0000AF890000}"/>
    <cellStyle name="Percent 7 2 5 3 7 4" xfId="32440" xr:uid="{00000000-0005-0000-0000-0000B0890000}"/>
    <cellStyle name="Percent 7 2 5 3 7 5" xfId="41685" xr:uid="{00000000-0005-0000-0000-0000B1890000}"/>
    <cellStyle name="Percent 7 2 5 3 8" xfId="9665" xr:uid="{00000000-0005-0000-0000-0000B2890000}"/>
    <cellStyle name="Percent 7 2 5 3 9" xfId="18915" xr:uid="{00000000-0005-0000-0000-0000B3890000}"/>
    <cellStyle name="Percent 7 2 5 4" xfId="554" xr:uid="{00000000-0005-0000-0000-0000B4890000}"/>
    <cellStyle name="Percent 7 2 5 4 10" xfId="37539" xr:uid="{00000000-0005-0000-0000-0000B5890000}"/>
    <cellStyle name="Percent 7 2 5 4 2" xfId="1256" xr:uid="{00000000-0005-0000-0000-0000B6890000}"/>
    <cellStyle name="Percent 7 2 5 4 2 2" xfId="4098" xr:uid="{00000000-0005-0000-0000-0000B7890000}"/>
    <cellStyle name="Percent 7 2 5 4 2 2 2" xfId="9080" xr:uid="{00000000-0005-0000-0000-0000B8890000}"/>
    <cellStyle name="Percent 7 2 5 4 2 2 2 2" xfId="18325" xr:uid="{00000000-0005-0000-0000-0000B9890000}"/>
    <cellStyle name="Percent 7 2 5 4 2 2 2 3" xfId="27575" xr:uid="{00000000-0005-0000-0000-0000BA890000}"/>
    <cellStyle name="Percent 7 2 5 4 2 2 2 4" xfId="36820" xr:uid="{00000000-0005-0000-0000-0000BB890000}"/>
    <cellStyle name="Percent 7 2 5 4 2 2 2 5" xfId="46065" xr:uid="{00000000-0005-0000-0000-0000BC890000}"/>
    <cellStyle name="Percent 7 2 5 4 2 2 3" xfId="13343" xr:uid="{00000000-0005-0000-0000-0000BD890000}"/>
    <cellStyle name="Percent 7 2 5 4 2 2 4" xfId="22593" xr:uid="{00000000-0005-0000-0000-0000BE890000}"/>
    <cellStyle name="Percent 7 2 5 4 2 2 5" xfId="31838" xr:uid="{00000000-0005-0000-0000-0000BF890000}"/>
    <cellStyle name="Percent 7 2 5 4 2 2 6" xfId="41083" xr:uid="{00000000-0005-0000-0000-0000C0890000}"/>
    <cellStyle name="Percent 7 2 5 4 2 3" xfId="2677" xr:uid="{00000000-0005-0000-0000-0000C1890000}"/>
    <cellStyle name="Percent 7 2 5 4 2 3 2" xfId="7659" xr:uid="{00000000-0005-0000-0000-0000C2890000}"/>
    <cellStyle name="Percent 7 2 5 4 2 3 2 2" xfId="16904" xr:uid="{00000000-0005-0000-0000-0000C3890000}"/>
    <cellStyle name="Percent 7 2 5 4 2 3 2 3" xfId="26154" xr:uid="{00000000-0005-0000-0000-0000C4890000}"/>
    <cellStyle name="Percent 7 2 5 4 2 3 2 4" xfId="35399" xr:uid="{00000000-0005-0000-0000-0000C5890000}"/>
    <cellStyle name="Percent 7 2 5 4 2 3 2 5" xfId="44644" xr:uid="{00000000-0005-0000-0000-0000C6890000}"/>
    <cellStyle name="Percent 7 2 5 4 2 3 3" xfId="11922" xr:uid="{00000000-0005-0000-0000-0000C7890000}"/>
    <cellStyle name="Percent 7 2 5 4 2 3 4" xfId="21172" xr:uid="{00000000-0005-0000-0000-0000C8890000}"/>
    <cellStyle name="Percent 7 2 5 4 2 3 5" xfId="30417" xr:uid="{00000000-0005-0000-0000-0000C9890000}"/>
    <cellStyle name="Percent 7 2 5 4 2 3 6" xfId="39662" xr:uid="{00000000-0005-0000-0000-0000CA890000}"/>
    <cellStyle name="Percent 7 2 5 4 2 4" xfId="6238" xr:uid="{00000000-0005-0000-0000-0000CB890000}"/>
    <cellStyle name="Percent 7 2 5 4 2 4 2" xfId="15483" xr:uid="{00000000-0005-0000-0000-0000CC890000}"/>
    <cellStyle name="Percent 7 2 5 4 2 4 3" xfId="24733" xr:uid="{00000000-0005-0000-0000-0000CD890000}"/>
    <cellStyle name="Percent 7 2 5 4 2 4 4" xfId="33978" xr:uid="{00000000-0005-0000-0000-0000CE890000}"/>
    <cellStyle name="Percent 7 2 5 4 2 4 5" xfId="43223" xr:uid="{00000000-0005-0000-0000-0000CF890000}"/>
    <cellStyle name="Percent 7 2 5 4 2 5" xfId="10501" xr:uid="{00000000-0005-0000-0000-0000D0890000}"/>
    <cellStyle name="Percent 7 2 5 4 2 6" xfId="19751" xr:uid="{00000000-0005-0000-0000-0000D1890000}"/>
    <cellStyle name="Percent 7 2 5 4 2 7" xfId="28996" xr:uid="{00000000-0005-0000-0000-0000D2890000}"/>
    <cellStyle name="Percent 7 2 5 4 2 8" xfId="38241" xr:uid="{00000000-0005-0000-0000-0000D3890000}"/>
    <cellStyle name="Percent 7 2 5 4 3" xfId="3396" xr:uid="{00000000-0005-0000-0000-0000D4890000}"/>
    <cellStyle name="Percent 7 2 5 4 3 2" xfId="8378" xr:uid="{00000000-0005-0000-0000-0000D5890000}"/>
    <cellStyle name="Percent 7 2 5 4 3 2 2" xfId="17623" xr:uid="{00000000-0005-0000-0000-0000D6890000}"/>
    <cellStyle name="Percent 7 2 5 4 3 2 3" xfId="26873" xr:uid="{00000000-0005-0000-0000-0000D7890000}"/>
    <cellStyle name="Percent 7 2 5 4 3 2 4" xfId="36118" xr:uid="{00000000-0005-0000-0000-0000D8890000}"/>
    <cellStyle name="Percent 7 2 5 4 3 2 5" xfId="45363" xr:uid="{00000000-0005-0000-0000-0000D9890000}"/>
    <cellStyle name="Percent 7 2 5 4 3 3" xfId="12641" xr:uid="{00000000-0005-0000-0000-0000DA890000}"/>
    <cellStyle name="Percent 7 2 5 4 3 4" xfId="21891" xr:uid="{00000000-0005-0000-0000-0000DB890000}"/>
    <cellStyle name="Percent 7 2 5 4 3 5" xfId="31136" xr:uid="{00000000-0005-0000-0000-0000DC890000}"/>
    <cellStyle name="Percent 7 2 5 4 3 6" xfId="40381" xr:uid="{00000000-0005-0000-0000-0000DD890000}"/>
    <cellStyle name="Percent 7 2 5 4 4" xfId="1958" xr:uid="{00000000-0005-0000-0000-0000DE890000}"/>
    <cellStyle name="Percent 7 2 5 4 4 2" xfId="6940" xr:uid="{00000000-0005-0000-0000-0000DF890000}"/>
    <cellStyle name="Percent 7 2 5 4 4 2 2" xfId="16185" xr:uid="{00000000-0005-0000-0000-0000E0890000}"/>
    <cellStyle name="Percent 7 2 5 4 4 2 3" xfId="25435" xr:uid="{00000000-0005-0000-0000-0000E1890000}"/>
    <cellStyle name="Percent 7 2 5 4 4 2 4" xfId="34680" xr:uid="{00000000-0005-0000-0000-0000E2890000}"/>
    <cellStyle name="Percent 7 2 5 4 4 2 5" xfId="43925" xr:uid="{00000000-0005-0000-0000-0000E3890000}"/>
    <cellStyle name="Percent 7 2 5 4 4 3" xfId="11203" xr:uid="{00000000-0005-0000-0000-0000E4890000}"/>
    <cellStyle name="Percent 7 2 5 4 4 4" xfId="20453" xr:uid="{00000000-0005-0000-0000-0000E5890000}"/>
    <cellStyle name="Percent 7 2 5 4 4 5" xfId="29698" xr:uid="{00000000-0005-0000-0000-0000E6890000}"/>
    <cellStyle name="Percent 7 2 5 4 4 6" xfId="38943" xr:uid="{00000000-0005-0000-0000-0000E7890000}"/>
    <cellStyle name="Percent 7 2 5 4 5" xfId="5536" xr:uid="{00000000-0005-0000-0000-0000E8890000}"/>
    <cellStyle name="Percent 7 2 5 4 5 2" xfId="14781" xr:uid="{00000000-0005-0000-0000-0000E9890000}"/>
    <cellStyle name="Percent 7 2 5 4 5 3" xfId="24031" xr:uid="{00000000-0005-0000-0000-0000EA890000}"/>
    <cellStyle name="Percent 7 2 5 4 5 4" xfId="33276" xr:uid="{00000000-0005-0000-0000-0000EB890000}"/>
    <cellStyle name="Percent 7 2 5 4 5 5" xfId="42521" xr:uid="{00000000-0005-0000-0000-0000EC890000}"/>
    <cellStyle name="Percent 7 2 5 4 6" xfId="4817" xr:uid="{00000000-0005-0000-0000-0000ED890000}"/>
    <cellStyle name="Percent 7 2 5 4 6 2" xfId="14062" xr:uid="{00000000-0005-0000-0000-0000EE890000}"/>
    <cellStyle name="Percent 7 2 5 4 6 3" xfId="23312" xr:uid="{00000000-0005-0000-0000-0000EF890000}"/>
    <cellStyle name="Percent 7 2 5 4 6 4" xfId="32557" xr:uid="{00000000-0005-0000-0000-0000F0890000}"/>
    <cellStyle name="Percent 7 2 5 4 6 5" xfId="41802" xr:uid="{00000000-0005-0000-0000-0000F1890000}"/>
    <cellStyle name="Percent 7 2 5 4 7" xfId="9799" xr:uid="{00000000-0005-0000-0000-0000F2890000}"/>
    <cellStyle name="Percent 7 2 5 4 8" xfId="19049" xr:uid="{00000000-0005-0000-0000-0000F3890000}"/>
    <cellStyle name="Percent 7 2 5 4 9" xfId="28294" xr:uid="{00000000-0005-0000-0000-0000F4890000}"/>
    <cellStyle name="Percent 7 2 5 5" xfId="905" xr:uid="{00000000-0005-0000-0000-0000F5890000}"/>
    <cellStyle name="Percent 7 2 5 5 2" xfId="3747" xr:uid="{00000000-0005-0000-0000-0000F6890000}"/>
    <cellStyle name="Percent 7 2 5 5 2 2" xfId="8729" xr:uid="{00000000-0005-0000-0000-0000F7890000}"/>
    <cellStyle name="Percent 7 2 5 5 2 2 2" xfId="17974" xr:uid="{00000000-0005-0000-0000-0000F8890000}"/>
    <cellStyle name="Percent 7 2 5 5 2 2 3" xfId="27224" xr:uid="{00000000-0005-0000-0000-0000F9890000}"/>
    <cellStyle name="Percent 7 2 5 5 2 2 4" xfId="36469" xr:uid="{00000000-0005-0000-0000-0000FA890000}"/>
    <cellStyle name="Percent 7 2 5 5 2 2 5" xfId="45714" xr:uid="{00000000-0005-0000-0000-0000FB890000}"/>
    <cellStyle name="Percent 7 2 5 5 2 3" xfId="12992" xr:uid="{00000000-0005-0000-0000-0000FC890000}"/>
    <cellStyle name="Percent 7 2 5 5 2 4" xfId="22242" xr:uid="{00000000-0005-0000-0000-0000FD890000}"/>
    <cellStyle name="Percent 7 2 5 5 2 5" xfId="31487" xr:uid="{00000000-0005-0000-0000-0000FE890000}"/>
    <cellStyle name="Percent 7 2 5 5 2 6" xfId="40732" xr:uid="{00000000-0005-0000-0000-0000FF890000}"/>
    <cellStyle name="Percent 7 2 5 5 3" xfId="2309" xr:uid="{00000000-0005-0000-0000-0000008A0000}"/>
    <cellStyle name="Percent 7 2 5 5 3 2" xfId="7291" xr:uid="{00000000-0005-0000-0000-0000018A0000}"/>
    <cellStyle name="Percent 7 2 5 5 3 2 2" xfId="16536" xr:uid="{00000000-0005-0000-0000-0000028A0000}"/>
    <cellStyle name="Percent 7 2 5 5 3 2 3" xfId="25786" xr:uid="{00000000-0005-0000-0000-0000038A0000}"/>
    <cellStyle name="Percent 7 2 5 5 3 2 4" xfId="35031" xr:uid="{00000000-0005-0000-0000-0000048A0000}"/>
    <cellStyle name="Percent 7 2 5 5 3 2 5" xfId="44276" xr:uid="{00000000-0005-0000-0000-0000058A0000}"/>
    <cellStyle name="Percent 7 2 5 5 3 3" xfId="11554" xr:uid="{00000000-0005-0000-0000-0000068A0000}"/>
    <cellStyle name="Percent 7 2 5 5 3 4" xfId="20804" xr:uid="{00000000-0005-0000-0000-0000078A0000}"/>
    <cellStyle name="Percent 7 2 5 5 3 5" xfId="30049" xr:uid="{00000000-0005-0000-0000-0000088A0000}"/>
    <cellStyle name="Percent 7 2 5 5 3 6" xfId="39294" xr:uid="{00000000-0005-0000-0000-0000098A0000}"/>
    <cellStyle name="Percent 7 2 5 5 4" xfId="5887" xr:uid="{00000000-0005-0000-0000-00000A8A0000}"/>
    <cellStyle name="Percent 7 2 5 5 4 2" xfId="15132" xr:uid="{00000000-0005-0000-0000-00000B8A0000}"/>
    <cellStyle name="Percent 7 2 5 5 4 3" xfId="24382" xr:uid="{00000000-0005-0000-0000-00000C8A0000}"/>
    <cellStyle name="Percent 7 2 5 5 4 4" xfId="33627" xr:uid="{00000000-0005-0000-0000-00000D8A0000}"/>
    <cellStyle name="Percent 7 2 5 5 4 5" xfId="42872" xr:uid="{00000000-0005-0000-0000-00000E8A0000}"/>
    <cellStyle name="Percent 7 2 5 5 5" xfId="10150" xr:uid="{00000000-0005-0000-0000-00000F8A0000}"/>
    <cellStyle name="Percent 7 2 5 5 6" xfId="19400" xr:uid="{00000000-0005-0000-0000-0000108A0000}"/>
    <cellStyle name="Percent 7 2 5 5 7" xfId="28645" xr:uid="{00000000-0005-0000-0000-0000118A0000}"/>
    <cellStyle name="Percent 7 2 5 5 8" xfId="37890" xr:uid="{00000000-0005-0000-0000-0000128A0000}"/>
    <cellStyle name="Percent 7 2 5 6" xfId="3028" xr:uid="{00000000-0005-0000-0000-0000138A0000}"/>
    <cellStyle name="Percent 7 2 5 6 2" xfId="8010" xr:uid="{00000000-0005-0000-0000-0000148A0000}"/>
    <cellStyle name="Percent 7 2 5 6 2 2" xfId="17255" xr:uid="{00000000-0005-0000-0000-0000158A0000}"/>
    <cellStyle name="Percent 7 2 5 6 2 3" xfId="26505" xr:uid="{00000000-0005-0000-0000-0000168A0000}"/>
    <cellStyle name="Percent 7 2 5 6 2 4" xfId="35750" xr:uid="{00000000-0005-0000-0000-0000178A0000}"/>
    <cellStyle name="Percent 7 2 5 6 2 5" xfId="44995" xr:uid="{00000000-0005-0000-0000-0000188A0000}"/>
    <cellStyle name="Percent 7 2 5 6 3" xfId="12273" xr:uid="{00000000-0005-0000-0000-0000198A0000}"/>
    <cellStyle name="Percent 7 2 5 6 4" xfId="21523" xr:uid="{00000000-0005-0000-0000-00001A8A0000}"/>
    <cellStyle name="Percent 7 2 5 6 5" xfId="30768" xr:uid="{00000000-0005-0000-0000-00001B8A0000}"/>
    <cellStyle name="Percent 7 2 5 6 6" xfId="40013" xr:uid="{00000000-0005-0000-0000-00001C8A0000}"/>
    <cellStyle name="Percent 7 2 5 7" xfId="1568" xr:uid="{00000000-0005-0000-0000-00001D8A0000}"/>
    <cellStyle name="Percent 7 2 5 7 2" xfId="6550" xr:uid="{00000000-0005-0000-0000-00001E8A0000}"/>
    <cellStyle name="Percent 7 2 5 7 2 2" xfId="15795" xr:uid="{00000000-0005-0000-0000-00001F8A0000}"/>
    <cellStyle name="Percent 7 2 5 7 2 3" xfId="25045" xr:uid="{00000000-0005-0000-0000-0000208A0000}"/>
    <cellStyle name="Percent 7 2 5 7 2 4" xfId="34290" xr:uid="{00000000-0005-0000-0000-0000218A0000}"/>
    <cellStyle name="Percent 7 2 5 7 2 5" xfId="43535" xr:uid="{00000000-0005-0000-0000-0000228A0000}"/>
    <cellStyle name="Percent 7 2 5 7 3" xfId="10813" xr:uid="{00000000-0005-0000-0000-0000238A0000}"/>
    <cellStyle name="Percent 7 2 5 7 4" xfId="20063" xr:uid="{00000000-0005-0000-0000-0000248A0000}"/>
    <cellStyle name="Percent 7 2 5 7 5" xfId="29308" xr:uid="{00000000-0005-0000-0000-0000258A0000}"/>
    <cellStyle name="Percent 7 2 5 7 6" xfId="38553" xr:uid="{00000000-0005-0000-0000-0000268A0000}"/>
    <cellStyle name="Percent 7 2 5 8" xfId="5168" xr:uid="{00000000-0005-0000-0000-0000278A0000}"/>
    <cellStyle name="Percent 7 2 5 8 2" xfId="14413" xr:uid="{00000000-0005-0000-0000-0000288A0000}"/>
    <cellStyle name="Percent 7 2 5 8 3" xfId="23663" xr:uid="{00000000-0005-0000-0000-0000298A0000}"/>
    <cellStyle name="Percent 7 2 5 8 4" xfId="32908" xr:uid="{00000000-0005-0000-0000-00002A8A0000}"/>
    <cellStyle name="Percent 7 2 5 8 5" xfId="42153" xr:uid="{00000000-0005-0000-0000-00002B8A0000}"/>
    <cellStyle name="Percent 7 2 5 9" xfId="4466" xr:uid="{00000000-0005-0000-0000-00002C8A0000}"/>
    <cellStyle name="Percent 7 2 5 9 2" xfId="13711" xr:uid="{00000000-0005-0000-0000-00002D8A0000}"/>
    <cellStyle name="Percent 7 2 5 9 3" xfId="22961" xr:uid="{00000000-0005-0000-0000-00002E8A0000}"/>
    <cellStyle name="Percent 7 2 5 9 4" xfId="32206" xr:uid="{00000000-0005-0000-0000-00002F8A0000}"/>
    <cellStyle name="Percent 7 2 5 9 5" xfId="41451" xr:uid="{00000000-0005-0000-0000-0000308A0000}"/>
    <cellStyle name="Percent 7 2 6" xfId="224" xr:uid="{00000000-0005-0000-0000-0000318A0000}"/>
    <cellStyle name="Percent 7 2 6 10" xfId="27965" xr:uid="{00000000-0005-0000-0000-0000328A0000}"/>
    <cellStyle name="Percent 7 2 6 11" xfId="37210" xr:uid="{00000000-0005-0000-0000-0000338A0000}"/>
    <cellStyle name="Percent 7 2 6 2" xfId="593" xr:uid="{00000000-0005-0000-0000-0000348A0000}"/>
    <cellStyle name="Percent 7 2 6 2 10" xfId="37578" xr:uid="{00000000-0005-0000-0000-0000358A0000}"/>
    <cellStyle name="Percent 7 2 6 2 2" xfId="1295" xr:uid="{00000000-0005-0000-0000-0000368A0000}"/>
    <cellStyle name="Percent 7 2 6 2 2 2" xfId="4137" xr:uid="{00000000-0005-0000-0000-0000378A0000}"/>
    <cellStyle name="Percent 7 2 6 2 2 2 2" xfId="9119" xr:uid="{00000000-0005-0000-0000-0000388A0000}"/>
    <cellStyle name="Percent 7 2 6 2 2 2 2 2" xfId="18364" xr:uid="{00000000-0005-0000-0000-0000398A0000}"/>
    <cellStyle name="Percent 7 2 6 2 2 2 2 3" xfId="27614" xr:uid="{00000000-0005-0000-0000-00003A8A0000}"/>
    <cellStyle name="Percent 7 2 6 2 2 2 2 4" xfId="36859" xr:uid="{00000000-0005-0000-0000-00003B8A0000}"/>
    <cellStyle name="Percent 7 2 6 2 2 2 2 5" xfId="46104" xr:uid="{00000000-0005-0000-0000-00003C8A0000}"/>
    <cellStyle name="Percent 7 2 6 2 2 2 3" xfId="13382" xr:uid="{00000000-0005-0000-0000-00003D8A0000}"/>
    <cellStyle name="Percent 7 2 6 2 2 2 4" xfId="22632" xr:uid="{00000000-0005-0000-0000-00003E8A0000}"/>
    <cellStyle name="Percent 7 2 6 2 2 2 5" xfId="31877" xr:uid="{00000000-0005-0000-0000-00003F8A0000}"/>
    <cellStyle name="Percent 7 2 6 2 2 2 6" xfId="41122" xr:uid="{00000000-0005-0000-0000-0000408A0000}"/>
    <cellStyle name="Percent 7 2 6 2 2 3" xfId="2716" xr:uid="{00000000-0005-0000-0000-0000418A0000}"/>
    <cellStyle name="Percent 7 2 6 2 2 3 2" xfId="7698" xr:uid="{00000000-0005-0000-0000-0000428A0000}"/>
    <cellStyle name="Percent 7 2 6 2 2 3 2 2" xfId="16943" xr:uid="{00000000-0005-0000-0000-0000438A0000}"/>
    <cellStyle name="Percent 7 2 6 2 2 3 2 3" xfId="26193" xr:uid="{00000000-0005-0000-0000-0000448A0000}"/>
    <cellStyle name="Percent 7 2 6 2 2 3 2 4" xfId="35438" xr:uid="{00000000-0005-0000-0000-0000458A0000}"/>
    <cellStyle name="Percent 7 2 6 2 2 3 2 5" xfId="44683" xr:uid="{00000000-0005-0000-0000-0000468A0000}"/>
    <cellStyle name="Percent 7 2 6 2 2 3 3" xfId="11961" xr:uid="{00000000-0005-0000-0000-0000478A0000}"/>
    <cellStyle name="Percent 7 2 6 2 2 3 4" xfId="21211" xr:uid="{00000000-0005-0000-0000-0000488A0000}"/>
    <cellStyle name="Percent 7 2 6 2 2 3 5" xfId="30456" xr:uid="{00000000-0005-0000-0000-0000498A0000}"/>
    <cellStyle name="Percent 7 2 6 2 2 3 6" xfId="39701" xr:uid="{00000000-0005-0000-0000-00004A8A0000}"/>
    <cellStyle name="Percent 7 2 6 2 2 4" xfId="6277" xr:uid="{00000000-0005-0000-0000-00004B8A0000}"/>
    <cellStyle name="Percent 7 2 6 2 2 4 2" xfId="15522" xr:uid="{00000000-0005-0000-0000-00004C8A0000}"/>
    <cellStyle name="Percent 7 2 6 2 2 4 3" xfId="24772" xr:uid="{00000000-0005-0000-0000-00004D8A0000}"/>
    <cellStyle name="Percent 7 2 6 2 2 4 4" xfId="34017" xr:uid="{00000000-0005-0000-0000-00004E8A0000}"/>
    <cellStyle name="Percent 7 2 6 2 2 4 5" xfId="43262" xr:uid="{00000000-0005-0000-0000-00004F8A0000}"/>
    <cellStyle name="Percent 7 2 6 2 2 5" xfId="10540" xr:uid="{00000000-0005-0000-0000-0000508A0000}"/>
    <cellStyle name="Percent 7 2 6 2 2 6" xfId="19790" xr:uid="{00000000-0005-0000-0000-0000518A0000}"/>
    <cellStyle name="Percent 7 2 6 2 2 7" xfId="29035" xr:uid="{00000000-0005-0000-0000-0000528A0000}"/>
    <cellStyle name="Percent 7 2 6 2 2 8" xfId="38280" xr:uid="{00000000-0005-0000-0000-0000538A0000}"/>
    <cellStyle name="Percent 7 2 6 2 3" xfId="3435" xr:uid="{00000000-0005-0000-0000-0000548A0000}"/>
    <cellStyle name="Percent 7 2 6 2 3 2" xfId="8417" xr:uid="{00000000-0005-0000-0000-0000558A0000}"/>
    <cellStyle name="Percent 7 2 6 2 3 2 2" xfId="17662" xr:uid="{00000000-0005-0000-0000-0000568A0000}"/>
    <cellStyle name="Percent 7 2 6 2 3 2 3" xfId="26912" xr:uid="{00000000-0005-0000-0000-0000578A0000}"/>
    <cellStyle name="Percent 7 2 6 2 3 2 4" xfId="36157" xr:uid="{00000000-0005-0000-0000-0000588A0000}"/>
    <cellStyle name="Percent 7 2 6 2 3 2 5" xfId="45402" xr:uid="{00000000-0005-0000-0000-0000598A0000}"/>
    <cellStyle name="Percent 7 2 6 2 3 3" xfId="12680" xr:uid="{00000000-0005-0000-0000-00005A8A0000}"/>
    <cellStyle name="Percent 7 2 6 2 3 4" xfId="21930" xr:uid="{00000000-0005-0000-0000-00005B8A0000}"/>
    <cellStyle name="Percent 7 2 6 2 3 5" xfId="31175" xr:uid="{00000000-0005-0000-0000-00005C8A0000}"/>
    <cellStyle name="Percent 7 2 6 2 3 6" xfId="40420" xr:uid="{00000000-0005-0000-0000-00005D8A0000}"/>
    <cellStyle name="Percent 7 2 6 2 4" xfId="1997" xr:uid="{00000000-0005-0000-0000-00005E8A0000}"/>
    <cellStyle name="Percent 7 2 6 2 4 2" xfId="6979" xr:uid="{00000000-0005-0000-0000-00005F8A0000}"/>
    <cellStyle name="Percent 7 2 6 2 4 2 2" xfId="16224" xr:uid="{00000000-0005-0000-0000-0000608A0000}"/>
    <cellStyle name="Percent 7 2 6 2 4 2 3" xfId="25474" xr:uid="{00000000-0005-0000-0000-0000618A0000}"/>
    <cellStyle name="Percent 7 2 6 2 4 2 4" xfId="34719" xr:uid="{00000000-0005-0000-0000-0000628A0000}"/>
    <cellStyle name="Percent 7 2 6 2 4 2 5" xfId="43964" xr:uid="{00000000-0005-0000-0000-0000638A0000}"/>
    <cellStyle name="Percent 7 2 6 2 4 3" xfId="11242" xr:uid="{00000000-0005-0000-0000-0000648A0000}"/>
    <cellStyle name="Percent 7 2 6 2 4 4" xfId="20492" xr:uid="{00000000-0005-0000-0000-0000658A0000}"/>
    <cellStyle name="Percent 7 2 6 2 4 5" xfId="29737" xr:uid="{00000000-0005-0000-0000-0000668A0000}"/>
    <cellStyle name="Percent 7 2 6 2 4 6" xfId="38982" xr:uid="{00000000-0005-0000-0000-0000678A0000}"/>
    <cellStyle name="Percent 7 2 6 2 5" xfId="5575" xr:uid="{00000000-0005-0000-0000-0000688A0000}"/>
    <cellStyle name="Percent 7 2 6 2 5 2" xfId="14820" xr:uid="{00000000-0005-0000-0000-0000698A0000}"/>
    <cellStyle name="Percent 7 2 6 2 5 3" xfId="24070" xr:uid="{00000000-0005-0000-0000-00006A8A0000}"/>
    <cellStyle name="Percent 7 2 6 2 5 4" xfId="33315" xr:uid="{00000000-0005-0000-0000-00006B8A0000}"/>
    <cellStyle name="Percent 7 2 6 2 5 5" xfId="42560" xr:uid="{00000000-0005-0000-0000-00006C8A0000}"/>
    <cellStyle name="Percent 7 2 6 2 6" xfId="4856" xr:uid="{00000000-0005-0000-0000-00006D8A0000}"/>
    <cellStyle name="Percent 7 2 6 2 6 2" xfId="14101" xr:uid="{00000000-0005-0000-0000-00006E8A0000}"/>
    <cellStyle name="Percent 7 2 6 2 6 3" xfId="23351" xr:uid="{00000000-0005-0000-0000-00006F8A0000}"/>
    <cellStyle name="Percent 7 2 6 2 6 4" xfId="32596" xr:uid="{00000000-0005-0000-0000-0000708A0000}"/>
    <cellStyle name="Percent 7 2 6 2 6 5" xfId="41841" xr:uid="{00000000-0005-0000-0000-0000718A0000}"/>
    <cellStyle name="Percent 7 2 6 2 7" xfId="9838" xr:uid="{00000000-0005-0000-0000-0000728A0000}"/>
    <cellStyle name="Percent 7 2 6 2 8" xfId="19088" xr:uid="{00000000-0005-0000-0000-0000738A0000}"/>
    <cellStyle name="Percent 7 2 6 2 9" xfId="28333" xr:uid="{00000000-0005-0000-0000-0000748A0000}"/>
    <cellStyle name="Percent 7 2 6 3" xfId="944" xr:uid="{00000000-0005-0000-0000-0000758A0000}"/>
    <cellStyle name="Percent 7 2 6 3 2" xfId="3786" xr:uid="{00000000-0005-0000-0000-0000768A0000}"/>
    <cellStyle name="Percent 7 2 6 3 2 2" xfId="8768" xr:uid="{00000000-0005-0000-0000-0000778A0000}"/>
    <cellStyle name="Percent 7 2 6 3 2 2 2" xfId="18013" xr:uid="{00000000-0005-0000-0000-0000788A0000}"/>
    <cellStyle name="Percent 7 2 6 3 2 2 3" xfId="27263" xr:uid="{00000000-0005-0000-0000-0000798A0000}"/>
    <cellStyle name="Percent 7 2 6 3 2 2 4" xfId="36508" xr:uid="{00000000-0005-0000-0000-00007A8A0000}"/>
    <cellStyle name="Percent 7 2 6 3 2 2 5" xfId="45753" xr:uid="{00000000-0005-0000-0000-00007B8A0000}"/>
    <cellStyle name="Percent 7 2 6 3 2 3" xfId="13031" xr:uid="{00000000-0005-0000-0000-00007C8A0000}"/>
    <cellStyle name="Percent 7 2 6 3 2 4" xfId="22281" xr:uid="{00000000-0005-0000-0000-00007D8A0000}"/>
    <cellStyle name="Percent 7 2 6 3 2 5" xfId="31526" xr:uid="{00000000-0005-0000-0000-00007E8A0000}"/>
    <cellStyle name="Percent 7 2 6 3 2 6" xfId="40771" xr:uid="{00000000-0005-0000-0000-00007F8A0000}"/>
    <cellStyle name="Percent 7 2 6 3 3" xfId="2348" xr:uid="{00000000-0005-0000-0000-0000808A0000}"/>
    <cellStyle name="Percent 7 2 6 3 3 2" xfId="7330" xr:uid="{00000000-0005-0000-0000-0000818A0000}"/>
    <cellStyle name="Percent 7 2 6 3 3 2 2" xfId="16575" xr:uid="{00000000-0005-0000-0000-0000828A0000}"/>
    <cellStyle name="Percent 7 2 6 3 3 2 3" xfId="25825" xr:uid="{00000000-0005-0000-0000-0000838A0000}"/>
    <cellStyle name="Percent 7 2 6 3 3 2 4" xfId="35070" xr:uid="{00000000-0005-0000-0000-0000848A0000}"/>
    <cellStyle name="Percent 7 2 6 3 3 2 5" xfId="44315" xr:uid="{00000000-0005-0000-0000-0000858A0000}"/>
    <cellStyle name="Percent 7 2 6 3 3 3" xfId="11593" xr:uid="{00000000-0005-0000-0000-0000868A0000}"/>
    <cellStyle name="Percent 7 2 6 3 3 4" xfId="20843" xr:uid="{00000000-0005-0000-0000-0000878A0000}"/>
    <cellStyle name="Percent 7 2 6 3 3 5" xfId="30088" xr:uid="{00000000-0005-0000-0000-0000888A0000}"/>
    <cellStyle name="Percent 7 2 6 3 3 6" xfId="39333" xr:uid="{00000000-0005-0000-0000-0000898A0000}"/>
    <cellStyle name="Percent 7 2 6 3 4" xfId="5926" xr:uid="{00000000-0005-0000-0000-00008A8A0000}"/>
    <cellStyle name="Percent 7 2 6 3 4 2" xfId="15171" xr:uid="{00000000-0005-0000-0000-00008B8A0000}"/>
    <cellStyle name="Percent 7 2 6 3 4 3" xfId="24421" xr:uid="{00000000-0005-0000-0000-00008C8A0000}"/>
    <cellStyle name="Percent 7 2 6 3 4 4" xfId="33666" xr:uid="{00000000-0005-0000-0000-00008D8A0000}"/>
    <cellStyle name="Percent 7 2 6 3 4 5" xfId="42911" xr:uid="{00000000-0005-0000-0000-00008E8A0000}"/>
    <cellStyle name="Percent 7 2 6 3 5" xfId="10189" xr:uid="{00000000-0005-0000-0000-00008F8A0000}"/>
    <cellStyle name="Percent 7 2 6 3 6" xfId="19439" xr:uid="{00000000-0005-0000-0000-0000908A0000}"/>
    <cellStyle name="Percent 7 2 6 3 7" xfId="28684" xr:uid="{00000000-0005-0000-0000-0000918A0000}"/>
    <cellStyle name="Percent 7 2 6 3 8" xfId="37929" xr:uid="{00000000-0005-0000-0000-0000928A0000}"/>
    <cellStyle name="Percent 7 2 6 4" xfId="3067" xr:uid="{00000000-0005-0000-0000-0000938A0000}"/>
    <cellStyle name="Percent 7 2 6 4 2" xfId="8049" xr:uid="{00000000-0005-0000-0000-0000948A0000}"/>
    <cellStyle name="Percent 7 2 6 4 2 2" xfId="17294" xr:uid="{00000000-0005-0000-0000-0000958A0000}"/>
    <cellStyle name="Percent 7 2 6 4 2 3" xfId="26544" xr:uid="{00000000-0005-0000-0000-0000968A0000}"/>
    <cellStyle name="Percent 7 2 6 4 2 4" xfId="35789" xr:uid="{00000000-0005-0000-0000-0000978A0000}"/>
    <cellStyle name="Percent 7 2 6 4 2 5" xfId="45034" xr:uid="{00000000-0005-0000-0000-0000988A0000}"/>
    <cellStyle name="Percent 7 2 6 4 3" xfId="12312" xr:uid="{00000000-0005-0000-0000-0000998A0000}"/>
    <cellStyle name="Percent 7 2 6 4 4" xfId="21562" xr:uid="{00000000-0005-0000-0000-00009A8A0000}"/>
    <cellStyle name="Percent 7 2 6 4 5" xfId="30807" xr:uid="{00000000-0005-0000-0000-00009B8A0000}"/>
    <cellStyle name="Percent 7 2 6 4 6" xfId="40052" xr:uid="{00000000-0005-0000-0000-00009C8A0000}"/>
    <cellStyle name="Percent 7 2 6 5" xfId="1763" xr:uid="{00000000-0005-0000-0000-00009D8A0000}"/>
    <cellStyle name="Percent 7 2 6 5 2" xfId="6745" xr:uid="{00000000-0005-0000-0000-00009E8A0000}"/>
    <cellStyle name="Percent 7 2 6 5 2 2" xfId="15990" xr:uid="{00000000-0005-0000-0000-00009F8A0000}"/>
    <cellStyle name="Percent 7 2 6 5 2 3" xfId="25240" xr:uid="{00000000-0005-0000-0000-0000A08A0000}"/>
    <cellStyle name="Percent 7 2 6 5 2 4" xfId="34485" xr:uid="{00000000-0005-0000-0000-0000A18A0000}"/>
    <cellStyle name="Percent 7 2 6 5 2 5" xfId="43730" xr:uid="{00000000-0005-0000-0000-0000A28A0000}"/>
    <cellStyle name="Percent 7 2 6 5 3" xfId="11008" xr:uid="{00000000-0005-0000-0000-0000A38A0000}"/>
    <cellStyle name="Percent 7 2 6 5 4" xfId="20258" xr:uid="{00000000-0005-0000-0000-0000A48A0000}"/>
    <cellStyle name="Percent 7 2 6 5 5" xfId="29503" xr:uid="{00000000-0005-0000-0000-0000A58A0000}"/>
    <cellStyle name="Percent 7 2 6 5 6" xfId="38748" xr:uid="{00000000-0005-0000-0000-0000A68A0000}"/>
    <cellStyle name="Percent 7 2 6 6" xfId="5207" xr:uid="{00000000-0005-0000-0000-0000A78A0000}"/>
    <cellStyle name="Percent 7 2 6 6 2" xfId="14452" xr:uid="{00000000-0005-0000-0000-0000A88A0000}"/>
    <cellStyle name="Percent 7 2 6 6 3" xfId="23702" xr:uid="{00000000-0005-0000-0000-0000A98A0000}"/>
    <cellStyle name="Percent 7 2 6 6 4" xfId="32947" xr:uid="{00000000-0005-0000-0000-0000AA8A0000}"/>
    <cellStyle name="Percent 7 2 6 6 5" xfId="42192" xr:uid="{00000000-0005-0000-0000-0000AB8A0000}"/>
    <cellStyle name="Percent 7 2 6 7" xfId="4505" xr:uid="{00000000-0005-0000-0000-0000AC8A0000}"/>
    <cellStyle name="Percent 7 2 6 7 2" xfId="13750" xr:uid="{00000000-0005-0000-0000-0000AD8A0000}"/>
    <cellStyle name="Percent 7 2 6 7 3" xfId="23000" xr:uid="{00000000-0005-0000-0000-0000AE8A0000}"/>
    <cellStyle name="Percent 7 2 6 7 4" xfId="32245" xr:uid="{00000000-0005-0000-0000-0000AF8A0000}"/>
    <cellStyle name="Percent 7 2 6 7 5" xfId="41490" xr:uid="{00000000-0005-0000-0000-0000B08A0000}"/>
    <cellStyle name="Percent 7 2 6 8" xfId="9470" xr:uid="{00000000-0005-0000-0000-0000B18A0000}"/>
    <cellStyle name="Percent 7 2 6 9" xfId="18720" xr:uid="{00000000-0005-0000-0000-0000B28A0000}"/>
    <cellStyle name="Percent 7 2 7" xfId="341" xr:uid="{00000000-0005-0000-0000-0000B38A0000}"/>
    <cellStyle name="Percent 7 2 7 10" xfId="28082" xr:uid="{00000000-0005-0000-0000-0000B48A0000}"/>
    <cellStyle name="Percent 7 2 7 11" xfId="37327" xr:uid="{00000000-0005-0000-0000-0000B58A0000}"/>
    <cellStyle name="Percent 7 2 7 2" xfId="710" xr:uid="{00000000-0005-0000-0000-0000B68A0000}"/>
    <cellStyle name="Percent 7 2 7 2 10" xfId="37695" xr:uid="{00000000-0005-0000-0000-0000B78A0000}"/>
    <cellStyle name="Percent 7 2 7 2 2" xfId="1412" xr:uid="{00000000-0005-0000-0000-0000B88A0000}"/>
    <cellStyle name="Percent 7 2 7 2 2 2" xfId="4254" xr:uid="{00000000-0005-0000-0000-0000B98A0000}"/>
    <cellStyle name="Percent 7 2 7 2 2 2 2" xfId="9236" xr:uid="{00000000-0005-0000-0000-0000BA8A0000}"/>
    <cellStyle name="Percent 7 2 7 2 2 2 2 2" xfId="18481" xr:uid="{00000000-0005-0000-0000-0000BB8A0000}"/>
    <cellStyle name="Percent 7 2 7 2 2 2 2 3" xfId="27731" xr:uid="{00000000-0005-0000-0000-0000BC8A0000}"/>
    <cellStyle name="Percent 7 2 7 2 2 2 2 4" xfId="36976" xr:uid="{00000000-0005-0000-0000-0000BD8A0000}"/>
    <cellStyle name="Percent 7 2 7 2 2 2 2 5" xfId="46221" xr:uid="{00000000-0005-0000-0000-0000BE8A0000}"/>
    <cellStyle name="Percent 7 2 7 2 2 2 3" xfId="13499" xr:uid="{00000000-0005-0000-0000-0000BF8A0000}"/>
    <cellStyle name="Percent 7 2 7 2 2 2 4" xfId="22749" xr:uid="{00000000-0005-0000-0000-0000C08A0000}"/>
    <cellStyle name="Percent 7 2 7 2 2 2 5" xfId="31994" xr:uid="{00000000-0005-0000-0000-0000C18A0000}"/>
    <cellStyle name="Percent 7 2 7 2 2 2 6" xfId="41239" xr:uid="{00000000-0005-0000-0000-0000C28A0000}"/>
    <cellStyle name="Percent 7 2 7 2 2 3" xfId="2833" xr:uid="{00000000-0005-0000-0000-0000C38A0000}"/>
    <cellStyle name="Percent 7 2 7 2 2 3 2" xfId="7815" xr:uid="{00000000-0005-0000-0000-0000C48A0000}"/>
    <cellStyle name="Percent 7 2 7 2 2 3 2 2" xfId="17060" xr:uid="{00000000-0005-0000-0000-0000C58A0000}"/>
    <cellStyle name="Percent 7 2 7 2 2 3 2 3" xfId="26310" xr:uid="{00000000-0005-0000-0000-0000C68A0000}"/>
    <cellStyle name="Percent 7 2 7 2 2 3 2 4" xfId="35555" xr:uid="{00000000-0005-0000-0000-0000C78A0000}"/>
    <cellStyle name="Percent 7 2 7 2 2 3 2 5" xfId="44800" xr:uid="{00000000-0005-0000-0000-0000C88A0000}"/>
    <cellStyle name="Percent 7 2 7 2 2 3 3" xfId="12078" xr:uid="{00000000-0005-0000-0000-0000C98A0000}"/>
    <cellStyle name="Percent 7 2 7 2 2 3 4" xfId="21328" xr:uid="{00000000-0005-0000-0000-0000CA8A0000}"/>
    <cellStyle name="Percent 7 2 7 2 2 3 5" xfId="30573" xr:uid="{00000000-0005-0000-0000-0000CB8A0000}"/>
    <cellStyle name="Percent 7 2 7 2 2 3 6" xfId="39818" xr:uid="{00000000-0005-0000-0000-0000CC8A0000}"/>
    <cellStyle name="Percent 7 2 7 2 2 4" xfId="6394" xr:uid="{00000000-0005-0000-0000-0000CD8A0000}"/>
    <cellStyle name="Percent 7 2 7 2 2 4 2" xfId="15639" xr:uid="{00000000-0005-0000-0000-0000CE8A0000}"/>
    <cellStyle name="Percent 7 2 7 2 2 4 3" xfId="24889" xr:uid="{00000000-0005-0000-0000-0000CF8A0000}"/>
    <cellStyle name="Percent 7 2 7 2 2 4 4" xfId="34134" xr:uid="{00000000-0005-0000-0000-0000D08A0000}"/>
    <cellStyle name="Percent 7 2 7 2 2 4 5" xfId="43379" xr:uid="{00000000-0005-0000-0000-0000D18A0000}"/>
    <cellStyle name="Percent 7 2 7 2 2 5" xfId="10657" xr:uid="{00000000-0005-0000-0000-0000D28A0000}"/>
    <cellStyle name="Percent 7 2 7 2 2 6" xfId="19907" xr:uid="{00000000-0005-0000-0000-0000D38A0000}"/>
    <cellStyle name="Percent 7 2 7 2 2 7" xfId="29152" xr:uid="{00000000-0005-0000-0000-0000D48A0000}"/>
    <cellStyle name="Percent 7 2 7 2 2 8" xfId="38397" xr:uid="{00000000-0005-0000-0000-0000D58A0000}"/>
    <cellStyle name="Percent 7 2 7 2 3" xfId="3552" xr:uid="{00000000-0005-0000-0000-0000D68A0000}"/>
    <cellStyle name="Percent 7 2 7 2 3 2" xfId="8534" xr:uid="{00000000-0005-0000-0000-0000D78A0000}"/>
    <cellStyle name="Percent 7 2 7 2 3 2 2" xfId="17779" xr:uid="{00000000-0005-0000-0000-0000D88A0000}"/>
    <cellStyle name="Percent 7 2 7 2 3 2 3" xfId="27029" xr:uid="{00000000-0005-0000-0000-0000D98A0000}"/>
    <cellStyle name="Percent 7 2 7 2 3 2 4" xfId="36274" xr:uid="{00000000-0005-0000-0000-0000DA8A0000}"/>
    <cellStyle name="Percent 7 2 7 2 3 2 5" xfId="45519" xr:uid="{00000000-0005-0000-0000-0000DB8A0000}"/>
    <cellStyle name="Percent 7 2 7 2 3 3" xfId="12797" xr:uid="{00000000-0005-0000-0000-0000DC8A0000}"/>
    <cellStyle name="Percent 7 2 7 2 3 4" xfId="22047" xr:uid="{00000000-0005-0000-0000-0000DD8A0000}"/>
    <cellStyle name="Percent 7 2 7 2 3 5" xfId="31292" xr:uid="{00000000-0005-0000-0000-0000DE8A0000}"/>
    <cellStyle name="Percent 7 2 7 2 3 6" xfId="40537" xr:uid="{00000000-0005-0000-0000-0000DF8A0000}"/>
    <cellStyle name="Percent 7 2 7 2 4" xfId="2114" xr:uid="{00000000-0005-0000-0000-0000E08A0000}"/>
    <cellStyle name="Percent 7 2 7 2 4 2" xfId="7096" xr:uid="{00000000-0005-0000-0000-0000E18A0000}"/>
    <cellStyle name="Percent 7 2 7 2 4 2 2" xfId="16341" xr:uid="{00000000-0005-0000-0000-0000E28A0000}"/>
    <cellStyle name="Percent 7 2 7 2 4 2 3" xfId="25591" xr:uid="{00000000-0005-0000-0000-0000E38A0000}"/>
    <cellStyle name="Percent 7 2 7 2 4 2 4" xfId="34836" xr:uid="{00000000-0005-0000-0000-0000E48A0000}"/>
    <cellStyle name="Percent 7 2 7 2 4 2 5" xfId="44081" xr:uid="{00000000-0005-0000-0000-0000E58A0000}"/>
    <cellStyle name="Percent 7 2 7 2 4 3" xfId="11359" xr:uid="{00000000-0005-0000-0000-0000E68A0000}"/>
    <cellStyle name="Percent 7 2 7 2 4 4" xfId="20609" xr:uid="{00000000-0005-0000-0000-0000E78A0000}"/>
    <cellStyle name="Percent 7 2 7 2 4 5" xfId="29854" xr:uid="{00000000-0005-0000-0000-0000E88A0000}"/>
    <cellStyle name="Percent 7 2 7 2 4 6" xfId="39099" xr:uid="{00000000-0005-0000-0000-0000E98A0000}"/>
    <cellStyle name="Percent 7 2 7 2 5" xfId="5692" xr:uid="{00000000-0005-0000-0000-0000EA8A0000}"/>
    <cellStyle name="Percent 7 2 7 2 5 2" xfId="14937" xr:uid="{00000000-0005-0000-0000-0000EB8A0000}"/>
    <cellStyle name="Percent 7 2 7 2 5 3" xfId="24187" xr:uid="{00000000-0005-0000-0000-0000EC8A0000}"/>
    <cellStyle name="Percent 7 2 7 2 5 4" xfId="33432" xr:uid="{00000000-0005-0000-0000-0000ED8A0000}"/>
    <cellStyle name="Percent 7 2 7 2 5 5" xfId="42677" xr:uid="{00000000-0005-0000-0000-0000EE8A0000}"/>
    <cellStyle name="Percent 7 2 7 2 6" xfId="4973" xr:uid="{00000000-0005-0000-0000-0000EF8A0000}"/>
    <cellStyle name="Percent 7 2 7 2 6 2" xfId="14218" xr:uid="{00000000-0005-0000-0000-0000F08A0000}"/>
    <cellStyle name="Percent 7 2 7 2 6 3" xfId="23468" xr:uid="{00000000-0005-0000-0000-0000F18A0000}"/>
    <cellStyle name="Percent 7 2 7 2 6 4" xfId="32713" xr:uid="{00000000-0005-0000-0000-0000F28A0000}"/>
    <cellStyle name="Percent 7 2 7 2 6 5" xfId="41958" xr:uid="{00000000-0005-0000-0000-0000F38A0000}"/>
    <cellStyle name="Percent 7 2 7 2 7" xfId="9955" xr:uid="{00000000-0005-0000-0000-0000F48A0000}"/>
    <cellStyle name="Percent 7 2 7 2 8" xfId="19205" xr:uid="{00000000-0005-0000-0000-0000F58A0000}"/>
    <cellStyle name="Percent 7 2 7 2 9" xfId="28450" xr:uid="{00000000-0005-0000-0000-0000F68A0000}"/>
    <cellStyle name="Percent 7 2 7 3" xfId="1061" xr:uid="{00000000-0005-0000-0000-0000F78A0000}"/>
    <cellStyle name="Percent 7 2 7 3 2" xfId="3903" xr:uid="{00000000-0005-0000-0000-0000F88A0000}"/>
    <cellStyle name="Percent 7 2 7 3 2 2" xfId="8885" xr:uid="{00000000-0005-0000-0000-0000F98A0000}"/>
    <cellStyle name="Percent 7 2 7 3 2 2 2" xfId="18130" xr:uid="{00000000-0005-0000-0000-0000FA8A0000}"/>
    <cellStyle name="Percent 7 2 7 3 2 2 3" xfId="27380" xr:uid="{00000000-0005-0000-0000-0000FB8A0000}"/>
    <cellStyle name="Percent 7 2 7 3 2 2 4" xfId="36625" xr:uid="{00000000-0005-0000-0000-0000FC8A0000}"/>
    <cellStyle name="Percent 7 2 7 3 2 2 5" xfId="45870" xr:uid="{00000000-0005-0000-0000-0000FD8A0000}"/>
    <cellStyle name="Percent 7 2 7 3 2 3" xfId="13148" xr:uid="{00000000-0005-0000-0000-0000FE8A0000}"/>
    <cellStyle name="Percent 7 2 7 3 2 4" xfId="22398" xr:uid="{00000000-0005-0000-0000-0000FF8A0000}"/>
    <cellStyle name="Percent 7 2 7 3 2 5" xfId="31643" xr:uid="{00000000-0005-0000-0000-0000008B0000}"/>
    <cellStyle name="Percent 7 2 7 3 2 6" xfId="40888" xr:uid="{00000000-0005-0000-0000-0000018B0000}"/>
    <cellStyle name="Percent 7 2 7 3 3" xfId="2465" xr:uid="{00000000-0005-0000-0000-0000028B0000}"/>
    <cellStyle name="Percent 7 2 7 3 3 2" xfId="7447" xr:uid="{00000000-0005-0000-0000-0000038B0000}"/>
    <cellStyle name="Percent 7 2 7 3 3 2 2" xfId="16692" xr:uid="{00000000-0005-0000-0000-0000048B0000}"/>
    <cellStyle name="Percent 7 2 7 3 3 2 3" xfId="25942" xr:uid="{00000000-0005-0000-0000-0000058B0000}"/>
    <cellStyle name="Percent 7 2 7 3 3 2 4" xfId="35187" xr:uid="{00000000-0005-0000-0000-0000068B0000}"/>
    <cellStyle name="Percent 7 2 7 3 3 2 5" xfId="44432" xr:uid="{00000000-0005-0000-0000-0000078B0000}"/>
    <cellStyle name="Percent 7 2 7 3 3 3" xfId="11710" xr:uid="{00000000-0005-0000-0000-0000088B0000}"/>
    <cellStyle name="Percent 7 2 7 3 3 4" xfId="20960" xr:uid="{00000000-0005-0000-0000-0000098B0000}"/>
    <cellStyle name="Percent 7 2 7 3 3 5" xfId="30205" xr:uid="{00000000-0005-0000-0000-00000A8B0000}"/>
    <cellStyle name="Percent 7 2 7 3 3 6" xfId="39450" xr:uid="{00000000-0005-0000-0000-00000B8B0000}"/>
    <cellStyle name="Percent 7 2 7 3 4" xfId="6043" xr:uid="{00000000-0005-0000-0000-00000C8B0000}"/>
    <cellStyle name="Percent 7 2 7 3 4 2" xfId="15288" xr:uid="{00000000-0005-0000-0000-00000D8B0000}"/>
    <cellStyle name="Percent 7 2 7 3 4 3" xfId="24538" xr:uid="{00000000-0005-0000-0000-00000E8B0000}"/>
    <cellStyle name="Percent 7 2 7 3 4 4" xfId="33783" xr:uid="{00000000-0005-0000-0000-00000F8B0000}"/>
    <cellStyle name="Percent 7 2 7 3 4 5" xfId="43028" xr:uid="{00000000-0005-0000-0000-0000108B0000}"/>
    <cellStyle name="Percent 7 2 7 3 5" xfId="10306" xr:uid="{00000000-0005-0000-0000-0000118B0000}"/>
    <cellStyle name="Percent 7 2 7 3 6" xfId="19556" xr:uid="{00000000-0005-0000-0000-0000128B0000}"/>
    <cellStyle name="Percent 7 2 7 3 7" xfId="28801" xr:uid="{00000000-0005-0000-0000-0000138B0000}"/>
    <cellStyle name="Percent 7 2 7 3 8" xfId="38046" xr:uid="{00000000-0005-0000-0000-0000148B0000}"/>
    <cellStyle name="Percent 7 2 7 4" xfId="3184" xr:uid="{00000000-0005-0000-0000-0000158B0000}"/>
    <cellStyle name="Percent 7 2 7 4 2" xfId="8166" xr:uid="{00000000-0005-0000-0000-0000168B0000}"/>
    <cellStyle name="Percent 7 2 7 4 2 2" xfId="17411" xr:uid="{00000000-0005-0000-0000-0000178B0000}"/>
    <cellStyle name="Percent 7 2 7 4 2 3" xfId="26661" xr:uid="{00000000-0005-0000-0000-0000188B0000}"/>
    <cellStyle name="Percent 7 2 7 4 2 4" xfId="35906" xr:uid="{00000000-0005-0000-0000-0000198B0000}"/>
    <cellStyle name="Percent 7 2 7 4 2 5" xfId="45151" xr:uid="{00000000-0005-0000-0000-00001A8B0000}"/>
    <cellStyle name="Percent 7 2 7 4 3" xfId="12429" xr:uid="{00000000-0005-0000-0000-00001B8B0000}"/>
    <cellStyle name="Percent 7 2 7 4 4" xfId="21679" xr:uid="{00000000-0005-0000-0000-00001C8B0000}"/>
    <cellStyle name="Percent 7 2 7 4 5" xfId="30924" xr:uid="{00000000-0005-0000-0000-00001D8B0000}"/>
    <cellStyle name="Percent 7 2 7 4 6" xfId="40169" xr:uid="{00000000-0005-0000-0000-00001E8B0000}"/>
    <cellStyle name="Percent 7 2 7 5" xfId="1646" xr:uid="{00000000-0005-0000-0000-00001F8B0000}"/>
    <cellStyle name="Percent 7 2 7 5 2" xfId="6628" xr:uid="{00000000-0005-0000-0000-0000208B0000}"/>
    <cellStyle name="Percent 7 2 7 5 2 2" xfId="15873" xr:uid="{00000000-0005-0000-0000-0000218B0000}"/>
    <cellStyle name="Percent 7 2 7 5 2 3" xfId="25123" xr:uid="{00000000-0005-0000-0000-0000228B0000}"/>
    <cellStyle name="Percent 7 2 7 5 2 4" xfId="34368" xr:uid="{00000000-0005-0000-0000-0000238B0000}"/>
    <cellStyle name="Percent 7 2 7 5 2 5" xfId="43613" xr:uid="{00000000-0005-0000-0000-0000248B0000}"/>
    <cellStyle name="Percent 7 2 7 5 3" xfId="10891" xr:uid="{00000000-0005-0000-0000-0000258B0000}"/>
    <cellStyle name="Percent 7 2 7 5 4" xfId="20141" xr:uid="{00000000-0005-0000-0000-0000268B0000}"/>
    <cellStyle name="Percent 7 2 7 5 5" xfId="29386" xr:uid="{00000000-0005-0000-0000-0000278B0000}"/>
    <cellStyle name="Percent 7 2 7 5 6" xfId="38631" xr:uid="{00000000-0005-0000-0000-0000288B0000}"/>
    <cellStyle name="Percent 7 2 7 6" xfId="5324" xr:uid="{00000000-0005-0000-0000-0000298B0000}"/>
    <cellStyle name="Percent 7 2 7 6 2" xfId="14569" xr:uid="{00000000-0005-0000-0000-00002A8B0000}"/>
    <cellStyle name="Percent 7 2 7 6 3" xfId="23819" xr:uid="{00000000-0005-0000-0000-00002B8B0000}"/>
    <cellStyle name="Percent 7 2 7 6 4" xfId="33064" xr:uid="{00000000-0005-0000-0000-00002C8B0000}"/>
    <cellStyle name="Percent 7 2 7 6 5" xfId="42309" xr:uid="{00000000-0005-0000-0000-00002D8B0000}"/>
    <cellStyle name="Percent 7 2 7 7" xfId="4622" xr:uid="{00000000-0005-0000-0000-00002E8B0000}"/>
    <cellStyle name="Percent 7 2 7 7 2" xfId="13867" xr:uid="{00000000-0005-0000-0000-00002F8B0000}"/>
    <cellStyle name="Percent 7 2 7 7 3" xfId="23117" xr:uid="{00000000-0005-0000-0000-0000308B0000}"/>
    <cellStyle name="Percent 7 2 7 7 4" xfId="32362" xr:uid="{00000000-0005-0000-0000-0000318B0000}"/>
    <cellStyle name="Percent 7 2 7 7 5" xfId="41607" xr:uid="{00000000-0005-0000-0000-0000328B0000}"/>
    <cellStyle name="Percent 7 2 7 8" xfId="9587" xr:uid="{00000000-0005-0000-0000-0000338B0000}"/>
    <cellStyle name="Percent 7 2 7 9" xfId="18837" xr:uid="{00000000-0005-0000-0000-0000348B0000}"/>
    <cellStyle name="Percent 7 2 8" xfId="475" xr:uid="{00000000-0005-0000-0000-0000358B0000}"/>
    <cellStyle name="Percent 7 2 8 10" xfId="37461" xr:uid="{00000000-0005-0000-0000-0000368B0000}"/>
    <cellStyle name="Percent 7 2 8 2" xfId="1178" xr:uid="{00000000-0005-0000-0000-0000378B0000}"/>
    <cellStyle name="Percent 7 2 8 2 2" xfId="4020" xr:uid="{00000000-0005-0000-0000-0000388B0000}"/>
    <cellStyle name="Percent 7 2 8 2 2 2" xfId="9002" xr:uid="{00000000-0005-0000-0000-0000398B0000}"/>
    <cellStyle name="Percent 7 2 8 2 2 2 2" xfId="18247" xr:uid="{00000000-0005-0000-0000-00003A8B0000}"/>
    <cellStyle name="Percent 7 2 8 2 2 2 3" xfId="27497" xr:uid="{00000000-0005-0000-0000-00003B8B0000}"/>
    <cellStyle name="Percent 7 2 8 2 2 2 4" xfId="36742" xr:uid="{00000000-0005-0000-0000-00003C8B0000}"/>
    <cellStyle name="Percent 7 2 8 2 2 2 5" xfId="45987" xr:uid="{00000000-0005-0000-0000-00003D8B0000}"/>
    <cellStyle name="Percent 7 2 8 2 2 3" xfId="13265" xr:uid="{00000000-0005-0000-0000-00003E8B0000}"/>
    <cellStyle name="Percent 7 2 8 2 2 4" xfId="22515" xr:uid="{00000000-0005-0000-0000-00003F8B0000}"/>
    <cellStyle name="Percent 7 2 8 2 2 5" xfId="31760" xr:uid="{00000000-0005-0000-0000-0000408B0000}"/>
    <cellStyle name="Percent 7 2 8 2 2 6" xfId="41005" xr:uid="{00000000-0005-0000-0000-0000418B0000}"/>
    <cellStyle name="Percent 7 2 8 2 3" xfId="2599" xr:uid="{00000000-0005-0000-0000-0000428B0000}"/>
    <cellStyle name="Percent 7 2 8 2 3 2" xfId="7581" xr:uid="{00000000-0005-0000-0000-0000438B0000}"/>
    <cellStyle name="Percent 7 2 8 2 3 2 2" xfId="16826" xr:uid="{00000000-0005-0000-0000-0000448B0000}"/>
    <cellStyle name="Percent 7 2 8 2 3 2 3" xfId="26076" xr:uid="{00000000-0005-0000-0000-0000458B0000}"/>
    <cellStyle name="Percent 7 2 8 2 3 2 4" xfId="35321" xr:uid="{00000000-0005-0000-0000-0000468B0000}"/>
    <cellStyle name="Percent 7 2 8 2 3 2 5" xfId="44566" xr:uid="{00000000-0005-0000-0000-0000478B0000}"/>
    <cellStyle name="Percent 7 2 8 2 3 3" xfId="11844" xr:uid="{00000000-0005-0000-0000-0000488B0000}"/>
    <cellStyle name="Percent 7 2 8 2 3 4" xfId="21094" xr:uid="{00000000-0005-0000-0000-0000498B0000}"/>
    <cellStyle name="Percent 7 2 8 2 3 5" xfId="30339" xr:uid="{00000000-0005-0000-0000-00004A8B0000}"/>
    <cellStyle name="Percent 7 2 8 2 3 6" xfId="39584" xr:uid="{00000000-0005-0000-0000-00004B8B0000}"/>
    <cellStyle name="Percent 7 2 8 2 4" xfId="6160" xr:uid="{00000000-0005-0000-0000-00004C8B0000}"/>
    <cellStyle name="Percent 7 2 8 2 4 2" xfId="15405" xr:uid="{00000000-0005-0000-0000-00004D8B0000}"/>
    <cellStyle name="Percent 7 2 8 2 4 3" xfId="24655" xr:uid="{00000000-0005-0000-0000-00004E8B0000}"/>
    <cellStyle name="Percent 7 2 8 2 4 4" xfId="33900" xr:uid="{00000000-0005-0000-0000-00004F8B0000}"/>
    <cellStyle name="Percent 7 2 8 2 4 5" xfId="43145" xr:uid="{00000000-0005-0000-0000-0000508B0000}"/>
    <cellStyle name="Percent 7 2 8 2 5" xfId="10423" xr:uid="{00000000-0005-0000-0000-0000518B0000}"/>
    <cellStyle name="Percent 7 2 8 2 6" xfId="19673" xr:uid="{00000000-0005-0000-0000-0000528B0000}"/>
    <cellStyle name="Percent 7 2 8 2 7" xfId="28918" xr:uid="{00000000-0005-0000-0000-0000538B0000}"/>
    <cellStyle name="Percent 7 2 8 2 8" xfId="38163" xr:uid="{00000000-0005-0000-0000-0000548B0000}"/>
    <cellStyle name="Percent 7 2 8 3" xfId="3318" xr:uid="{00000000-0005-0000-0000-0000558B0000}"/>
    <cellStyle name="Percent 7 2 8 3 2" xfId="8300" xr:uid="{00000000-0005-0000-0000-0000568B0000}"/>
    <cellStyle name="Percent 7 2 8 3 2 2" xfId="17545" xr:uid="{00000000-0005-0000-0000-0000578B0000}"/>
    <cellStyle name="Percent 7 2 8 3 2 3" xfId="26795" xr:uid="{00000000-0005-0000-0000-0000588B0000}"/>
    <cellStyle name="Percent 7 2 8 3 2 4" xfId="36040" xr:uid="{00000000-0005-0000-0000-0000598B0000}"/>
    <cellStyle name="Percent 7 2 8 3 2 5" xfId="45285" xr:uid="{00000000-0005-0000-0000-00005A8B0000}"/>
    <cellStyle name="Percent 7 2 8 3 3" xfId="12563" xr:uid="{00000000-0005-0000-0000-00005B8B0000}"/>
    <cellStyle name="Percent 7 2 8 3 4" xfId="21813" xr:uid="{00000000-0005-0000-0000-00005C8B0000}"/>
    <cellStyle name="Percent 7 2 8 3 5" xfId="31058" xr:uid="{00000000-0005-0000-0000-00005D8B0000}"/>
    <cellStyle name="Percent 7 2 8 3 6" xfId="40303" xr:uid="{00000000-0005-0000-0000-00005E8B0000}"/>
    <cellStyle name="Percent 7 2 8 4" xfId="1880" xr:uid="{00000000-0005-0000-0000-00005F8B0000}"/>
    <cellStyle name="Percent 7 2 8 4 2" xfId="6862" xr:uid="{00000000-0005-0000-0000-0000608B0000}"/>
    <cellStyle name="Percent 7 2 8 4 2 2" xfId="16107" xr:uid="{00000000-0005-0000-0000-0000618B0000}"/>
    <cellStyle name="Percent 7 2 8 4 2 3" xfId="25357" xr:uid="{00000000-0005-0000-0000-0000628B0000}"/>
    <cellStyle name="Percent 7 2 8 4 2 4" xfId="34602" xr:uid="{00000000-0005-0000-0000-0000638B0000}"/>
    <cellStyle name="Percent 7 2 8 4 2 5" xfId="43847" xr:uid="{00000000-0005-0000-0000-0000648B0000}"/>
    <cellStyle name="Percent 7 2 8 4 3" xfId="11125" xr:uid="{00000000-0005-0000-0000-0000658B0000}"/>
    <cellStyle name="Percent 7 2 8 4 4" xfId="20375" xr:uid="{00000000-0005-0000-0000-0000668B0000}"/>
    <cellStyle name="Percent 7 2 8 4 5" xfId="29620" xr:uid="{00000000-0005-0000-0000-0000678B0000}"/>
    <cellStyle name="Percent 7 2 8 4 6" xfId="38865" xr:uid="{00000000-0005-0000-0000-0000688B0000}"/>
    <cellStyle name="Percent 7 2 8 5" xfId="5458" xr:uid="{00000000-0005-0000-0000-0000698B0000}"/>
    <cellStyle name="Percent 7 2 8 5 2" xfId="14703" xr:uid="{00000000-0005-0000-0000-00006A8B0000}"/>
    <cellStyle name="Percent 7 2 8 5 3" xfId="23953" xr:uid="{00000000-0005-0000-0000-00006B8B0000}"/>
    <cellStyle name="Percent 7 2 8 5 4" xfId="33198" xr:uid="{00000000-0005-0000-0000-00006C8B0000}"/>
    <cellStyle name="Percent 7 2 8 5 5" xfId="42443" xr:uid="{00000000-0005-0000-0000-00006D8B0000}"/>
    <cellStyle name="Percent 7 2 8 6" xfId="4388" xr:uid="{00000000-0005-0000-0000-00006E8B0000}"/>
    <cellStyle name="Percent 7 2 8 6 2" xfId="13633" xr:uid="{00000000-0005-0000-0000-00006F8B0000}"/>
    <cellStyle name="Percent 7 2 8 6 3" xfId="22883" xr:uid="{00000000-0005-0000-0000-0000708B0000}"/>
    <cellStyle name="Percent 7 2 8 6 4" xfId="32128" xr:uid="{00000000-0005-0000-0000-0000718B0000}"/>
    <cellStyle name="Percent 7 2 8 6 5" xfId="41373" xr:uid="{00000000-0005-0000-0000-0000728B0000}"/>
    <cellStyle name="Percent 7 2 8 7" xfId="9721" xr:uid="{00000000-0005-0000-0000-0000738B0000}"/>
    <cellStyle name="Percent 7 2 8 8" xfId="18971" xr:uid="{00000000-0005-0000-0000-0000748B0000}"/>
    <cellStyle name="Percent 7 2 8 9" xfId="28216" xr:uid="{00000000-0005-0000-0000-0000758B0000}"/>
    <cellStyle name="Percent 7 2 9" xfId="461" xr:uid="{00000000-0005-0000-0000-0000768B0000}"/>
    <cellStyle name="Percent 7 2 9 2" xfId="3304" xr:uid="{00000000-0005-0000-0000-0000778B0000}"/>
    <cellStyle name="Percent 7 2 9 2 2" xfId="8286" xr:uid="{00000000-0005-0000-0000-0000788B0000}"/>
    <cellStyle name="Percent 7 2 9 2 2 2" xfId="17531" xr:uid="{00000000-0005-0000-0000-0000798B0000}"/>
    <cellStyle name="Percent 7 2 9 2 2 3" xfId="26781" xr:uid="{00000000-0005-0000-0000-00007A8B0000}"/>
    <cellStyle name="Percent 7 2 9 2 2 4" xfId="36026" xr:uid="{00000000-0005-0000-0000-00007B8B0000}"/>
    <cellStyle name="Percent 7 2 9 2 2 5" xfId="45271" xr:uid="{00000000-0005-0000-0000-00007C8B0000}"/>
    <cellStyle name="Percent 7 2 9 2 3" xfId="12549" xr:uid="{00000000-0005-0000-0000-00007D8B0000}"/>
    <cellStyle name="Percent 7 2 9 2 4" xfId="21799" xr:uid="{00000000-0005-0000-0000-00007E8B0000}"/>
    <cellStyle name="Percent 7 2 9 2 5" xfId="31044" xr:uid="{00000000-0005-0000-0000-00007F8B0000}"/>
    <cellStyle name="Percent 7 2 9 2 6" xfId="40289" xr:uid="{00000000-0005-0000-0000-0000808B0000}"/>
    <cellStyle name="Percent 7 2 9 3" xfId="2585" xr:uid="{00000000-0005-0000-0000-0000818B0000}"/>
    <cellStyle name="Percent 7 2 9 3 2" xfId="7567" xr:uid="{00000000-0005-0000-0000-0000828B0000}"/>
    <cellStyle name="Percent 7 2 9 3 2 2" xfId="16812" xr:uid="{00000000-0005-0000-0000-0000838B0000}"/>
    <cellStyle name="Percent 7 2 9 3 2 3" xfId="26062" xr:uid="{00000000-0005-0000-0000-0000848B0000}"/>
    <cellStyle name="Percent 7 2 9 3 2 4" xfId="35307" xr:uid="{00000000-0005-0000-0000-0000858B0000}"/>
    <cellStyle name="Percent 7 2 9 3 2 5" xfId="44552" xr:uid="{00000000-0005-0000-0000-0000868B0000}"/>
    <cellStyle name="Percent 7 2 9 3 3" xfId="11830" xr:uid="{00000000-0005-0000-0000-0000878B0000}"/>
    <cellStyle name="Percent 7 2 9 3 4" xfId="21080" xr:uid="{00000000-0005-0000-0000-0000888B0000}"/>
    <cellStyle name="Percent 7 2 9 3 5" xfId="30325" xr:uid="{00000000-0005-0000-0000-0000898B0000}"/>
    <cellStyle name="Percent 7 2 9 3 6" xfId="39570" xr:uid="{00000000-0005-0000-0000-00008A8B0000}"/>
    <cellStyle name="Percent 7 2 9 4" xfId="5444" xr:uid="{00000000-0005-0000-0000-00008B8B0000}"/>
    <cellStyle name="Percent 7 2 9 4 2" xfId="14689" xr:uid="{00000000-0005-0000-0000-00008C8B0000}"/>
    <cellStyle name="Percent 7 2 9 4 3" xfId="23939" xr:uid="{00000000-0005-0000-0000-00008D8B0000}"/>
    <cellStyle name="Percent 7 2 9 4 4" xfId="33184" xr:uid="{00000000-0005-0000-0000-00008E8B0000}"/>
    <cellStyle name="Percent 7 2 9 4 5" xfId="42429" xr:uid="{00000000-0005-0000-0000-00008F8B0000}"/>
    <cellStyle name="Percent 7 2 9 5" xfId="4742" xr:uid="{00000000-0005-0000-0000-0000908B0000}"/>
    <cellStyle name="Percent 7 2 9 5 2" xfId="13987" xr:uid="{00000000-0005-0000-0000-0000918B0000}"/>
    <cellStyle name="Percent 7 2 9 5 3" xfId="23237" xr:uid="{00000000-0005-0000-0000-0000928B0000}"/>
    <cellStyle name="Percent 7 2 9 5 4" xfId="32482" xr:uid="{00000000-0005-0000-0000-0000938B0000}"/>
    <cellStyle name="Percent 7 2 9 5 5" xfId="41727" xr:uid="{00000000-0005-0000-0000-0000948B0000}"/>
    <cellStyle name="Percent 7 2 9 6" xfId="9707" xr:uid="{00000000-0005-0000-0000-0000958B0000}"/>
    <cellStyle name="Percent 7 2 9 7" xfId="18957" xr:uid="{00000000-0005-0000-0000-0000968B0000}"/>
    <cellStyle name="Percent 7 2 9 8" xfId="28202" xr:uid="{00000000-0005-0000-0000-0000978B0000}"/>
    <cellStyle name="Percent 7 2 9 9" xfId="37447" xr:uid="{00000000-0005-0000-0000-0000988B0000}"/>
    <cellStyle name="Percent 7 3" xfId="123" xr:uid="{00000000-0005-0000-0000-0000998B0000}"/>
    <cellStyle name="Percent 7 3 10" xfId="2969" xr:uid="{00000000-0005-0000-0000-00009A8B0000}"/>
    <cellStyle name="Percent 7 3 10 2" xfId="7951" xr:uid="{00000000-0005-0000-0000-00009B8B0000}"/>
    <cellStyle name="Percent 7 3 10 2 2" xfId="17196" xr:uid="{00000000-0005-0000-0000-00009C8B0000}"/>
    <cellStyle name="Percent 7 3 10 2 3" xfId="26446" xr:uid="{00000000-0005-0000-0000-00009D8B0000}"/>
    <cellStyle name="Percent 7 3 10 2 4" xfId="35691" xr:uid="{00000000-0005-0000-0000-00009E8B0000}"/>
    <cellStyle name="Percent 7 3 10 2 5" xfId="44936" xr:uid="{00000000-0005-0000-0000-00009F8B0000}"/>
    <cellStyle name="Percent 7 3 10 3" xfId="12214" xr:uid="{00000000-0005-0000-0000-0000A08B0000}"/>
    <cellStyle name="Percent 7 3 10 4" xfId="21464" xr:uid="{00000000-0005-0000-0000-0000A18B0000}"/>
    <cellStyle name="Percent 7 3 10 5" xfId="30709" xr:uid="{00000000-0005-0000-0000-0000A28B0000}"/>
    <cellStyle name="Percent 7 3 10 6" xfId="39954" xr:uid="{00000000-0005-0000-0000-0000A38B0000}"/>
    <cellStyle name="Percent 7 3 11" xfId="1548" xr:uid="{00000000-0005-0000-0000-0000A48B0000}"/>
    <cellStyle name="Percent 7 3 11 2" xfId="6530" xr:uid="{00000000-0005-0000-0000-0000A58B0000}"/>
    <cellStyle name="Percent 7 3 11 2 2" xfId="15775" xr:uid="{00000000-0005-0000-0000-0000A68B0000}"/>
    <cellStyle name="Percent 7 3 11 2 3" xfId="25025" xr:uid="{00000000-0005-0000-0000-0000A78B0000}"/>
    <cellStyle name="Percent 7 3 11 2 4" xfId="34270" xr:uid="{00000000-0005-0000-0000-0000A88B0000}"/>
    <cellStyle name="Percent 7 3 11 2 5" xfId="43515" xr:uid="{00000000-0005-0000-0000-0000A98B0000}"/>
    <cellStyle name="Percent 7 3 11 3" xfId="10793" xr:uid="{00000000-0005-0000-0000-0000AA8B0000}"/>
    <cellStyle name="Percent 7 3 11 4" xfId="20043" xr:uid="{00000000-0005-0000-0000-0000AB8B0000}"/>
    <cellStyle name="Percent 7 3 11 5" xfId="29288" xr:uid="{00000000-0005-0000-0000-0000AC8B0000}"/>
    <cellStyle name="Percent 7 3 11 6" xfId="38533" xr:uid="{00000000-0005-0000-0000-0000AD8B0000}"/>
    <cellStyle name="Percent 7 3 12" xfId="5109" xr:uid="{00000000-0005-0000-0000-0000AE8B0000}"/>
    <cellStyle name="Percent 7 3 12 2" xfId="14354" xr:uid="{00000000-0005-0000-0000-0000AF8B0000}"/>
    <cellStyle name="Percent 7 3 12 3" xfId="23604" xr:uid="{00000000-0005-0000-0000-0000B08B0000}"/>
    <cellStyle name="Percent 7 3 12 4" xfId="32849" xr:uid="{00000000-0005-0000-0000-0000B18B0000}"/>
    <cellStyle name="Percent 7 3 12 5" xfId="42094" xr:uid="{00000000-0005-0000-0000-0000B28B0000}"/>
    <cellStyle name="Percent 7 3 13" xfId="4377" xr:uid="{00000000-0005-0000-0000-0000B38B0000}"/>
    <cellStyle name="Percent 7 3 13 2" xfId="13622" xr:uid="{00000000-0005-0000-0000-0000B48B0000}"/>
    <cellStyle name="Percent 7 3 13 3" xfId="22872" xr:uid="{00000000-0005-0000-0000-0000B58B0000}"/>
    <cellStyle name="Percent 7 3 13 4" xfId="32117" xr:uid="{00000000-0005-0000-0000-0000B68B0000}"/>
    <cellStyle name="Percent 7 3 13 5" xfId="41362" xr:uid="{00000000-0005-0000-0000-0000B78B0000}"/>
    <cellStyle name="Percent 7 3 14" xfId="9372" xr:uid="{00000000-0005-0000-0000-0000B88B0000}"/>
    <cellStyle name="Percent 7 3 15" xfId="18622" xr:uid="{00000000-0005-0000-0000-0000B98B0000}"/>
    <cellStyle name="Percent 7 3 16" xfId="27867" xr:uid="{00000000-0005-0000-0000-0000BA8B0000}"/>
    <cellStyle name="Percent 7 3 17" xfId="37112" xr:uid="{00000000-0005-0000-0000-0000BB8B0000}"/>
    <cellStyle name="Percent 7 3 2" xfId="133" xr:uid="{00000000-0005-0000-0000-0000BC8B0000}"/>
    <cellStyle name="Percent 7 3 2 10" xfId="5119" xr:uid="{00000000-0005-0000-0000-0000BD8B0000}"/>
    <cellStyle name="Percent 7 3 2 10 2" xfId="14364" xr:uid="{00000000-0005-0000-0000-0000BE8B0000}"/>
    <cellStyle name="Percent 7 3 2 10 3" xfId="23614" xr:uid="{00000000-0005-0000-0000-0000BF8B0000}"/>
    <cellStyle name="Percent 7 3 2 10 4" xfId="32859" xr:uid="{00000000-0005-0000-0000-0000C08B0000}"/>
    <cellStyle name="Percent 7 3 2 10 5" xfId="42104" xr:uid="{00000000-0005-0000-0000-0000C18B0000}"/>
    <cellStyle name="Percent 7 3 2 11" xfId="4417" xr:uid="{00000000-0005-0000-0000-0000C28B0000}"/>
    <cellStyle name="Percent 7 3 2 11 2" xfId="13662" xr:uid="{00000000-0005-0000-0000-0000C38B0000}"/>
    <cellStyle name="Percent 7 3 2 11 3" xfId="22912" xr:uid="{00000000-0005-0000-0000-0000C48B0000}"/>
    <cellStyle name="Percent 7 3 2 11 4" xfId="32157" xr:uid="{00000000-0005-0000-0000-0000C58B0000}"/>
    <cellStyle name="Percent 7 3 2 11 5" xfId="41402" xr:uid="{00000000-0005-0000-0000-0000C68B0000}"/>
    <cellStyle name="Percent 7 3 2 12" xfId="9382" xr:uid="{00000000-0005-0000-0000-0000C78B0000}"/>
    <cellStyle name="Percent 7 3 2 13" xfId="18632" xr:uid="{00000000-0005-0000-0000-0000C88B0000}"/>
    <cellStyle name="Percent 7 3 2 14" xfId="27877" xr:uid="{00000000-0005-0000-0000-0000C98B0000}"/>
    <cellStyle name="Percent 7 3 2 15" xfId="37122" xr:uid="{00000000-0005-0000-0000-0000CA8B0000}"/>
    <cellStyle name="Percent 7 3 2 2" xfId="213" xr:uid="{00000000-0005-0000-0000-0000CB8B0000}"/>
    <cellStyle name="Percent 7 3 2 2 10" xfId="9460" xr:uid="{00000000-0005-0000-0000-0000CC8B0000}"/>
    <cellStyle name="Percent 7 3 2 2 11" xfId="18710" xr:uid="{00000000-0005-0000-0000-0000CD8B0000}"/>
    <cellStyle name="Percent 7 3 2 2 12" xfId="27955" xr:uid="{00000000-0005-0000-0000-0000CE8B0000}"/>
    <cellStyle name="Percent 7 3 2 2 13" xfId="37200" xr:uid="{00000000-0005-0000-0000-0000CF8B0000}"/>
    <cellStyle name="Percent 7 3 2 2 2" xfId="292" xr:uid="{00000000-0005-0000-0000-0000D08B0000}"/>
    <cellStyle name="Percent 7 3 2 2 2 10" xfId="28033" xr:uid="{00000000-0005-0000-0000-0000D18B0000}"/>
    <cellStyle name="Percent 7 3 2 2 2 11" xfId="37278" xr:uid="{00000000-0005-0000-0000-0000D28B0000}"/>
    <cellStyle name="Percent 7 3 2 2 2 2" xfId="661" xr:uid="{00000000-0005-0000-0000-0000D38B0000}"/>
    <cellStyle name="Percent 7 3 2 2 2 2 10" xfId="37646" xr:uid="{00000000-0005-0000-0000-0000D48B0000}"/>
    <cellStyle name="Percent 7 3 2 2 2 2 2" xfId="1363" xr:uid="{00000000-0005-0000-0000-0000D58B0000}"/>
    <cellStyle name="Percent 7 3 2 2 2 2 2 2" xfId="4205" xr:uid="{00000000-0005-0000-0000-0000D68B0000}"/>
    <cellStyle name="Percent 7 3 2 2 2 2 2 2 2" xfId="9187" xr:uid="{00000000-0005-0000-0000-0000D78B0000}"/>
    <cellStyle name="Percent 7 3 2 2 2 2 2 2 2 2" xfId="18432" xr:uid="{00000000-0005-0000-0000-0000D88B0000}"/>
    <cellStyle name="Percent 7 3 2 2 2 2 2 2 2 3" xfId="27682" xr:uid="{00000000-0005-0000-0000-0000D98B0000}"/>
    <cellStyle name="Percent 7 3 2 2 2 2 2 2 2 4" xfId="36927" xr:uid="{00000000-0005-0000-0000-0000DA8B0000}"/>
    <cellStyle name="Percent 7 3 2 2 2 2 2 2 2 5" xfId="46172" xr:uid="{00000000-0005-0000-0000-0000DB8B0000}"/>
    <cellStyle name="Percent 7 3 2 2 2 2 2 2 3" xfId="13450" xr:uid="{00000000-0005-0000-0000-0000DC8B0000}"/>
    <cellStyle name="Percent 7 3 2 2 2 2 2 2 4" xfId="22700" xr:uid="{00000000-0005-0000-0000-0000DD8B0000}"/>
    <cellStyle name="Percent 7 3 2 2 2 2 2 2 5" xfId="31945" xr:uid="{00000000-0005-0000-0000-0000DE8B0000}"/>
    <cellStyle name="Percent 7 3 2 2 2 2 2 2 6" xfId="41190" xr:uid="{00000000-0005-0000-0000-0000DF8B0000}"/>
    <cellStyle name="Percent 7 3 2 2 2 2 2 3" xfId="2784" xr:uid="{00000000-0005-0000-0000-0000E08B0000}"/>
    <cellStyle name="Percent 7 3 2 2 2 2 2 3 2" xfId="7766" xr:uid="{00000000-0005-0000-0000-0000E18B0000}"/>
    <cellStyle name="Percent 7 3 2 2 2 2 2 3 2 2" xfId="17011" xr:uid="{00000000-0005-0000-0000-0000E28B0000}"/>
    <cellStyle name="Percent 7 3 2 2 2 2 2 3 2 3" xfId="26261" xr:uid="{00000000-0005-0000-0000-0000E38B0000}"/>
    <cellStyle name="Percent 7 3 2 2 2 2 2 3 2 4" xfId="35506" xr:uid="{00000000-0005-0000-0000-0000E48B0000}"/>
    <cellStyle name="Percent 7 3 2 2 2 2 2 3 2 5" xfId="44751" xr:uid="{00000000-0005-0000-0000-0000E58B0000}"/>
    <cellStyle name="Percent 7 3 2 2 2 2 2 3 3" xfId="12029" xr:uid="{00000000-0005-0000-0000-0000E68B0000}"/>
    <cellStyle name="Percent 7 3 2 2 2 2 2 3 4" xfId="21279" xr:uid="{00000000-0005-0000-0000-0000E78B0000}"/>
    <cellStyle name="Percent 7 3 2 2 2 2 2 3 5" xfId="30524" xr:uid="{00000000-0005-0000-0000-0000E88B0000}"/>
    <cellStyle name="Percent 7 3 2 2 2 2 2 3 6" xfId="39769" xr:uid="{00000000-0005-0000-0000-0000E98B0000}"/>
    <cellStyle name="Percent 7 3 2 2 2 2 2 4" xfId="6345" xr:uid="{00000000-0005-0000-0000-0000EA8B0000}"/>
    <cellStyle name="Percent 7 3 2 2 2 2 2 4 2" xfId="15590" xr:uid="{00000000-0005-0000-0000-0000EB8B0000}"/>
    <cellStyle name="Percent 7 3 2 2 2 2 2 4 3" xfId="24840" xr:uid="{00000000-0005-0000-0000-0000EC8B0000}"/>
    <cellStyle name="Percent 7 3 2 2 2 2 2 4 4" xfId="34085" xr:uid="{00000000-0005-0000-0000-0000ED8B0000}"/>
    <cellStyle name="Percent 7 3 2 2 2 2 2 4 5" xfId="43330" xr:uid="{00000000-0005-0000-0000-0000EE8B0000}"/>
    <cellStyle name="Percent 7 3 2 2 2 2 2 5" xfId="10608" xr:uid="{00000000-0005-0000-0000-0000EF8B0000}"/>
    <cellStyle name="Percent 7 3 2 2 2 2 2 6" xfId="19858" xr:uid="{00000000-0005-0000-0000-0000F08B0000}"/>
    <cellStyle name="Percent 7 3 2 2 2 2 2 7" xfId="29103" xr:uid="{00000000-0005-0000-0000-0000F18B0000}"/>
    <cellStyle name="Percent 7 3 2 2 2 2 2 8" xfId="38348" xr:uid="{00000000-0005-0000-0000-0000F28B0000}"/>
    <cellStyle name="Percent 7 3 2 2 2 2 3" xfId="3503" xr:uid="{00000000-0005-0000-0000-0000F38B0000}"/>
    <cellStyle name="Percent 7 3 2 2 2 2 3 2" xfId="8485" xr:uid="{00000000-0005-0000-0000-0000F48B0000}"/>
    <cellStyle name="Percent 7 3 2 2 2 2 3 2 2" xfId="17730" xr:uid="{00000000-0005-0000-0000-0000F58B0000}"/>
    <cellStyle name="Percent 7 3 2 2 2 2 3 2 3" xfId="26980" xr:uid="{00000000-0005-0000-0000-0000F68B0000}"/>
    <cellStyle name="Percent 7 3 2 2 2 2 3 2 4" xfId="36225" xr:uid="{00000000-0005-0000-0000-0000F78B0000}"/>
    <cellStyle name="Percent 7 3 2 2 2 2 3 2 5" xfId="45470" xr:uid="{00000000-0005-0000-0000-0000F88B0000}"/>
    <cellStyle name="Percent 7 3 2 2 2 2 3 3" xfId="12748" xr:uid="{00000000-0005-0000-0000-0000F98B0000}"/>
    <cellStyle name="Percent 7 3 2 2 2 2 3 4" xfId="21998" xr:uid="{00000000-0005-0000-0000-0000FA8B0000}"/>
    <cellStyle name="Percent 7 3 2 2 2 2 3 5" xfId="31243" xr:uid="{00000000-0005-0000-0000-0000FB8B0000}"/>
    <cellStyle name="Percent 7 3 2 2 2 2 3 6" xfId="40488" xr:uid="{00000000-0005-0000-0000-0000FC8B0000}"/>
    <cellStyle name="Percent 7 3 2 2 2 2 4" xfId="2065" xr:uid="{00000000-0005-0000-0000-0000FD8B0000}"/>
    <cellStyle name="Percent 7 3 2 2 2 2 4 2" xfId="7047" xr:uid="{00000000-0005-0000-0000-0000FE8B0000}"/>
    <cellStyle name="Percent 7 3 2 2 2 2 4 2 2" xfId="16292" xr:uid="{00000000-0005-0000-0000-0000FF8B0000}"/>
    <cellStyle name="Percent 7 3 2 2 2 2 4 2 3" xfId="25542" xr:uid="{00000000-0005-0000-0000-0000008C0000}"/>
    <cellStyle name="Percent 7 3 2 2 2 2 4 2 4" xfId="34787" xr:uid="{00000000-0005-0000-0000-0000018C0000}"/>
    <cellStyle name="Percent 7 3 2 2 2 2 4 2 5" xfId="44032" xr:uid="{00000000-0005-0000-0000-0000028C0000}"/>
    <cellStyle name="Percent 7 3 2 2 2 2 4 3" xfId="11310" xr:uid="{00000000-0005-0000-0000-0000038C0000}"/>
    <cellStyle name="Percent 7 3 2 2 2 2 4 4" xfId="20560" xr:uid="{00000000-0005-0000-0000-0000048C0000}"/>
    <cellStyle name="Percent 7 3 2 2 2 2 4 5" xfId="29805" xr:uid="{00000000-0005-0000-0000-0000058C0000}"/>
    <cellStyle name="Percent 7 3 2 2 2 2 4 6" xfId="39050" xr:uid="{00000000-0005-0000-0000-0000068C0000}"/>
    <cellStyle name="Percent 7 3 2 2 2 2 5" xfId="5643" xr:uid="{00000000-0005-0000-0000-0000078C0000}"/>
    <cellStyle name="Percent 7 3 2 2 2 2 5 2" xfId="14888" xr:uid="{00000000-0005-0000-0000-0000088C0000}"/>
    <cellStyle name="Percent 7 3 2 2 2 2 5 3" xfId="24138" xr:uid="{00000000-0005-0000-0000-0000098C0000}"/>
    <cellStyle name="Percent 7 3 2 2 2 2 5 4" xfId="33383" xr:uid="{00000000-0005-0000-0000-00000A8C0000}"/>
    <cellStyle name="Percent 7 3 2 2 2 2 5 5" xfId="42628" xr:uid="{00000000-0005-0000-0000-00000B8C0000}"/>
    <cellStyle name="Percent 7 3 2 2 2 2 6" xfId="4924" xr:uid="{00000000-0005-0000-0000-00000C8C0000}"/>
    <cellStyle name="Percent 7 3 2 2 2 2 6 2" xfId="14169" xr:uid="{00000000-0005-0000-0000-00000D8C0000}"/>
    <cellStyle name="Percent 7 3 2 2 2 2 6 3" xfId="23419" xr:uid="{00000000-0005-0000-0000-00000E8C0000}"/>
    <cellStyle name="Percent 7 3 2 2 2 2 6 4" xfId="32664" xr:uid="{00000000-0005-0000-0000-00000F8C0000}"/>
    <cellStyle name="Percent 7 3 2 2 2 2 6 5" xfId="41909" xr:uid="{00000000-0005-0000-0000-0000108C0000}"/>
    <cellStyle name="Percent 7 3 2 2 2 2 7" xfId="9906" xr:uid="{00000000-0005-0000-0000-0000118C0000}"/>
    <cellStyle name="Percent 7 3 2 2 2 2 8" xfId="19156" xr:uid="{00000000-0005-0000-0000-0000128C0000}"/>
    <cellStyle name="Percent 7 3 2 2 2 2 9" xfId="28401" xr:uid="{00000000-0005-0000-0000-0000138C0000}"/>
    <cellStyle name="Percent 7 3 2 2 2 3" xfId="1012" xr:uid="{00000000-0005-0000-0000-0000148C0000}"/>
    <cellStyle name="Percent 7 3 2 2 2 3 2" xfId="3854" xr:uid="{00000000-0005-0000-0000-0000158C0000}"/>
    <cellStyle name="Percent 7 3 2 2 2 3 2 2" xfId="8836" xr:uid="{00000000-0005-0000-0000-0000168C0000}"/>
    <cellStyle name="Percent 7 3 2 2 2 3 2 2 2" xfId="18081" xr:uid="{00000000-0005-0000-0000-0000178C0000}"/>
    <cellStyle name="Percent 7 3 2 2 2 3 2 2 3" xfId="27331" xr:uid="{00000000-0005-0000-0000-0000188C0000}"/>
    <cellStyle name="Percent 7 3 2 2 2 3 2 2 4" xfId="36576" xr:uid="{00000000-0005-0000-0000-0000198C0000}"/>
    <cellStyle name="Percent 7 3 2 2 2 3 2 2 5" xfId="45821" xr:uid="{00000000-0005-0000-0000-00001A8C0000}"/>
    <cellStyle name="Percent 7 3 2 2 2 3 2 3" xfId="13099" xr:uid="{00000000-0005-0000-0000-00001B8C0000}"/>
    <cellStyle name="Percent 7 3 2 2 2 3 2 4" xfId="22349" xr:uid="{00000000-0005-0000-0000-00001C8C0000}"/>
    <cellStyle name="Percent 7 3 2 2 2 3 2 5" xfId="31594" xr:uid="{00000000-0005-0000-0000-00001D8C0000}"/>
    <cellStyle name="Percent 7 3 2 2 2 3 2 6" xfId="40839" xr:uid="{00000000-0005-0000-0000-00001E8C0000}"/>
    <cellStyle name="Percent 7 3 2 2 2 3 3" xfId="2416" xr:uid="{00000000-0005-0000-0000-00001F8C0000}"/>
    <cellStyle name="Percent 7 3 2 2 2 3 3 2" xfId="7398" xr:uid="{00000000-0005-0000-0000-0000208C0000}"/>
    <cellStyle name="Percent 7 3 2 2 2 3 3 2 2" xfId="16643" xr:uid="{00000000-0005-0000-0000-0000218C0000}"/>
    <cellStyle name="Percent 7 3 2 2 2 3 3 2 3" xfId="25893" xr:uid="{00000000-0005-0000-0000-0000228C0000}"/>
    <cellStyle name="Percent 7 3 2 2 2 3 3 2 4" xfId="35138" xr:uid="{00000000-0005-0000-0000-0000238C0000}"/>
    <cellStyle name="Percent 7 3 2 2 2 3 3 2 5" xfId="44383" xr:uid="{00000000-0005-0000-0000-0000248C0000}"/>
    <cellStyle name="Percent 7 3 2 2 2 3 3 3" xfId="11661" xr:uid="{00000000-0005-0000-0000-0000258C0000}"/>
    <cellStyle name="Percent 7 3 2 2 2 3 3 4" xfId="20911" xr:uid="{00000000-0005-0000-0000-0000268C0000}"/>
    <cellStyle name="Percent 7 3 2 2 2 3 3 5" xfId="30156" xr:uid="{00000000-0005-0000-0000-0000278C0000}"/>
    <cellStyle name="Percent 7 3 2 2 2 3 3 6" xfId="39401" xr:uid="{00000000-0005-0000-0000-0000288C0000}"/>
    <cellStyle name="Percent 7 3 2 2 2 3 4" xfId="5994" xr:uid="{00000000-0005-0000-0000-0000298C0000}"/>
    <cellStyle name="Percent 7 3 2 2 2 3 4 2" xfId="15239" xr:uid="{00000000-0005-0000-0000-00002A8C0000}"/>
    <cellStyle name="Percent 7 3 2 2 2 3 4 3" xfId="24489" xr:uid="{00000000-0005-0000-0000-00002B8C0000}"/>
    <cellStyle name="Percent 7 3 2 2 2 3 4 4" xfId="33734" xr:uid="{00000000-0005-0000-0000-00002C8C0000}"/>
    <cellStyle name="Percent 7 3 2 2 2 3 4 5" xfId="42979" xr:uid="{00000000-0005-0000-0000-00002D8C0000}"/>
    <cellStyle name="Percent 7 3 2 2 2 3 5" xfId="10257" xr:uid="{00000000-0005-0000-0000-00002E8C0000}"/>
    <cellStyle name="Percent 7 3 2 2 2 3 6" xfId="19507" xr:uid="{00000000-0005-0000-0000-00002F8C0000}"/>
    <cellStyle name="Percent 7 3 2 2 2 3 7" xfId="28752" xr:uid="{00000000-0005-0000-0000-0000308C0000}"/>
    <cellStyle name="Percent 7 3 2 2 2 3 8" xfId="37997" xr:uid="{00000000-0005-0000-0000-0000318C0000}"/>
    <cellStyle name="Percent 7 3 2 2 2 4" xfId="3135" xr:uid="{00000000-0005-0000-0000-0000328C0000}"/>
    <cellStyle name="Percent 7 3 2 2 2 4 2" xfId="8117" xr:uid="{00000000-0005-0000-0000-0000338C0000}"/>
    <cellStyle name="Percent 7 3 2 2 2 4 2 2" xfId="17362" xr:uid="{00000000-0005-0000-0000-0000348C0000}"/>
    <cellStyle name="Percent 7 3 2 2 2 4 2 3" xfId="26612" xr:uid="{00000000-0005-0000-0000-0000358C0000}"/>
    <cellStyle name="Percent 7 3 2 2 2 4 2 4" xfId="35857" xr:uid="{00000000-0005-0000-0000-0000368C0000}"/>
    <cellStyle name="Percent 7 3 2 2 2 4 2 5" xfId="45102" xr:uid="{00000000-0005-0000-0000-0000378C0000}"/>
    <cellStyle name="Percent 7 3 2 2 2 4 3" xfId="12380" xr:uid="{00000000-0005-0000-0000-0000388C0000}"/>
    <cellStyle name="Percent 7 3 2 2 2 4 4" xfId="21630" xr:uid="{00000000-0005-0000-0000-0000398C0000}"/>
    <cellStyle name="Percent 7 3 2 2 2 4 5" xfId="30875" xr:uid="{00000000-0005-0000-0000-00003A8C0000}"/>
    <cellStyle name="Percent 7 3 2 2 2 4 6" xfId="40120" xr:uid="{00000000-0005-0000-0000-00003B8C0000}"/>
    <cellStyle name="Percent 7 3 2 2 2 5" xfId="1831" xr:uid="{00000000-0005-0000-0000-00003C8C0000}"/>
    <cellStyle name="Percent 7 3 2 2 2 5 2" xfId="6813" xr:uid="{00000000-0005-0000-0000-00003D8C0000}"/>
    <cellStyle name="Percent 7 3 2 2 2 5 2 2" xfId="16058" xr:uid="{00000000-0005-0000-0000-00003E8C0000}"/>
    <cellStyle name="Percent 7 3 2 2 2 5 2 3" xfId="25308" xr:uid="{00000000-0005-0000-0000-00003F8C0000}"/>
    <cellStyle name="Percent 7 3 2 2 2 5 2 4" xfId="34553" xr:uid="{00000000-0005-0000-0000-0000408C0000}"/>
    <cellStyle name="Percent 7 3 2 2 2 5 2 5" xfId="43798" xr:uid="{00000000-0005-0000-0000-0000418C0000}"/>
    <cellStyle name="Percent 7 3 2 2 2 5 3" xfId="11076" xr:uid="{00000000-0005-0000-0000-0000428C0000}"/>
    <cellStyle name="Percent 7 3 2 2 2 5 4" xfId="20326" xr:uid="{00000000-0005-0000-0000-0000438C0000}"/>
    <cellStyle name="Percent 7 3 2 2 2 5 5" xfId="29571" xr:uid="{00000000-0005-0000-0000-0000448C0000}"/>
    <cellStyle name="Percent 7 3 2 2 2 5 6" xfId="38816" xr:uid="{00000000-0005-0000-0000-0000458C0000}"/>
    <cellStyle name="Percent 7 3 2 2 2 6" xfId="5275" xr:uid="{00000000-0005-0000-0000-0000468C0000}"/>
    <cellStyle name="Percent 7 3 2 2 2 6 2" xfId="14520" xr:uid="{00000000-0005-0000-0000-0000478C0000}"/>
    <cellStyle name="Percent 7 3 2 2 2 6 3" xfId="23770" xr:uid="{00000000-0005-0000-0000-0000488C0000}"/>
    <cellStyle name="Percent 7 3 2 2 2 6 4" xfId="33015" xr:uid="{00000000-0005-0000-0000-0000498C0000}"/>
    <cellStyle name="Percent 7 3 2 2 2 6 5" xfId="42260" xr:uid="{00000000-0005-0000-0000-00004A8C0000}"/>
    <cellStyle name="Percent 7 3 2 2 2 7" xfId="4573" xr:uid="{00000000-0005-0000-0000-00004B8C0000}"/>
    <cellStyle name="Percent 7 3 2 2 2 7 2" xfId="13818" xr:uid="{00000000-0005-0000-0000-00004C8C0000}"/>
    <cellStyle name="Percent 7 3 2 2 2 7 3" xfId="23068" xr:uid="{00000000-0005-0000-0000-00004D8C0000}"/>
    <cellStyle name="Percent 7 3 2 2 2 7 4" xfId="32313" xr:uid="{00000000-0005-0000-0000-00004E8C0000}"/>
    <cellStyle name="Percent 7 3 2 2 2 7 5" xfId="41558" xr:uid="{00000000-0005-0000-0000-00004F8C0000}"/>
    <cellStyle name="Percent 7 3 2 2 2 8" xfId="9538" xr:uid="{00000000-0005-0000-0000-0000508C0000}"/>
    <cellStyle name="Percent 7 3 2 2 2 9" xfId="18788" xr:uid="{00000000-0005-0000-0000-0000518C0000}"/>
    <cellStyle name="Percent 7 3 2 2 3" xfId="448" xr:uid="{00000000-0005-0000-0000-0000528C0000}"/>
    <cellStyle name="Percent 7 3 2 2 3 10" xfId="28189" xr:uid="{00000000-0005-0000-0000-0000538C0000}"/>
    <cellStyle name="Percent 7 3 2 2 3 11" xfId="37434" xr:uid="{00000000-0005-0000-0000-0000548C0000}"/>
    <cellStyle name="Percent 7 3 2 2 3 2" xfId="817" xr:uid="{00000000-0005-0000-0000-0000558C0000}"/>
    <cellStyle name="Percent 7 3 2 2 3 2 10" xfId="37802" xr:uid="{00000000-0005-0000-0000-0000568C0000}"/>
    <cellStyle name="Percent 7 3 2 2 3 2 2" xfId="1519" xr:uid="{00000000-0005-0000-0000-0000578C0000}"/>
    <cellStyle name="Percent 7 3 2 2 3 2 2 2" xfId="4361" xr:uid="{00000000-0005-0000-0000-0000588C0000}"/>
    <cellStyle name="Percent 7 3 2 2 3 2 2 2 2" xfId="9343" xr:uid="{00000000-0005-0000-0000-0000598C0000}"/>
    <cellStyle name="Percent 7 3 2 2 3 2 2 2 2 2" xfId="18588" xr:uid="{00000000-0005-0000-0000-00005A8C0000}"/>
    <cellStyle name="Percent 7 3 2 2 3 2 2 2 2 3" xfId="27838" xr:uid="{00000000-0005-0000-0000-00005B8C0000}"/>
    <cellStyle name="Percent 7 3 2 2 3 2 2 2 2 4" xfId="37083" xr:uid="{00000000-0005-0000-0000-00005C8C0000}"/>
    <cellStyle name="Percent 7 3 2 2 3 2 2 2 2 5" xfId="46328" xr:uid="{00000000-0005-0000-0000-00005D8C0000}"/>
    <cellStyle name="Percent 7 3 2 2 3 2 2 2 3" xfId="13606" xr:uid="{00000000-0005-0000-0000-00005E8C0000}"/>
    <cellStyle name="Percent 7 3 2 2 3 2 2 2 4" xfId="22856" xr:uid="{00000000-0005-0000-0000-00005F8C0000}"/>
    <cellStyle name="Percent 7 3 2 2 3 2 2 2 5" xfId="32101" xr:uid="{00000000-0005-0000-0000-0000608C0000}"/>
    <cellStyle name="Percent 7 3 2 2 3 2 2 2 6" xfId="41346" xr:uid="{00000000-0005-0000-0000-0000618C0000}"/>
    <cellStyle name="Percent 7 3 2 2 3 2 2 3" xfId="2940" xr:uid="{00000000-0005-0000-0000-0000628C0000}"/>
    <cellStyle name="Percent 7 3 2 2 3 2 2 3 2" xfId="7922" xr:uid="{00000000-0005-0000-0000-0000638C0000}"/>
    <cellStyle name="Percent 7 3 2 2 3 2 2 3 2 2" xfId="17167" xr:uid="{00000000-0005-0000-0000-0000648C0000}"/>
    <cellStyle name="Percent 7 3 2 2 3 2 2 3 2 3" xfId="26417" xr:uid="{00000000-0005-0000-0000-0000658C0000}"/>
    <cellStyle name="Percent 7 3 2 2 3 2 2 3 2 4" xfId="35662" xr:uid="{00000000-0005-0000-0000-0000668C0000}"/>
    <cellStyle name="Percent 7 3 2 2 3 2 2 3 2 5" xfId="44907" xr:uid="{00000000-0005-0000-0000-0000678C0000}"/>
    <cellStyle name="Percent 7 3 2 2 3 2 2 3 3" xfId="12185" xr:uid="{00000000-0005-0000-0000-0000688C0000}"/>
    <cellStyle name="Percent 7 3 2 2 3 2 2 3 4" xfId="21435" xr:uid="{00000000-0005-0000-0000-0000698C0000}"/>
    <cellStyle name="Percent 7 3 2 2 3 2 2 3 5" xfId="30680" xr:uid="{00000000-0005-0000-0000-00006A8C0000}"/>
    <cellStyle name="Percent 7 3 2 2 3 2 2 3 6" xfId="39925" xr:uid="{00000000-0005-0000-0000-00006B8C0000}"/>
    <cellStyle name="Percent 7 3 2 2 3 2 2 4" xfId="6501" xr:uid="{00000000-0005-0000-0000-00006C8C0000}"/>
    <cellStyle name="Percent 7 3 2 2 3 2 2 4 2" xfId="15746" xr:uid="{00000000-0005-0000-0000-00006D8C0000}"/>
    <cellStyle name="Percent 7 3 2 2 3 2 2 4 3" xfId="24996" xr:uid="{00000000-0005-0000-0000-00006E8C0000}"/>
    <cellStyle name="Percent 7 3 2 2 3 2 2 4 4" xfId="34241" xr:uid="{00000000-0005-0000-0000-00006F8C0000}"/>
    <cellStyle name="Percent 7 3 2 2 3 2 2 4 5" xfId="43486" xr:uid="{00000000-0005-0000-0000-0000708C0000}"/>
    <cellStyle name="Percent 7 3 2 2 3 2 2 5" xfId="10764" xr:uid="{00000000-0005-0000-0000-0000718C0000}"/>
    <cellStyle name="Percent 7 3 2 2 3 2 2 6" xfId="20014" xr:uid="{00000000-0005-0000-0000-0000728C0000}"/>
    <cellStyle name="Percent 7 3 2 2 3 2 2 7" xfId="29259" xr:uid="{00000000-0005-0000-0000-0000738C0000}"/>
    <cellStyle name="Percent 7 3 2 2 3 2 2 8" xfId="38504" xr:uid="{00000000-0005-0000-0000-0000748C0000}"/>
    <cellStyle name="Percent 7 3 2 2 3 2 3" xfId="3659" xr:uid="{00000000-0005-0000-0000-0000758C0000}"/>
    <cellStyle name="Percent 7 3 2 2 3 2 3 2" xfId="8641" xr:uid="{00000000-0005-0000-0000-0000768C0000}"/>
    <cellStyle name="Percent 7 3 2 2 3 2 3 2 2" xfId="17886" xr:uid="{00000000-0005-0000-0000-0000778C0000}"/>
    <cellStyle name="Percent 7 3 2 2 3 2 3 2 3" xfId="27136" xr:uid="{00000000-0005-0000-0000-0000788C0000}"/>
    <cellStyle name="Percent 7 3 2 2 3 2 3 2 4" xfId="36381" xr:uid="{00000000-0005-0000-0000-0000798C0000}"/>
    <cellStyle name="Percent 7 3 2 2 3 2 3 2 5" xfId="45626" xr:uid="{00000000-0005-0000-0000-00007A8C0000}"/>
    <cellStyle name="Percent 7 3 2 2 3 2 3 3" xfId="12904" xr:uid="{00000000-0005-0000-0000-00007B8C0000}"/>
    <cellStyle name="Percent 7 3 2 2 3 2 3 4" xfId="22154" xr:uid="{00000000-0005-0000-0000-00007C8C0000}"/>
    <cellStyle name="Percent 7 3 2 2 3 2 3 5" xfId="31399" xr:uid="{00000000-0005-0000-0000-00007D8C0000}"/>
    <cellStyle name="Percent 7 3 2 2 3 2 3 6" xfId="40644" xr:uid="{00000000-0005-0000-0000-00007E8C0000}"/>
    <cellStyle name="Percent 7 3 2 2 3 2 4" xfId="2221" xr:uid="{00000000-0005-0000-0000-00007F8C0000}"/>
    <cellStyle name="Percent 7 3 2 2 3 2 4 2" xfId="7203" xr:uid="{00000000-0005-0000-0000-0000808C0000}"/>
    <cellStyle name="Percent 7 3 2 2 3 2 4 2 2" xfId="16448" xr:uid="{00000000-0005-0000-0000-0000818C0000}"/>
    <cellStyle name="Percent 7 3 2 2 3 2 4 2 3" xfId="25698" xr:uid="{00000000-0005-0000-0000-0000828C0000}"/>
    <cellStyle name="Percent 7 3 2 2 3 2 4 2 4" xfId="34943" xr:uid="{00000000-0005-0000-0000-0000838C0000}"/>
    <cellStyle name="Percent 7 3 2 2 3 2 4 2 5" xfId="44188" xr:uid="{00000000-0005-0000-0000-0000848C0000}"/>
    <cellStyle name="Percent 7 3 2 2 3 2 4 3" xfId="11466" xr:uid="{00000000-0005-0000-0000-0000858C0000}"/>
    <cellStyle name="Percent 7 3 2 2 3 2 4 4" xfId="20716" xr:uid="{00000000-0005-0000-0000-0000868C0000}"/>
    <cellStyle name="Percent 7 3 2 2 3 2 4 5" xfId="29961" xr:uid="{00000000-0005-0000-0000-0000878C0000}"/>
    <cellStyle name="Percent 7 3 2 2 3 2 4 6" xfId="39206" xr:uid="{00000000-0005-0000-0000-0000888C0000}"/>
    <cellStyle name="Percent 7 3 2 2 3 2 5" xfId="5799" xr:uid="{00000000-0005-0000-0000-0000898C0000}"/>
    <cellStyle name="Percent 7 3 2 2 3 2 5 2" xfId="15044" xr:uid="{00000000-0005-0000-0000-00008A8C0000}"/>
    <cellStyle name="Percent 7 3 2 2 3 2 5 3" xfId="24294" xr:uid="{00000000-0005-0000-0000-00008B8C0000}"/>
    <cellStyle name="Percent 7 3 2 2 3 2 5 4" xfId="33539" xr:uid="{00000000-0005-0000-0000-00008C8C0000}"/>
    <cellStyle name="Percent 7 3 2 2 3 2 5 5" xfId="42784" xr:uid="{00000000-0005-0000-0000-00008D8C0000}"/>
    <cellStyle name="Percent 7 3 2 2 3 2 6" xfId="5080" xr:uid="{00000000-0005-0000-0000-00008E8C0000}"/>
    <cellStyle name="Percent 7 3 2 2 3 2 6 2" xfId="14325" xr:uid="{00000000-0005-0000-0000-00008F8C0000}"/>
    <cellStyle name="Percent 7 3 2 2 3 2 6 3" xfId="23575" xr:uid="{00000000-0005-0000-0000-0000908C0000}"/>
    <cellStyle name="Percent 7 3 2 2 3 2 6 4" xfId="32820" xr:uid="{00000000-0005-0000-0000-0000918C0000}"/>
    <cellStyle name="Percent 7 3 2 2 3 2 6 5" xfId="42065" xr:uid="{00000000-0005-0000-0000-0000928C0000}"/>
    <cellStyle name="Percent 7 3 2 2 3 2 7" xfId="10062" xr:uid="{00000000-0005-0000-0000-0000938C0000}"/>
    <cellStyle name="Percent 7 3 2 2 3 2 8" xfId="19312" xr:uid="{00000000-0005-0000-0000-0000948C0000}"/>
    <cellStyle name="Percent 7 3 2 2 3 2 9" xfId="28557" xr:uid="{00000000-0005-0000-0000-0000958C0000}"/>
    <cellStyle name="Percent 7 3 2 2 3 3" xfId="1168" xr:uid="{00000000-0005-0000-0000-0000968C0000}"/>
    <cellStyle name="Percent 7 3 2 2 3 3 2" xfId="4010" xr:uid="{00000000-0005-0000-0000-0000978C0000}"/>
    <cellStyle name="Percent 7 3 2 2 3 3 2 2" xfId="8992" xr:uid="{00000000-0005-0000-0000-0000988C0000}"/>
    <cellStyle name="Percent 7 3 2 2 3 3 2 2 2" xfId="18237" xr:uid="{00000000-0005-0000-0000-0000998C0000}"/>
    <cellStyle name="Percent 7 3 2 2 3 3 2 2 3" xfId="27487" xr:uid="{00000000-0005-0000-0000-00009A8C0000}"/>
    <cellStyle name="Percent 7 3 2 2 3 3 2 2 4" xfId="36732" xr:uid="{00000000-0005-0000-0000-00009B8C0000}"/>
    <cellStyle name="Percent 7 3 2 2 3 3 2 2 5" xfId="45977" xr:uid="{00000000-0005-0000-0000-00009C8C0000}"/>
    <cellStyle name="Percent 7 3 2 2 3 3 2 3" xfId="13255" xr:uid="{00000000-0005-0000-0000-00009D8C0000}"/>
    <cellStyle name="Percent 7 3 2 2 3 3 2 4" xfId="22505" xr:uid="{00000000-0005-0000-0000-00009E8C0000}"/>
    <cellStyle name="Percent 7 3 2 2 3 3 2 5" xfId="31750" xr:uid="{00000000-0005-0000-0000-00009F8C0000}"/>
    <cellStyle name="Percent 7 3 2 2 3 3 2 6" xfId="40995" xr:uid="{00000000-0005-0000-0000-0000A08C0000}"/>
    <cellStyle name="Percent 7 3 2 2 3 3 3" xfId="2572" xr:uid="{00000000-0005-0000-0000-0000A18C0000}"/>
    <cellStyle name="Percent 7 3 2 2 3 3 3 2" xfId="7554" xr:uid="{00000000-0005-0000-0000-0000A28C0000}"/>
    <cellStyle name="Percent 7 3 2 2 3 3 3 2 2" xfId="16799" xr:uid="{00000000-0005-0000-0000-0000A38C0000}"/>
    <cellStyle name="Percent 7 3 2 2 3 3 3 2 3" xfId="26049" xr:uid="{00000000-0005-0000-0000-0000A48C0000}"/>
    <cellStyle name="Percent 7 3 2 2 3 3 3 2 4" xfId="35294" xr:uid="{00000000-0005-0000-0000-0000A58C0000}"/>
    <cellStyle name="Percent 7 3 2 2 3 3 3 2 5" xfId="44539" xr:uid="{00000000-0005-0000-0000-0000A68C0000}"/>
    <cellStyle name="Percent 7 3 2 2 3 3 3 3" xfId="11817" xr:uid="{00000000-0005-0000-0000-0000A78C0000}"/>
    <cellStyle name="Percent 7 3 2 2 3 3 3 4" xfId="21067" xr:uid="{00000000-0005-0000-0000-0000A88C0000}"/>
    <cellStyle name="Percent 7 3 2 2 3 3 3 5" xfId="30312" xr:uid="{00000000-0005-0000-0000-0000A98C0000}"/>
    <cellStyle name="Percent 7 3 2 2 3 3 3 6" xfId="39557" xr:uid="{00000000-0005-0000-0000-0000AA8C0000}"/>
    <cellStyle name="Percent 7 3 2 2 3 3 4" xfId="6150" xr:uid="{00000000-0005-0000-0000-0000AB8C0000}"/>
    <cellStyle name="Percent 7 3 2 2 3 3 4 2" xfId="15395" xr:uid="{00000000-0005-0000-0000-0000AC8C0000}"/>
    <cellStyle name="Percent 7 3 2 2 3 3 4 3" xfId="24645" xr:uid="{00000000-0005-0000-0000-0000AD8C0000}"/>
    <cellStyle name="Percent 7 3 2 2 3 3 4 4" xfId="33890" xr:uid="{00000000-0005-0000-0000-0000AE8C0000}"/>
    <cellStyle name="Percent 7 3 2 2 3 3 4 5" xfId="43135" xr:uid="{00000000-0005-0000-0000-0000AF8C0000}"/>
    <cellStyle name="Percent 7 3 2 2 3 3 5" xfId="10413" xr:uid="{00000000-0005-0000-0000-0000B08C0000}"/>
    <cellStyle name="Percent 7 3 2 2 3 3 6" xfId="19663" xr:uid="{00000000-0005-0000-0000-0000B18C0000}"/>
    <cellStyle name="Percent 7 3 2 2 3 3 7" xfId="28908" xr:uid="{00000000-0005-0000-0000-0000B28C0000}"/>
    <cellStyle name="Percent 7 3 2 2 3 3 8" xfId="38153" xr:uid="{00000000-0005-0000-0000-0000B38C0000}"/>
    <cellStyle name="Percent 7 3 2 2 3 4" xfId="3291" xr:uid="{00000000-0005-0000-0000-0000B48C0000}"/>
    <cellStyle name="Percent 7 3 2 2 3 4 2" xfId="8273" xr:uid="{00000000-0005-0000-0000-0000B58C0000}"/>
    <cellStyle name="Percent 7 3 2 2 3 4 2 2" xfId="17518" xr:uid="{00000000-0005-0000-0000-0000B68C0000}"/>
    <cellStyle name="Percent 7 3 2 2 3 4 2 3" xfId="26768" xr:uid="{00000000-0005-0000-0000-0000B78C0000}"/>
    <cellStyle name="Percent 7 3 2 2 3 4 2 4" xfId="36013" xr:uid="{00000000-0005-0000-0000-0000B88C0000}"/>
    <cellStyle name="Percent 7 3 2 2 3 4 2 5" xfId="45258" xr:uid="{00000000-0005-0000-0000-0000B98C0000}"/>
    <cellStyle name="Percent 7 3 2 2 3 4 3" xfId="12536" xr:uid="{00000000-0005-0000-0000-0000BA8C0000}"/>
    <cellStyle name="Percent 7 3 2 2 3 4 4" xfId="21786" xr:uid="{00000000-0005-0000-0000-0000BB8C0000}"/>
    <cellStyle name="Percent 7 3 2 2 3 4 5" xfId="31031" xr:uid="{00000000-0005-0000-0000-0000BC8C0000}"/>
    <cellStyle name="Percent 7 3 2 2 3 4 6" xfId="40276" xr:uid="{00000000-0005-0000-0000-0000BD8C0000}"/>
    <cellStyle name="Percent 7 3 2 2 3 5" xfId="1753" xr:uid="{00000000-0005-0000-0000-0000BE8C0000}"/>
    <cellStyle name="Percent 7 3 2 2 3 5 2" xfId="6735" xr:uid="{00000000-0005-0000-0000-0000BF8C0000}"/>
    <cellStyle name="Percent 7 3 2 2 3 5 2 2" xfId="15980" xr:uid="{00000000-0005-0000-0000-0000C08C0000}"/>
    <cellStyle name="Percent 7 3 2 2 3 5 2 3" xfId="25230" xr:uid="{00000000-0005-0000-0000-0000C18C0000}"/>
    <cellStyle name="Percent 7 3 2 2 3 5 2 4" xfId="34475" xr:uid="{00000000-0005-0000-0000-0000C28C0000}"/>
    <cellStyle name="Percent 7 3 2 2 3 5 2 5" xfId="43720" xr:uid="{00000000-0005-0000-0000-0000C38C0000}"/>
    <cellStyle name="Percent 7 3 2 2 3 5 3" xfId="10998" xr:uid="{00000000-0005-0000-0000-0000C48C0000}"/>
    <cellStyle name="Percent 7 3 2 2 3 5 4" xfId="20248" xr:uid="{00000000-0005-0000-0000-0000C58C0000}"/>
    <cellStyle name="Percent 7 3 2 2 3 5 5" xfId="29493" xr:uid="{00000000-0005-0000-0000-0000C68C0000}"/>
    <cellStyle name="Percent 7 3 2 2 3 5 6" xfId="38738" xr:uid="{00000000-0005-0000-0000-0000C78C0000}"/>
    <cellStyle name="Percent 7 3 2 2 3 6" xfId="5431" xr:uid="{00000000-0005-0000-0000-0000C88C0000}"/>
    <cellStyle name="Percent 7 3 2 2 3 6 2" xfId="14676" xr:uid="{00000000-0005-0000-0000-0000C98C0000}"/>
    <cellStyle name="Percent 7 3 2 2 3 6 3" xfId="23926" xr:uid="{00000000-0005-0000-0000-0000CA8C0000}"/>
    <cellStyle name="Percent 7 3 2 2 3 6 4" xfId="33171" xr:uid="{00000000-0005-0000-0000-0000CB8C0000}"/>
    <cellStyle name="Percent 7 3 2 2 3 6 5" xfId="42416" xr:uid="{00000000-0005-0000-0000-0000CC8C0000}"/>
    <cellStyle name="Percent 7 3 2 2 3 7" xfId="4729" xr:uid="{00000000-0005-0000-0000-0000CD8C0000}"/>
    <cellStyle name="Percent 7 3 2 2 3 7 2" xfId="13974" xr:uid="{00000000-0005-0000-0000-0000CE8C0000}"/>
    <cellStyle name="Percent 7 3 2 2 3 7 3" xfId="23224" xr:uid="{00000000-0005-0000-0000-0000CF8C0000}"/>
    <cellStyle name="Percent 7 3 2 2 3 7 4" xfId="32469" xr:uid="{00000000-0005-0000-0000-0000D08C0000}"/>
    <cellStyle name="Percent 7 3 2 2 3 7 5" xfId="41714" xr:uid="{00000000-0005-0000-0000-0000D18C0000}"/>
    <cellStyle name="Percent 7 3 2 2 3 8" xfId="9694" xr:uid="{00000000-0005-0000-0000-0000D28C0000}"/>
    <cellStyle name="Percent 7 3 2 2 3 9" xfId="18944" xr:uid="{00000000-0005-0000-0000-0000D38C0000}"/>
    <cellStyle name="Percent 7 3 2 2 4" xfId="583" xr:uid="{00000000-0005-0000-0000-0000D48C0000}"/>
    <cellStyle name="Percent 7 3 2 2 4 10" xfId="37568" xr:uid="{00000000-0005-0000-0000-0000D58C0000}"/>
    <cellStyle name="Percent 7 3 2 2 4 2" xfId="1285" xr:uid="{00000000-0005-0000-0000-0000D68C0000}"/>
    <cellStyle name="Percent 7 3 2 2 4 2 2" xfId="4127" xr:uid="{00000000-0005-0000-0000-0000D78C0000}"/>
    <cellStyle name="Percent 7 3 2 2 4 2 2 2" xfId="9109" xr:uid="{00000000-0005-0000-0000-0000D88C0000}"/>
    <cellStyle name="Percent 7 3 2 2 4 2 2 2 2" xfId="18354" xr:uid="{00000000-0005-0000-0000-0000D98C0000}"/>
    <cellStyle name="Percent 7 3 2 2 4 2 2 2 3" xfId="27604" xr:uid="{00000000-0005-0000-0000-0000DA8C0000}"/>
    <cellStyle name="Percent 7 3 2 2 4 2 2 2 4" xfId="36849" xr:uid="{00000000-0005-0000-0000-0000DB8C0000}"/>
    <cellStyle name="Percent 7 3 2 2 4 2 2 2 5" xfId="46094" xr:uid="{00000000-0005-0000-0000-0000DC8C0000}"/>
    <cellStyle name="Percent 7 3 2 2 4 2 2 3" xfId="13372" xr:uid="{00000000-0005-0000-0000-0000DD8C0000}"/>
    <cellStyle name="Percent 7 3 2 2 4 2 2 4" xfId="22622" xr:uid="{00000000-0005-0000-0000-0000DE8C0000}"/>
    <cellStyle name="Percent 7 3 2 2 4 2 2 5" xfId="31867" xr:uid="{00000000-0005-0000-0000-0000DF8C0000}"/>
    <cellStyle name="Percent 7 3 2 2 4 2 2 6" xfId="41112" xr:uid="{00000000-0005-0000-0000-0000E08C0000}"/>
    <cellStyle name="Percent 7 3 2 2 4 2 3" xfId="2706" xr:uid="{00000000-0005-0000-0000-0000E18C0000}"/>
    <cellStyle name="Percent 7 3 2 2 4 2 3 2" xfId="7688" xr:uid="{00000000-0005-0000-0000-0000E28C0000}"/>
    <cellStyle name="Percent 7 3 2 2 4 2 3 2 2" xfId="16933" xr:uid="{00000000-0005-0000-0000-0000E38C0000}"/>
    <cellStyle name="Percent 7 3 2 2 4 2 3 2 3" xfId="26183" xr:uid="{00000000-0005-0000-0000-0000E48C0000}"/>
    <cellStyle name="Percent 7 3 2 2 4 2 3 2 4" xfId="35428" xr:uid="{00000000-0005-0000-0000-0000E58C0000}"/>
    <cellStyle name="Percent 7 3 2 2 4 2 3 2 5" xfId="44673" xr:uid="{00000000-0005-0000-0000-0000E68C0000}"/>
    <cellStyle name="Percent 7 3 2 2 4 2 3 3" xfId="11951" xr:uid="{00000000-0005-0000-0000-0000E78C0000}"/>
    <cellStyle name="Percent 7 3 2 2 4 2 3 4" xfId="21201" xr:uid="{00000000-0005-0000-0000-0000E88C0000}"/>
    <cellStyle name="Percent 7 3 2 2 4 2 3 5" xfId="30446" xr:uid="{00000000-0005-0000-0000-0000E98C0000}"/>
    <cellStyle name="Percent 7 3 2 2 4 2 3 6" xfId="39691" xr:uid="{00000000-0005-0000-0000-0000EA8C0000}"/>
    <cellStyle name="Percent 7 3 2 2 4 2 4" xfId="6267" xr:uid="{00000000-0005-0000-0000-0000EB8C0000}"/>
    <cellStyle name="Percent 7 3 2 2 4 2 4 2" xfId="15512" xr:uid="{00000000-0005-0000-0000-0000EC8C0000}"/>
    <cellStyle name="Percent 7 3 2 2 4 2 4 3" xfId="24762" xr:uid="{00000000-0005-0000-0000-0000ED8C0000}"/>
    <cellStyle name="Percent 7 3 2 2 4 2 4 4" xfId="34007" xr:uid="{00000000-0005-0000-0000-0000EE8C0000}"/>
    <cellStyle name="Percent 7 3 2 2 4 2 4 5" xfId="43252" xr:uid="{00000000-0005-0000-0000-0000EF8C0000}"/>
    <cellStyle name="Percent 7 3 2 2 4 2 5" xfId="10530" xr:uid="{00000000-0005-0000-0000-0000F08C0000}"/>
    <cellStyle name="Percent 7 3 2 2 4 2 6" xfId="19780" xr:uid="{00000000-0005-0000-0000-0000F18C0000}"/>
    <cellStyle name="Percent 7 3 2 2 4 2 7" xfId="29025" xr:uid="{00000000-0005-0000-0000-0000F28C0000}"/>
    <cellStyle name="Percent 7 3 2 2 4 2 8" xfId="38270" xr:uid="{00000000-0005-0000-0000-0000F38C0000}"/>
    <cellStyle name="Percent 7 3 2 2 4 3" xfId="3425" xr:uid="{00000000-0005-0000-0000-0000F48C0000}"/>
    <cellStyle name="Percent 7 3 2 2 4 3 2" xfId="8407" xr:uid="{00000000-0005-0000-0000-0000F58C0000}"/>
    <cellStyle name="Percent 7 3 2 2 4 3 2 2" xfId="17652" xr:uid="{00000000-0005-0000-0000-0000F68C0000}"/>
    <cellStyle name="Percent 7 3 2 2 4 3 2 3" xfId="26902" xr:uid="{00000000-0005-0000-0000-0000F78C0000}"/>
    <cellStyle name="Percent 7 3 2 2 4 3 2 4" xfId="36147" xr:uid="{00000000-0005-0000-0000-0000F88C0000}"/>
    <cellStyle name="Percent 7 3 2 2 4 3 2 5" xfId="45392" xr:uid="{00000000-0005-0000-0000-0000F98C0000}"/>
    <cellStyle name="Percent 7 3 2 2 4 3 3" xfId="12670" xr:uid="{00000000-0005-0000-0000-0000FA8C0000}"/>
    <cellStyle name="Percent 7 3 2 2 4 3 4" xfId="21920" xr:uid="{00000000-0005-0000-0000-0000FB8C0000}"/>
    <cellStyle name="Percent 7 3 2 2 4 3 5" xfId="31165" xr:uid="{00000000-0005-0000-0000-0000FC8C0000}"/>
    <cellStyle name="Percent 7 3 2 2 4 3 6" xfId="40410" xr:uid="{00000000-0005-0000-0000-0000FD8C0000}"/>
    <cellStyle name="Percent 7 3 2 2 4 4" xfId="1987" xr:uid="{00000000-0005-0000-0000-0000FE8C0000}"/>
    <cellStyle name="Percent 7 3 2 2 4 4 2" xfId="6969" xr:uid="{00000000-0005-0000-0000-0000FF8C0000}"/>
    <cellStyle name="Percent 7 3 2 2 4 4 2 2" xfId="16214" xr:uid="{00000000-0005-0000-0000-0000008D0000}"/>
    <cellStyle name="Percent 7 3 2 2 4 4 2 3" xfId="25464" xr:uid="{00000000-0005-0000-0000-0000018D0000}"/>
    <cellStyle name="Percent 7 3 2 2 4 4 2 4" xfId="34709" xr:uid="{00000000-0005-0000-0000-0000028D0000}"/>
    <cellStyle name="Percent 7 3 2 2 4 4 2 5" xfId="43954" xr:uid="{00000000-0005-0000-0000-0000038D0000}"/>
    <cellStyle name="Percent 7 3 2 2 4 4 3" xfId="11232" xr:uid="{00000000-0005-0000-0000-0000048D0000}"/>
    <cellStyle name="Percent 7 3 2 2 4 4 4" xfId="20482" xr:uid="{00000000-0005-0000-0000-0000058D0000}"/>
    <cellStyle name="Percent 7 3 2 2 4 4 5" xfId="29727" xr:uid="{00000000-0005-0000-0000-0000068D0000}"/>
    <cellStyle name="Percent 7 3 2 2 4 4 6" xfId="38972" xr:uid="{00000000-0005-0000-0000-0000078D0000}"/>
    <cellStyle name="Percent 7 3 2 2 4 5" xfId="5565" xr:uid="{00000000-0005-0000-0000-0000088D0000}"/>
    <cellStyle name="Percent 7 3 2 2 4 5 2" xfId="14810" xr:uid="{00000000-0005-0000-0000-0000098D0000}"/>
    <cellStyle name="Percent 7 3 2 2 4 5 3" xfId="24060" xr:uid="{00000000-0005-0000-0000-00000A8D0000}"/>
    <cellStyle name="Percent 7 3 2 2 4 5 4" xfId="33305" xr:uid="{00000000-0005-0000-0000-00000B8D0000}"/>
    <cellStyle name="Percent 7 3 2 2 4 5 5" xfId="42550" xr:uid="{00000000-0005-0000-0000-00000C8D0000}"/>
    <cellStyle name="Percent 7 3 2 2 4 6" xfId="4846" xr:uid="{00000000-0005-0000-0000-00000D8D0000}"/>
    <cellStyle name="Percent 7 3 2 2 4 6 2" xfId="14091" xr:uid="{00000000-0005-0000-0000-00000E8D0000}"/>
    <cellStyle name="Percent 7 3 2 2 4 6 3" xfId="23341" xr:uid="{00000000-0005-0000-0000-00000F8D0000}"/>
    <cellStyle name="Percent 7 3 2 2 4 6 4" xfId="32586" xr:uid="{00000000-0005-0000-0000-0000108D0000}"/>
    <cellStyle name="Percent 7 3 2 2 4 6 5" xfId="41831" xr:uid="{00000000-0005-0000-0000-0000118D0000}"/>
    <cellStyle name="Percent 7 3 2 2 4 7" xfId="9828" xr:uid="{00000000-0005-0000-0000-0000128D0000}"/>
    <cellStyle name="Percent 7 3 2 2 4 8" xfId="19078" xr:uid="{00000000-0005-0000-0000-0000138D0000}"/>
    <cellStyle name="Percent 7 3 2 2 4 9" xfId="28323" xr:uid="{00000000-0005-0000-0000-0000148D0000}"/>
    <cellStyle name="Percent 7 3 2 2 5" xfId="934" xr:uid="{00000000-0005-0000-0000-0000158D0000}"/>
    <cellStyle name="Percent 7 3 2 2 5 2" xfId="3776" xr:uid="{00000000-0005-0000-0000-0000168D0000}"/>
    <cellStyle name="Percent 7 3 2 2 5 2 2" xfId="8758" xr:uid="{00000000-0005-0000-0000-0000178D0000}"/>
    <cellStyle name="Percent 7 3 2 2 5 2 2 2" xfId="18003" xr:uid="{00000000-0005-0000-0000-0000188D0000}"/>
    <cellStyle name="Percent 7 3 2 2 5 2 2 3" xfId="27253" xr:uid="{00000000-0005-0000-0000-0000198D0000}"/>
    <cellStyle name="Percent 7 3 2 2 5 2 2 4" xfId="36498" xr:uid="{00000000-0005-0000-0000-00001A8D0000}"/>
    <cellStyle name="Percent 7 3 2 2 5 2 2 5" xfId="45743" xr:uid="{00000000-0005-0000-0000-00001B8D0000}"/>
    <cellStyle name="Percent 7 3 2 2 5 2 3" xfId="13021" xr:uid="{00000000-0005-0000-0000-00001C8D0000}"/>
    <cellStyle name="Percent 7 3 2 2 5 2 4" xfId="22271" xr:uid="{00000000-0005-0000-0000-00001D8D0000}"/>
    <cellStyle name="Percent 7 3 2 2 5 2 5" xfId="31516" xr:uid="{00000000-0005-0000-0000-00001E8D0000}"/>
    <cellStyle name="Percent 7 3 2 2 5 2 6" xfId="40761" xr:uid="{00000000-0005-0000-0000-00001F8D0000}"/>
    <cellStyle name="Percent 7 3 2 2 5 3" xfId="2338" xr:uid="{00000000-0005-0000-0000-0000208D0000}"/>
    <cellStyle name="Percent 7 3 2 2 5 3 2" xfId="7320" xr:uid="{00000000-0005-0000-0000-0000218D0000}"/>
    <cellStyle name="Percent 7 3 2 2 5 3 2 2" xfId="16565" xr:uid="{00000000-0005-0000-0000-0000228D0000}"/>
    <cellStyle name="Percent 7 3 2 2 5 3 2 3" xfId="25815" xr:uid="{00000000-0005-0000-0000-0000238D0000}"/>
    <cellStyle name="Percent 7 3 2 2 5 3 2 4" xfId="35060" xr:uid="{00000000-0005-0000-0000-0000248D0000}"/>
    <cellStyle name="Percent 7 3 2 2 5 3 2 5" xfId="44305" xr:uid="{00000000-0005-0000-0000-0000258D0000}"/>
    <cellStyle name="Percent 7 3 2 2 5 3 3" xfId="11583" xr:uid="{00000000-0005-0000-0000-0000268D0000}"/>
    <cellStyle name="Percent 7 3 2 2 5 3 4" xfId="20833" xr:uid="{00000000-0005-0000-0000-0000278D0000}"/>
    <cellStyle name="Percent 7 3 2 2 5 3 5" xfId="30078" xr:uid="{00000000-0005-0000-0000-0000288D0000}"/>
    <cellStyle name="Percent 7 3 2 2 5 3 6" xfId="39323" xr:uid="{00000000-0005-0000-0000-0000298D0000}"/>
    <cellStyle name="Percent 7 3 2 2 5 4" xfId="5916" xr:uid="{00000000-0005-0000-0000-00002A8D0000}"/>
    <cellStyle name="Percent 7 3 2 2 5 4 2" xfId="15161" xr:uid="{00000000-0005-0000-0000-00002B8D0000}"/>
    <cellStyle name="Percent 7 3 2 2 5 4 3" xfId="24411" xr:uid="{00000000-0005-0000-0000-00002C8D0000}"/>
    <cellStyle name="Percent 7 3 2 2 5 4 4" xfId="33656" xr:uid="{00000000-0005-0000-0000-00002D8D0000}"/>
    <cellStyle name="Percent 7 3 2 2 5 4 5" xfId="42901" xr:uid="{00000000-0005-0000-0000-00002E8D0000}"/>
    <cellStyle name="Percent 7 3 2 2 5 5" xfId="10179" xr:uid="{00000000-0005-0000-0000-00002F8D0000}"/>
    <cellStyle name="Percent 7 3 2 2 5 6" xfId="19429" xr:uid="{00000000-0005-0000-0000-0000308D0000}"/>
    <cellStyle name="Percent 7 3 2 2 5 7" xfId="28674" xr:uid="{00000000-0005-0000-0000-0000318D0000}"/>
    <cellStyle name="Percent 7 3 2 2 5 8" xfId="37919" xr:uid="{00000000-0005-0000-0000-0000328D0000}"/>
    <cellStyle name="Percent 7 3 2 2 6" xfId="3057" xr:uid="{00000000-0005-0000-0000-0000338D0000}"/>
    <cellStyle name="Percent 7 3 2 2 6 2" xfId="8039" xr:uid="{00000000-0005-0000-0000-0000348D0000}"/>
    <cellStyle name="Percent 7 3 2 2 6 2 2" xfId="17284" xr:uid="{00000000-0005-0000-0000-0000358D0000}"/>
    <cellStyle name="Percent 7 3 2 2 6 2 3" xfId="26534" xr:uid="{00000000-0005-0000-0000-0000368D0000}"/>
    <cellStyle name="Percent 7 3 2 2 6 2 4" xfId="35779" xr:uid="{00000000-0005-0000-0000-0000378D0000}"/>
    <cellStyle name="Percent 7 3 2 2 6 2 5" xfId="45024" xr:uid="{00000000-0005-0000-0000-0000388D0000}"/>
    <cellStyle name="Percent 7 3 2 2 6 3" xfId="12302" xr:uid="{00000000-0005-0000-0000-0000398D0000}"/>
    <cellStyle name="Percent 7 3 2 2 6 4" xfId="21552" xr:uid="{00000000-0005-0000-0000-00003A8D0000}"/>
    <cellStyle name="Percent 7 3 2 2 6 5" xfId="30797" xr:uid="{00000000-0005-0000-0000-00003B8D0000}"/>
    <cellStyle name="Percent 7 3 2 2 6 6" xfId="40042" xr:uid="{00000000-0005-0000-0000-00003C8D0000}"/>
    <cellStyle name="Percent 7 3 2 2 7" xfId="1597" xr:uid="{00000000-0005-0000-0000-00003D8D0000}"/>
    <cellStyle name="Percent 7 3 2 2 7 2" xfId="6579" xr:uid="{00000000-0005-0000-0000-00003E8D0000}"/>
    <cellStyle name="Percent 7 3 2 2 7 2 2" xfId="15824" xr:uid="{00000000-0005-0000-0000-00003F8D0000}"/>
    <cellStyle name="Percent 7 3 2 2 7 2 3" xfId="25074" xr:uid="{00000000-0005-0000-0000-0000408D0000}"/>
    <cellStyle name="Percent 7 3 2 2 7 2 4" xfId="34319" xr:uid="{00000000-0005-0000-0000-0000418D0000}"/>
    <cellStyle name="Percent 7 3 2 2 7 2 5" xfId="43564" xr:uid="{00000000-0005-0000-0000-0000428D0000}"/>
    <cellStyle name="Percent 7 3 2 2 7 3" xfId="10842" xr:uid="{00000000-0005-0000-0000-0000438D0000}"/>
    <cellStyle name="Percent 7 3 2 2 7 4" xfId="20092" xr:uid="{00000000-0005-0000-0000-0000448D0000}"/>
    <cellStyle name="Percent 7 3 2 2 7 5" xfId="29337" xr:uid="{00000000-0005-0000-0000-0000458D0000}"/>
    <cellStyle name="Percent 7 3 2 2 7 6" xfId="38582" xr:uid="{00000000-0005-0000-0000-0000468D0000}"/>
    <cellStyle name="Percent 7 3 2 2 8" xfId="5197" xr:uid="{00000000-0005-0000-0000-0000478D0000}"/>
    <cellStyle name="Percent 7 3 2 2 8 2" xfId="14442" xr:uid="{00000000-0005-0000-0000-0000488D0000}"/>
    <cellStyle name="Percent 7 3 2 2 8 3" xfId="23692" xr:uid="{00000000-0005-0000-0000-0000498D0000}"/>
    <cellStyle name="Percent 7 3 2 2 8 4" xfId="32937" xr:uid="{00000000-0005-0000-0000-00004A8D0000}"/>
    <cellStyle name="Percent 7 3 2 2 8 5" xfId="42182" xr:uid="{00000000-0005-0000-0000-00004B8D0000}"/>
    <cellStyle name="Percent 7 3 2 2 9" xfId="4495" xr:uid="{00000000-0005-0000-0000-00004C8D0000}"/>
    <cellStyle name="Percent 7 3 2 2 9 2" xfId="13740" xr:uid="{00000000-0005-0000-0000-00004D8D0000}"/>
    <cellStyle name="Percent 7 3 2 2 9 3" xfId="22990" xr:uid="{00000000-0005-0000-0000-00004E8D0000}"/>
    <cellStyle name="Percent 7 3 2 2 9 4" xfId="32235" xr:uid="{00000000-0005-0000-0000-00004F8D0000}"/>
    <cellStyle name="Percent 7 3 2 2 9 5" xfId="41480" xr:uid="{00000000-0005-0000-0000-0000508D0000}"/>
    <cellStyle name="Percent 7 3 2 3" xfId="174" xr:uid="{00000000-0005-0000-0000-0000518D0000}"/>
    <cellStyle name="Percent 7 3 2 3 10" xfId="9421" xr:uid="{00000000-0005-0000-0000-0000528D0000}"/>
    <cellStyle name="Percent 7 3 2 3 11" xfId="18671" xr:uid="{00000000-0005-0000-0000-0000538D0000}"/>
    <cellStyle name="Percent 7 3 2 3 12" xfId="27916" xr:uid="{00000000-0005-0000-0000-0000548D0000}"/>
    <cellStyle name="Percent 7 3 2 3 13" xfId="37161" xr:uid="{00000000-0005-0000-0000-0000558D0000}"/>
    <cellStyle name="Percent 7 3 2 3 2" xfId="331" xr:uid="{00000000-0005-0000-0000-0000568D0000}"/>
    <cellStyle name="Percent 7 3 2 3 2 10" xfId="28072" xr:uid="{00000000-0005-0000-0000-0000578D0000}"/>
    <cellStyle name="Percent 7 3 2 3 2 11" xfId="37317" xr:uid="{00000000-0005-0000-0000-0000588D0000}"/>
    <cellStyle name="Percent 7 3 2 3 2 2" xfId="700" xr:uid="{00000000-0005-0000-0000-0000598D0000}"/>
    <cellStyle name="Percent 7 3 2 3 2 2 10" xfId="37685" xr:uid="{00000000-0005-0000-0000-00005A8D0000}"/>
    <cellStyle name="Percent 7 3 2 3 2 2 2" xfId="1402" xr:uid="{00000000-0005-0000-0000-00005B8D0000}"/>
    <cellStyle name="Percent 7 3 2 3 2 2 2 2" xfId="4244" xr:uid="{00000000-0005-0000-0000-00005C8D0000}"/>
    <cellStyle name="Percent 7 3 2 3 2 2 2 2 2" xfId="9226" xr:uid="{00000000-0005-0000-0000-00005D8D0000}"/>
    <cellStyle name="Percent 7 3 2 3 2 2 2 2 2 2" xfId="18471" xr:uid="{00000000-0005-0000-0000-00005E8D0000}"/>
    <cellStyle name="Percent 7 3 2 3 2 2 2 2 2 3" xfId="27721" xr:uid="{00000000-0005-0000-0000-00005F8D0000}"/>
    <cellStyle name="Percent 7 3 2 3 2 2 2 2 2 4" xfId="36966" xr:uid="{00000000-0005-0000-0000-0000608D0000}"/>
    <cellStyle name="Percent 7 3 2 3 2 2 2 2 2 5" xfId="46211" xr:uid="{00000000-0005-0000-0000-0000618D0000}"/>
    <cellStyle name="Percent 7 3 2 3 2 2 2 2 3" xfId="13489" xr:uid="{00000000-0005-0000-0000-0000628D0000}"/>
    <cellStyle name="Percent 7 3 2 3 2 2 2 2 4" xfId="22739" xr:uid="{00000000-0005-0000-0000-0000638D0000}"/>
    <cellStyle name="Percent 7 3 2 3 2 2 2 2 5" xfId="31984" xr:uid="{00000000-0005-0000-0000-0000648D0000}"/>
    <cellStyle name="Percent 7 3 2 3 2 2 2 2 6" xfId="41229" xr:uid="{00000000-0005-0000-0000-0000658D0000}"/>
    <cellStyle name="Percent 7 3 2 3 2 2 2 3" xfId="2823" xr:uid="{00000000-0005-0000-0000-0000668D0000}"/>
    <cellStyle name="Percent 7 3 2 3 2 2 2 3 2" xfId="7805" xr:uid="{00000000-0005-0000-0000-0000678D0000}"/>
    <cellStyle name="Percent 7 3 2 3 2 2 2 3 2 2" xfId="17050" xr:uid="{00000000-0005-0000-0000-0000688D0000}"/>
    <cellStyle name="Percent 7 3 2 3 2 2 2 3 2 3" xfId="26300" xr:uid="{00000000-0005-0000-0000-0000698D0000}"/>
    <cellStyle name="Percent 7 3 2 3 2 2 2 3 2 4" xfId="35545" xr:uid="{00000000-0005-0000-0000-00006A8D0000}"/>
    <cellStyle name="Percent 7 3 2 3 2 2 2 3 2 5" xfId="44790" xr:uid="{00000000-0005-0000-0000-00006B8D0000}"/>
    <cellStyle name="Percent 7 3 2 3 2 2 2 3 3" xfId="12068" xr:uid="{00000000-0005-0000-0000-00006C8D0000}"/>
    <cellStyle name="Percent 7 3 2 3 2 2 2 3 4" xfId="21318" xr:uid="{00000000-0005-0000-0000-00006D8D0000}"/>
    <cellStyle name="Percent 7 3 2 3 2 2 2 3 5" xfId="30563" xr:uid="{00000000-0005-0000-0000-00006E8D0000}"/>
    <cellStyle name="Percent 7 3 2 3 2 2 2 3 6" xfId="39808" xr:uid="{00000000-0005-0000-0000-00006F8D0000}"/>
    <cellStyle name="Percent 7 3 2 3 2 2 2 4" xfId="6384" xr:uid="{00000000-0005-0000-0000-0000708D0000}"/>
    <cellStyle name="Percent 7 3 2 3 2 2 2 4 2" xfId="15629" xr:uid="{00000000-0005-0000-0000-0000718D0000}"/>
    <cellStyle name="Percent 7 3 2 3 2 2 2 4 3" xfId="24879" xr:uid="{00000000-0005-0000-0000-0000728D0000}"/>
    <cellStyle name="Percent 7 3 2 3 2 2 2 4 4" xfId="34124" xr:uid="{00000000-0005-0000-0000-0000738D0000}"/>
    <cellStyle name="Percent 7 3 2 3 2 2 2 4 5" xfId="43369" xr:uid="{00000000-0005-0000-0000-0000748D0000}"/>
    <cellStyle name="Percent 7 3 2 3 2 2 2 5" xfId="10647" xr:uid="{00000000-0005-0000-0000-0000758D0000}"/>
    <cellStyle name="Percent 7 3 2 3 2 2 2 6" xfId="19897" xr:uid="{00000000-0005-0000-0000-0000768D0000}"/>
    <cellStyle name="Percent 7 3 2 3 2 2 2 7" xfId="29142" xr:uid="{00000000-0005-0000-0000-0000778D0000}"/>
    <cellStyle name="Percent 7 3 2 3 2 2 2 8" xfId="38387" xr:uid="{00000000-0005-0000-0000-0000788D0000}"/>
    <cellStyle name="Percent 7 3 2 3 2 2 3" xfId="3542" xr:uid="{00000000-0005-0000-0000-0000798D0000}"/>
    <cellStyle name="Percent 7 3 2 3 2 2 3 2" xfId="8524" xr:uid="{00000000-0005-0000-0000-00007A8D0000}"/>
    <cellStyle name="Percent 7 3 2 3 2 2 3 2 2" xfId="17769" xr:uid="{00000000-0005-0000-0000-00007B8D0000}"/>
    <cellStyle name="Percent 7 3 2 3 2 2 3 2 3" xfId="27019" xr:uid="{00000000-0005-0000-0000-00007C8D0000}"/>
    <cellStyle name="Percent 7 3 2 3 2 2 3 2 4" xfId="36264" xr:uid="{00000000-0005-0000-0000-00007D8D0000}"/>
    <cellStyle name="Percent 7 3 2 3 2 2 3 2 5" xfId="45509" xr:uid="{00000000-0005-0000-0000-00007E8D0000}"/>
    <cellStyle name="Percent 7 3 2 3 2 2 3 3" xfId="12787" xr:uid="{00000000-0005-0000-0000-00007F8D0000}"/>
    <cellStyle name="Percent 7 3 2 3 2 2 3 4" xfId="22037" xr:uid="{00000000-0005-0000-0000-0000808D0000}"/>
    <cellStyle name="Percent 7 3 2 3 2 2 3 5" xfId="31282" xr:uid="{00000000-0005-0000-0000-0000818D0000}"/>
    <cellStyle name="Percent 7 3 2 3 2 2 3 6" xfId="40527" xr:uid="{00000000-0005-0000-0000-0000828D0000}"/>
    <cellStyle name="Percent 7 3 2 3 2 2 4" xfId="2104" xr:uid="{00000000-0005-0000-0000-0000838D0000}"/>
    <cellStyle name="Percent 7 3 2 3 2 2 4 2" xfId="7086" xr:uid="{00000000-0005-0000-0000-0000848D0000}"/>
    <cellStyle name="Percent 7 3 2 3 2 2 4 2 2" xfId="16331" xr:uid="{00000000-0005-0000-0000-0000858D0000}"/>
    <cellStyle name="Percent 7 3 2 3 2 2 4 2 3" xfId="25581" xr:uid="{00000000-0005-0000-0000-0000868D0000}"/>
    <cellStyle name="Percent 7 3 2 3 2 2 4 2 4" xfId="34826" xr:uid="{00000000-0005-0000-0000-0000878D0000}"/>
    <cellStyle name="Percent 7 3 2 3 2 2 4 2 5" xfId="44071" xr:uid="{00000000-0005-0000-0000-0000888D0000}"/>
    <cellStyle name="Percent 7 3 2 3 2 2 4 3" xfId="11349" xr:uid="{00000000-0005-0000-0000-0000898D0000}"/>
    <cellStyle name="Percent 7 3 2 3 2 2 4 4" xfId="20599" xr:uid="{00000000-0005-0000-0000-00008A8D0000}"/>
    <cellStyle name="Percent 7 3 2 3 2 2 4 5" xfId="29844" xr:uid="{00000000-0005-0000-0000-00008B8D0000}"/>
    <cellStyle name="Percent 7 3 2 3 2 2 4 6" xfId="39089" xr:uid="{00000000-0005-0000-0000-00008C8D0000}"/>
    <cellStyle name="Percent 7 3 2 3 2 2 5" xfId="5682" xr:uid="{00000000-0005-0000-0000-00008D8D0000}"/>
    <cellStyle name="Percent 7 3 2 3 2 2 5 2" xfId="14927" xr:uid="{00000000-0005-0000-0000-00008E8D0000}"/>
    <cellStyle name="Percent 7 3 2 3 2 2 5 3" xfId="24177" xr:uid="{00000000-0005-0000-0000-00008F8D0000}"/>
    <cellStyle name="Percent 7 3 2 3 2 2 5 4" xfId="33422" xr:uid="{00000000-0005-0000-0000-0000908D0000}"/>
    <cellStyle name="Percent 7 3 2 3 2 2 5 5" xfId="42667" xr:uid="{00000000-0005-0000-0000-0000918D0000}"/>
    <cellStyle name="Percent 7 3 2 3 2 2 6" xfId="4963" xr:uid="{00000000-0005-0000-0000-0000928D0000}"/>
    <cellStyle name="Percent 7 3 2 3 2 2 6 2" xfId="14208" xr:uid="{00000000-0005-0000-0000-0000938D0000}"/>
    <cellStyle name="Percent 7 3 2 3 2 2 6 3" xfId="23458" xr:uid="{00000000-0005-0000-0000-0000948D0000}"/>
    <cellStyle name="Percent 7 3 2 3 2 2 6 4" xfId="32703" xr:uid="{00000000-0005-0000-0000-0000958D0000}"/>
    <cellStyle name="Percent 7 3 2 3 2 2 6 5" xfId="41948" xr:uid="{00000000-0005-0000-0000-0000968D0000}"/>
    <cellStyle name="Percent 7 3 2 3 2 2 7" xfId="9945" xr:uid="{00000000-0005-0000-0000-0000978D0000}"/>
    <cellStyle name="Percent 7 3 2 3 2 2 8" xfId="19195" xr:uid="{00000000-0005-0000-0000-0000988D0000}"/>
    <cellStyle name="Percent 7 3 2 3 2 2 9" xfId="28440" xr:uid="{00000000-0005-0000-0000-0000998D0000}"/>
    <cellStyle name="Percent 7 3 2 3 2 3" xfId="1051" xr:uid="{00000000-0005-0000-0000-00009A8D0000}"/>
    <cellStyle name="Percent 7 3 2 3 2 3 2" xfId="3893" xr:uid="{00000000-0005-0000-0000-00009B8D0000}"/>
    <cellStyle name="Percent 7 3 2 3 2 3 2 2" xfId="8875" xr:uid="{00000000-0005-0000-0000-00009C8D0000}"/>
    <cellStyle name="Percent 7 3 2 3 2 3 2 2 2" xfId="18120" xr:uid="{00000000-0005-0000-0000-00009D8D0000}"/>
    <cellStyle name="Percent 7 3 2 3 2 3 2 2 3" xfId="27370" xr:uid="{00000000-0005-0000-0000-00009E8D0000}"/>
    <cellStyle name="Percent 7 3 2 3 2 3 2 2 4" xfId="36615" xr:uid="{00000000-0005-0000-0000-00009F8D0000}"/>
    <cellStyle name="Percent 7 3 2 3 2 3 2 2 5" xfId="45860" xr:uid="{00000000-0005-0000-0000-0000A08D0000}"/>
    <cellStyle name="Percent 7 3 2 3 2 3 2 3" xfId="13138" xr:uid="{00000000-0005-0000-0000-0000A18D0000}"/>
    <cellStyle name="Percent 7 3 2 3 2 3 2 4" xfId="22388" xr:uid="{00000000-0005-0000-0000-0000A28D0000}"/>
    <cellStyle name="Percent 7 3 2 3 2 3 2 5" xfId="31633" xr:uid="{00000000-0005-0000-0000-0000A38D0000}"/>
    <cellStyle name="Percent 7 3 2 3 2 3 2 6" xfId="40878" xr:uid="{00000000-0005-0000-0000-0000A48D0000}"/>
    <cellStyle name="Percent 7 3 2 3 2 3 3" xfId="2455" xr:uid="{00000000-0005-0000-0000-0000A58D0000}"/>
    <cellStyle name="Percent 7 3 2 3 2 3 3 2" xfId="7437" xr:uid="{00000000-0005-0000-0000-0000A68D0000}"/>
    <cellStyle name="Percent 7 3 2 3 2 3 3 2 2" xfId="16682" xr:uid="{00000000-0005-0000-0000-0000A78D0000}"/>
    <cellStyle name="Percent 7 3 2 3 2 3 3 2 3" xfId="25932" xr:uid="{00000000-0005-0000-0000-0000A88D0000}"/>
    <cellStyle name="Percent 7 3 2 3 2 3 3 2 4" xfId="35177" xr:uid="{00000000-0005-0000-0000-0000A98D0000}"/>
    <cellStyle name="Percent 7 3 2 3 2 3 3 2 5" xfId="44422" xr:uid="{00000000-0005-0000-0000-0000AA8D0000}"/>
    <cellStyle name="Percent 7 3 2 3 2 3 3 3" xfId="11700" xr:uid="{00000000-0005-0000-0000-0000AB8D0000}"/>
    <cellStyle name="Percent 7 3 2 3 2 3 3 4" xfId="20950" xr:uid="{00000000-0005-0000-0000-0000AC8D0000}"/>
    <cellStyle name="Percent 7 3 2 3 2 3 3 5" xfId="30195" xr:uid="{00000000-0005-0000-0000-0000AD8D0000}"/>
    <cellStyle name="Percent 7 3 2 3 2 3 3 6" xfId="39440" xr:uid="{00000000-0005-0000-0000-0000AE8D0000}"/>
    <cellStyle name="Percent 7 3 2 3 2 3 4" xfId="6033" xr:uid="{00000000-0005-0000-0000-0000AF8D0000}"/>
    <cellStyle name="Percent 7 3 2 3 2 3 4 2" xfId="15278" xr:uid="{00000000-0005-0000-0000-0000B08D0000}"/>
    <cellStyle name="Percent 7 3 2 3 2 3 4 3" xfId="24528" xr:uid="{00000000-0005-0000-0000-0000B18D0000}"/>
    <cellStyle name="Percent 7 3 2 3 2 3 4 4" xfId="33773" xr:uid="{00000000-0005-0000-0000-0000B28D0000}"/>
    <cellStyle name="Percent 7 3 2 3 2 3 4 5" xfId="43018" xr:uid="{00000000-0005-0000-0000-0000B38D0000}"/>
    <cellStyle name="Percent 7 3 2 3 2 3 5" xfId="10296" xr:uid="{00000000-0005-0000-0000-0000B48D0000}"/>
    <cellStyle name="Percent 7 3 2 3 2 3 6" xfId="19546" xr:uid="{00000000-0005-0000-0000-0000B58D0000}"/>
    <cellStyle name="Percent 7 3 2 3 2 3 7" xfId="28791" xr:uid="{00000000-0005-0000-0000-0000B68D0000}"/>
    <cellStyle name="Percent 7 3 2 3 2 3 8" xfId="38036" xr:uid="{00000000-0005-0000-0000-0000B78D0000}"/>
    <cellStyle name="Percent 7 3 2 3 2 4" xfId="3174" xr:uid="{00000000-0005-0000-0000-0000B88D0000}"/>
    <cellStyle name="Percent 7 3 2 3 2 4 2" xfId="8156" xr:uid="{00000000-0005-0000-0000-0000B98D0000}"/>
    <cellStyle name="Percent 7 3 2 3 2 4 2 2" xfId="17401" xr:uid="{00000000-0005-0000-0000-0000BA8D0000}"/>
    <cellStyle name="Percent 7 3 2 3 2 4 2 3" xfId="26651" xr:uid="{00000000-0005-0000-0000-0000BB8D0000}"/>
    <cellStyle name="Percent 7 3 2 3 2 4 2 4" xfId="35896" xr:uid="{00000000-0005-0000-0000-0000BC8D0000}"/>
    <cellStyle name="Percent 7 3 2 3 2 4 2 5" xfId="45141" xr:uid="{00000000-0005-0000-0000-0000BD8D0000}"/>
    <cellStyle name="Percent 7 3 2 3 2 4 3" xfId="12419" xr:uid="{00000000-0005-0000-0000-0000BE8D0000}"/>
    <cellStyle name="Percent 7 3 2 3 2 4 4" xfId="21669" xr:uid="{00000000-0005-0000-0000-0000BF8D0000}"/>
    <cellStyle name="Percent 7 3 2 3 2 4 5" xfId="30914" xr:uid="{00000000-0005-0000-0000-0000C08D0000}"/>
    <cellStyle name="Percent 7 3 2 3 2 4 6" xfId="40159" xr:uid="{00000000-0005-0000-0000-0000C18D0000}"/>
    <cellStyle name="Percent 7 3 2 3 2 5" xfId="1870" xr:uid="{00000000-0005-0000-0000-0000C28D0000}"/>
    <cellStyle name="Percent 7 3 2 3 2 5 2" xfId="6852" xr:uid="{00000000-0005-0000-0000-0000C38D0000}"/>
    <cellStyle name="Percent 7 3 2 3 2 5 2 2" xfId="16097" xr:uid="{00000000-0005-0000-0000-0000C48D0000}"/>
    <cellStyle name="Percent 7 3 2 3 2 5 2 3" xfId="25347" xr:uid="{00000000-0005-0000-0000-0000C58D0000}"/>
    <cellStyle name="Percent 7 3 2 3 2 5 2 4" xfId="34592" xr:uid="{00000000-0005-0000-0000-0000C68D0000}"/>
    <cellStyle name="Percent 7 3 2 3 2 5 2 5" xfId="43837" xr:uid="{00000000-0005-0000-0000-0000C78D0000}"/>
    <cellStyle name="Percent 7 3 2 3 2 5 3" xfId="11115" xr:uid="{00000000-0005-0000-0000-0000C88D0000}"/>
    <cellStyle name="Percent 7 3 2 3 2 5 4" xfId="20365" xr:uid="{00000000-0005-0000-0000-0000C98D0000}"/>
    <cellStyle name="Percent 7 3 2 3 2 5 5" xfId="29610" xr:uid="{00000000-0005-0000-0000-0000CA8D0000}"/>
    <cellStyle name="Percent 7 3 2 3 2 5 6" xfId="38855" xr:uid="{00000000-0005-0000-0000-0000CB8D0000}"/>
    <cellStyle name="Percent 7 3 2 3 2 6" xfId="5314" xr:uid="{00000000-0005-0000-0000-0000CC8D0000}"/>
    <cellStyle name="Percent 7 3 2 3 2 6 2" xfId="14559" xr:uid="{00000000-0005-0000-0000-0000CD8D0000}"/>
    <cellStyle name="Percent 7 3 2 3 2 6 3" xfId="23809" xr:uid="{00000000-0005-0000-0000-0000CE8D0000}"/>
    <cellStyle name="Percent 7 3 2 3 2 6 4" xfId="33054" xr:uid="{00000000-0005-0000-0000-0000CF8D0000}"/>
    <cellStyle name="Percent 7 3 2 3 2 6 5" xfId="42299" xr:uid="{00000000-0005-0000-0000-0000D08D0000}"/>
    <cellStyle name="Percent 7 3 2 3 2 7" xfId="4612" xr:uid="{00000000-0005-0000-0000-0000D18D0000}"/>
    <cellStyle name="Percent 7 3 2 3 2 7 2" xfId="13857" xr:uid="{00000000-0005-0000-0000-0000D28D0000}"/>
    <cellStyle name="Percent 7 3 2 3 2 7 3" xfId="23107" xr:uid="{00000000-0005-0000-0000-0000D38D0000}"/>
    <cellStyle name="Percent 7 3 2 3 2 7 4" xfId="32352" xr:uid="{00000000-0005-0000-0000-0000D48D0000}"/>
    <cellStyle name="Percent 7 3 2 3 2 7 5" xfId="41597" xr:uid="{00000000-0005-0000-0000-0000D58D0000}"/>
    <cellStyle name="Percent 7 3 2 3 2 8" xfId="9577" xr:uid="{00000000-0005-0000-0000-0000D68D0000}"/>
    <cellStyle name="Percent 7 3 2 3 2 9" xfId="18827" xr:uid="{00000000-0005-0000-0000-0000D78D0000}"/>
    <cellStyle name="Percent 7 3 2 3 3" xfId="409" xr:uid="{00000000-0005-0000-0000-0000D88D0000}"/>
    <cellStyle name="Percent 7 3 2 3 3 10" xfId="28150" xr:uid="{00000000-0005-0000-0000-0000D98D0000}"/>
    <cellStyle name="Percent 7 3 2 3 3 11" xfId="37395" xr:uid="{00000000-0005-0000-0000-0000DA8D0000}"/>
    <cellStyle name="Percent 7 3 2 3 3 2" xfId="778" xr:uid="{00000000-0005-0000-0000-0000DB8D0000}"/>
    <cellStyle name="Percent 7 3 2 3 3 2 10" xfId="37763" xr:uid="{00000000-0005-0000-0000-0000DC8D0000}"/>
    <cellStyle name="Percent 7 3 2 3 3 2 2" xfId="1480" xr:uid="{00000000-0005-0000-0000-0000DD8D0000}"/>
    <cellStyle name="Percent 7 3 2 3 3 2 2 2" xfId="4322" xr:uid="{00000000-0005-0000-0000-0000DE8D0000}"/>
    <cellStyle name="Percent 7 3 2 3 3 2 2 2 2" xfId="9304" xr:uid="{00000000-0005-0000-0000-0000DF8D0000}"/>
    <cellStyle name="Percent 7 3 2 3 3 2 2 2 2 2" xfId="18549" xr:uid="{00000000-0005-0000-0000-0000E08D0000}"/>
    <cellStyle name="Percent 7 3 2 3 3 2 2 2 2 3" xfId="27799" xr:uid="{00000000-0005-0000-0000-0000E18D0000}"/>
    <cellStyle name="Percent 7 3 2 3 3 2 2 2 2 4" xfId="37044" xr:uid="{00000000-0005-0000-0000-0000E28D0000}"/>
    <cellStyle name="Percent 7 3 2 3 3 2 2 2 2 5" xfId="46289" xr:uid="{00000000-0005-0000-0000-0000E38D0000}"/>
    <cellStyle name="Percent 7 3 2 3 3 2 2 2 3" xfId="13567" xr:uid="{00000000-0005-0000-0000-0000E48D0000}"/>
    <cellStyle name="Percent 7 3 2 3 3 2 2 2 4" xfId="22817" xr:uid="{00000000-0005-0000-0000-0000E58D0000}"/>
    <cellStyle name="Percent 7 3 2 3 3 2 2 2 5" xfId="32062" xr:uid="{00000000-0005-0000-0000-0000E68D0000}"/>
    <cellStyle name="Percent 7 3 2 3 3 2 2 2 6" xfId="41307" xr:uid="{00000000-0005-0000-0000-0000E78D0000}"/>
    <cellStyle name="Percent 7 3 2 3 3 2 2 3" xfId="2901" xr:uid="{00000000-0005-0000-0000-0000E88D0000}"/>
    <cellStyle name="Percent 7 3 2 3 3 2 2 3 2" xfId="7883" xr:uid="{00000000-0005-0000-0000-0000E98D0000}"/>
    <cellStyle name="Percent 7 3 2 3 3 2 2 3 2 2" xfId="17128" xr:uid="{00000000-0005-0000-0000-0000EA8D0000}"/>
    <cellStyle name="Percent 7 3 2 3 3 2 2 3 2 3" xfId="26378" xr:uid="{00000000-0005-0000-0000-0000EB8D0000}"/>
    <cellStyle name="Percent 7 3 2 3 3 2 2 3 2 4" xfId="35623" xr:uid="{00000000-0005-0000-0000-0000EC8D0000}"/>
    <cellStyle name="Percent 7 3 2 3 3 2 2 3 2 5" xfId="44868" xr:uid="{00000000-0005-0000-0000-0000ED8D0000}"/>
    <cellStyle name="Percent 7 3 2 3 3 2 2 3 3" xfId="12146" xr:uid="{00000000-0005-0000-0000-0000EE8D0000}"/>
    <cellStyle name="Percent 7 3 2 3 3 2 2 3 4" xfId="21396" xr:uid="{00000000-0005-0000-0000-0000EF8D0000}"/>
    <cellStyle name="Percent 7 3 2 3 3 2 2 3 5" xfId="30641" xr:uid="{00000000-0005-0000-0000-0000F08D0000}"/>
    <cellStyle name="Percent 7 3 2 3 3 2 2 3 6" xfId="39886" xr:uid="{00000000-0005-0000-0000-0000F18D0000}"/>
    <cellStyle name="Percent 7 3 2 3 3 2 2 4" xfId="6462" xr:uid="{00000000-0005-0000-0000-0000F28D0000}"/>
    <cellStyle name="Percent 7 3 2 3 3 2 2 4 2" xfId="15707" xr:uid="{00000000-0005-0000-0000-0000F38D0000}"/>
    <cellStyle name="Percent 7 3 2 3 3 2 2 4 3" xfId="24957" xr:uid="{00000000-0005-0000-0000-0000F48D0000}"/>
    <cellStyle name="Percent 7 3 2 3 3 2 2 4 4" xfId="34202" xr:uid="{00000000-0005-0000-0000-0000F58D0000}"/>
    <cellStyle name="Percent 7 3 2 3 3 2 2 4 5" xfId="43447" xr:uid="{00000000-0005-0000-0000-0000F68D0000}"/>
    <cellStyle name="Percent 7 3 2 3 3 2 2 5" xfId="10725" xr:uid="{00000000-0005-0000-0000-0000F78D0000}"/>
    <cellStyle name="Percent 7 3 2 3 3 2 2 6" xfId="19975" xr:uid="{00000000-0005-0000-0000-0000F88D0000}"/>
    <cellStyle name="Percent 7 3 2 3 3 2 2 7" xfId="29220" xr:uid="{00000000-0005-0000-0000-0000F98D0000}"/>
    <cellStyle name="Percent 7 3 2 3 3 2 2 8" xfId="38465" xr:uid="{00000000-0005-0000-0000-0000FA8D0000}"/>
    <cellStyle name="Percent 7 3 2 3 3 2 3" xfId="3620" xr:uid="{00000000-0005-0000-0000-0000FB8D0000}"/>
    <cellStyle name="Percent 7 3 2 3 3 2 3 2" xfId="8602" xr:uid="{00000000-0005-0000-0000-0000FC8D0000}"/>
    <cellStyle name="Percent 7 3 2 3 3 2 3 2 2" xfId="17847" xr:uid="{00000000-0005-0000-0000-0000FD8D0000}"/>
    <cellStyle name="Percent 7 3 2 3 3 2 3 2 3" xfId="27097" xr:uid="{00000000-0005-0000-0000-0000FE8D0000}"/>
    <cellStyle name="Percent 7 3 2 3 3 2 3 2 4" xfId="36342" xr:uid="{00000000-0005-0000-0000-0000FF8D0000}"/>
    <cellStyle name="Percent 7 3 2 3 3 2 3 2 5" xfId="45587" xr:uid="{00000000-0005-0000-0000-0000008E0000}"/>
    <cellStyle name="Percent 7 3 2 3 3 2 3 3" xfId="12865" xr:uid="{00000000-0005-0000-0000-0000018E0000}"/>
    <cellStyle name="Percent 7 3 2 3 3 2 3 4" xfId="22115" xr:uid="{00000000-0005-0000-0000-0000028E0000}"/>
    <cellStyle name="Percent 7 3 2 3 3 2 3 5" xfId="31360" xr:uid="{00000000-0005-0000-0000-0000038E0000}"/>
    <cellStyle name="Percent 7 3 2 3 3 2 3 6" xfId="40605" xr:uid="{00000000-0005-0000-0000-0000048E0000}"/>
    <cellStyle name="Percent 7 3 2 3 3 2 4" xfId="2182" xr:uid="{00000000-0005-0000-0000-0000058E0000}"/>
    <cellStyle name="Percent 7 3 2 3 3 2 4 2" xfId="7164" xr:uid="{00000000-0005-0000-0000-0000068E0000}"/>
    <cellStyle name="Percent 7 3 2 3 3 2 4 2 2" xfId="16409" xr:uid="{00000000-0005-0000-0000-0000078E0000}"/>
    <cellStyle name="Percent 7 3 2 3 3 2 4 2 3" xfId="25659" xr:uid="{00000000-0005-0000-0000-0000088E0000}"/>
    <cellStyle name="Percent 7 3 2 3 3 2 4 2 4" xfId="34904" xr:uid="{00000000-0005-0000-0000-0000098E0000}"/>
    <cellStyle name="Percent 7 3 2 3 3 2 4 2 5" xfId="44149" xr:uid="{00000000-0005-0000-0000-00000A8E0000}"/>
    <cellStyle name="Percent 7 3 2 3 3 2 4 3" xfId="11427" xr:uid="{00000000-0005-0000-0000-00000B8E0000}"/>
    <cellStyle name="Percent 7 3 2 3 3 2 4 4" xfId="20677" xr:uid="{00000000-0005-0000-0000-00000C8E0000}"/>
    <cellStyle name="Percent 7 3 2 3 3 2 4 5" xfId="29922" xr:uid="{00000000-0005-0000-0000-00000D8E0000}"/>
    <cellStyle name="Percent 7 3 2 3 3 2 4 6" xfId="39167" xr:uid="{00000000-0005-0000-0000-00000E8E0000}"/>
    <cellStyle name="Percent 7 3 2 3 3 2 5" xfId="5760" xr:uid="{00000000-0005-0000-0000-00000F8E0000}"/>
    <cellStyle name="Percent 7 3 2 3 3 2 5 2" xfId="15005" xr:uid="{00000000-0005-0000-0000-0000108E0000}"/>
    <cellStyle name="Percent 7 3 2 3 3 2 5 3" xfId="24255" xr:uid="{00000000-0005-0000-0000-0000118E0000}"/>
    <cellStyle name="Percent 7 3 2 3 3 2 5 4" xfId="33500" xr:uid="{00000000-0005-0000-0000-0000128E0000}"/>
    <cellStyle name="Percent 7 3 2 3 3 2 5 5" xfId="42745" xr:uid="{00000000-0005-0000-0000-0000138E0000}"/>
    <cellStyle name="Percent 7 3 2 3 3 2 6" xfId="5041" xr:uid="{00000000-0005-0000-0000-0000148E0000}"/>
    <cellStyle name="Percent 7 3 2 3 3 2 6 2" xfId="14286" xr:uid="{00000000-0005-0000-0000-0000158E0000}"/>
    <cellStyle name="Percent 7 3 2 3 3 2 6 3" xfId="23536" xr:uid="{00000000-0005-0000-0000-0000168E0000}"/>
    <cellStyle name="Percent 7 3 2 3 3 2 6 4" xfId="32781" xr:uid="{00000000-0005-0000-0000-0000178E0000}"/>
    <cellStyle name="Percent 7 3 2 3 3 2 6 5" xfId="42026" xr:uid="{00000000-0005-0000-0000-0000188E0000}"/>
    <cellStyle name="Percent 7 3 2 3 3 2 7" xfId="10023" xr:uid="{00000000-0005-0000-0000-0000198E0000}"/>
    <cellStyle name="Percent 7 3 2 3 3 2 8" xfId="19273" xr:uid="{00000000-0005-0000-0000-00001A8E0000}"/>
    <cellStyle name="Percent 7 3 2 3 3 2 9" xfId="28518" xr:uid="{00000000-0005-0000-0000-00001B8E0000}"/>
    <cellStyle name="Percent 7 3 2 3 3 3" xfId="1129" xr:uid="{00000000-0005-0000-0000-00001C8E0000}"/>
    <cellStyle name="Percent 7 3 2 3 3 3 2" xfId="3971" xr:uid="{00000000-0005-0000-0000-00001D8E0000}"/>
    <cellStyle name="Percent 7 3 2 3 3 3 2 2" xfId="8953" xr:uid="{00000000-0005-0000-0000-00001E8E0000}"/>
    <cellStyle name="Percent 7 3 2 3 3 3 2 2 2" xfId="18198" xr:uid="{00000000-0005-0000-0000-00001F8E0000}"/>
    <cellStyle name="Percent 7 3 2 3 3 3 2 2 3" xfId="27448" xr:uid="{00000000-0005-0000-0000-0000208E0000}"/>
    <cellStyle name="Percent 7 3 2 3 3 3 2 2 4" xfId="36693" xr:uid="{00000000-0005-0000-0000-0000218E0000}"/>
    <cellStyle name="Percent 7 3 2 3 3 3 2 2 5" xfId="45938" xr:uid="{00000000-0005-0000-0000-0000228E0000}"/>
    <cellStyle name="Percent 7 3 2 3 3 3 2 3" xfId="13216" xr:uid="{00000000-0005-0000-0000-0000238E0000}"/>
    <cellStyle name="Percent 7 3 2 3 3 3 2 4" xfId="22466" xr:uid="{00000000-0005-0000-0000-0000248E0000}"/>
    <cellStyle name="Percent 7 3 2 3 3 3 2 5" xfId="31711" xr:uid="{00000000-0005-0000-0000-0000258E0000}"/>
    <cellStyle name="Percent 7 3 2 3 3 3 2 6" xfId="40956" xr:uid="{00000000-0005-0000-0000-0000268E0000}"/>
    <cellStyle name="Percent 7 3 2 3 3 3 3" xfId="2533" xr:uid="{00000000-0005-0000-0000-0000278E0000}"/>
    <cellStyle name="Percent 7 3 2 3 3 3 3 2" xfId="7515" xr:uid="{00000000-0005-0000-0000-0000288E0000}"/>
    <cellStyle name="Percent 7 3 2 3 3 3 3 2 2" xfId="16760" xr:uid="{00000000-0005-0000-0000-0000298E0000}"/>
    <cellStyle name="Percent 7 3 2 3 3 3 3 2 3" xfId="26010" xr:uid="{00000000-0005-0000-0000-00002A8E0000}"/>
    <cellStyle name="Percent 7 3 2 3 3 3 3 2 4" xfId="35255" xr:uid="{00000000-0005-0000-0000-00002B8E0000}"/>
    <cellStyle name="Percent 7 3 2 3 3 3 3 2 5" xfId="44500" xr:uid="{00000000-0005-0000-0000-00002C8E0000}"/>
    <cellStyle name="Percent 7 3 2 3 3 3 3 3" xfId="11778" xr:uid="{00000000-0005-0000-0000-00002D8E0000}"/>
    <cellStyle name="Percent 7 3 2 3 3 3 3 4" xfId="21028" xr:uid="{00000000-0005-0000-0000-00002E8E0000}"/>
    <cellStyle name="Percent 7 3 2 3 3 3 3 5" xfId="30273" xr:uid="{00000000-0005-0000-0000-00002F8E0000}"/>
    <cellStyle name="Percent 7 3 2 3 3 3 3 6" xfId="39518" xr:uid="{00000000-0005-0000-0000-0000308E0000}"/>
    <cellStyle name="Percent 7 3 2 3 3 3 4" xfId="6111" xr:uid="{00000000-0005-0000-0000-0000318E0000}"/>
    <cellStyle name="Percent 7 3 2 3 3 3 4 2" xfId="15356" xr:uid="{00000000-0005-0000-0000-0000328E0000}"/>
    <cellStyle name="Percent 7 3 2 3 3 3 4 3" xfId="24606" xr:uid="{00000000-0005-0000-0000-0000338E0000}"/>
    <cellStyle name="Percent 7 3 2 3 3 3 4 4" xfId="33851" xr:uid="{00000000-0005-0000-0000-0000348E0000}"/>
    <cellStyle name="Percent 7 3 2 3 3 3 4 5" xfId="43096" xr:uid="{00000000-0005-0000-0000-0000358E0000}"/>
    <cellStyle name="Percent 7 3 2 3 3 3 5" xfId="10374" xr:uid="{00000000-0005-0000-0000-0000368E0000}"/>
    <cellStyle name="Percent 7 3 2 3 3 3 6" xfId="19624" xr:uid="{00000000-0005-0000-0000-0000378E0000}"/>
    <cellStyle name="Percent 7 3 2 3 3 3 7" xfId="28869" xr:uid="{00000000-0005-0000-0000-0000388E0000}"/>
    <cellStyle name="Percent 7 3 2 3 3 3 8" xfId="38114" xr:uid="{00000000-0005-0000-0000-0000398E0000}"/>
    <cellStyle name="Percent 7 3 2 3 3 4" xfId="3252" xr:uid="{00000000-0005-0000-0000-00003A8E0000}"/>
    <cellStyle name="Percent 7 3 2 3 3 4 2" xfId="8234" xr:uid="{00000000-0005-0000-0000-00003B8E0000}"/>
    <cellStyle name="Percent 7 3 2 3 3 4 2 2" xfId="17479" xr:uid="{00000000-0005-0000-0000-00003C8E0000}"/>
    <cellStyle name="Percent 7 3 2 3 3 4 2 3" xfId="26729" xr:uid="{00000000-0005-0000-0000-00003D8E0000}"/>
    <cellStyle name="Percent 7 3 2 3 3 4 2 4" xfId="35974" xr:uid="{00000000-0005-0000-0000-00003E8E0000}"/>
    <cellStyle name="Percent 7 3 2 3 3 4 2 5" xfId="45219" xr:uid="{00000000-0005-0000-0000-00003F8E0000}"/>
    <cellStyle name="Percent 7 3 2 3 3 4 3" xfId="12497" xr:uid="{00000000-0005-0000-0000-0000408E0000}"/>
    <cellStyle name="Percent 7 3 2 3 3 4 4" xfId="21747" xr:uid="{00000000-0005-0000-0000-0000418E0000}"/>
    <cellStyle name="Percent 7 3 2 3 3 4 5" xfId="30992" xr:uid="{00000000-0005-0000-0000-0000428E0000}"/>
    <cellStyle name="Percent 7 3 2 3 3 4 6" xfId="40237" xr:uid="{00000000-0005-0000-0000-0000438E0000}"/>
    <cellStyle name="Percent 7 3 2 3 3 5" xfId="1714" xr:uid="{00000000-0005-0000-0000-0000448E0000}"/>
    <cellStyle name="Percent 7 3 2 3 3 5 2" xfId="6696" xr:uid="{00000000-0005-0000-0000-0000458E0000}"/>
    <cellStyle name="Percent 7 3 2 3 3 5 2 2" xfId="15941" xr:uid="{00000000-0005-0000-0000-0000468E0000}"/>
    <cellStyle name="Percent 7 3 2 3 3 5 2 3" xfId="25191" xr:uid="{00000000-0005-0000-0000-0000478E0000}"/>
    <cellStyle name="Percent 7 3 2 3 3 5 2 4" xfId="34436" xr:uid="{00000000-0005-0000-0000-0000488E0000}"/>
    <cellStyle name="Percent 7 3 2 3 3 5 2 5" xfId="43681" xr:uid="{00000000-0005-0000-0000-0000498E0000}"/>
    <cellStyle name="Percent 7 3 2 3 3 5 3" xfId="10959" xr:uid="{00000000-0005-0000-0000-00004A8E0000}"/>
    <cellStyle name="Percent 7 3 2 3 3 5 4" xfId="20209" xr:uid="{00000000-0005-0000-0000-00004B8E0000}"/>
    <cellStyle name="Percent 7 3 2 3 3 5 5" xfId="29454" xr:uid="{00000000-0005-0000-0000-00004C8E0000}"/>
    <cellStyle name="Percent 7 3 2 3 3 5 6" xfId="38699" xr:uid="{00000000-0005-0000-0000-00004D8E0000}"/>
    <cellStyle name="Percent 7 3 2 3 3 6" xfId="5392" xr:uid="{00000000-0005-0000-0000-00004E8E0000}"/>
    <cellStyle name="Percent 7 3 2 3 3 6 2" xfId="14637" xr:uid="{00000000-0005-0000-0000-00004F8E0000}"/>
    <cellStyle name="Percent 7 3 2 3 3 6 3" xfId="23887" xr:uid="{00000000-0005-0000-0000-0000508E0000}"/>
    <cellStyle name="Percent 7 3 2 3 3 6 4" xfId="33132" xr:uid="{00000000-0005-0000-0000-0000518E0000}"/>
    <cellStyle name="Percent 7 3 2 3 3 6 5" xfId="42377" xr:uid="{00000000-0005-0000-0000-0000528E0000}"/>
    <cellStyle name="Percent 7 3 2 3 3 7" xfId="4690" xr:uid="{00000000-0005-0000-0000-0000538E0000}"/>
    <cellStyle name="Percent 7 3 2 3 3 7 2" xfId="13935" xr:uid="{00000000-0005-0000-0000-0000548E0000}"/>
    <cellStyle name="Percent 7 3 2 3 3 7 3" xfId="23185" xr:uid="{00000000-0005-0000-0000-0000558E0000}"/>
    <cellStyle name="Percent 7 3 2 3 3 7 4" xfId="32430" xr:uid="{00000000-0005-0000-0000-0000568E0000}"/>
    <cellStyle name="Percent 7 3 2 3 3 7 5" xfId="41675" xr:uid="{00000000-0005-0000-0000-0000578E0000}"/>
    <cellStyle name="Percent 7 3 2 3 3 8" xfId="9655" xr:uid="{00000000-0005-0000-0000-0000588E0000}"/>
    <cellStyle name="Percent 7 3 2 3 3 9" xfId="18905" xr:uid="{00000000-0005-0000-0000-0000598E0000}"/>
    <cellStyle name="Percent 7 3 2 3 4" xfId="544" xr:uid="{00000000-0005-0000-0000-00005A8E0000}"/>
    <cellStyle name="Percent 7 3 2 3 4 10" xfId="37529" xr:uid="{00000000-0005-0000-0000-00005B8E0000}"/>
    <cellStyle name="Percent 7 3 2 3 4 2" xfId="1246" xr:uid="{00000000-0005-0000-0000-00005C8E0000}"/>
    <cellStyle name="Percent 7 3 2 3 4 2 2" xfId="4088" xr:uid="{00000000-0005-0000-0000-00005D8E0000}"/>
    <cellStyle name="Percent 7 3 2 3 4 2 2 2" xfId="9070" xr:uid="{00000000-0005-0000-0000-00005E8E0000}"/>
    <cellStyle name="Percent 7 3 2 3 4 2 2 2 2" xfId="18315" xr:uid="{00000000-0005-0000-0000-00005F8E0000}"/>
    <cellStyle name="Percent 7 3 2 3 4 2 2 2 3" xfId="27565" xr:uid="{00000000-0005-0000-0000-0000608E0000}"/>
    <cellStyle name="Percent 7 3 2 3 4 2 2 2 4" xfId="36810" xr:uid="{00000000-0005-0000-0000-0000618E0000}"/>
    <cellStyle name="Percent 7 3 2 3 4 2 2 2 5" xfId="46055" xr:uid="{00000000-0005-0000-0000-0000628E0000}"/>
    <cellStyle name="Percent 7 3 2 3 4 2 2 3" xfId="13333" xr:uid="{00000000-0005-0000-0000-0000638E0000}"/>
    <cellStyle name="Percent 7 3 2 3 4 2 2 4" xfId="22583" xr:uid="{00000000-0005-0000-0000-0000648E0000}"/>
    <cellStyle name="Percent 7 3 2 3 4 2 2 5" xfId="31828" xr:uid="{00000000-0005-0000-0000-0000658E0000}"/>
    <cellStyle name="Percent 7 3 2 3 4 2 2 6" xfId="41073" xr:uid="{00000000-0005-0000-0000-0000668E0000}"/>
    <cellStyle name="Percent 7 3 2 3 4 2 3" xfId="2667" xr:uid="{00000000-0005-0000-0000-0000678E0000}"/>
    <cellStyle name="Percent 7 3 2 3 4 2 3 2" xfId="7649" xr:uid="{00000000-0005-0000-0000-0000688E0000}"/>
    <cellStyle name="Percent 7 3 2 3 4 2 3 2 2" xfId="16894" xr:uid="{00000000-0005-0000-0000-0000698E0000}"/>
    <cellStyle name="Percent 7 3 2 3 4 2 3 2 3" xfId="26144" xr:uid="{00000000-0005-0000-0000-00006A8E0000}"/>
    <cellStyle name="Percent 7 3 2 3 4 2 3 2 4" xfId="35389" xr:uid="{00000000-0005-0000-0000-00006B8E0000}"/>
    <cellStyle name="Percent 7 3 2 3 4 2 3 2 5" xfId="44634" xr:uid="{00000000-0005-0000-0000-00006C8E0000}"/>
    <cellStyle name="Percent 7 3 2 3 4 2 3 3" xfId="11912" xr:uid="{00000000-0005-0000-0000-00006D8E0000}"/>
    <cellStyle name="Percent 7 3 2 3 4 2 3 4" xfId="21162" xr:uid="{00000000-0005-0000-0000-00006E8E0000}"/>
    <cellStyle name="Percent 7 3 2 3 4 2 3 5" xfId="30407" xr:uid="{00000000-0005-0000-0000-00006F8E0000}"/>
    <cellStyle name="Percent 7 3 2 3 4 2 3 6" xfId="39652" xr:uid="{00000000-0005-0000-0000-0000708E0000}"/>
    <cellStyle name="Percent 7 3 2 3 4 2 4" xfId="6228" xr:uid="{00000000-0005-0000-0000-0000718E0000}"/>
    <cellStyle name="Percent 7 3 2 3 4 2 4 2" xfId="15473" xr:uid="{00000000-0005-0000-0000-0000728E0000}"/>
    <cellStyle name="Percent 7 3 2 3 4 2 4 3" xfId="24723" xr:uid="{00000000-0005-0000-0000-0000738E0000}"/>
    <cellStyle name="Percent 7 3 2 3 4 2 4 4" xfId="33968" xr:uid="{00000000-0005-0000-0000-0000748E0000}"/>
    <cellStyle name="Percent 7 3 2 3 4 2 4 5" xfId="43213" xr:uid="{00000000-0005-0000-0000-0000758E0000}"/>
    <cellStyle name="Percent 7 3 2 3 4 2 5" xfId="10491" xr:uid="{00000000-0005-0000-0000-0000768E0000}"/>
    <cellStyle name="Percent 7 3 2 3 4 2 6" xfId="19741" xr:uid="{00000000-0005-0000-0000-0000778E0000}"/>
    <cellStyle name="Percent 7 3 2 3 4 2 7" xfId="28986" xr:uid="{00000000-0005-0000-0000-0000788E0000}"/>
    <cellStyle name="Percent 7 3 2 3 4 2 8" xfId="38231" xr:uid="{00000000-0005-0000-0000-0000798E0000}"/>
    <cellStyle name="Percent 7 3 2 3 4 3" xfId="3386" xr:uid="{00000000-0005-0000-0000-00007A8E0000}"/>
    <cellStyle name="Percent 7 3 2 3 4 3 2" xfId="8368" xr:uid="{00000000-0005-0000-0000-00007B8E0000}"/>
    <cellStyle name="Percent 7 3 2 3 4 3 2 2" xfId="17613" xr:uid="{00000000-0005-0000-0000-00007C8E0000}"/>
    <cellStyle name="Percent 7 3 2 3 4 3 2 3" xfId="26863" xr:uid="{00000000-0005-0000-0000-00007D8E0000}"/>
    <cellStyle name="Percent 7 3 2 3 4 3 2 4" xfId="36108" xr:uid="{00000000-0005-0000-0000-00007E8E0000}"/>
    <cellStyle name="Percent 7 3 2 3 4 3 2 5" xfId="45353" xr:uid="{00000000-0005-0000-0000-00007F8E0000}"/>
    <cellStyle name="Percent 7 3 2 3 4 3 3" xfId="12631" xr:uid="{00000000-0005-0000-0000-0000808E0000}"/>
    <cellStyle name="Percent 7 3 2 3 4 3 4" xfId="21881" xr:uid="{00000000-0005-0000-0000-0000818E0000}"/>
    <cellStyle name="Percent 7 3 2 3 4 3 5" xfId="31126" xr:uid="{00000000-0005-0000-0000-0000828E0000}"/>
    <cellStyle name="Percent 7 3 2 3 4 3 6" xfId="40371" xr:uid="{00000000-0005-0000-0000-0000838E0000}"/>
    <cellStyle name="Percent 7 3 2 3 4 4" xfId="1948" xr:uid="{00000000-0005-0000-0000-0000848E0000}"/>
    <cellStyle name="Percent 7 3 2 3 4 4 2" xfId="6930" xr:uid="{00000000-0005-0000-0000-0000858E0000}"/>
    <cellStyle name="Percent 7 3 2 3 4 4 2 2" xfId="16175" xr:uid="{00000000-0005-0000-0000-0000868E0000}"/>
    <cellStyle name="Percent 7 3 2 3 4 4 2 3" xfId="25425" xr:uid="{00000000-0005-0000-0000-0000878E0000}"/>
    <cellStyle name="Percent 7 3 2 3 4 4 2 4" xfId="34670" xr:uid="{00000000-0005-0000-0000-0000888E0000}"/>
    <cellStyle name="Percent 7 3 2 3 4 4 2 5" xfId="43915" xr:uid="{00000000-0005-0000-0000-0000898E0000}"/>
    <cellStyle name="Percent 7 3 2 3 4 4 3" xfId="11193" xr:uid="{00000000-0005-0000-0000-00008A8E0000}"/>
    <cellStyle name="Percent 7 3 2 3 4 4 4" xfId="20443" xr:uid="{00000000-0005-0000-0000-00008B8E0000}"/>
    <cellStyle name="Percent 7 3 2 3 4 4 5" xfId="29688" xr:uid="{00000000-0005-0000-0000-00008C8E0000}"/>
    <cellStyle name="Percent 7 3 2 3 4 4 6" xfId="38933" xr:uid="{00000000-0005-0000-0000-00008D8E0000}"/>
    <cellStyle name="Percent 7 3 2 3 4 5" xfId="5526" xr:uid="{00000000-0005-0000-0000-00008E8E0000}"/>
    <cellStyle name="Percent 7 3 2 3 4 5 2" xfId="14771" xr:uid="{00000000-0005-0000-0000-00008F8E0000}"/>
    <cellStyle name="Percent 7 3 2 3 4 5 3" xfId="24021" xr:uid="{00000000-0005-0000-0000-0000908E0000}"/>
    <cellStyle name="Percent 7 3 2 3 4 5 4" xfId="33266" xr:uid="{00000000-0005-0000-0000-0000918E0000}"/>
    <cellStyle name="Percent 7 3 2 3 4 5 5" xfId="42511" xr:uid="{00000000-0005-0000-0000-0000928E0000}"/>
    <cellStyle name="Percent 7 3 2 3 4 6" xfId="4807" xr:uid="{00000000-0005-0000-0000-0000938E0000}"/>
    <cellStyle name="Percent 7 3 2 3 4 6 2" xfId="14052" xr:uid="{00000000-0005-0000-0000-0000948E0000}"/>
    <cellStyle name="Percent 7 3 2 3 4 6 3" xfId="23302" xr:uid="{00000000-0005-0000-0000-0000958E0000}"/>
    <cellStyle name="Percent 7 3 2 3 4 6 4" xfId="32547" xr:uid="{00000000-0005-0000-0000-0000968E0000}"/>
    <cellStyle name="Percent 7 3 2 3 4 6 5" xfId="41792" xr:uid="{00000000-0005-0000-0000-0000978E0000}"/>
    <cellStyle name="Percent 7 3 2 3 4 7" xfId="9789" xr:uid="{00000000-0005-0000-0000-0000988E0000}"/>
    <cellStyle name="Percent 7 3 2 3 4 8" xfId="19039" xr:uid="{00000000-0005-0000-0000-0000998E0000}"/>
    <cellStyle name="Percent 7 3 2 3 4 9" xfId="28284" xr:uid="{00000000-0005-0000-0000-00009A8E0000}"/>
    <cellStyle name="Percent 7 3 2 3 5" xfId="895" xr:uid="{00000000-0005-0000-0000-00009B8E0000}"/>
    <cellStyle name="Percent 7 3 2 3 5 2" xfId="3737" xr:uid="{00000000-0005-0000-0000-00009C8E0000}"/>
    <cellStyle name="Percent 7 3 2 3 5 2 2" xfId="8719" xr:uid="{00000000-0005-0000-0000-00009D8E0000}"/>
    <cellStyle name="Percent 7 3 2 3 5 2 2 2" xfId="17964" xr:uid="{00000000-0005-0000-0000-00009E8E0000}"/>
    <cellStyle name="Percent 7 3 2 3 5 2 2 3" xfId="27214" xr:uid="{00000000-0005-0000-0000-00009F8E0000}"/>
    <cellStyle name="Percent 7 3 2 3 5 2 2 4" xfId="36459" xr:uid="{00000000-0005-0000-0000-0000A08E0000}"/>
    <cellStyle name="Percent 7 3 2 3 5 2 2 5" xfId="45704" xr:uid="{00000000-0005-0000-0000-0000A18E0000}"/>
    <cellStyle name="Percent 7 3 2 3 5 2 3" xfId="12982" xr:uid="{00000000-0005-0000-0000-0000A28E0000}"/>
    <cellStyle name="Percent 7 3 2 3 5 2 4" xfId="22232" xr:uid="{00000000-0005-0000-0000-0000A38E0000}"/>
    <cellStyle name="Percent 7 3 2 3 5 2 5" xfId="31477" xr:uid="{00000000-0005-0000-0000-0000A48E0000}"/>
    <cellStyle name="Percent 7 3 2 3 5 2 6" xfId="40722" xr:uid="{00000000-0005-0000-0000-0000A58E0000}"/>
    <cellStyle name="Percent 7 3 2 3 5 3" xfId="2299" xr:uid="{00000000-0005-0000-0000-0000A68E0000}"/>
    <cellStyle name="Percent 7 3 2 3 5 3 2" xfId="7281" xr:uid="{00000000-0005-0000-0000-0000A78E0000}"/>
    <cellStyle name="Percent 7 3 2 3 5 3 2 2" xfId="16526" xr:uid="{00000000-0005-0000-0000-0000A88E0000}"/>
    <cellStyle name="Percent 7 3 2 3 5 3 2 3" xfId="25776" xr:uid="{00000000-0005-0000-0000-0000A98E0000}"/>
    <cellStyle name="Percent 7 3 2 3 5 3 2 4" xfId="35021" xr:uid="{00000000-0005-0000-0000-0000AA8E0000}"/>
    <cellStyle name="Percent 7 3 2 3 5 3 2 5" xfId="44266" xr:uid="{00000000-0005-0000-0000-0000AB8E0000}"/>
    <cellStyle name="Percent 7 3 2 3 5 3 3" xfId="11544" xr:uid="{00000000-0005-0000-0000-0000AC8E0000}"/>
    <cellStyle name="Percent 7 3 2 3 5 3 4" xfId="20794" xr:uid="{00000000-0005-0000-0000-0000AD8E0000}"/>
    <cellStyle name="Percent 7 3 2 3 5 3 5" xfId="30039" xr:uid="{00000000-0005-0000-0000-0000AE8E0000}"/>
    <cellStyle name="Percent 7 3 2 3 5 3 6" xfId="39284" xr:uid="{00000000-0005-0000-0000-0000AF8E0000}"/>
    <cellStyle name="Percent 7 3 2 3 5 4" xfId="5877" xr:uid="{00000000-0005-0000-0000-0000B08E0000}"/>
    <cellStyle name="Percent 7 3 2 3 5 4 2" xfId="15122" xr:uid="{00000000-0005-0000-0000-0000B18E0000}"/>
    <cellStyle name="Percent 7 3 2 3 5 4 3" xfId="24372" xr:uid="{00000000-0005-0000-0000-0000B28E0000}"/>
    <cellStyle name="Percent 7 3 2 3 5 4 4" xfId="33617" xr:uid="{00000000-0005-0000-0000-0000B38E0000}"/>
    <cellStyle name="Percent 7 3 2 3 5 4 5" xfId="42862" xr:uid="{00000000-0005-0000-0000-0000B48E0000}"/>
    <cellStyle name="Percent 7 3 2 3 5 5" xfId="10140" xr:uid="{00000000-0005-0000-0000-0000B58E0000}"/>
    <cellStyle name="Percent 7 3 2 3 5 6" xfId="19390" xr:uid="{00000000-0005-0000-0000-0000B68E0000}"/>
    <cellStyle name="Percent 7 3 2 3 5 7" xfId="28635" xr:uid="{00000000-0005-0000-0000-0000B78E0000}"/>
    <cellStyle name="Percent 7 3 2 3 5 8" xfId="37880" xr:uid="{00000000-0005-0000-0000-0000B88E0000}"/>
    <cellStyle name="Percent 7 3 2 3 6" xfId="3018" xr:uid="{00000000-0005-0000-0000-0000B98E0000}"/>
    <cellStyle name="Percent 7 3 2 3 6 2" xfId="8000" xr:uid="{00000000-0005-0000-0000-0000BA8E0000}"/>
    <cellStyle name="Percent 7 3 2 3 6 2 2" xfId="17245" xr:uid="{00000000-0005-0000-0000-0000BB8E0000}"/>
    <cellStyle name="Percent 7 3 2 3 6 2 3" xfId="26495" xr:uid="{00000000-0005-0000-0000-0000BC8E0000}"/>
    <cellStyle name="Percent 7 3 2 3 6 2 4" xfId="35740" xr:uid="{00000000-0005-0000-0000-0000BD8E0000}"/>
    <cellStyle name="Percent 7 3 2 3 6 2 5" xfId="44985" xr:uid="{00000000-0005-0000-0000-0000BE8E0000}"/>
    <cellStyle name="Percent 7 3 2 3 6 3" xfId="12263" xr:uid="{00000000-0005-0000-0000-0000BF8E0000}"/>
    <cellStyle name="Percent 7 3 2 3 6 4" xfId="21513" xr:uid="{00000000-0005-0000-0000-0000C08E0000}"/>
    <cellStyle name="Percent 7 3 2 3 6 5" xfId="30758" xr:uid="{00000000-0005-0000-0000-0000C18E0000}"/>
    <cellStyle name="Percent 7 3 2 3 6 6" xfId="40003" xr:uid="{00000000-0005-0000-0000-0000C28E0000}"/>
    <cellStyle name="Percent 7 3 2 3 7" xfId="1636" xr:uid="{00000000-0005-0000-0000-0000C38E0000}"/>
    <cellStyle name="Percent 7 3 2 3 7 2" xfId="6618" xr:uid="{00000000-0005-0000-0000-0000C48E0000}"/>
    <cellStyle name="Percent 7 3 2 3 7 2 2" xfId="15863" xr:uid="{00000000-0005-0000-0000-0000C58E0000}"/>
    <cellStyle name="Percent 7 3 2 3 7 2 3" xfId="25113" xr:uid="{00000000-0005-0000-0000-0000C68E0000}"/>
    <cellStyle name="Percent 7 3 2 3 7 2 4" xfId="34358" xr:uid="{00000000-0005-0000-0000-0000C78E0000}"/>
    <cellStyle name="Percent 7 3 2 3 7 2 5" xfId="43603" xr:uid="{00000000-0005-0000-0000-0000C88E0000}"/>
    <cellStyle name="Percent 7 3 2 3 7 3" xfId="10881" xr:uid="{00000000-0005-0000-0000-0000C98E0000}"/>
    <cellStyle name="Percent 7 3 2 3 7 4" xfId="20131" xr:uid="{00000000-0005-0000-0000-0000CA8E0000}"/>
    <cellStyle name="Percent 7 3 2 3 7 5" xfId="29376" xr:uid="{00000000-0005-0000-0000-0000CB8E0000}"/>
    <cellStyle name="Percent 7 3 2 3 7 6" xfId="38621" xr:uid="{00000000-0005-0000-0000-0000CC8E0000}"/>
    <cellStyle name="Percent 7 3 2 3 8" xfId="5158" xr:uid="{00000000-0005-0000-0000-0000CD8E0000}"/>
    <cellStyle name="Percent 7 3 2 3 8 2" xfId="14403" xr:uid="{00000000-0005-0000-0000-0000CE8E0000}"/>
    <cellStyle name="Percent 7 3 2 3 8 3" xfId="23653" xr:uid="{00000000-0005-0000-0000-0000CF8E0000}"/>
    <cellStyle name="Percent 7 3 2 3 8 4" xfId="32898" xr:uid="{00000000-0005-0000-0000-0000D08E0000}"/>
    <cellStyle name="Percent 7 3 2 3 8 5" xfId="42143" xr:uid="{00000000-0005-0000-0000-0000D18E0000}"/>
    <cellStyle name="Percent 7 3 2 3 9" xfId="4456" xr:uid="{00000000-0005-0000-0000-0000D28E0000}"/>
    <cellStyle name="Percent 7 3 2 3 9 2" xfId="13701" xr:uid="{00000000-0005-0000-0000-0000D38E0000}"/>
    <cellStyle name="Percent 7 3 2 3 9 3" xfId="22951" xr:uid="{00000000-0005-0000-0000-0000D48E0000}"/>
    <cellStyle name="Percent 7 3 2 3 9 4" xfId="32196" xr:uid="{00000000-0005-0000-0000-0000D58E0000}"/>
    <cellStyle name="Percent 7 3 2 3 9 5" xfId="41441" xr:uid="{00000000-0005-0000-0000-0000D68E0000}"/>
    <cellStyle name="Percent 7 3 2 4" xfId="253" xr:uid="{00000000-0005-0000-0000-0000D78E0000}"/>
    <cellStyle name="Percent 7 3 2 4 10" xfId="27994" xr:uid="{00000000-0005-0000-0000-0000D88E0000}"/>
    <cellStyle name="Percent 7 3 2 4 11" xfId="37239" xr:uid="{00000000-0005-0000-0000-0000D98E0000}"/>
    <cellStyle name="Percent 7 3 2 4 2" xfId="622" xr:uid="{00000000-0005-0000-0000-0000DA8E0000}"/>
    <cellStyle name="Percent 7 3 2 4 2 10" xfId="37607" xr:uid="{00000000-0005-0000-0000-0000DB8E0000}"/>
    <cellStyle name="Percent 7 3 2 4 2 2" xfId="1324" xr:uid="{00000000-0005-0000-0000-0000DC8E0000}"/>
    <cellStyle name="Percent 7 3 2 4 2 2 2" xfId="4166" xr:uid="{00000000-0005-0000-0000-0000DD8E0000}"/>
    <cellStyle name="Percent 7 3 2 4 2 2 2 2" xfId="9148" xr:uid="{00000000-0005-0000-0000-0000DE8E0000}"/>
    <cellStyle name="Percent 7 3 2 4 2 2 2 2 2" xfId="18393" xr:uid="{00000000-0005-0000-0000-0000DF8E0000}"/>
    <cellStyle name="Percent 7 3 2 4 2 2 2 2 3" xfId="27643" xr:uid="{00000000-0005-0000-0000-0000E08E0000}"/>
    <cellStyle name="Percent 7 3 2 4 2 2 2 2 4" xfId="36888" xr:uid="{00000000-0005-0000-0000-0000E18E0000}"/>
    <cellStyle name="Percent 7 3 2 4 2 2 2 2 5" xfId="46133" xr:uid="{00000000-0005-0000-0000-0000E28E0000}"/>
    <cellStyle name="Percent 7 3 2 4 2 2 2 3" xfId="13411" xr:uid="{00000000-0005-0000-0000-0000E38E0000}"/>
    <cellStyle name="Percent 7 3 2 4 2 2 2 4" xfId="22661" xr:uid="{00000000-0005-0000-0000-0000E48E0000}"/>
    <cellStyle name="Percent 7 3 2 4 2 2 2 5" xfId="31906" xr:uid="{00000000-0005-0000-0000-0000E58E0000}"/>
    <cellStyle name="Percent 7 3 2 4 2 2 2 6" xfId="41151" xr:uid="{00000000-0005-0000-0000-0000E68E0000}"/>
    <cellStyle name="Percent 7 3 2 4 2 2 3" xfId="2745" xr:uid="{00000000-0005-0000-0000-0000E78E0000}"/>
    <cellStyle name="Percent 7 3 2 4 2 2 3 2" xfId="7727" xr:uid="{00000000-0005-0000-0000-0000E88E0000}"/>
    <cellStyle name="Percent 7 3 2 4 2 2 3 2 2" xfId="16972" xr:uid="{00000000-0005-0000-0000-0000E98E0000}"/>
    <cellStyle name="Percent 7 3 2 4 2 2 3 2 3" xfId="26222" xr:uid="{00000000-0005-0000-0000-0000EA8E0000}"/>
    <cellStyle name="Percent 7 3 2 4 2 2 3 2 4" xfId="35467" xr:uid="{00000000-0005-0000-0000-0000EB8E0000}"/>
    <cellStyle name="Percent 7 3 2 4 2 2 3 2 5" xfId="44712" xr:uid="{00000000-0005-0000-0000-0000EC8E0000}"/>
    <cellStyle name="Percent 7 3 2 4 2 2 3 3" xfId="11990" xr:uid="{00000000-0005-0000-0000-0000ED8E0000}"/>
    <cellStyle name="Percent 7 3 2 4 2 2 3 4" xfId="21240" xr:uid="{00000000-0005-0000-0000-0000EE8E0000}"/>
    <cellStyle name="Percent 7 3 2 4 2 2 3 5" xfId="30485" xr:uid="{00000000-0005-0000-0000-0000EF8E0000}"/>
    <cellStyle name="Percent 7 3 2 4 2 2 3 6" xfId="39730" xr:uid="{00000000-0005-0000-0000-0000F08E0000}"/>
    <cellStyle name="Percent 7 3 2 4 2 2 4" xfId="6306" xr:uid="{00000000-0005-0000-0000-0000F18E0000}"/>
    <cellStyle name="Percent 7 3 2 4 2 2 4 2" xfId="15551" xr:uid="{00000000-0005-0000-0000-0000F28E0000}"/>
    <cellStyle name="Percent 7 3 2 4 2 2 4 3" xfId="24801" xr:uid="{00000000-0005-0000-0000-0000F38E0000}"/>
    <cellStyle name="Percent 7 3 2 4 2 2 4 4" xfId="34046" xr:uid="{00000000-0005-0000-0000-0000F48E0000}"/>
    <cellStyle name="Percent 7 3 2 4 2 2 4 5" xfId="43291" xr:uid="{00000000-0005-0000-0000-0000F58E0000}"/>
    <cellStyle name="Percent 7 3 2 4 2 2 5" xfId="10569" xr:uid="{00000000-0005-0000-0000-0000F68E0000}"/>
    <cellStyle name="Percent 7 3 2 4 2 2 6" xfId="19819" xr:uid="{00000000-0005-0000-0000-0000F78E0000}"/>
    <cellStyle name="Percent 7 3 2 4 2 2 7" xfId="29064" xr:uid="{00000000-0005-0000-0000-0000F88E0000}"/>
    <cellStyle name="Percent 7 3 2 4 2 2 8" xfId="38309" xr:uid="{00000000-0005-0000-0000-0000F98E0000}"/>
    <cellStyle name="Percent 7 3 2 4 2 3" xfId="3464" xr:uid="{00000000-0005-0000-0000-0000FA8E0000}"/>
    <cellStyle name="Percent 7 3 2 4 2 3 2" xfId="8446" xr:uid="{00000000-0005-0000-0000-0000FB8E0000}"/>
    <cellStyle name="Percent 7 3 2 4 2 3 2 2" xfId="17691" xr:uid="{00000000-0005-0000-0000-0000FC8E0000}"/>
    <cellStyle name="Percent 7 3 2 4 2 3 2 3" xfId="26941" xr:uid="{00000000-0005-0000-0000-0000FD8E0000}"/>
    <cellStyle name="Percent 7 3 2 4 2 3 2 4" xfId="36186" xr:uid="{00000000-0005-0000-0000-0000FE8E0000}"/>
    <cellStyle name="Percent 7 3 2 4 2 3 2 5" xfId="45431" xr:uid="{00000000-0005-0000-0000-0000FF8E0000}"/>
    <cellStyle name="Percent 7 3 2 4 2 3 3" xfId="12709" xr:uid="{00000000-0005-0000-0000-0000008F0000}"/>
    <cellStyle name="Percent 7 3 2 4 2 3 4" xfId="21959" xr:uid="{00000000-0005-0000-0000-0000018F0000}"/>
    <cellStyle name="Percent 7 3 2 4 2 3 5" xfId="31204" xr:uid="{00000000-0005-0000-0000-0000028F0000}"/>
    <cellStyle name="Percent 7 3 2 4 2 3 6" xfId="40449" xr:uid="{00000000-0005-0000-0000-0000038F0000}"/>
    <cellStyle name="Percent 7 3 2 4 2 4" xfId="2026" xr:uid="{00000000-0005-0000-0000-0000048F0000}"/>
    <cellStyle name="Percent 7 3 2 4 2 4 2" xfId="7008" xr:uid="{00000000-0005-0000-0000-0000058F0000}"/>
    <cellStyle name="Percent 7 3 2 4 2 4 2 2" xfId="16253" xr:uid="{00000000-0005-0000-0000-0000068F0000}"/>
    <cellStyle name="Percent 7 3 2 4 2 4 2 3" xfId="25503" xr:uid="{00000000-0005-0000-0000-0000078F0000}"/>
    <cellStyle name="Percent 7 3 2 4 2 4 2 4" xfId="34748" xr:uid="{00000000-0005-0000-0000-0000088F0000}"/>
    <cellStyle name="Percent 7 3 2 4 2 4 2 5" xfId="43993" xr:uid="{00000000-0005-0000-0000-0000098F0000}"/>
    <cellStyle name="Percent 7 3 2 4 2 4 3" xfId="11271" xr:uid="{00000000-0005-0000-0000-00000A8F0000}"/>
    <cellStyle name="Percent 7 3 2 4 2 4 4" xfId="20521" xr:uid="{00000000-0005-0000-0000-00000B8F0000}"/>
    <cellStyle name="Percent 7 3 2 4 2 4 5" xfId="29766" xr:uid="{00000000-0005-0000-0000-00000C8F0000}"/>
    <cellStyle name="Percent 7 3 2 4 2 4 6" xfId="39011" xr:uid="{00000000-0005-0000-0000-00000D8F0000}"/>
    <cellStyle name="Percent 7 3 2 4 2 5" xfId="5604" xr:uid="{00000000-0005-0000-0000-00000E8F0000}"/>
    <cellStyle name="Percent 7 3 2 4 2 5 2" xfId="14849" xr:uid="{00000000-0005-0000-0000-00000F8F0000}"/>
    <cellStyle name="Percent 7 3 2 4 2 5 3" xfId="24099" xr:uid="{00000000-0005-0000-0000-0000108F0000}"/>
    <cellStyle name="Percent 7 3 2 4 2 5 4" xfId="33344" xr:uid="{00000000-0005-0000-0000-0000118F0000}"/>
    <cellStyle name="Percent 7 3 2 4 2 5 5" xfId="42589" xr:uid="{00000000-0005-0000-0000-0000128F0000}"/>
    <cellStyle name="Percent 7 3 2 4 2 6" xfId="4885" xr:uid="{00000000-0005-0000-0000-0000138F0000}"/>
    <cellStyle name="Percent 7 3 2 4 2 6 2" xfId="14130" xr:uid="{00000000-0005-0000-0000-0000148F0000}"/>
    <cellStyle name="Percent 7 3 2 4 2 6 3" xfId="23380" xr:uid="{00000000-0005-0000-0000-0000158F0000}"/>
    <cellStyle name="Percent 7 3 2 4 2 6 4" xfId="32625" xr:uid="{00000000-0005-0000-0000-0000168F0000}"/>
    <cellStyle name="Percent 7 3 2 4 2 6 5" xfId="41870" xr:uid="{00000000-0005-0000-0000-0000178F0000}"/>
    <cellStyle name="Percent 7 3 2 4 2 7" xfId="9867" xr:uid="{00000000-0005-0000-0000-0000188F0000}"/>
    <cellStyle name="Percent 7 3 2 4 2 8" xfId="19117" xr:uid="{00000000-0005-0000-0000-0000198F0000}"/>
    <cellStyle name="Percent 7 3 2 4 2 9" xfId="28362" xr:uid="{00000000-0005-0000-0000-00001A8F0000}"/>
    <cellStyle name="Percent 7 3 2 4 3" xfId="973" xr:uid="{00000000-0005-0000-0000-00001B8F0000}"/>
    <cellStyle name="Percent 7 3 2 4 3 2" xfId="3815" xr:uid="{00000000-0005-0000-0000-00001C8F0000}"/>
    <cellStyle name="Percent 7 3 2 4 3 2 2" xfId="8797" xr:uid="{00000000-0005-0000-0000-00001D8F0000}"/>
    <cellStyle name="Percent 7 3 2 4 3 2 2 2" xfId="18042" xr:uid="{00000000-0005-0000-0000-00001E8F0000}"/>
    <cellStyle name="Percent 7 3 2 4 3 2 2 3" xfId="27292" xr:uid="{00000000-0005-0000-0000-00001F8F0000}"/>
    <cellStyle name="Percent 7 3 2 4 3 2 2 4" xfId="36537" xr:uid="{00000000-0005-0000-0000-0000208F0000}"/>
    <cellStyle name="Percent 7 3 2 4 3 2 2 5" xfId="45782" xr:uid="{00000000-0005-0000-0000-0000218F0000}"/>
    <cellStyle name="Percent 7 3 2 4 3 2 3" xfId="13060" xr:uid="{00000000-0005-0000-0000-0000228F0000}"/>
    <cellStyle name="Percent 7 3 2 4 3 2 4" xfId="22310" xr:uid="{00000000-0005-0000-0000-0000238F0000}"/>
    <cellStyle name="Percent 7 3 2 4 3 2 5" xfId="31555" xr:uid="{00000000-0005-0000-0000-0000248F0000}"/>
    <cellStyle name="Percent 7 3 2 4 3 2 6" xfId="40800" xr:uid="{00000000-0005-0000-0000-0000258F0000}"/>
    <cellStyle name="Percent 7 3 2 4 3 3" xfId="2377" xr:uid="{00000000-0005-0000-0000-0000268F0000}"/>
    <cellStyle name="Percent 7 3 2 4 3 3 2" xfId="7359" xr:uid="{00000000-0005-0000-0000-0000278F0000}"/>
    <cellStyle name="Percent 7 3 2 4 3 3 2 2" xfId="16604" xr:uid="{00000000-0005-0000-0000-0000288F0000}"/>
    <cellStyle name="Percent 7 3 2 4 3 3 2 3" xfId="25854" xr:uid="{00000000-0005-0000-0000-0000298F0000}"/>
    <cellStyle name="Percent 7 3 2 4 3 3 2 4" xfId="35099" xr:uid="{00000000-0005-0000-0000-00002A8F0000}"/>
    <cellStyle name="Percent 7 3 2 4 3 3 2 5" xfId="44344" xr:uid="{00000000-0005-0000-0000-00002B8F0000}"/>
    <cellStyle name="Percent 7 3 2 4 3 3 3" xfId="11622" xr:uid="{00000000-0005-0000-0000-00002C8F0000}"/>
    <cellStyle name="Percent 7 3 2 4 3 3 4" xfId="20872" xr:uid="{00000000-0005-0000-0000-00002D8F0000}"/>
    <cellStyle name="Percent 7 3 2 4 3 3 5" xfId="30117" xr:uid="{00000000-0005-0000-0000-00002E8F0000}"/>
    <cellStyle name="Percent 7 3 2 4 3 3 6" xfId="39362" xr:uid="{00000000-0005-0000-0000-00002F8F0000}"/>
    <cellStyle name="Percent 7 3 2 4 3 4" xfId="5955" xr:uid="{00000000-0005-0000-0000-0000308F0000}"/>
    <cellStyle name="Percent 7 3 2 4 3 4 2" xfId="15200" xr:uid="{00000000-0005-0000-0000-0000318F0000}"/>
    <cellStyle name="Percent 7 3 2 4 3 4 3" xfId="24450" xr:uid="{00000000-0005-0000-0000-0000328F0000}"/>
    <cellStyle name="Percent 7 3 2 4 3 4 4" xfId="33695" xr:uid="{00000000-0005-0000-0000-0000338F0000}"/>
    <cellStyle name="Percent 7 3 2 4 3 4 5" xfId="42940" xr:uid="{00000000-0005-0000-0000-0000348F0000}"/>
    <cellStyle name="Percent 7 3 2 4 3 5" xfId="10218" xr:uid="{00000000-0005-0000-0000-0000358F0000}"/>
    <cellStyle name="Percent 7 3 2 4 3 6" xfId="19468" xr:uid="{00000000-0005-0000-0000-0000368F0000}"/>
    <cellStyle name="Percent 7 3 2 4 3 7" xfId="28713" xr:uid="{00000000-0005-0000-0000-0000378F0000}"/>
    <cellStyle name="Percent 7 3 2 4 3 8" xfId="37958" xr:uid="{00000000-0005-0000-0000-0000388F0000}"/>
    <cellStyle name="Percent 7 3 2 4 4" xfId="3096" xr:uid="{00000000-0005-0000-0000-0000398F0000}"/>
    <cellStyle name="Percent 7 3 2 4 4 2" xfId="8078" xr:uid="{00000000-0005-0000-0000-00003A8F0000}"/>
    <cellStyle name="Percent 7 3 2 4 4 2 2" xfId="17323" xr:uid="{00000000-0005-0000-0000-00003B8F0000}"/>
    <cellStyle name="Percent 7 3 2 4 4 2 3" xfId="26573" xr:uid="{00000000-0005-0000-0000-00003C8F0000}"/>
    <cellStyle name="Percent 7 3 2 4 4 2 4" xfId="35818" xr:uid="{00000000-0005-0000-0000-00003D8F0000}"/>
    <cellStyle name="Percent 7 3 2 4 4 2 5" xfId="45063" xr:uid="{00000000-0005-0000-0000-00003E8F0000}"/>
    <cellStyle name="Percent 7 3 2 4 4 3" xfId="12341" xr:uid="{00000000-0005-0000-0000-00003F8F0000}"/>
    <cellStyle name="Percent 7 3 2 4 4 4" xfId="21591" xr:uid="{00000000-0005-0000-0000-0000408F0000}"/>
    <cellStyle name="Percent 7 3 2 4 4 5" xfId="30836" xr:uid="{00000000-0005-0000-0000-0000418F0000}"/>
    <cellStyle name="Percent 7 3 2 4 4 6" xfId="40081" xr:uid="{00000000-0005-0000-0000-0000428F0000}"/>
    <cellStyle name="Percent 7 3 2 4 5" xfId="1792" xr:uid="{00000000-0005-0000-0000-0000438F0000}"/>
    <cellStyle name="Percent 7 3 2 4 5 2" xfId="6774" xr:uid="{00000000-0005-0000-0000-0000448F0000}"/>
    <cellStyle name="Percent 7 3 2 4 5 2 2" xfId="16019" xr:uid="{00000000-0005-0000-0000-0000458F0000}"/>
    <cellStyle name="Percent 7 3 2 4 5 2 3" xfId="25269" xr:uid="{00000000-0005-0000-0000-0000468F0000}"/>
    <cellStyle name="Percent 7 3 2 4 5 2 4" xfId="34514" xr:uid="{00000000-0005-0000-0000-0000478F0000}"/>
    <cellStyle name="Percent 7 3 2 4 5 2 5" xfId="43759" xr:uid="{00000000-0005-0000-0000-0000488F0000}"/>
    <cellStyle name="Percent 7 3 2 4 5 3" xfId="11037" xr:uid="{00000000-0005-0000-0000-0000498F0000}"/>
    <cellStyle name="Percent 7 3 2 4 5 4" xfId="20287" xr:uid="{00000000-0005-0000-0000-00004A8F0000}"/>
    <cellStyle name="Percent 7 3 2 4 5 5" xfId="29532" xr:uid="{00000000-0005-0000-0000-00004B8F0000}"/>
    <cellStyle name="Percent 7 3 2 4 5 6" xfId="38777" xr:uid="{00000000-0005-0000-0000-00004C8F0000}"/>
    <cellStyle name="Percent 7 3 2 4 6" xfId="5236" xr:uid="{00000000-0005-0000-0000-00004D8F0000}"/>
    <cellStyle name="Percent 7 3 2 4 6 2" xfId="14481" xr:uid="{00000000-0005-0000-0000-00004E8F0000}"/>
    <cellStyle name="Percent 7 3 2 4 6 3" xfId="23731" xr:uid="{00000000-0005-0000-0000-00004F8F0000}"/>
    <cellStyle name="Percent 7 3 2 4 6 4" xfId="32976" xr:uid="{00000000-0005-0000-0000-0000508F0000}"/>
    <cellStyle name="Percent 7 3 2 4 6 5" xfId="42221" xr:uid="{00000000-0005-0000-0000-0000518F0000}"/>
    <cellStyle name="Percent 7 3 2 4 7" xfId="4534" xr:uid="{00000000-0005-0000-0000-0000528F0000}"/>
    <cellStyle name="Percent 7 3 2 4 7 2" xfId="13779" xr:uid="{00000000-0005-0000-0000-0000538F0000}"/>
    <cellStyle name="Percent 7 3 2 4 7 3" xfId="23029" xr:uid="{00000000-0005-0000-0000-0000548F0000}"/>
    <cellStyle name="Percent 7 3 2 4 7 4" xfId="32274" xr:uid="{00000000-0005-0000-0000-0000558F0000}"/>
    <cellStyle name="Percent 7 3 2 4 7 5" xfId="41519" xr:uid="{00000000-0005-0000-0000-0000568F0000}"/>
    <cellStyle name="Percent 7 3 2 4 8" xfId="9499" xr:uid="{00000000-0005-0000-0000-0000578F0000}"/>
    <cellStyle name="Percent 7 3 2 4 9" xfId="18749" xr:uid="{00000000-0005-0000-0000-0000588F0000}"/>
    <cellStyle name="Percent 7 3 2 5" xfId="370" xr:uid="{00000000-0005-0000-0000-0000598F0000}"/>
    <cellStyle name="Percent 7 3 2 5 10" xfId="28111" xr:uid="{00000000-0005-0000-0000-00005A8F0000}"/>
    <cellStyle name="Percent 7 3 2 5 11" xfId="37356" xr:uid="{00000000-0005-0000-0000-00005B8F0000}"/>
    <cellStyle name="Percent 7 3 2 5 2" xfId="739" xr:uid="{00000000-0005-0000-0000-00005C8F0000}"/>
    <cellStyle name="Percent 7 3 2 5 2 10" xfId="37724" xr:uid="{00000000-0005-0000-0000-00005D8F0000}"/>
    <cellStyle name="Percent 7 3 2 5 2 2" xfId="1441" xr:uid="{00000000-0005-0000-0000-00005E8F0000}"/>
    <cellStyle name="Percent 7 3 2 5 2 2 2" xfId="4283" xr:uid="{00000000-0005-0000-0000-00005F8F0000}"/>
    <cellStyle name="Percent 7 3 2 5 2 2 2 2" xfId="9265" xr:uid="{00000000-0005-0000-0000-0000608F0000}"/>
    <cellStyle name="Percent 7 3 2 5 2 2 2 2 2" xfId="18510" xr:uid="{00000000-0005-0000-0000-0000618F0000}"/>
    <cellStyle name="Percent 7 3 2 5 2 2 2 2 3" xfId="27760" xr:uid="{00000000-0005-0000-0000-0000628F0000}"/>
    <cellStyle name="Percent 7 3 2 5 2 2 2 2 4" xfId="37005" xr:uid="{00000000-0005-0000-0000-0000638F0000}"/>
    <cellStyle name="Percent 7 3 2 5 2 2 2 2 5" xfId="46250" xr:uid="{00000000-0005-0000-0000-0000648F0000}"/>
    <cellStyle name="Percent 7 3 2 5 2 2 2 3" xfId="13528" xr:uid="{00000000-0005-0000-0000-0000658F0000}"/>
    <cellStyle name="Percent 7 3 2 5 2 2 2 4" xfId="22778" xr:uid="{00000000-0005-0000-0000-0000668F0000}"/>
    <cellStyle name="Percent 7 3 2 5 2 2 2 5" xfId="32023" xr:uid="{00000000-0005-0000-0000-0000678F0000}"/>
    <cellStyle name="Percent 7 3 2 5 2 2 2 6" xfId="41268" xr:uid="{00000000-0005-0000-0000-0000688F0000}"/>
    <cellStyle name="Percent 7 3 2 5 2 2 3" xfId="2862" xr:uid="{00000000-0005-0000-0000-0000698F0000}"/>
    <cellStyle name="Percent 7 3 2 5 2 2 3 2" xfId="7844" xr:uid="{00000000-0005-0000-0000-00006A8F0000}"/>
    <cellStyle name="Percent 7 3 2 5 2 2 3 2 2" xfId="17089" xr:uid="{00000000-0005-0000-0000-00006B8F0000}"/>
    <cellStyle name="Percent 7 3 2 5 2 2 3 2 3" xfId="26339" xr:uid="{00000000-0005-0000-0000-00006C8F0000}"/>
    <cellStyle name="Percent 7 3 2 5 2 2 3 2 4" xfId="35584" xr:uid="{00000000-0005-0000-0000-00006D8F0000}"/>
    <cellStyle name="Percent 7 3 2 5 2 2 3 2 5" xfId="44829" xr:uid="{00000000-0005-0000-0000-00006E8F0000}"/>
    <cellStyle name="Percent 7 3 2 5 2 2 3 3" xfId="12107" xr:uid="{00000000-0005-0000-0000-00006F8F0000}"/>
    <cellStyle name="Percent 7 3 2 5 2 2 3 4" xfId="21357" xr:uid="{00000000-0005-0000-0000-0000708F0000}"/>
    <cellStyle name="Percent 7 3 2 5 2 2 3 5" xfId="30602" xr:uid="{00000000-0005-0000-0000-0000718F0000}"/>
    <cellStyle name="Percent 7 3 2 5 2 2 3 6" xfId="39847" xr:uid="{00000000-0005-0000-0000-0000728F0000}"/>
    <cellStyle name="Percent 7 3 2 5 2 2 4" xfId="6423" xr:uid="{00000000-0005-0000-0000-0000738F0000}"/>
    <cellStyle name="Percent 7 3 2 5 2 2 4 2" xfId="15668" xr:uid="{00000000-0005-0000-0000-0000748F0000}"/>
    <cellStyle name="Percent 7 3 2 5 2 2 4 3" xfId="24918" xr:uid="{00000000-0005-0000-0000-0000758F0000}"/>
    <cellStyle name="Percent 7 3 2 5 2 2 4 4" xfId="34163" xr:uid="{00000000-0005-0000-0000-0000768F0000}"/>
    <cellStyle name="Percent 7 3 2 5 2 2 4 5" xfId="43408" xr:uid="{00000000-0005-0000-0000-0000778F0000}"/>
    <cellStyle name="Percent 7 3 2 5 2 2 5" xfId="10686" xr:uid="{00000000-0005-0000-0000-0000788F0000}"/>
    <cellStyle name="Percent 7 3 2 5 2 2 6" xfId="19936" xr:uid="{00000000-0005-0000-0000-0000798F0000}"/>
    <cellStyle name="Percent 7 3 2 5 2 2 7" xfId="29181" xr:uid="{00000000-0005-0000-0000-00007A8F0000}"/>
    <cellStyle name="Percent 7 3 2 5 2 2 8" xfId="38426" xr:uid="{00000000-0005-0000-0000-00007B8F0000}"/>
    <cellStyle name="Percent 7 3 2 5 2 3" xfId="3581" xr:uid="{00000000-0005-0000-0000-00007C8F0000}"/>
    <cellStyle name="Percent 7 3 2 5 2 3 2" xfId="8563" xr:uid="{00000000-0005-0000-0000-00007D8F0000}"/>
    <cellStyle name="Percent 7 3 2 5 2 3 2 2" xfId="17808" xr:uid="{00000000-0005-0000-0000-00007E8F0000}"/>
    <cellStyle name="Percent 7 3 2 5 2 3 2 3" xfId="27058" xr:uid="{00000000-0005-0000-0000-00007F8F0000}"/>
    <cellStyle name="Percent 7 3 2 5 2 3 2 4" xfId="36303" xr:uid="{00000000-0005-0000-0000-0000808F0000}"/>
    <cellStyle name="Percent 7 3 2 5 2 3 2 5" xfId="45548" xr:uid="{00000000-0005-0000-0000-0000818F0000}"/>
    <cellStyle name="Percent 7 3 2 5 2 3 3" xfId="12826" xr:uid="{00000000-0005-0000-0000-0000828F0000}"/>
    <cellStyle name="Percent 7 3 2 5 2 3 4" xfId="22076" xr:uid="{00000000-0005-0000-0000-0000838F0000}"/>
    <cellStyle name="Percent 7 3 2 5 2 3 5" xfId="31321" xr:uid="{00000000-0005-0000-0000-0000848F0000}"/>
    <cellStyle name="Percent 7 3 2 5 2 3 6" xfId="40566" xr:uid="{00000000-0005-0000-0000-0000858F0000}"/>
    <cellStyle name="Percent 7 3 2 5 2 4" xfId="2143" xr:uid="{00000000-0005-0000-0000-0000868F0000}"/>
    <cellStyle name="Percent 7 3 2 5 2 4 2" xfId="7125" xr:uid="{00000000-0005-0000-0000-0000878F0000}"/>
    <cellStyle name="Percent 7 3 2 5 2 4 2 2" xfId="16370" xr:uid="{00000000-0005-0000-0000-0000888F0000}"/>
    <cellStyle name="Percent 7 3 2 5 2 4 2 3" xfId="25620" xr:uid="{00000000-0005-0000-0000-0000898F0000}"/>
    <cellStyle name="Percent 7 3 2 5 2 4 2 4" xfId="34865" xr:uid="{00000000-0005-0000-0000-00008A8F0000}"/>
    <cellStyle name="Percent 7 3 2 5 2 4 2 5" xfId="44110" xr:uid="{00000000-0005-0000-0000-00008B8F0000}"/>
    <cellStyle name="Percent 7 3 2 5 2 4 3" xfId="11388" xr:uid="{00000000-0005-0000-0000-00008C8F0000}"/>
    <cellStyle name="Percent 7 3 2 5 2 4 4" xfId="20638" xr:uid="{00000000-0005-0000-0000-00008D8F0000}"/>
    <cellStyle name="Percent 7 3 2 5 2 4 5" xfId="29883" xr:uid="{00000000-0005-0000-0000-00008E8F0000}"/>
    <cellStyle name="Percent 7 3 2 5 2 4 6" xfId="39128" xr:uid="{00000000-0005-0000-0000-00008F8F0000}"/>
    <cellStyle name="Percent 7 3 2 5 2 5" xfId="5721" xr:uid="{00000000-0005-0000-0000-0000908F0000}"/>
    <cellStyle name="Percent 7 3 2 5 2 5 2" xfId="14966" xr:uid="{00000000-0005-0000-0000-0000918F0000}"/>
    <cellStyle name="Percent 7 3 2 5 2 5 3" xfId="24216" xr:uid="{00000000-0005-0000-0000-0000928F0000}"/>
    <cellStyle name="Percent 7 3 2 5 2 5 4" xfId="33461" xr:uid="{00000000-0005-0000-0000-0000938F0000}"/>
    <cellStyle name="Percent 7 3 2 5 2 5 5" xfId="42706" xr:uid="{00000000-0005-0000-0000-0000948F0000}"/>
    <cellStyle name="Percent 7 3 2 5 2 6" xfId="5002" xr:uid="{00000000-0005-0000-0000-0000958F0000}"/>
    <cellStyle name="Percent 7 3 2 5 2 6 2" xfId="14247" xr:uid="{00000000-0005-0000-0000-0000968F0000}"/>
    <cellStyle name="Percent 7 3 2 5 2 6 3" xfId="23497" xr:uid="{00000000-0005-0000-0000-0000978F0000}"/>
    <cellStyle name="Percent 7 3 2 5 2 6 4" xfId="32742" xr:uid="{00000000-0005-0000-0000-0000988F0000}"/>
    <cellStyle name="Percent 7 3 2 5 2 6 5" xfId="41987" xr:uid="{00000000-0005-0000-0000-0000998F0000}"/>
    <cellStyle name="Percent 7 3 2 5 2 7" xfId="9984" xr:uid="{00000000-0005-0000-0000-00009A8F0000}"/>
    <cellStyle name="Percent 7 3 2 5 2 8" xfId="19234" xr:uid="{00000000-0005-0000-0000-00009B8F0000}"/>
    <cellStyle name="Percent 7 3 2 5 2 9" xfId="28479" xr:uid="{00000000-0005-0000-0000-00009C8F0000}"/>
    <cellStyle name="Percent 7 3 2 5 3" xfId="1090" xr:uid="{00000000-0005-0000-0000-00009D8F0000}"/>
    <cellStyle name="Percent 7 3 2 5 3 2" xfId="3932" xr:uid="{00000000-0005-0000-0000-00009E8F0000}"/>
    <cellStyle name="Percent 7 3 2 5 3 2 2" xfId="8914" xr:uid="{00000000-0005-0000-0000-00009F8F0000}"/>
    <cellStyle name="Percent 7 3 2 5 3 2 2 2" xfId="18159" xr:uid="{00000000-0005-0000-0000-0000A08F0000}"/>
    <cellStyle name="Percent 7 3 2 5 3 2 2 3" xfId="27409" xr:uid="{00000000-0005-0000-0000-0000A18F0000}"/>
    <cellStyle name="Percent 7 3 2 5 3 2 2 4" xfId="36654" xr:uid="{00000000-0005-0000-0000-0000A28F0000}"/>
    <cellStyle name="Percent 7 3 2 5 3 2 2 5" xfId="45899" xr:uid="{00000000-0005-0000-0000-0000A38F0000}"/>
    <cellStyle name="Percent 7 3 2 5 3 2 3" xfId="13177" xr:uid="{00000000-0005-0000-0000-0000A48F0000}"/>
    <cellStyle name="Percent 7 3 2 5 3 2 4" xfId="22427" xr:uid="{00000000-0005-0000-0000-0000A58F0000}"/>
    <cellStyle name="Percent 7 3 2 5 3 2 5" xfId="31672" xr:uid="{00000000-0005-0000-0000-0000A68F0000}"/>
    <cellStyle name="Percent 7 3 2 5 3 2 6" xfId="40917" xr:uid="{00000000-0005-0000-0000-0000A78F0000}"/>
    <cellStyle name="Percent 7 3 2 5 3 3" xfId="2494" xr:uid="{00000000-0005-0000-0000-0000A88F0000}"/>
    <cellStyle name="Percent 7 3 2 5 3 3 2" xfId="7476" xr:uid="{00000000-0005-0000-0000-0000A98F0000}"/>
    <cellStyle name="Percent 7 3 2 5 3 3 2 2" xfId="16721" xr:uid="{00000000-0005-0000-0000-0000AA8F0000}"/>
    <cellStyle name="Percent 7 3 2 5 3 3 2 3" xfId="25971" xr:uid="{00000000-0005-0000-0000-0000AB8F0000}"/>
    <cellStyle name="Percent 7 3 2 5 3 3 2 4" xfId="35216" xr:uid="{00000000-0005-0000-0000-0000AC8F0000}"/>
    <cellStyle name="Percent 7 3 2 5 3 3 2 5" xfId="44461" xr:uid="{00000000-0005-0000-0000-0000AD8F0000}"/>
    <cellStyle name="Percent 7 3 2 5 3 3 3" xfId="11739" xr:uid="{00000000-0005-0000-0000-0000AE8F0000}"/>
    <cellStyle name="Percent 7 3 2 5 3 3 4" xfId="20989" xr:uid="{00000000-0005-0000-0000-0000AF8F0000}"/>
    <cellStyle name="Percent 7 3 2 5 3 3 5" xfId="30234" xr:uid="{00000000-0005-0000-0000-0000B08F0000}"/>
    <cellStyle name="Percent 7 3 2 5 3 3 6" xfId="39479" xr:uid="{00000000-0005-0000-0000-0000B18F0000}"/>
    <cellStyle name="Percent 7 3 2 5 3 4" xfId="6072" xr:uid="{00000000-0005-0000-0000-0000B28F0000}"/>
    <cellStyle name="Percent 7 3 2 5 3 4 2" xfId="15317" xr:uid="{00000000-0005-0000-0000-0000B38F0000}"/>
    <cellStyle name="Percent 7 3 2 5 3 4 3" xfId="24567" xr:uid="{00000000-0005-0000-0000-0000B48F0000}"/>
    <cellStyle name="Percent 7 3 2 5 3 4 4" xfId="33812" xr:uid="{00000000-0005-0000-0000-0000B58F0000}"/>
    <cellStyle name="Percent 7 3 2 5 3 4 5" xfId="43057" xr:uid="{00000000-0005-0000-0000-0000B68F0000}"/>
    <cellStyle name="Percent 7 3 2 5 3 5" xfId="10335" xr:uid="{00000000-0005-0000-0000-0000B78F0000}"/>
    <cellStyle name="Percent 7 3 2 5 3 6" xfId="19585" xr:uid="{00000000-0005-0000-0000-0000B88F0000}"/>
    <cellStyle name="Percent 7 3 2 5 3 7" xfId="28830" xr:uid="{00000000-0005-0000-0000-0000B98F0000}"/>
    <cellStyle name="Percent 7 3 2 5 3 8" xfId="38075" xr:uid="{00000000-0005-0000-0000-0000BA8F0000}"/>
    <cellStyle name="Percent 7 3 2 5 4" xfId="3213" xr:uid="{00000000-0005-0000-0000-0000BB8F0000}"/>
    <cellStyle name="Percent 7 3 2 5 4 2" xfId="8195" xr:uid="{00000000-0005-0000-0000-0000BC8F0000}"/>
    <cellStyle name="Percent 7 3 2 5 4 2 2" xfId="17440" xr:uid="{00000000-0005-0000-0000-0000BD8F0000}"/>
    <cellStyle name="Percent 7 3 2 5 4 2 3" xfId="26690" xr:uid="{00000000-0005-0000-0000-0000BE8F0000}"/>
    <cellStyle name="Percent 7 3 2 5 4 2 4" xfId="35935" xr:uid="{00000000-0005-0000-0000-0000BF8F0000}"/>
    <cellStyle name="Percent 7 3 2 5 4 2 5" xfId="45180" xr:uid="{00000000-0005-0000-0000-0000C08F0000}"/>
    <cellStyle name="Percent 7 3 2 5 4 3" xfId="12458" xr:uid="{00000000-0005-0000-0000-0000C18F0000}"/>
    <cellStyle name="Percent 7 3 2 5 4 4" xfId="21708" xr:uid="{00000000-0005-0000-0000-0000C28F0000}"/>
    <cellStyle name="Percent 7 3 2 5 4 5" xfId="30953" xr:uid="{00000000-0005-0000-0000-0000C38F0000}"/>
    <cellStyle name="Percent 7 3 2 5 4 6" xfId="40198" xr:uid="{00000000-0005-0000-0000-0000C48F0000}"/>
    <cellStyle name="Percent 7 3 2 5 5" xfId="1675" xr:uid="{00000000-0005-0000-0000-0000C58F0000}"/>
    <cellStyle name="Percent 7 3 2 5 5 2" xfId="6657" xr:uid="{00000000-0005-0000-0000-0000C68F0000}"/>
    <cellStyle name="Percent 7 3 2 5 5 2 2" xfId="15902" xr:uid="{00000000-0005-0000-0000-0000C78F0000}"/>
    <cellStyle name="Percent 7 3 2 5 5 2 3" xfId="25152" xr:uid="{00000000-0005-0000-0000-0000C88F0000}"/>
    <cellStyle name="Percent 7 3 2 5 5 2 4" xfId="34397" xr:uid="{00000000-0005-0000-0000-0000C98F0000}"/>
    <cellStyle name="Percent 7 3 2 5 5 2 5" xfId="43642" xr:uid="{00000000-0005-0000-0000-0000CA8F0000}"/>
    <cellStyle name="Percent 7 3 2 5 5 3" xfId="10920" xr:uid="{00000000-0005-0000-0000-0000CB8F0000}"/>
    <cellStyle name="Percent 7 3 2 5 5 4" xfId="20170" xr:uid="{00000000-0005-0000-0000-0000CC8F0000}"/>
    <cellStyle name="Percent 7 3 2 5 5 5" xfId="29415" xr:uid="{00000000-0005-0000-0000-0000CD8F0000}"/>
    <cellStyle name="Percent 7 3 2 5 5 6" xfId="38660" xr:uid="{00000000-0005-0000-0000-0000CE8F0000}"/>
    <cellStyle name="Percent 7 3 2 5 6" xfId="5353" xr:uid="{00000000-0005-0000-0000-0000CF8F0000}"/>
    <cellStyle name="Percent 7 3 2 5 6 2" xfId="14598" xr:uid="{00000000-0005-0000-0000-0000D08F0000}"/>
    <cellStyle name="Percent 7 3 2 5 6 3" xfId="23848" xr:uid="{00000000-0005-0000-0000-0000D18F0000}"/>
    <cellStyle name="Percent 7 3 2 5 6 4" xfId="33093" xr:uid="{00000000-0005-0000-0000-0000D28F0000}"/>
    <cellStyle name="Percent 7 3 2 5 6 5" xfId="42338" xr:uid="{00000000-0005-0000-0000-0000D38F0000}"/>
    <cellStyle name="Percent 7 3 2 5 7" xfId="4651" xr:uid="{00000000-0005-0000-0000-0000D48F0000}"/>
    <cellStyle name="Percent 7 3 2 5 7 2" xfId="13896" xr:uid="{00000000-0005-0000-0000-0000D58F0000}"/>
    <cellStyle name="Percent 7 3 2 5 7 3" xfId="23146" xr:uid="{00000000-0005-0000-0000-0000D68F0000}"/>
    <cellStyle name="Percent 7 3 2 5 7 4" xfId="32391" xr:uid="{00000000-0005-0000-0000-0000D78F0000}"/>
    <cellStyle name="Percent 7 3 2 5 7 5" xfId="41636" xr:uid="{00000000-0005-0000-0000-0000D88F0000}"/>
    <cellStyle name="Percent 7 3 2 5 8" xfId="9616" xr:uid="{00000000-0005-0000-0000-0000D98F0000}"/>
    <cellStyle name="Percent 7 3 2 5 9" xfId="18866" xr:uid="{00000000-0005-0000-0000-0000DA8F0000}"/>
    <cellStyle name="Percent 7 3 2 6" xfId="505" xr:uid="{00000000-0005-0000-0000-0000DB8F0000}"/>
    <cellStyle name="Percent 7 3 2 6 10" xfId="37490" xr:uid="{00000000-0005-0000-0000-0000DC8F0000}"/>
    <cellStyle name="Percent 7 3 2 6 2" xfId="1207" xr:uid="{00000000-0005-0000-0000-0000DD8F0000}"/>
    <cellStyle name="Percent 7 3 2 6 2 2" xfId="4049" xr:uid="{00000000-0005-0000-0000-0000DE8F0000}"/>
    <cellStyle name="Percent 7 3 2 6 2 2 2" xfId="9031" xr:uid="{00000000-0005-0000-0000-0000DF8F0000}"/>
    <cellStyle name="Percent 7 3 2 6 2 2 2 2" xfId="18276" xr:uid="{00000000-0005-0000-0000-0000E08F0000}"/>
    <cellStyle name="Percent 7 3 2 6 2 2 2 3" xfId="27526" xr:uid="{00000000-0005-0000-0000-0000E18F0000}"/>
    <cellStyle name="Percent 7 3 2 6 2 2 2 4" xfId="36771" xr:uid="{00000000-0005-0000-0000-0000E28F0000}"/>
    <cellStyle name="Percent 7 3 2 6 2 2 2 5" xfId="46016" xr:uid="{00000000-0005-0000-0000-0000E38F0000}"/>
    <cellStyle name="Percent 7 3 2 6 2 2 3" xfId="13294" xr:uid="{00000000-0005-0000-0000-0000E48F0000}"/>
    <cellStyle name="Percent 7 3 2 6 2 2 4" xfId="22544" xr:uid="{00000000-0005-0000-0000-0000E58F0000}"/>
    <cellStyle name="Percent 7 3 2 6 2 2 5" xfId="31789" xr:uid="{00000000-0005-0000-0000-0000E68F0000}"/>
    <cellStyle name="Percent 7 3 2 6 2 2 6" xfId="41034" xr:uid="{00000000-0005-0000-0000-0000E78F0000}"/>
    <cellStyle name="Percent 7 3 2 6 2 3" xfId="2628" xr:uid="{00000000-0005-0000-0000-0000E88F0000}"/>
    <cellStyle name="Percent 7 3 2 6 2 3 2" xfId="7610" xr:uid="{00000000-0005-0000-0000-0000E98F0000}"/>
    <cellStyle name="Percent 7 3 2 6 2 3 2 2" xfId="16855" xr:uid="{00000000-0005-0000-0000-0000EA8F0000}"/>
    <cellStyle name="Percent 7 3 2 6 2 3 2 3" xfId="26105" xr:uid="{00000000-0005-0000-0000-0000EB8F0000}"/>
    <cellStyle name="Percent 7 3 2 6 2 3 2 4" xfId="35350" xr:uid="{00000000-0005-0000-0000-0000EC8F0000}"/>
    <cellStyle name="Percent 7 3 2 6 2 3 2 5" xfId="44595" xr:uid="{00000000-0005-0000-0000-0000ED8F0000}"/>
    <cellStyle name="Percent 7 3 2 6 2 3 3" xfId="11873" xr:uid="{00000000-0005-0000-0000-0000EE8F0000}"/>
    <cellStyle name="Percent 7 3 2 6 2 3 4" xfId="21123" xr:uid="{00000000-0005-0000-0000-0000EF8F0000}"/>
    <cellStyle name="Percent 7 3 2 6 2 3 5" xfId="30368" xr:uid="{00000000-0005-0000-0000-0000F08F0000}"/>
    <cellStyle name="Percent 7 3 2 6 2 3 6" xfId="39613" xr:uid="{00000000-0005-0000-0000-0000F18F0000}"/>
    <cellStyle name="Percent 7 3 2 6 2 4" xfId="6189" xr:uid="{00000000-0005-0000-0000-0000F28F0000}"/>
    <cellStyle name="Percent 7 3 2 6 2 4 2" xfId="15434" xr:uid="{00000000-0005-0000-0000-0000F38F0000}"/>
    <cellStyle name="Percent 7 3 2 6 2 4 3" xfId="24684" xr:uid="{00000000-0005-0000-0000-0000F48F0000}"/>
    <cellStyle name="Percent 7 3 2 6 2 4 4" xfId="33929" xr:uid="{00000000-0005-0000-0000-0000F58F0000}"/>
    <cellStyle name="Percent 7 3 2 6 2 4 5" xfId="43174" xr:uid="{00000000-0005-0000-0000-0000F68F0000}"/>
    <cellStyle name="Percent 7 3 2 6 2 5" xfId="10452" xr:uid="{00000000-0005-0000-0000-0000F78F0000}"/>
    <cellStyle name="Percent 7 3 2 6 2 6" xfId="19702" xr:uid="{00000000-0005-0000-0000-0000F88F0000}"/>
    <cellStyle name="Percent 7 3 2 6 2 7" xfId="28947" xr:uid="{00000000-0005-0000-0000-0000F98F0000}"/>
    <cellStyle name="Percent 7 3 2 6 2 8" xfId="38192" xr:uid="{00000000-0005-0000-0000-0000FA8F0000}"/>
    <cellStyle name="Percent 7 3 2 6 3" xfId="3347" xr:uid="{00000000-0005-0000-0000-0000FB8F0000}"/>
    <cellStyle name="Percent 7 3 2 6 3 2" xfId="8329" xr:uid="{00000000-0005-0000-0000-0000FC8F0000}"/>
    <cellStyle name="Percent 7 3 2 6 3 2 2" xfId="17574" xr:uid="{00000000-0005-0000-0000-0000FD8F0000}"/>
    <cellStyle name="Percent 7 3 2 6 3 2 3" xfId="26824" xr:uid="{00000000-0005-0000-0000-0000FE8F0000}"/>
    <cellStyle name="Percent 7 3 2 6 3 2 4" xfId="36069" xr:uid="{00000000-0005-0000-0000-0000FF8F0000}"/>
    <cellStyle name="Percent 7 3 2 6 3 2 5" xfId="45314" xr:uid="{00000000-0005-0000-0000-000000900000}"/>
    <cellStyle name="Percent 7 3 2 6 3 3" xfId="12592" xr:uid="{00000000-0005-0000-0000-000001900000}"/>
    <cellStyle name="Percent 7 3 2 6 3 4" xfId="21842" xr:uid="{00000000-0005-0000-0000-000002900000}"/>
    <cellStyle name="Percent 7 3 2 6 3 5" xfId="31087" xr:uid="{00000000-0005-0000-0000-000003900000}"/>
    <cellStyle name="Percent 7 3 2 6 3 6" xfId="40332" xr:uid="{00000000-0005-0000-0000-000004900000}"/>
    <cellStyle name="Percent 7 3 2 6 4" xfId="1909" xr:uid="{00000000-0005-0000-0000-000005900000}"/>
    <cellStyle name="Percent 7 3 2 6 4 2" xfId="6891" xr:uid="{00000000-0005-0000-0000-000006900000}"/>
    <cellStyle name="Percent 7 3 2 6 4 2 2" xfId="16136" xr:uid="{00000000-0005-0000-0000-000007900000}"/>
    <cellStyle name="Percent 7 3 2 6 4 2 3" xfId="25386" xr:uid="{00000000-0005-0000-0000-000008900000}"/>
    <cellStyle name="Percent 7 3 2 6 4 2 4" xfId="34631" xr:uid="{00000000-0005-0000-0000-000009900000}"/>
    <cellStyle name="Percent 7 3 2 6 4 2 5" xfId="43876" xr:uid="{00000000-0005-0000-0000-00000A900000}"/>
    <cellStyle name="Percent 7 3 2 6 4 3" xfId="11154" xr:uid="{00000000-0005-0000-0000-00000B900000}"/>
    <cellStyle name="Percent 7 3 2 6 4 4" xfId="20404" xr:uid="{00000000-0005-0000-0000-00000C900000}"/>
    <cellStyle name="Percent 7 3 2 6 4 5" xfId="29649" xr:uid="{00000000-0005-0000-0000-00000D900000}"/>
    <cellStyle name="Percent 7 3 2 6 4 6" xfId="38894" xr:uid="{00000000-0005-0000-0000-00000E900000}"/>
    <cellStyle name="Percent 7 3 2 6 5" xfId="5487" xr:uid="{00000000-0005-0000-0000-00000F900000}"/>
    <cellStyle name="Percent 7 3 2 6 5 2" xfId="14732" xr:uid="{00000000-0005-0000-0000-000010900000}"/>
    <cellStyle name="Percent 7 3 2 6 5 3" xfId="23982" xr:uid="{00000000-0005-0000-0000-000011900000}"/>
    <cellStyle name="Percent 7 3 2 6 5 4" xfId="33227" xr:uid="{00000000-0005-0000-0000-000012900000}"/>
    <cellStyle name="Percent 7 3 2 6 5 5" xfId="42472" xr:uid="{00000000-0005-0000-0000-000013900000}"/>
    <cellStyle name="Percent 7 3 2 6 6" xfId="4768" xr:uid="{00000000-0005-0000-0000-000014900000}"/>
    <cellStyle name="Percent 7 3 2 6 6 2" xfId="14013" xr:uid="{00000000-0005-0000-0000-000015900000}"/>
    <cellStyle name="Percent 7 3 2 6 6 3" xfId="23263" xr:uid="{00000000-0005-0000-0000-000016900000}"/>
    <cellStyle name="Percent 7 3 2 6 6 4" xfId="32508" xr:uid="{00000000-0005-0000-0000-000017900000}"/>
    <cellStyle name="Percent 7 3 2 6 6 5" xfId="41753" xr:uid="{00000000-0005-0000-0000-000018900000}"/>
    <cellStyle name="Percent 7 3 2 6 7" xfId="9750" xr:uid="{00000000-0005-0000-0000-000019900000}"/>
    <cellStyle name="Percent 7 3 2 6 8" xfId="19000" xr:uid="{00000000-0005-0000-0000-00001A900000}"/>
    <cellStyle name="Percent 7 3 2 6 9" xfId="28245" xr:uid="{00000000-0005-0000-0000-00001B900000}"/>
    <cellStyle name="Percent 7 3 2 7" xfId="856" xr:uid="{00000000-0005-0000-0000-00001C900000}"/>
    <cellStyle name="Percent 7 3 2 7 2" xfId="3698" xr:uid="{00000000-0005-0000-0000-00001D900000}"/>
    <cellStyle name="Percent 7 3 2 7 2 2" xfId="8680" xr:uid="{00000000-0005-0000-0000-00001E900000}"/>
    <cellStyle name="Percent 7 3 2 7 2 2 2" xfId="17925" xr:uid="{00000000-0005-0000-0000-00001F900000}"/>
    <cellStyle name="Percent 7 3 2 7 2 2 3" xfId="27175" xr:uid="{00000000-0005-0000-0000-000020900000}"/>
    <cellStyle name="Percent 7 3 2 7 2 2 4" xfId="36420" xr:uid="{00000000-0005-0000-0000-000021900000}"/>
    <cellStyle name="Percent 7 3 2 7 2 2 5" xfId="45665" xr:uid="{00000000-0005-0000-0000-000022900000}"/>
    <cellStyle name="Percent 7 3 2 7 2 3" xfId="12943" xr:uid="{00000000-0005-0000-0000-000023900000}"/>
    <cellStyle name="Percent 7 3 2 7 2 4" xfId="22193" xr:uid="{00000000-0005-0000-0000-000024900000}"/>
    <cellStyle name="Percent 7 3 2 7 2 5" xfId="31438" xr:uid="{00000000-0005-0000-0000-000025900000}"/>
    <cellStyle name="Percent 7 3 2 7 2 6" xfId="40683" xr:uid="{00000000-0005-0000-0000-000026900000}"/>
    <cellStyle name="Percent 7 3 2 7 3" xfId="2260" xr:uid="{00000000-0005-0000-0000-000027900000}"/>
    <cellStyle name="Percent 7 3 2 7 3 2" xfId="7242" xr:uid="{00000000-0005-0000-0000-000028900000}"/>
    <cellStyle name="Percent 7 3 2 7 3 2 2" xfId="16487" xr:uid="{00000000-0005-0000-0000-000029900000}"/>
    <cellStyle name="Percent 7 3 2 7 3 2 3" xfId="25737" xr:uid="{00000000-0005-0000-0000-00002A900000}"/>
    <cellStyle name="Percent 7 3 2 7 3 2 4" xfId="34982" xr:uid="{00000000-0005-0000-0000-00002B900000}"/>
    <cellStyle name="Percent 7 3 2 7 3 2 5" xfId="44227" xr:uid="{00000000-0005-0000-0000-00002C900000}"/>
    <cellStyle name="Percent 7 3 2 7 3 3" xfId="11505" xr:uid="{00000000-0005-0000-0000-00002D900000}"/>
    <cellStyle name="Percent 7 3 2 7 3 4" xfId="20755" xr:uid="{00000000-0005-0000-0000-00002E900000}"/>
    <cellStyle name="Percent 7 3 2 7 3 5" xfId="30000" xr:uid="{00000000-0005-0000-0000-00002F900000}"/>
    <cellStyle name="Percent 7 3 2 7 3 6" xfId="39245" xr:uid="{00000000-0005-0000-0000-000030900000}"/>
    <cellStyle name="Percent 7 3 2 7 4" xfId="5838" xr:uid="{00000000-0005-0000-0000-000031900000}"/>
    <cellStyle name="Percent 7 3 2 7 4 2" xfId="15083" xr:uid="{00000000-0005-0000-0000-000032900000}"/>
    <cellStyle name="Percent 7 3 2 7 4 3" xfId="24333" xr:uid="{00000000-0005-0000-0000-000033900000}"/>
    <cellStyle name="Percent 7 3 2 7 4 4" xfId="33578" xr:uid="{00000000-0005-0000-0000-000034900000}"/>
    <cellStyle name="Percent 7 3 2 7 4 5" xfId="42823" xr:uid="{00000000-0005-0000-0000-000035900000}"/>
    <cellStyle name="Percent 7 3 2 7 5" xfId="10101" xr:uid="{00000000-0005-0000-0000-000036900000}"/>
    <cellStyle name="Percent 7 3 2 7 6" xfId="19351" xr:uid="{00000000-0005-0000-0000-000037900000}"/>
    <cellStyle name="Percent 7 3 2 7 7" xfId="28596" xr:uid="{00000000-0005-0000-0000-000038900000}"/>
    <cellStyle name="Percent 7 3 2 7 8" xfId="37841" xr:uid="{00000000-0005-0000-0000-000039900000}"/>
    <cellStyle name="Percent 7 3 2 8" xfId="2979" xr:uid="{00000000-0005-0000-0000-00003A900000}"/>
    <cellStyle name="Percent 7 3 2 8 2" xfId="7961" xr:uid="{00000000-0005-0000-0000-00003B900000}"/>
    <cellStyle name="Percent 7 3 2 8 2 2" xfId="17206" xr:uid="{00000000-0005-0000-0000-00003C900000}"/>
    <cellStyle name="Percent 7 3 2 8 2 3" xfId="26456" xr:uid="{00000000-0005-0000-0000-00003D900000}"/>
    <cellStyle name="Percent 7 3 2 8 2 4" xfId="35701" xr:uid="{00000000-0005-0000-0000-00003E900000}"/>
    <cellStyle name="Percent 7 3 2 8 2 5" xfId="44946" xr:uid="{00000000-0005-0000-0000-00003F900000}"/>
    <cellStyle name="Percent 7 3 2 8 3" xfId="12224" xr:uid="{00000000-0005-0000-0000-000040900000}"/>
    <cellStyle name="Percent 7 3 2 8 4" xfId="21474" xr:uid="{00000000-0005-0000-0000-000041900000}"/>
    <cellStyle name="Percent 7 3 2 8 5" xfId="30719" xr:uid="{00000000-0005-0000-0000-000042900000}"/>
    <cellStyle name="Percent 7 3 2 8 6" xfId="39964" xr:uid="{00000000-0005-0000-0000-000043900000}"/>
    <cellStyle name="Percent 7 3 2 9" xfId="1558" xr:uid="{00000000-0005-0000-0000-000044900000}"/>
    <cellStyle name="Percent 7 3 2 9 2" xfId="6540" xr:uid="{00000000-0005-0000-0000-000045900000}"/>
    <cellStyle name="Percent 7 3 2 9 2 2" xfId="15785" xr:uid="{00000000-0005-0000-0000-000046900000}"/>
    <cellStyle name="Percent 7 3 2 9 2 3" xfId="25035" xr:uid="{00000000-0005-0000-0000-000047900000}"/>
    <cellStyle name="Percent 7 3 2 9 2 4" xfId="34280" xr:uid="{00000000-0005-0000-0000-000048900000}"/>
    <cellStyle name="Percent 7 3 2 9 2 5" xfId="43525" xr:uid="{00000000-0005-0000-0000-000049900000}"/>
    <cellStyle name="Percent 7 3 2 9 3" xfId="10803" xr:uid="{00000000-0005-0000-0000-00004A900000}"/>
    <cellStyle name="Percent 7 3 2 9 4" xfId="20053" xr:uid="{00000000-0005-0000-0000-00004B900000}"/>
    <cellStyle name="Percent 7 3 2 9 5" xfId="29298" xr:uid="{00000000-0005-0000-0000-00004C900000}"/>
    <cellStyle name="Percent 7 3 2 9 6" xfId="38543" xr:uid="{00000000-0005-0000-0000-00004D900000}"/>
    <cellStyle name="Percent 7 3 3" xfId="203" xr:uid="{00000000-0005-0000-0000-00004E900000}"/>
    <cellStyle name="Percent 7 3 3 10" xfId="9450" xr:uid="{00000000-0005-0000-0000-00004F900000}"/>
    <cellStyle name="Percent 7 3 3 11" xfId="18700" xr:uid="{00000000-0005-0000-0000-000050900000}"/>
    <cellStyle name="Percent 7 3 3 12" xfId="27945" xr:uid="{00000000-0005-0000-0000-000051900000}"/>
    <cellStyle name="Percent 7 3 3 13" xfId="37190" xr:uid="{00000000-0005-0000-0000-000052900000}"/>
    <cellStyle name="Percent 7 3 3 2" xfId="282" xr:uid="{00000000-0005-0000-0000-000053900000}"/>
    <cellStyle name="Percent 7 3 3 2 10" xfId="28023" xr:uid="{00000000-0005-0000-0000-000054900000}"/>
    <cellStyle name="Percent 7 3 3 2 11" xfId="37268" xr:uid="{00000000-0005-0000-0000-000055900000}"/>
    <cellStyle name="Percent 7 3 3 2 2" xfId="651" xr:uid="{00000000-0005-0000-0000-000056900000}"/>
    <cellStyle name="Percent 7 3 3 2 2 10" xfId="37636" xr:uid="{00000000-0005-0000-0000-000057900000}"/>
    <cellStyle name="Percent 7 3 3 2 2 2" xfId="1353" xr:uid="{00000000-0005-0000-0000-000058900000}"/>
    <cellStyle name="Percent 7 3 3 2 2 2 2" xfId="4195" xr:uid="{00000000-0005-0000-0000-000059900000}"/>
    <cellStyle name="Percent 7 3 3 2 2 2 2 2" xfId="9177" xr:uid="{00000000-0005-0000-0000-00005A900000}"/>
    <cellStyle name="Percent 7 3 3 2 2 2 2 2 2" xfId="18422" xr:uid="{00000000-0005-0000-0000-00005B900000}"/>
    <cellStyle name="Percent 7 3 3 2 2 2 2 2 3" xfId="27672" xr:uid="{00000000-0005-0000-0000-00005C900000}"/>
    <cellStyle name="Percent 7 3 3 2 2 2 2 2 4" xfId="36917" xr:uid="{00000000-0005-0000-0000-00005D900000}"/>
    <cellStyle name="Percent 7 3 3 2 2 2 2 2 5" xfId="46162" xr:uid="{00000000-0005-0000-0000-00005E900000}"/>
    <cellStyle name="Percent 7 3 3 2 2 2 2 3" xfId="13440" xr:uid="{00000000-0005-0000-0000-00005F900000}"/>
    <cellStyle name="Percent 7 3 3 2 2 2 2 4" xfId="22690" xr:uid="{00000000-0005-0000-0000-000060900000}"/>
    <cellStyle name="Percent 7 3 3 2 2 2 2 5" xfId="31935" xr:uid="{00000000-0005-0000-0000-000061900000}"/>
    <cellStyle name="Percent 7 3 3 2 2 2 2 6" xfId="41180" xr:uid="{00000000-0005-0000-0000-000062900000}"/>
    <cellStyle name="Percent 7 3 3 2 2 2 3" xfId="2774" xr:uid="{00000000-0005-0000-0000-000063900000}"/>
    <cellStyle name="Percent 7 3 3 2 2 2 3 2" xfId="7756" xr:uid="{00000000-0005-0000-0000-000064900000}"/>
    <cellStyle name="Percent 7 3 3 2 2 2 3 2 2" xfId="17001" xr:uid="{00000000-0005-0000-0000-000065900000}"/>
    <cellStyle name="Percent 7 3 3 2 2 2 3 2 3" xfId="26251" xr:uid="{00000000-0005-0000-0000-000066900000}"/>
    <cellStyle name="Percent 7 3 3 2 2 2 3 2 4" xfId="35496" xr:uid="{00000000-0005-0000-0000-000067900000}"/>
    <cellStyle name="Percent 7 3 3 2 2 2 3 2 5" xfId="44741" xr:uid="{00000000-0005-0000-0000-000068900000}"/>
    <cellStyle name="Percent 7 3 3 2 2 2 3 3" xfId="12019" xr:uid="{00000000-0005-0000-0000-000069900000}"/>
    <cellStyle name="Percent 7 3 3 2 2 2 3 4" xfId="21269" xr:uid="{00000000-0005-0000-0000-00006A900000}"/>
    <cellStyle name="Percent 7 3 3 2 2 2 3 5" xfId="30514" xr:uid="{00000000-0005-0000-0000-00006B900000}"/>
    <cellStyle name="Percent 7 3 3 2 2 2 3 6" xfId="39759" xr:uid="{00000000-0005-0000-0000-00006C900000}"/>
    <cellStyle name="Percent 7 3 3 2 2 2 4" xfId="6335" xr:uid="{00000000-0005-0000-0000-00006D900000}"/>
    <cellStyle name="Percent 7 3 3 2 2 2 4 2" xfId="15580" xr:uid="{00000000-0005-0000-0000-00006E900000}"/>
    <cellStyle name="Percent 7 3 3 2 2 2 4 3" xfId="24830" xr:uid="{00000000-0005-0000-0000-00006F900000}"/>
    <cellStyle name="Percent 7 3 3 2 2 2 4 4" xfId="34075" xr:uid="{00000000-0005-0000-0000-000070900000}"/>
    <cellStyle name="Percent 7 3 3 2 2 2 4 5" xfId="43320" xr:uid="{00000000-0005-0000-0000-000071900000}"/>
    <cellStyle name="Percent 7 3 3 2 2 2 5" xfId="10598" xr:uid="{00000000-0005-0000-0000-000072900000}"/>
    <cellStyle name="Percent 7 3 3 2 2 2 6" xfId="19848" xr:uid="{00000000-0005-0000-0000-000073900000}"/>
    <cellStyle name="Percent 7 3 3 2 2 2 7" xfId="29093" xr:uid="{00000000-0005-0000-0000-000074900000}"/>
    <cellStyle name="Percent 7 3 3 2 2 2 8" xfId="38338" xr:uid="{00000000-0005-0000-0000-000075900000}"/>
    <cellStyle name="Percent 7 3 3 2 2 3" xfId="3493" xr:uid="{00000000-0005-0000-0000-000076900000}"/>
    <cellStyle name="Percent 7 3 3 2 2 3 2" xfId="8475" xr:uid="{00000000-0005-0000-0000-000077900000}"/>
    <cellStyle name="Percent 7 3 3 2 2 3 2 2" xfId="17720" xr:uid="{00000000-0005-0000-0000-000078900000}"/>
    <cellStyle name="Percent 7 3 3 2 2 3 2 3" xfId="26970" xr:uid="{00000000-0005-0000-0000-000079900000}"/>
    <cellStyle name="Percent 7 3 3 2 2 3 2 4" xfId="36215" xr:uid="{00000000-0005-0000-0000-00007A900000}"/>
    <cellStyle name="Percent 7 3 3 2 2 3 2 5" xfId="45460" xr:uid="{00000000-0005-0000-0000-00007B900000}"/>
    <cellStyle name="Percent 7 3 3 2 2 3 3" xfId="12738" xr:uid="{00000000-0005-0000-0000-00007C900000}"/>
    <cellStyle name="Percent 7 3 3 2 2 3 4" xfId="21988" xr:uid="{00000000-0005-0000-0000-00007D900000}"/>
    <cellStyle name="Percent 7 3 3 2 2 3 5" xfId="31233" xr:uid="{00000000-0005-0000-0000-00007E900000}"/>
    <cellStyle name="Percent 7 3 3 2 2 3 6" xfId="40478" xr:uid="{00000000-0005-0000-0000-00007F900000}"/>
    <cellStyle name="Percent 7 3 3 2 2 4" xfId="2055" xr:uid="{00000000-0005-0000-0000-000080900000}"/>
    <cellStyle name="Percent 7 3 3 2 2 4 2" xfId="7037" xr:uid="{00000000-0005-0000-0000-000081900000}"/>
    <cellStyle name="Percent 7 3 3 2 2 4 2 2" xfId="16282" xr:uid="{00000000-0005-0000-0000-000082900000}"/>
    <cellStyle name="Percent 7 3 3 2 2 4 2 3" xfId="25532" xr:uid="{00000000-0005-0000-0000-000083900000}"/>
    <cellStyle name="Percent 7 3 3 2 2 4 2 4" xfId="34777" xr:uid="{00000000-0005-0000-0000-000084900000}"/>
    <cellStyle name="Percent 7 3 3 2 2 4 2 5" xfId="44022" xr:uid="{00000000-0005-0000-0000-000085900000}"/>
    <cellStyle name="Percent 7 3 3 2 2 4 3" xfId="11300" xr:uid="{00000000-0005-0000-0000-000086900000}"/>
    <cellStyle name="Percent 7 3 3 2 2 4 4" xfId="20550" xr:uid="{00000000-0005-0000-0000-000087900000}"/>
    <cellStyle name="Percent 7 3 3 2 2 4 5" xfId="29795" xr:uid="{00000000-0005-0000-0000-000088900000}"/>
    <cellStyle name="Percent 7 3 3 2 2 4 6" xfId="39040" xr:uid="{00000000-0005-0000-0000-000089900000}"/>
    <cellStyle name="Percent 7 3 3 2 2 5" xfId="5633" xr:uid="{00000000-0005-0000-0000-00008A900000}"/>
    <cellStyle name="Percent 7 3 3 2 2 5 2" xfId="14878" xr:uid="{00000000-0005-0000-0000-00008B900000}"/>
    <cellStyle name="Percent 7 3 3 2 2 5 3" xfId="24128" xr:uid="{00000000-0005-0000-0000-00008C900000}"/>
    <cellStyle name="Percent 7 3 3 2 2 5 4" xfId="33373" xr:uid="{00000000-0005-0000-0000-00008D900000}"/>
    <cellStyle name="Percent 7 3 3 2 2 5 5" xfId="42618" xr:uid="{00000000-0005-0000-0000-00008E900000}"/>
    <cellStyle name="Percent 7 3 3 2 2 6" xfId="4914" xr:uid="{00000000-0005-0000-0000-00008F900000}"/>
    <cellStyle name="Percent 7 3 3 2 2 6 2" xfId="14159" xr:uid="{00000000-0005-0000-0000-000090900000}"/>
    <cellStyle name="Percent 7 3 3 2 2 6 3" xfId="23409" xr:uid="{00000000-0005-0000-0000-000091900000}"/>
    <cellStyle name="Percent 7 3 3 2 2 6 4" xfId="32654" xr:uid="{00000000-0005-0000-0000-000092900000}"/>
    <cellStyle name="Percent 7 3 3 2 2 6 5" xfId="41899" xr:uid="{00000000-0005-0000-0000-000093900000}"/>
    <cellStyle name="Percent 7 3 3 2 2 7" xfId="9896" xr:uid="{00000000-0005-0000-0000-000094900000}"/>
    <cellStyle name="Percent 7 3 3 2 2 8" xfId="19146" xr:uid="{00000000-0005-0000-0000-000095900000}"/>
    <cellStyle name="Percent 7 3 3 2 2 9" xfId="28391" xr:uid="{00000000-0005-0000-0000-000096900000}"/>
    <cellStyle name="Percent 7 3 3 2 3" xfId="1002" xr:uid="{00000000-0005-0000-0000-000097900000}"/>
    <cellStyle name="Percent 7 3 3 2 3 2" xfId="3844" xr:uid="{00000000-0005-0000-0000-000098900000}"/>
    <cellStyle name="Percent 7 3 3 2 3 2 2" xfId="8826" xr:uid="{00000000-0005-0000-0000-000099900000}"/>
    <cellStyle name="Percent 7 3 3 2 3 2 2 2" xfId="18071" xr:uid="{00000000-0005-0000-0000-00009A900000}"/>
    <cellStyle name="Percent 7 3 3 2 3 2 2 3" xfId="27321" xr:uid="{00000000-0005-0000-0000-00009B900000}"/>
    <cellStyle name="Percent 7 3 3 2 3 2 2 4" xfId="36566" xr:uid="{00000000-0005-0000-0000-00009C900000}"/>
    <cellStyle name="Percent 7 3 3 2 3 2 2 5" xfId="45811" xr:uid="{00000000-0005-0000-0000-00009D900000}"/>
    <cellStyle name="Percent 7 3 3 2 3 2 3" xfId="13089" xr:uid="{00000000-0005-0000-0000-00009E900000}"/>
    <cellStyle name="Percent 7 3 3 2 3 2 4" xfId="22339" xr:uid="{00000000-0005-0000-0000-00009F900000}"/>
    <cellStyle name="Percent 7 3 3 2 3 2 5" xfId="31584" xr:uid="{00000000-0005-0000-0000-0000A0900000}"/>
    <cellStyle name="Percent 7 3 3 2 3 2 6" xfId="40829" xr:uid="{00000000-0005-0000-0000-0000A1900000}"/>
    <cellStyle name="Percent 7 3 3 2 3 3" xfId="2406" xr:uid="{00000000-0005-0000-0000-0000A2900000}"/>
    <cellStyle name="Percent 7 3 3 2 3 3 2" xfId="7388" xr:uid="{00000000-0005-0000-0000-0000A3900000}"/>
    <cellStyle name="Percent 7 3 3 2 3 3 2 2" xfId="16633" xr:uid="{00000000-0005-0000-0000-0000A4900000}"/>
    <cellStyle name="Percent 7 3 3 2 3 3 2 3" xfId="25883" xr:uid="{00000000-0005-0000-0000-0000A5900000}"/>
    <cellStyle name="Percent 7 3 3 2 3 3 2 4" xfId="35128" xr:uid="{00000000-0005-0000-0000-0000A6900000}"/>
    <cellStyle name="Percent 7 3 3 2 3 3 2 5" xfId="44373" xr:uid="{00000000-0005-0000-0000-0000A7900000}"/>
    <cellStyle name="Percent 7 3 3 2 3 3 3" xfId="11651" xr:uid="{00000000-0005-0000-0000-0000A8900000}"/>
    <cellStyle name="Percent 7 3 3 2 3 3 4" xfId="20901" xr:uid="{00000000-0005-0000-0000-0000A9900000}"/>
    <cellStyle name="Percent 7 3 3 2 3 3 5" xfId="30146" xr:uid="{00000000-0005-0000-0000-0000AA900000}"/>
    <cellStyle name="Percent 7 3 3 2 3 3 6" xfId="39391" xr:uid="{00000000-0005-0000-0000-0000AB900000}"/>
    <cellStyle name="Percent 7 3 3 2 3 4" xfId="5984" xr:uid="{00000000-0005-0000-0000-0000AC900000}"/>
    <cellStyle name="Percent 7 3 3 2 3 4 2" xfId="15229" xr:uid="{00000000-0005-0000-0000-0000AD900000}"/>
    <cellStyle name="Percent 7 3 3 2 3 4 3" xfId="24479" xr:uid="{00000000-0005-0000-0000-0000AE900000}"/>
    <cellStyle name="Percent 7 3 3 2 3 4 4" xfId="33724" xr:uid="{00000000-0005-0000-0000-0000AF900000}"/>
    <cellStyle name="Percent 7 3 3 2 3 4 5" xfId="42969" xr:uid="{00000000-0005-0000-0000-0000B0900000}"/>
    <cellStyle name="Percent 7 3 3 2 3 5" xfId="10247" xr:uid="{00000000-0005-0000-0000-0000B1900000}"/>
    <cellStyle name="Percent 7 3 3 2 3 6" xfId="19497" xr:uid="{00000000-0005-0000-0000-0000B2900000}"/>
    <cellStyle name="Percent 7 3 3 2 3 7" xfId="28742" xr:uid="{00000000-0005-0000-0000-0000B3900000}"/>
    <cellStyle name="Percent 7 3 3 2 3 8" xfId="37987" xr:uid="{00000000-0005-0000-0000-0000B4900000}"/>
    <cellStyle name="Percent 7 3 3 2 4" xfId="3125" xr:uid="{00000000-0005-0000-0000-0000B5900000}"/>
    <cellStyle name="Percent 7 3 3 2 4 2" xfId="8107" xr:uid="{00000000-0005-0000-0000-0000B6900000}"/>
    <cellStyle name="Percent 7 3 3 2 4 2 2" xfId="17352" xr:uid="{00000000-0005-0000-0000-0000B7900000}"/>
    <cellStyle name="Percent 7 3 3 2 4 2 3" xfId="26602" xr:uid="{00000000-0005-0000-0000-0000B8900000}"/>
    <cellStyle name="Percent 7 3 3 2 4 2 4" xfId="35847" xr:uid="{00000000-0005-0000-0000-0000B9900000}"/>
    <cellStyle name="Percent 7 3 3 2 4 2 5" xfId="45092" xr:uid="{00000000-0005-0000-0000-0000BA900000}"/>
    <cellStyle name="Percent 7 3 3 2 4 3" xfId="12370" xr:uid="{00000000-0005-0000-0000-0000BB900000}"/>
    <cellStyle name="Percent 7 3 3 2 4 4" xfId="21620" xr:uid="{00000000-0005-0000-0000-0000BC900000}"/>
    <cellStyle name="Percent 7 3 3 2 4 5" xfId="30865" xr:uid="{00000000-0005-0000-0000-0000BD900000}"/>
    <cellStyle name="Percent 7 3 3 2 4 6" xfId="40110" xr:uid="{00000000-0005-0000-0000-0000BE900000}"/>
    <cellStyle name="Percent 7 3 3 2 5" xfId="1821" xr:uid="{00000000-0005-0000-0000-0000BF900000}"/>
    <cellStyle name="Percent 7 3 3 2 5 2" xfId="6803" xr:uid="{00000000-0005-0000-0000-0000C0900000}"/>
    <cellStyle name="Percent 7 3 3 2 5 2 2" xfId="16048" xr:uid="{00000000-0005-0000-0000-0000C1900000}"/>
    <cellStyle name="Percent 7 3 3 2 5 2 3" xfId="25298" xr:uid="{00000000-0005-0000-0000-0000C2900000}"/>
    <cellStyle name="Percent 7 3 3 2 5 2 4" xfId="34543" xr:uid="{00000000-0005-0000-0000-0000C3900000}"/>
    <cellStyle name="Percent 7 3 3 2 5 2 5" xfId="43788" xr:uid="{00000000-0005-0000-0000-0000C4900000}"/>
    <cellStyle name="Percent 7 3 3 2 5 3" xfId="11066" xr:uid="{00000000-0005-0000-0000-0000C5900000}"/>
    <cellStyle name="Percent 7 3 3 2 5 4" xfId="20316" xr:uid="{00000000-0005-0000-0000-0000C6900000}"/>
    <cellStyle name="Percent 7 3 3 2 5 5" xfId="29561" xr:uid="{00000000-0005-0000-0000-0000C7900000}"/>
    <cellStyle name="Percent 7 3 3 2 5 6" xfId="38806" xr:uid="{00000000-0005-0000-0000-0000C8900000}"/>
    <cellStyle name="Percent 7 3 3 2 6" xfId="5265" xr:uid="{00000000-0005-0000-0000-0000C9900000}"/>
    <cellStyle name="Percent 7 3 3 2 6 2" xfId="14510" xr:uid="{00000000-0005-0000-0000-0000CA900000}"/>
    <cellStyle name="Percent 7 3 3 2 6 3" xfId="23760" xr:uid="{00000000-0005-0000-0000-0000CB900000}"/>
    <cellStyle name="Percent 7 3 3 2 6 4" xfId="33005" xr:uid="{00000000-0005-0000-0000-0000CC900000}"/>
    <cellStyle name="Percent 7 3 3 2 6 5" xfId="42250" xr:uid="{00000000-0005-0000-0000-0000CD900000}"/>
    <cellStyle name="Percent 7 3 3 2 7" xfId="4563" xr:uid="{00000000-0005-0000-0000-0000CE900000}"/>
    <cellStyle name="Percent 7 3 3 2 7 2" xfId="13808" xr:uid="{00000000-0005-0000-0000-0000CF900000}"/>
    <cellStyle name="Percent 7 3 3 2 7 3" xfId="23058" xr:uid="{00000000-0005-0000-0000-0000D0900000}"/>
    <cellStyle name="Percent 7 3 3 2 7 4" xfId="32303" xr:uid="{00000000-0005-0000-0000-0000D1900000}"/>
    <cellStyle name="Percent 7 3 3 2 7 5" xfId="41548" xr:uid="{00000000-0005-0000-0000-0000D2900000}"/>
    <cellStyle name="Percent 7 3 3 2 8" xfId="9528" xr:uid="{00000000-0005-0000-0000-0000D3900000}"/>
    <cellStyle name="Percent 7 3 3 2 9" xfId="18778" xr:uid="{00000000-0005-0000-0000-0000D4900000}"/>
    <cellStyle name="Percent 7 3 3 3" xfId="438" xr:uid="{00000000-0005-0000-0000-0000D5900000}"/>
    <cellStyle name="Percent 7 3 3 3 10" xfId="28179" xr:uid="{00000000-0005-0000-0000-0000D6900000}"/>
    <cellStyle name="Percent 7 3 3 3 11" xfId="37424" xr:uid="{00000000-0005-0000-0000-0000D7900000}"/>
    <cellStyle name="Percent 7 3 3 3 2" xfId="807" xr:uid="{00000000-0005-0000-0000-0000D8900000}"/>
    <cellStyle name="Percent 7 3 3 3 2 10" xfId="37792" xr:uid="{00000000-0005-0000-0000-0000D9900000}"/>
    <cellStyle name="Percent 7 3 3 3 2 2" xfId="1509" xr:uid="{00000000-0005-0000-0000-0000DA900000}"/>
    <cellStyle name="Percent 7 3 3 3 2 2 2" xfId="4351" xr:uid="{00000000-0005-0000-0000-0000DB900000}"/>
    <cellStyle name="Percent 7 3 3 3 2 2 2 2" xfId="9333" xr:uid="{00000000-0005-0000-0000-0000DC900000}"/>
    <cellStyle name="Percent 7 3 3 3 2 2 2 2 2" xfId="18578" xr:uid="{00000000-0005-0000-0000-0000DD900000}"/>
    <cellStyle name="Percent 7 3 3 3 2 2 2 2 3" xfId="27828" xr:uid="{00000000-0005-0000-0000-0000DE900000}"/>
    <cellStyle name="Percent 7 3 3 3 2 2 2 2 4" xfId="37073" xr:uid="{00000000-0005-0000-0000-0000DF900000}"/>
    <cellStyle name="Percent 7 3 3 3 2 2 2 2 5" xfId="46318" xr:uid="{00000000-0005-0000-0000-0000E0900000}"/>
    <cellStyle name="Percent 7 3 3 3 2 2 2 3" xfId="13596" xr:uid="{00000000-0005-0000-0000-0000E1900000}"/>
    <cellStyle name="Percent 7 3 3 3 2 2 2 4" xfId="22846" xr:uid="{00000000-0005-0000-0000-0000E2900000}"/>
    <cellStyle name="Percent 7 3 3 3 2 2 2 5" xfId="32091" xr:uid="{00000000-0005-0000-0000-0000E3900000}"/>
    <cellStyle name="Percent 7 3 3 3 2 2 2 6" xfId="41336" xr:uid="{00000000-0005-0000-0000-0000E4900000}"/>
    <cellStyle name="Percent 7 3 3 3 2 2 3" xfId="2930" xr:uid="{00000000-0005-0000-0000-0000E5900000}"/>
    <cellStyle name="Percent 7 3 3 3 2 2 3 2" xfId="7912" xr:uid="{00000000-0005-0000-0000-0000E6900000}"/>
    <cellStyle name="Percent 7 3 3 3 2 2 3 2 2" xfId="17157" xr:uid="{00000000-0005-0000-0000-0000E7900000}"/>
    <cellStyle name="Percent 7 3 3 3 2 2 3 2 3" xfId="26407" xr:uid="{00000000-0005-0000-0000-0000E8900000}"/>
    <cellStyle name="Percent 7 3 3 3 2 2 3 2 4" xfId="35652" xr:uid="{00000000-0005-0000-0000-0000E9900000}"/>
    <cellStyle name="Percent 7 3 3 3 2 2 3 2 5" xfId="44897" xr:uid="{00000000-0005-0000-0000-0000EA900000}"/>
    <cellStyle name="Percent 7 3 3 3 2 2 3 3" xfId="12175" xr:uid="{00000000-0005-0000-0000-0000EB900000}"/>
    <cellStyle name="Percent 7 3 3 3 2 2 3 4" xfId="21425" xr:uid="{00000000-0005-0000-0000-0000EC900000}"/>
    <cellStyle name="Percent 7 3 3 3 2 2 3 5" xfId="30670" xr:uid="{00000000-0005-0000-0000-0000ED900000}"/>
    <cellStyle name="Percent 7 3 3 3 2 2 3 6" xfId="39915" xr:uid="{00000000-0005-0000-0000-0000EE900000}"/>
    <cellStyle name="Percent 7 3 3 3 2 2 4" xfId="6491" xr:uid="{00000000-0005-0000-0000-0000EF900000}"/>
    <cellStyle name="Percent 7 3 3 3 2 2 4 2" xfId="15736" xr:uid="{00000000-0005-0000-0000-0000F0900000}"/>
    <cellStyle name="Percent 7 3 3 3 2 2 4 3" xfId="24986" xr:uid="{00000000-0005-0000-0000-0000F1900000}"/>
    <cellStyle name="Percent 7 3 3 3 2 2 4 4" xfId="34231" xr:uid="{00000000-0005-0000-0000-0000F2900000}"/>
    <cellStyle name="Percent 7 3 3 3 2 2 4 5" xfId="43476" xr:uid="{00000000-0005-0000-0000-0000F3900000}"/>
    <cellStyle name="Percent 7 3 3 3 2 2 5" xfId="10754" xr:uid="{00000000-0005-0000-0000-0000F4900000}"/>
    <cellStyle name="Percent 7 3 3 3 2 2 6" xfId="20004" xr:uid="{00000000-0005-0000-0000-0000F5900000}"/>
    <cellStyle name="Percent 7 3 3 3 2 2 7" xfId="29249" xr:uid="{00000000-0005-0000-0000-0000F6900000}"/>
    <cellStyle name="Percent 7 3 3 3 2 2 8" xfId="38494" xr:uid="{00000000-0005-0000-0000-0000F7900000}"/>
    <cellStyle name="Percent 7 3 3 3 2 3" xfId="3649" xr:uid="{00000000-0005-0000-0000-0000F8900000}"/>
    <cellStyle name="Percent 7 3 3 3 2 3 2" xfId="8631" xr:uid="{00000000-0005-0000-0000-0000F9900000}"/>
    <cellStyle name="Percent 7 3 3 3 2 3 2 2" xfId="17876" xr:uid="{00000000-0005-0000-0000-0000FA900000}"/>
    <cellStyle name="Percent 7 3 3 3 2 3 2 3" xfId="27126" xr:uid="{00000000-0005-0000-0000-0000FB900000}"/>
    <cellStyle name="Percent 7 3 3 3 2 3 2 4" xfId="36371" xr:uid="{00000000-0005-0000-0000-0000FC900000}"/>
    <cellStyle name="Percent 7 3 3 3 2 3 2 5" xfId="45616" xr:uid="{00000000-0005-0000-0000-0000FD900000}"/>
    <cellStyle name="Percent 7 3 3 3 2 3 3" xfId="12894" xr:uid="{00000000-0005-0000-0000-0000FE900000}"/>
    <cellStyle name="Percent 7 3 3 3 2 3 4" xfId="22144" xr:uid="{00000000-0005-0000-0000-0000FF900000}"/>
    <cellStyle name="Percent 7 3 3 3 2 3 5" xfId="31389" xr:uid="{00000000-0005-0000-0000-000000910000}"/>
    <cellStyle name="Percent 7 3 3 3 2 3 6" xfId="40634" xr:uid="{00000000-0005-0000-0000-000001910000}"/>
    <cellStyle name="Percent 7 3 3 3 2 4" xfId="2211" xr:uid="{00000000-0005-0000-0000-000002910000}"/>
    <cellStyle name="Percent 7 3 3 3 2 4 2" xfId="7193" xr:uid="{00000000-0005-0000-0000-000003910000}"/>
    <cellStyle name="Percent 7 3 3 3 2 4 2 2" xfId="16438" xr:uid="{00000000-0005-0000-0000-000004910000}"/>
    <cellStyle name="Percent 7 3 3 3 2 4 2 3" xfId="25688" xr:uid="{00000000-0005-0000-0000-000005910000}"/>
    <cellStyle name="Percent 7 3 3 3 2 4 2 4" xfId="34933" xr:uid="{00000000-0005-0000-0000-000006910000}"/>
    <cellStyle name="Percent 7 3 3 3 2 4 2 5" xfId="44178" xr:uid="{00000000-0005-0000-0000-000007910000}"/>
    <cellStyle name="Percent 7 3 3 3 2 4 3" xfId="11456" xr:uid="{00000000-0005-0000-0000-000008910000}"/>
    <cellStyle name="Percent 7 3 3 3 2 4 4" xfId="20706" xr:uid="{00000000-0005-0000-0000-000009910000}"/>
    <cellStyle name="Percent 7 3 3 3 2 4 5" xfId="29951" xr:uid="{00000000-0005-0000-0000-00000A910000}"/>
    <cellStyle name="Percent 7 3 3 3 2 4 6" xfId="39196" xr:uid="{00000000-0005-0000-0000-00000B910000}"/>
    <cellStyle name="Percent 7 3 3 3 2 5" xfId="5789" xr:uid="{00000000-0005-0000-0000-00000C910000}"/>
    <cellStyle name="Percent 7 3 3 3 2 5 2" xfId="15034" xr:uid="{00000000-0005-0000-0000-00000D910000}"/>
    <cellStyle name="Percent 7 3 3 3 2 5 3" xfId="24284" xr:uid="{00000000-0005-0000-0000-00000E910000}"/>
    <cellStyle name="Percent 7 3 3 3 2 5 4" xfId="33529" xr:uid="{00000000-0005-0000-0000-00000F910000}"/>
    <cellStyle name="Percent 7 3 3 3 2 5 5" xfId="42774" xr:uid="{00000000-0005-0000-0000-000010910000}"/>
    <cellStyle name="Percent 7 3 3 3 2 6" xfId="5070" xr:uid="{00000000-0005-0000-0000-000011910000}"/>
    <cellStyle name="Percent 7 3 3 3 2 6 2" xfId="14315" xr:uid="{00000000-0005-0000-0000-000012910000}"/>
    <cellStyle name="Percent 7 3 3 3 2 6 3" xfId="23565" xr:uid="{00000000-0005-0000-0000-000013910000}"/>
    <cellStyle name="Percent 7 3 3 3 2 6 4" xfId="32810" xr:uid="{00000000-0005-0000-0000-000014910000}"/>
    <cellStyle name="Percent 7 3 3 3 2 6 5" xfId="42055" xr:uid="{00000000-0005-0000-0000-000015910000}"/>
    <cellStyle name="Percent 7 3 3 3 2 7" xfId="10052" xr:uid="{00000000-0005-0000-0000-000016910000}"/>
    <cellStyle name="Percent 7 3 3 3 2 8" xfId="19302" xr:uid="{00000000-0005-0000-0000-000017910000}"/>
    <cellStyle name="Percent 7 3 3 3 2 9" xfId="28547" xr:uid="{00000000-0005-0000-0000-000018910000}"/>
    <cellStyle name="Percent 7 3 3 3 3" xfId="1158" xr:uid="{00000000-0005-0000-0000-000019910000}"/>
    <cellStyle name="Percent 7 3 3 3 3 2" xfId="4000" xr:uid="{00000000-0005-0000-0000-00001A910000}"/>
    <cellStyle name="Percent 7 3 3 3 3 2 2" xfId="8982" xr:uid="{00000000-0005-0000-0000-00001B910000}"/>
    <cellStyle name="Percent 7 3 3 3 3 2 2 2" xfId="18227" xr:uid="{00000000-0005-0000-0000-00001C910000}"/>
    <cellStyle name="Percent 7 3 3 3 3 2 2 3" xfId="27477" xr:uid="{00000000-0005-0000-0000-00001D910000}"/>
    <cellStyle name="Percent 7 3 3 3 3 2 2 4" xfId="36722" xr:uid="{00000000-0005-0000-0000-00001E910000}"/>
    <cellStyle name="Percent 7 3 3 3 3 2 2 5" xfId="45967" xr:uid="{00000000-0005-0000-0000-00001F910000}"/>
    <cellStyle name="Percent 7 3 3 3 3 2 3" xfId="13245" xr:uid="{00000000-0005-0000-0000-000020910000}"/>
    <cellStyle name="Percent 7 3 3 3 3 2 4" xfId="22495" xr:uid="{00000000-0005-0000-0000-000021910000}"/>
    <cellStyle name="Percent 7 3 3 3 3 2 5" xfId="31740" xr:uid="{00000000-0005-0000-0000-000022910000}"/>
    <cellStyle name="Percent 7 3 3 3 3 2 6" xfId="40985" xr:uid="{00000000-0005-0000-0000-000023910000}"/>
    <cellStyle name="Percent 7 3 3 3 3 3" xfId="2562" xr:uid="{00000000-0005-0000-0000-000024910000}"/>
    <cellStyle name="Percent 7 3 3 3 3 3 2" xfId="7544" xr:uid="{00000000-0005-0000-0000-000025910000}"/>
    <cellStyle name="Percent 7 3 3 3 3 3 2 2" xfId="16789" xr:uid="{00000000-0005-0000-0000-000026910000}"/>
    <cellStyle name="Percent 7 3 3 3 3 3 2 3" xfId="26039" xr:uid="{00000000-0005-0000-0000-000027910000}"/>
    <cellStyle name="Percent 7 3 3 3 3 3 2 4" xfId="35284" xr:uid="{00000000-0005-0000-0000-000028910000}"/>
    <cellStyle name="Percent 7 3 3 3 3 3 2 5" xfId="44529" xr:uid="{00000000-0005-0000-0000-000029910000}"/>
    <cellStyle name="Percent 7 3 3 3 3 3 3" xfId="11807" xr:uid="{00000000-0005-0000-0000-00002A910000}"/>
    <cellStyle name="Percent 7 3 3 3 3 3 4" xfId="21057" xr:uid="{00000000-0005-0000-0000-00002B910000}"/>
    <cellStyle name="Percent 7 3 3 3 3 3 5" xfId="30302" xr:uid="{00000000-0005-0000-0000-00002C910000}"/>
    <cellStyle name="Percent 7 3 3 3 3 3 6" xfId="39547" xr:uid="{00000000-0005-0000-0000-00002D910000}"/>
    <cellStyle name="Percent 7 3 3 3 3 4" xfId="6140" xr:uid="{00000000-0005-0000-0000-00002E910000}"/>
    <cellStyle name="Percent 7 3 3 3 3 4 2" xfId="15385" xr:uid="{00000000-0005-0000-0000-00002F910000}"/>
    <cellStyle name="Percent 7 3 3 3 3 4 3" xfId="24635" xr:uid="{00000000-0005-0000-0000-000030910000}"/>
    <cellStyle name="Percent 7 3 3 3 3 4 4" xfId="33880" xr:uid="{00000000-0005-0000-0000-000031910000}"/>
    <cellStyle name="Percent 7 3 3 3 3 4 5" xfId="43125" xr:uid="{00000000-0005-0000-0000-000032910000}"/>
    <cellStyle name="Percent 7 3 3 3 3 5" xfId="10403" xr:uid="{00000000-0005-0000-0000-000033910000}"/>
    <cellStyle name="Percent 7 3 3 3 3 6" xfId="19653" xr:uid="{00000000-0005-0000-0000-000034910000}"/>
    <cellStyle name="Percent 7 3 3 3 3 7" xfId="28898" xr:uid="{00000000-0005-0000-0000-000035910000}"/>
    <cellStyle name="Percent 7 3 3 3 3 8" xfId="38143" xr:uid="{00000000-0005-0000-0000-000036910000}"/>
    <cellStyle name="Percent 7 3 3 3 4" xfId="3281" xr:uid="{00000000-0005-0000-0000-000037910000}"/>
    <cellStyle name="Percent 7 3 3 3 4 2" xfId="8263" xr:uid="{00000000-0005-0000-0000-000038910000}"/>
    <cellStyle name="Percent 7 3 3 3 4 2 2" xfId="17508" xr:uid="{00000000-0005-0000-0000-000039910000}"/>
    <cellStyle name="Percent 7 3 3 3 4 2 3" xfId="26758" xr:uid="{00000000-0005-0000-0000-00003A910000}"/>
    <cellStyle name="Percent 7 3 3 3 4 2 4" xfId="36003" xr:uid="{00000000-0005-0000-0000-00003B910000}"/>
    <cellStyle name="Percent 7 3 3 3 4 2 5" xfId="45248" xr:uid="{00000000-0005-0000-0000-00003C910000}"/>
    <cellStyle name="Percent 7 3 3 3 4 3" xfId="12526" xr:uid="{00000000-0005-0000-0000-00003D910000}"/>
    <cellStyle name="Percent 7 3 3 3 4 4" xfId="21776" xr:uid="{00000000-0005-0000-0000-00003E910000}"/>
    <cellStyle name="Percent 7 3 3 3 4 5" xfId="31021" xr:uid="{00000000-0005-0000-0000-00003F910000}"/>
    <cellStyle name="Percent 7 3 3 3 4 6" xfId="40266" xr:uid="{00000000-0005-0000-0000-000040910000}"/>
    <cellStyle name="Percent 7 3 3 3 5" xfId="1743" xr:uid="{00000000-0005-0000-0000-000041910000}"/>
    <cellStyle name="Percent 7 3 3 3 5 2" xfId="6725" xr:uid="{00000000-0005-0000-0000-000042910000}"/>
    <cellStyle name="Percent 7 3 3 3 5 2 2" xfId="15970" xr:uid="{00000000-0005-0000-0000-000043910000}"/>
    <cellStyle name="Percent 7 3 3 3 5 2 3" xfId="25220" xr:uid="{00000000-0005-0000-0000-000044910000}"/>
    <cellStyle name="Percent 7 3 3 3 5 2 4" xfId="34465" xr:uid="{00000000-0005-0000-0000-000045910000}"/>
    <cellStyle name="Percent 7 3 3 3 5 2 5" xfId="43710" xr:uid="{00000000-0005-0000-0000-000046910000}"/>
    <cellStyle name="Percent 7 3 3 3 5 3" xfId="10988" xr:uid="{00000000-0005-0000-0000-000047910000}"/>
    <cellStyle name="Percent 7 3 3 3 5 4" xfId="20238" xr:uid="{00000000-0005-0000-0000-000048910000}"/>
    <cellStyle name="Percent 7 3 3 3 5 5" xfId="29483" xr:uid="{00000000-0005-0000-0000-000049910000}"/>
    <cellStyle name="Percent 7 3 3 3 5 6" xfId="38728" xr:uid="{00000000-0005-0000-0000-00004A910000}"/>
    <cellStyle name="Percent 7 3 3 3 6" xfId="5421" xr:uid="{00000000-0005-0000-0000-00004B910000}"/>
    <cellStyle name="Percent 7 3 3 3 6 2" xfId="14666" xr:uid="{00000000-0005-0000-0000-00004C910000}"/>
    <cellStyle name="Percent 7 3 3 3 6 3" xfId="23916" xr:uid="{00000000-0005-0000-0000-00004D910000}"/>
    <cellStyle name="Percent 7 3 3 3 6 4" xfId="33161" xr:uid="{00000000-0005-0000-0000-00004E910000}"/>
    <cellStyle name="Percent 7 3 3 3 6 5" xfId="42406" xr:uid="{00000000-0005-0000-0000-00004F910000}"/>
    <cellStyle name="Percent 7 3 3 3 7" xfId="4719" xr:uid="{00000000-0005-0000-0000-000050910000}"/>
    <cellStyle name="Percent 7 3 3 3 7 2" xfId="13964" xr:uid="{00000000-0005-0000-0000-000051910000}"/>
    <cellStyle name="Percent 7 3 3 3 7 3" xfId="23214" xr:uid="{00000000-0005-0000-0000-000052910000}"/>
    <cellStyle name="Percent 7 3 3 3 7 4" xfId="32459" xr:uid="{00000000-0005-0000-0000-000053910000}"/>
    <cellStyle name="Percent 7 3 3 3 7 5" xfId="41704" xr:uid="{00000000-0005-0000-0000-000054910000}"/>
    <cellStyle name="Percent 7 3 3 3 8" xfId="9684" xr:uid="{00000000-0005-0000-0000-000055910000}"/>
    <cellStyle name="Percent 7 3 3 3 9" xfId="18934" xr:uid="{00000000-0005-0000-0000-000056910000}"/>
    <cellStyle name="Percent 7 3 3 4" xfId="573" xr:uid="{00000000-0005-0000-0000-000057910000}"/>
    <cellStyle name="Percent 7 3 3 4 10" xfId="37558" xr:uid="{00000000-0005-0000-0000-000058910000}"/>
    <cellStyle name="Percent 7 3 3 4 2" xfId="1275" xr:uid="{00000000-0005-0000-0000-000059910000}"/>
    <cellStyle name="Percent 7 3 3 4 2 2" xfId="4117" xr:uid="{00000000-0005-0000-0000-00005A910000}"/>
    <cellStyle name="Percent 7 3 3 4 2 2 2" xfId="9099" xr:uid="{00000000-0005-0000-0000-00005B910000}"/>
    <cellStyle name="Percent 7 3 3 4 2 2 2 2" xfId="18344" xr:uid="{00000000-0005-0000-0000-00005C910000}"/>
    <cellStyle name="Percent 7 3 3 4 2 2 2 3" xfId="27594" xr:uid="{00000000-0005-0000-0000-00005D910000}"/>
    <cellStyle name="Percent 7 3 3 4 2 2 2 4" xfId="36839" xr:uid="{00000000-0005-0000-0000-00005E910000}"/>
    <cellStyle name="Percent 7 3 3 4 2 2 2 5" xfId="46084" xr:uid="{00000000-0005-0000-0000-00005F910000}"/>
    <cellStyle name="Percent 7 3 3 4 2 2 3" xfId="13362" xr:uid="{00000000-0005-0000-0000-000060910000}"/>
    <cellStyle name="Percent 7 3 3 4 2 2 4" xfId="22612" xr:uid="{00000000-0005-0000-0000-000061910000}"/>
    <cellStyle name="Percent 7 3 3 4 2 2 5" xfId="31857" xr:uid="{00000000-0005-0000-0000-000062910000}"/>
    <cellStyle name="Percent 7 3 3 4 2 2 6" xfId="41102" xr:uid="{00000000-0005-0000-0000-000063910000}"/>
    <cellStyle name="Percent 7 3 3 4 2 3" xfId="2696" xr:uid="{00000000-0005-0000-0000-000064910000}"/>
    <cellStyle name="Percent 7 3 3 4 2 3 2" xfId="7678" xr:uid="{00000000-0005-0000-0000-000065910000}"/>
    <cellStyle name="Percent 7 3 3 4 2 3 2 2" xfId="16923" xr:uid="{00000000-0005-0000-0000-000066910000}"/>
    <cellStyle name="Percent 7 3 3 4 2 3 2 3" xfId="26173" xr:uid="{00000000-0005-0000-0000-000067910000}"/>
    <cellStyle name="Percent 7 3 3 4 2 3 2 4" xfId="35418" xr:uid="{00000000-0005-0000-0000-000068910000}"/>
    <cellStyle name="Percent 7 3 3 4 2 3 2 5" xfId="44663" xr:uid="{00000000-0005-0000-0000-000069910000}"/>
    <cellStyle name="Percent 7 3 3 4 2 3 3" xfId="11941" xr:uid="{00000000-0005-0000-0000-00006A910000}"/>
    <cellStyle name="Percent 7 3 3 4 2 3 4" xfId="21191" xr:uid="{00000000-0005-0000-0000-00006B910000}"/>
    <cellStyle name="Percent 7 3 3 4 2 3 5" xfId="30436" xr:uid="{00000000-0005-0000-0000-00006C910000}"/>
    <cellStyle name="Percent 7 3 3 4 2 3 6" xfId="39681" xr:uid="{00000000-0005-0000-0000-00006D910000}"/>
    <cellStyle name="Percent 7 3 3 4 2 4" xfId="6257" xr:uid="{00000000-0005-0000-0000-00006E910000}"/>
    <cellStyle name="Percent 7 3 3 4 2 4 2" xfId="15502" xr:uid="{00000000-0005-0000-0000-00006F910000}"/>
    <cellStyle name="Percent 7 3 3 4 2 4 3" xfId="24752" xr:uid="{00000000-0005-0000-0000-000070910000}"/>
    <cellStyle name="Percent 7 3 3 4 2 4 4" xfId="33997" xr:uid="{00000000-0005-0000-0000-000071910000}"/>
    <cellStyle name="Percent 7 3 3 4 2 4 5" xfId="43242" xr:uid="{00000000-0005-0000-0000-000072910000}"/>
    <cellStyle name="Percent 7 3 3 4 2 5" xfId="10520" xr:uid="{00000000-0005-0000-0000-000073910000}"/>
    <cellStyle name="Percent 7 3 3 4 2 6" xfId="19770" xr:uid="{00000000-0005-0000-0000-000074910000}"/>
    <cellStyle name="Percent 7 3 3 4 2 7" xfId="29015" xr:uid="{00000000-0005-0000-0000-000075910000}"/>
    <cellStyle name="Percent 7 3 3 4 2 8" xfId="38260" xr:uid="{00000000-0005-0000-0000-000076910000}"/>
    <cellStyle name="Percent 7 3 3 4 3" xfId="3415" xr:uid="{00000000-0005-0000-0000-000077910000}"/>
    <cellStyle name="Percent 7 3 3 4 3 2" xfId="8397" xr:uid="{00000000-0005-0000-0000-000078910000}"/>
    <cellStyle name="Percent 7 3 3 4 3 2 2" xfId="17642" xr:uid="{00000000-0005-0000-0000-000079910000}"/>
    <cellStyle name="Percent 7 3 3 4 3 2 3" xfId="26892" xr:uid="{00000000-0005-0000-0000-00007A910000}"/>
    <cellStyle name="Percent 7 3 3 4 3 2 4" xfId="36137" xr:uid="{00000000-0005-0000-0000-00007B910000}"/>
    <cellStyle name="Percent 7 3 3 4 3 2 5" xfId="45382" xr:uid="{00000000-0005-0000-0000-00007C910000}"/>
    <cellStyle name="Percent 7 3 3 4 3 3" xfId="12660" xr:uid="{00000000-0005-0000-0000-00007D910000}"/>
    <cellStyle name="Percent 7 3 3 4 3 4" xfId="21910" xr:uid="{00000000-0005-0000-0000-00007E910000}"/>
    <cellStyle name="Percent 7 3 3 4 3 5" xfId="31155" xr:uid="{00000000-0005-0000-0000-00007F910000}"/>
    <cellStyle name="Percent 7 3 3 4 3 6" xfId="40400" xr:uid="{00000000-0005-0000-0000-000080910000}"/>
    <cellStyle name="Percent 7 3 3 4 4" xfId="1977" xr:uid="{00000000-0005-0000-0000-000081910000}"/>
    <cellStyle name="Percent 7 3 3 4 4 2" xfId="6959" xr:uid="{00000000-0005-0000-0000-000082910000}"/>
    <cellStyle name="Percent 7 3 3 4 4 2 2" xfId="16204" xr:uid="{00000000-0005-0000-0000-000083910000}"/>
    <cellStyle name="Percent 7 3 3 4 4 2 3" xfId="25454" xr:uid="{00000000-0005-0000-0000-000084910000}"/>
    <cellStyle name="Percent 7 3 3 4 4 2 4" xfId="34699" xr:uid="{00000000-0005-0000-0000-000085910000}"/>
    <cellStyle name="Percent 7 3 3 4 4 2 5" xfId="43944" xr:uid="{00000000-0005-0000-0000-000086910000}"/>
    <cellStyle name="Percent 7 3 3 4 4 3" xfId="11222" xr:uid="{00000000-0005-0000-0000-000087910000}"/>
    <cellStyle name="Percent 7 3 3 4 4 4" xfId="20472" xr:uid="{00000000-0005-0000-0000-000088910000}"/>
    <cellStyle name="Percent 7 3 3 4 4 5" xfId="29717" xr:uid="{00000000-0005-0000-0000-000089910000}"/>
    <cellStyle name="Percent 7 3 3 4 4 6" xfId="38962" xr:uid="{00000000-0005-0000-0000-00008A910000}"/>
    <cellStyle name="Percent 7 3 3 4 5" xfId="5555" xr:uid="{00000000-0005-0000-0000-00008B910000}"/>
    <cellStyle name="Percent 7 3 3 4 5 2" xfId="14800" xr:uid="{00000000-0005-0000-0000-00008C910000}"/>
    <cellStyle name="Percent 7 3 3 4 5 3" xfId="24050" xr:uid="{00000000-0005-0000-0000-00008D910000}"/>
    <cellStyle name="Percent 7 3 3 4 5 4" xfId="33295" xr:uid="{00000000-0005-0000-0000-00008E910000}"/>
    <cellStyle name="Percent 7 3 3 4 5 5" xfId="42540" xr:uid="{00000000-0005-0000-0000-00008F910000}"/>
    <cellStyle name="Percent 7 3 3 4 6" xfId="4836" xr:uid="{00000000-0005-0000-0000-000090910000}"/>
    <cellStyle name="Percent 7 3 3 4 6 2" xfId="14081" xr:uid="{00000000-0005-0000-0000-000091910000}"/>
    <cellStyle name="Percent 7 3 3 4 6 3" xfId="23331" xr:uid="{00000000-0005-0000-0000-000092910000}"/>
    <cellStyle name="Percent 7 3 3 4 6 4" xfId="32576" xr:uid="{00000000-0005-0000-0000-000093910000}"/>
    <cellStyle name="Percent 7 3 3 4 6 5" xfId="41821" xr:uid="{00000000-0005-0000-0000-000094910000}"/>
    <cellStyle name="Percent 7 3 3 4 7" xfId="9818" xr:uid="{00000000-0005-0000-0000-000095910000}"/>
    <cellStyle name="Percent 7 3 3 4 8" xfId="19068" xr:uid="{00000000-0005-0000-0000-000096910000}"/>
    <cellStyle name="Percent 7 3 3 4 9" xfId="28313" xr:uid="{00000000-0005-0000-0000-000097910000}"/>
    <cellStyle name="Percent 7 3 3 5" xfId="924" xr:uid="{00000000-0005-0000-0000-000098910000}"/>
    <cellStyle name="Percent 7 3 3 5 2" xfId="3766" xr:uid="{00000000-0005-0000-0000-000099910000}"/>
    <cellStyle name="Percent 7 3 3 5 2 2" xfId="8748" xr:uid="{00000000-0005-0000-0000-00009A910000}"/>
    <cellStyle name="Percent 7 3 3 5 2 2 2" xfId="17993" xr:uid="{00000000-0005-0000-0000-00009B910000}"/>
    <cellStyle name="Percent 7 3 3 5 2 2 3" xfId="27243" xr:uid="{00000000-0005-0000-0000-00009C910000}"/>
    <cellStyle name="Percent 7 3 3 5 2 2 4" xfId="36488" xr:uid="{00000000-0005-0000-0000-00009D910000}"/>
    <cellStyle name="Percent 7 3 3 5 2 2 5" xfId="45733" xr:uid="{00000000-0005-0000-0000-00009E910000}"/>
    <cellStyle name="Percent 7 3 3 5 2 3" xfId="13011" xr:uid="{00000000-0005-0000-0000-00009F910000}"/>
    <cellStyle name="Percent 7 3 3 5 2 4" xfId="22261" xr:uid="{00000000-0005-0000-0000-0000A0910000}"/>
    <cellStyle name="Percent 7 3 3 5 2 5" xfId="31506" xr:uid="{00000000-0005-0000-0000-0000A1910000}"/>
    <cellStyle name="Percent 7 3 3 5 2 6" xfId="40751" xr:uid="{00000000-0005-0000-0000-0000A2910000}"/>
    <cellStyle name="Percent 7 3 3 5 3" xfId="2328" xr:uid="{00000000-0005-0000-0000-0000A3910000}"/>
    <cellStyle name="Percent 7 3 3 5 3 2" xfId="7310" xr:uid="{00000000-0005-0000-0000-0000A4910000}"/>
    <cellStyle name="Percent 7 3 3 5 3 2 2" xfId="16555" xr:uid="{00000000-0005-0000-0000-0000A5910000}"/>
    <cellStyle name="Percent 7 3 3 5 3 2 3" xfId="25805" xr:uid="{00000000-0005-0000-0000-0000A6910000}"/>
    <cellStyle name="Percent 7 3 3 5 3 2 4" xfId="35050" xr:uid="{00000000-0005-0000-0000-0000A7910000}"/>
    <cellStyle name="Percent 7 3 3 5 3 2 5" xfId="44295" xr:uid="{00000000-0005-0000-0000-0000A8910000}"/>
    <cellStyle name="Percent 7 3 3 5 3 3" xfId="11573" xr:uid="{00000000-0005-0000-0000-0000A9910000}"/>
    <cellStyle name="Percent 7 3 3 5 3 4" xfId="20823" xr:uid="{00000000-0005-0000-0000-0000AA910000}"/>
    <cellStyle name="Percent 7 3 3 5 3 5" xfId="30068" xr:uid="{00000000-0005-0000-0000-0000AB910000}"/>
    <cellStyle name="Percent 7 3 3 5 3 6" xfId="39313" xr:uid="{00000000-0005-0000-0000-0000AC910000}"/>
    <cellStyle name="Percent 7 3 3 5 4" xfId="5906" xr:uid="{00000000-0005-0000-0000-0000AD910000}"/>
    <cellStyle name="Percent 7 3 3 5 4 2" xfId="15151" xr:uid="{00000000-0005-0000-0000-0000AE910000}"/>
    <cellStyle name="Percent 7 3 3 5 4 3" xfId="24401" xr:uid="{00000000-0005-0000-0000-0000AF910000}"/>
    <cellStyle name="Percent 7 3 3 5 4 4" xfId="33646" xr:uid="{00000000-0005-0000-0000-0000B0910000}"/>
    <cellStyle name="Percent 7 3 3 5 4 5" xfId="42891" xr:uid="{00000000-0005-0000-0000-0000B1910000}"/>
    <cellStyle name="Percent 7 3 3 5 5" xfId="10169" xr:uid="{00000000-0005-0000-0000-0000B2910000}"/>
    <cellStyle name="Percent 7 3 3 5 6" xfId="19419" xr:uid="{00000000-0005-0000-0000-0000B3910000}"/>
    <cellStyle name="Percent 7 3 3 5 7" xfId="28664" xr:uid="{00000000-0005-0000-0000-0000B4910000}"/>
    <cellStyle name="Percent 7 3 3 5 8" xfId="37909" xr:uid="{00000000-0005-0000-0000-0000B5910000}"/>
    <cellStyle name="Percent 7 3 3 6" xfId="3047" xr:uid="{00000000-0005-0000-0000-0000B6910000}"/>
    <cellStyle name="Percent 7 3 3 6 2" xfId="8029" xr:uid="{00000000-0005-0000-0000-0000B7910000}"/>
    <cellStyle name="Percent 7 3 3 6 2 2" xfId="17274" xr:uid="{00000000-0005-0000-0000-0000B8910000}"/>
    <cellStyle name="Percent 7 3 3 6 2 3" xfId="26524" xr:uid="{00000000-0005-0000-0000-0000B9910000}"/>
    <cellStyle name="Percent 7 3 3 6 2 4" xfId="35769" xr:uid="{00000000-0005-0000-0000-0000BA910000}"/>
    <cellStyle name="Percent 7 3 3 6 2 5" xfId="45014" xr:uid="{00000000-0005-0000-0000-0000BB910000}"/>
    <cellStyle name="Percent 7 3 3 6 3" xfId="12292" xr:uid="{00000000-0005-0000-0000-0000BC910000}"/>
    <cellStyle name="Percent 7 3 3 6 4" xfId="21542" xr:uid="{00000000-0005-0000-0000-0000BD910000}"/>
    <cellStyle name="Percent 7 3 3 6 5" xfId="30787" xr:uid="{00000000-0005-0000-0000-0000BE910000}"/>
    <cellStyle name="Percent 7 3 3 6 6" xfId="40032" xr:uid="{00000000-0005-0000-0000-0000BF910000}"/>
    <cellStyle name="Percent 7 3 3 7" xfId="1587" xr:uid="{00000000-0005-0000-0000-0000C0910000}"/>
    <cellStyle name="Percent 7 3 3 7 2" xfId="6569" xr:uid="{00000000-0005-0000-0000-0000C1910000}"/>
    <cellStyle name="Percent 7 3 3 7 2 2" xfId="15814" xr:uid="{00000000-0005-0000-0000-0000C2910000}"/>
    <cellStyle name="Percent 7 3 3 7 2 3" xfId="25064" xr:uid="{00000000-0005-0000-0000-0000C3910000}"/>
    <cellStyle name="Percent 7 3 3 7 2 4" xfId="34309" xr:uid="{00000000-0005-0000-0000-0000C4910000}"/>
    <cellStyle name="Percent 7 3 3 7 2 5" xfId="43554" xr:uid="{00000000-0005-0000-0000-0000C5910000}"/>
    <cellStyle name="Percent 7 3 3 7 3" xfId="10832" xr:uid="{00000000-0005-0000-0000-0000C6910000}"/>
    <cellStyle name="Percent 7 3 3 7 4" xfId="20082" xr:uid="{00000000-0005-0000-0000-0000C7910000}"/>
    <cellStyle name="Percent 7 3 3 7 5" xfId="29327" xr:uid="{00000000-0005-0000-0000-0000C8910000}"/>
    <cellStyle name="Percent 7 3 3 7 6" xfId="38572" xr:uid="{00000000-0005-0000-0000-0000C9910000}"/>
    <cellStyle name="Percent 7 3 3 8" xfId="5187" xr:uid="{00000000-0005-0000-0000-0000CA910000}"/>
    <cellStyle name="Percent 7 3 3 8 2" xfId="14432" xr:uid="{00000000-0005-0000-0000-0000CB910000}"/>
    <cellStyle name="Percent 7 3 3 8 3" xfId="23682" xr:uid="{00000000-0005-0000-0000-0000CC910000}"/>
    <cellStyle name="Percent 7 3 3 8 4" xfId="32927" xr:uid="{00000000-0005-0000-0000-0000CD910000}"/>
    <cellStyle name="Percent 7 3 3 8 5" xfId="42172" xr:uid="{00000000-0005-0000-0000-0000CE910000}"/>
    <cellStyle name="Percent 7 3 3 9" xfId="4485" xr:uid="{00000000-0005-0000-0000-0000CF910000}"/>
    <cellStyle name="Percent 7 3 3 9 2" xfId="13730" xr:uid="{00000000-0005-0000-0000-0000D0910000}"/>
    <cellStyle name="Percent 7 3 3 9 3" xfId="22980" xr:uid="{00000000-0005-0000-0000-0000D1910000}"/>
    <cellStyle name="Percent 7 3 3 9 4" xfId="32225" xr:uid="{00000000-0005-0000-0000-0000D2910000}"/>
    <cellStyle name="Percent 7 3 3 9 5" xfId="41470" xr:uid="{00000000-0005-0000-0000-0000D3910000}"/>
    <cellStyle name="Percent 7 3 4" xfId="164" xr:uid="{00000000-0005-0000-0000-0000D4910000}"/>
    <cellStyle name="Percent 7 3 4 10" xfId="9411" xr:uid="{00000000-0005-0000-0000-0000D5910000}"/>
    <cellStyle name="Percent 7 3 4 11" xfId="18661" xr:uid="{00000000-0005-0000-0000-0000D6910000}"/>
    <cellStyle name="Percent 7 3 4 12" xfId="27906" xr:uid="{00000000-0005-0000-0000-0000D7910000}"/>
    <cellStyle name="Percent 7 3 4 13" xfId="37151" xr:uid="{00000000-0005-0000-0000-0000D8910000}"/>
    <cellStyle name="Percent 7 3 4 2" xfId="321" xr:uid="{00000000-0005-0000-0000-0000D9910000}"/>
    <cellStyle name="Percent 7 3 4 2 10" xfId="28062" xr:uid="{00000000-0005-0000-0000-0000DA910000}"/>
    <cellStyle name="Percent 7 3 4 2 11" xfId="37307" xr:uid="{00000000-0005-0000-0000-0000DB910000}"/>
    <cellStyle name="Percent 7 3 4 2 2" xfId="690" xr:uid="{00000000-0005-0000-0000-0000DC910000}"/>
    <cellStyle name="Percent 7 3 4 2 2 10" xfId="37675" xr:uid="{00000000-0005-0000-0000-0000DD910000}"/>
    <cellStyle name="Percent 7 3 4 2 2 2" xfId="1392" xr:uid="{00000000-0005-0000-0000-0000DE910000}"/>
    <cellStyle name="Percent 7 3 4 2 2 2 2" xfId="4234" xr:uid="{00000000-0005-0000-0000-0000DF910000}"/>
    <cellStyle name="Percent 7 3 4 2 2 2 2 2" xfId="9216" xr:uid="{00000000-0005-0000-0000-0000E0910000}"/>
    <cellStyle name="Percent 7 3 4 2 2 2 2 2 2" xfId="18461" xr:uid="{00000000-0005-0000-0000-0000E1910000}"/>
    <cellStyle name="Percent 7 3 4 2 2 2 2 2 3" xfId="27711" xr:uid="{00000000-0005-0000-0000-0000E2910000}"/>
    <cellStyle name="Percent 7 3 4 2 2 2 2 2 4" xfId="36956" xr:uid="{00000000-0005-0000-0000-0000E3910000}"/>
    <cellStyle name="Percent 7 3 4 2 2 2 2 2 5" xfId="46201" xr:uid="{00000000-0005-0000-0000-0000E4910000}"/>
    <cellStyle name="Percent 7 3 4 2 2 2 2 3" xfId="13479" xr:uid="{00000000-0005-0000-0000-0000E5910000}"/>
    <cellStyle name="Percent 7 3 4 2 2 2 2 4" xfId="22729" xr:uid="{00000000-0005-0000-0000-0000E6910000}"/>
    <cellStyle name="Percent 7 3 4 2 2 2 2 5" xfId="31974" xr:uid="{00000000-0005-0000-0000-0000E7910000}"/>
    <cellStyle name="Percent 7 3 4 2 2 2 2 6" xfId="41219" xr:uid="{00000000-0005-0000-0000-0000E8910000}"/>
    <cellStyle name="Percent 7 3 4 2 2 2 3" xfId="2813" xr:uid="{00000000-0005-0000-0000-0000E9910000}"/>
    <cellStyle name="Percent 7 3 4 2 2 2 3 2" xfId="7795" xr:uid="{00000000-0005-0000-0000-0000EA910000}"/>
    <cellStyle name="Percent 7 3 4 2 2 2 3 2 2" xfId="17040" xr:uid="{00000000-0005-0000-0000-0000EB910000}"/>
    <cellStyle name="Percent 7 3 4 2 2 2 3 2 3" xfId="26290" xr:uid="{00000000-0005-0000-0000-0000EC910000}"/>
    <cellStyle name="Percent 7 3 4 2 2 2 3 2 4" xfId="35535" xr:uid="{00000000-0005-0000-0000-0000ED910000}"/>
    <cellStyle name="Percent 7 3 4 2 2 2 3 2 5" xfId="44780" xr:uid="{00000000-0005-0000-0000-0000EE910000}"/>
    <cellStyle name="Percent 7 3 4 2 2 2 3 3" xfId="12058" xr:uid="{00000000-0005-0000-0000-0000EF910000}"/>
    <cellStyle name="Percent 7 3 4 2 2 2 3 4" xfId="21308" xr:uid="{00000000-0005-0000-0000-0000F0910000}"/>
    <cellStyle name="Percent 7 3 4 2 2 2 3 5" xfId="30553" xr:uid="{00000000-0005-0000-0000-0000F1910000}"/>
    <cellStyle name="Percent 7 3 4 2 2 2 3 6" xfId="39798" xr:uid="{00000000-0005-0000-0000-0000F2910000}"/>
    <cellStyle name="Percent 7 3 4 2 2 2 4" xfId="6374" xr:uid="{00000000-0005-0000-0000-0000F3910000}"/>
    <cellStyle name="Percent 7 3 4 2 2 2 4 2" xfId="15619" xr:uid="{00000000-0005-0000-0000-0000F4910000}"/>
    <cellStyle name="Percent 7 3 4 2 2 2 4 3" xfId="24869" xr:uid="{00000000-0005-0000-0000-0000F5910000}"/>
    <cellStyle name="Percent 7 3 4 2 2 2 4 4" xfId="34114" xr:uid="{00000000-0005-0000-0000-0000F6910000}"/>
    <cellStyle name="Percent 7 3 4 2 2 2 4 5" xfId="43359" xr:uid="{00000000-0005-0000-0000-0000F7910000}"/>
    <cellStyle name="Percent 7 3 4 2 2 2 5" xfId="10637" xr:uid="{00000000-0005-0000-0000-0000F8910000}"/>
    <cellStyle name="Percent 7 3 4 2 2 2 6" xfId="19887" xr:uid="{00000000-0005-0000-0000-0000F9910000}"/>
    <cellStyle name="Percent 7 3 4 2 2 2 7" xfId="29132" xr:uid="{00000000-0005-0000-0000-0000FA910000}"/>
    <cellStyle name="Percent 7 3 4 2 2 2 8" xfId="38377" xr:uid="{00000000-0005-0000-0000-0000FB910000}"/>
    <cellStyle name="Percent 7 3 4 2 2 3" xfId="3532" xr:uid="{00000000-0005-0000-0000-0000FC910000}"/>
    <cellStyle name="Percent 7 3 4 2 2 3 2" xfId="8514" xr:uid="{00000000-0005-0000-0000-0000FD910000}"/>
    <cellStyle name="Percent 7 3 4 2 2 3 2 2" xfId="17759" xr:uid="{00000000-0005-0000-0000-0000FE910000}"/>
    <cellStyle name="Percent 7 3 4 2 2 3 2 3" xfId="27009" xr:uid="{00000000-0005-0000-0000-0000FF910000}"/>
    <cellStyle name="Percent 7 3 4 2 2 3 2 4" xfId="36254" xr:uid="{00000000-0005-0000-0000-000000920000}"/>
    <cellStyle name="Percent 7 3 4 2 2 3 2 5" xfId="45499" xr:uid="{00000000-0005-0000-0000-000001920000}"/>
    <cellStyle name="Percent 7 3 4 2 2 3 3" xfId="12777" xr:uid="{00000000-0005-0000-0000-000002920000}"/>
    <cellStyle name="Percent 7 3 4 2 2 3 4" xfId="22027" xr:uid="{00000000-0005-0000-0000-000003920000}"/>
    <cellStyle name="Percent 7 3 4 2 2 3 5" xfId="31272" xr:uid="{00000000-0005-0000-0000-000004920000}"/>
    <cellStyle name="Percent 7 3 4 2 2 3 6" xfId="40517" xr:uid="{00000000-0005-0000-0000-000005920000}"/>
    <cellStyle name="Percent 7 3 4 2 2 4" xfId="2094" xr:uid="{00000000-0005-0000-0000-000006920000}"/>
    <cellStyle name="Percent 7 3 4 2 2 4 2" xfId="7076" xr:uid="{00000000-0005-0000-0000-000007920000}"/>
    <cellStyle name="Percent 7 3 4 2 2 4 2 2" xfId="16321" xr:uid="{00000000-0005-0000-0000-000008920000}"/>
    <cellStyle name="Percent 7 3 4 2 2 4 2 3" xfId="25571" xr:uid="{00000000-0005-0000-0000-000009920000}"/>
    <cellStyle name="Percent 7 3 4 2 2 4 2 4" xfId="34816" xr:uid="{00000000-0005-0000-0000-00000A920000}"/>
    <cellStyle name="Percent 7 3 4 2 2 4 2 5" xfId="44061" xr:uid="{00000000-0005-0000-0000-00000B920000}"/>
    <cellStyle name="Percent 7 3 4 2 2 4 3" xfId="11339" xr:uid="{00000000-0005-0000-0000-00000C920000}"/>
    <cellStyle name="Percent 7 3 4 2 2 4 4" xfId="20589" xr:uid="{00000000-0005-0000-0000-00000D920000}"/>
    <cellStyle name="Percent 7 3 4 2 2 4 5" xfId="29834" xr:uid="{00000000-0005-0000-0000-00000E920000}"/>
    <cellStyle name="Percent 7 3 4 2 2 4 6" xfId="39079" xr:uid="{00000000-0005-0000-0000-00000F920000}"/>
    <cellStyle name="Percent 7 3 4 2 2 5" xfId="5672" xr:uid="{00000000-0005-0000-0000-000010920000}"/>
    <cellStyle name="Percent 7 3 4 2 2 5 2" xfId="14917" xr:uid="{00000000-0005-0000-0000-000011920000}"/>
    <cellStyle name="Percent 7 3 4 2 2 5 3" xfId="24167" xr:uid="{00000000-0005-0000-0000-000012920000}"/>
    <cellStyle name="Percent 7 3 4 2 2 5 4" xfId="33412" xr:uid="{00000000-0005-0000-0000-000013920000}"/>
    <cellStyle name="Percent 7 3 4 2 2 5 5" xfId="42657" xr:uid="{00000000-0005-0000-0000-000014920000}"/>
    <cellStyle name="Percent 7 3 4 2 2 6" xfId="4953" xr:uid="{00000000-0005-0000-0000-000015920000}"/>
    <cellStyle name="Percent 7 3 4 2 2 6 2" xfId="14198" xr:uid="{00000000-0005-0000-0000-000016920000}"/>
    <cellStyle name="Percent 7 3 4 2 2 6 3" xfId="23448" xr:uid="{00000000-0005-0000-0000-000017920000}"/>
    <cellStyle name="Percent 7 3 4 2 2 6 4" xfId="32693" xr:uid="{00000000-0005-0000-0000-000018920000}"/>
    <cellStyle name="Percent 7 3 4 2 2 6 5" xfId="41938" xr:uid="{00000000-0005-0000-0000-000019920000}"/>
    <cellStyle name="Percent 7 3 4 2 2 7" xfId="9935" xr:uid="{00000000-0005-0000-0000-00001A920000}"/>
    <cellStyle name="Percent 7 3 4 2 2 8" xfId="19185" xr:uid="{00000000-0005-0000-0000-00001B920000}"/>
    <cellStyle name="Percent 7 3 4 2 2 9" xfId="28430" xr:uid="{00000000-0005-0000-0000-00001C920000}"/>
    <cellStyle name="Percent 7 3 4 2 3" xfId="1041" xr:uid="{00000000-0005-0000-0000-00001D920000}"/>
    <cellStyle name="Percent 7 3 4 2 3 2" xfId="3883" xr:uid="{00000000-0005-0000-0000-00001E920000}"/>
    <cellStyle name="Percent 7 3 4 2 3 2 2" xfId="8865" xr:uid="{00000000-0005-0000-0000-00001F920000}"/>
    <cellStyle name="Percent 7 3 4 2 3 2 2 2" xfId="18110" xr:uid="{00000000-0005-0000-0000-000020920000}"/>
    <cellStyle name="Percent 7 3 4 2 3 2 2 3" xfId="27360" xr:uid="{00000000-0005-0000-0000-000021920000}"/>
    <cellStyle name="Percent 7 3 4 2 3 2 2 4" xfId="36605" xr:uid="{00000000-0005-0000-0000-000022920000}"/>
    <cellStyle name="Percent 7 3 4 2 3 2 2 5" xfId="45850" xr:uid="{00000000-0005-0000-0000-000023920000}"/>
    <cellStyle name="Percent 7 3 4 2 3 2 3" xfId="13128" xr:uid="{00000000-0005-0000-0000-000024920000}"/>
    <cellStyle name="Percent 7 3 4 2 3 2 4" xfId="22378" xr:uid="{00000000-0005-0000-0000-000025920000}"/>
    <cellStyle name="Percent 7 3 4 2 3 2 5" xfId="31623" xr:uid="{00000000-0005-0000-0000-000026920000}"/>
    <cellStyle name="Percent 7 3 4 2 3 2 6" xfId="40868" xr:uid="{00000000-0005-0000-0000-000027920000}"/>
    <cellStyle name="Percent 7 3 4 2 3 3" xfId="2445" xr:uid="{00000000-0005-0000-0000-000028920000}"/>
    <cellStyle name="Percent 7 3 4 2 3 3 2" xfId="7427" xr:uid="{00000000-0005-0000-0000-000029920000}"/>
    <cellStyle name="Percent 7 3 4 2 3 3 2 2" xfId="16672" xr:uid="{00000000-0005-0000-0000-00002A920000}"/>
    <cellStyle name="Percent 7 3 4 2 3 3 2 3" xfId="25922" xr:uid="{00000000-0005-0000-0000-00002B920000}"/>
    <cellStyle name="Percent 7 3 4 2 3 3 2 4" xfId="35167" xr:uid="{00000000-0005-0000-0000-00002C920000}"/>
    <cellStyle name="Percent 7 3 4 2 3 3 2 5" xfId="44412" xr:uid="{00000000-0005-0000-0000-00002D920000}"/>
    <cellStyle name="Percent 7 3 4 2 3 3 3" xfId="11690" xr:uid="{00000000-0005-0000-0000-00002E920000}"/>
    <cellStyle name="Percent 7 3 4 2 3 3 4" xfId="20940" xr:uid="{00000000-0005-0000-0000-00002F920000}"/>
    <cellStyle name="Percent 7 3 4 2 3 3 5" xfId="30185" xr:uid="{00000000-0005-0000-0000-000030920000}"/>
    <cellStyle name="Percent 7 3 4 2 3 3 6" xfId="39430" xr:uid="{00000000-0005-0000-0000-000031920000}"/>
    <cellStyle name="Percent 7 3 4 2 3 4" xfId="6023" xr:uid="{00000000-0005-0000-0000-000032920000}"/>
    <cellStyle name="Percent 7 3 4 2 3 4 2" xfId="15268" xr:uid="{00000000-0005-0000-0000-000033920000}"/>
    <cellStyle name="Percent 7 3 4 2 3 4 3" xfId="24518" xr:uid="{00000000-0005-0000-0000-000034920000}"/>
    <cellStyle name="Percent 7 3 4 2 3 4 4" xfId="33763" xr:uid="{00000000-0005-0000-0000-000035920000}"/>
    <cellStyle name="Percent 7 3 4 2 3 4 5" xfId="43008" xr:uid="{00000000-0005-0000-0000-000036920000}"/>
    <cellStyle name="Percent 7 3 4 2 3 5" xfId="10286" xr:uid="{00000000-0005-0000-0000-000037920000}"/>
    <cellStyle name="Percent 7 3 4 2 3 6" xfId="19536" xr:uid="{00000000-0005-0000-0000-000038920000}"/>
    <cellStyle name="Percent 7 3 4 2 3 7" xfId="28781" xr:uid="{00000000-0005-0000-0000-000039920000}"/>
    <cellStyle name="Percent 7 3 4 2 3 8" xfId="38026" xr:uid="{00000000-0005-0000-0000-00003A920000}"/>
    <cellStyle name="Percent 7 3 4 2 4" xfId="3164" xr:uid="{00000000-0005-0000-0000-00003B920000}"/>
    <cellStyle name="Percent 7 3 4 2 4 2" xfId="8146" xr:uid="{00000000-0005-0000-0000-00003C920000}"/>
    <cellStyle name="Percent 7 3 4 2 4 2 2" xfId="17391" xr:uid="{00000000-0005-0000-0000-00003D920000}"/>
    <cellStyle name="Percent 7 3 4 2 4 2 3" xfId="26641" xr:uid="{00000000-0005-0000-0000-00003E920000}"/>
    <cellStyle name="Percent 7 3 4 2 4 2 4" xfId="35886" xr:uid="{00000000-0005-0000-0000-00003F920000}"/>
    <cellStyle name="Percent 7 3 4 2 4 2 5" xfId="45131" xr:uid="{00000000-0005-0000-0000-000040920000}"/>
    <cellStyle name="Percent 7 3 4 2 4 3" xfId="12409" xr:uid="{00000000-0005-0000-0000-000041920000}"/>
    <cellStyle name="Percent 7 3 4 2 4 4" xfId="21659" xr:uid="{00000000-0005-0000-0000-000042920000}"/>
    <cellStyle name="Percent 7 3 4 2 4 5" xfId="30904" xr:uid="{00000000-0005-0000-0000-000043920000}"/>
    <cellStyle name="Percent 7 3 4 2 4 6" xfId="40149" xr:uid="{00000000-0005-0000-0000-000044920000}"/>
    <cellStyle name="Percent 7 3 4 2 5" xfId="1860" xr:uid="{00000000-0005-0000-0000-000045920000}"/>
    <cellStyle name="Percent 7 3 4 2 5 2" xfId="6842" xr:uid="{00000000-0005-0000-0000-000046920000}"/>
    <cellStyle name="Percent 7 3 4 2 5 2 2" xfId="16087" xr:uid="{00000000-0005-0000-0000-000047920000}"/>
    <cellStyle name="Percent 7 3 4 2 5 2 3" xfId="25337" xr:uid="{00000000-0005-0000-0000-000048920000}"/>
    <cellStyle name="Percent 7 3 4 2 5 2 4" xfId="34582" xr:uid="{00000000-0005-0000-0000-000049920000}"/>
    <cellStyle name="Percent 7 3 4 2 5 2 5" xfId="43827" xr:uid="{00000000-0005-0000-0000-00004A920000}"/>
    <cellStyle name="Percent 7 3 4 2 5 3" xfId="11105" xr:uid="{00000000-0005-0000-0000-00004B920000}"/>
    <cellStyle name="Percent 7 3 4 2 5 4" xfId="20355" xr:uid="{00000000-0005-0000-0000-00004C920000}"/>
    <cellStyle name="Percent 7 3 4 2 5 5" xfId="29600" xr:uid="{00000000-0005-0000-0000-00004D920000}"/>
    <cellStyle name="Percent 7 3 4 2 5 6" xfId="38845" xr:uid="{00000000-0005-0000-0000-00004E920000}"/>
    <cellStyle name="Percent 7 3 4 2 6" xfId="5304" xr:uid="{00000000-0005-0000-0000-00004F920000}"/>
    <cellStyle name="Percent 7 3 4 2 6 2" xfId="14549" xr:uid="{00000000-0005-0000-0000-000050920000}"/>
    <cellStyle name="Percent 7 3 4 2 6 3" xfId="23799" xr:uid="{00000000-0005-0000-0000-000051920000}"/>
    <cellStyle name="Percent 7 3 4 2 6 4" xfId="33044" xr:uid="{00000000-0005-0000-0000-000052920000}"/>
    <cellStyle name="Percent 7 3 4 2 6 5" xfId="42289" xr:uid="{00000000-0005-0000-0000-000053920000}"/>
    <cellStyle name="Percent 7 3 4 2 7" xfId="4602" xr:uid="{00000000-0005-0000-0000-000054920000}"/>
    <cellStyle name="Percent 7 3 4 2 7 2" xfId="13847" xr:uid="{00000000-0005-0000-0000-000055920000}"/>
    <cellStyle name="Percent 7 3 4 2 7 3" xfId="23097" xr:uid="{00000000-0005-0000-0000-000056920000}"/>
    <cellStyle name="Percent 7 3 4 2 7 4" xfId="32342" xr:uid="{00000000-0005-0000-0000-000057920000}"/>
    <cellStyle name="Percent 7 3 4 2 7 5" xfId="41587" xr:uid="{00000000-0005-0000-0000-000058920000}"/>
    <cellStyle name="Percent 7 3 4 2 8" xfId="9567" xr:uid="{00000000-0005-0000-0000-000059920000}"/>
    <cellStyle name="Percent 7 3 4 2 9" xfId="18817" xr:uid="{00000000-0005-0000-0000-00005A920000}"/>
    <cellStyle name="Percent 7 3 4 3" xfId="399" xr:uid="{00000000-0005-0000-0000-00005B920000}"/>
    <cellStyle name="Percent 7 3 4 3 10" xfId="28140" xr:uid="{00000000-0005-0000-0000-00005C920000}"/>
    <cellStyle name="Percent 7 3 4 3 11" xfId="37385" xr:uid="{00000000-0005-0000-0000-00005D920000}"/>
    <cellStyle name="Percent 7 3 4 3 2" xfId="768" xr:uid="{00000000-0005-0000-0000-00005E920000}"/>
    <cellStyle name="Percent 7 3 4 3 2 10" xfId="37753" xr:uid="{00000000-0005-0000-0000-00005F920000}"/>
    <cellStyle name="Percent 7 3 4 3 2 2" xfId="1470" xr:uid="{00000000-0005-0000-0000-000060920000}"/>
    <cellStyle name="Percent 7 3 4 3 2 2 2" xfId="4312" xr:uid="{00000000-0005-0000-0000-000061920000}"/>
    <cellStyle name="Percent 7 3 4 3 2 2 2 2" xfId="9294" xr:uid="{00000000-0005-0000-0000-000062920000}"/>
    <cellStyle name="Percent 7 3 4 3 2 2 2 2 2" xfId="18539" xr:uid="{00000000-0005-0000-0000-000063920000}"/>
    <cellStyle name="Percent 7 3 4 3 2 2 2 2 3" xfId="27789" xr:uid="{00000000-0005-0000-0000-000064920000}"/>
    <cellStyle name="Percent 7 3 4 3 2 2 2 2 4" xfId="37034" xr:uid="{00000000-0005-0000-0000-000065920000}"/>
    <cellStyle name="Percent 7 3 4 3 2 2 2 2 5" xfId="46279" xr:uid="{00000000-0005-0000-0000-000066920000}"/>
    <cellStyle name="Percent 7 3 4 3 2 2 2 3" xfId="13557" xr:uid="{00000000-0005-0000-0000-000067920000}"/>
    <cellStyle name="Percent 7 3 4 3 2 2 2 4" xfId="22807" xr:uid="{00000000-0005-0000-0000-000068920000}"/>
    <cellStyle name="Percent 7 3 4 3 2 2 2 5" xfId="32052" xr:uid="{00000000-0005-0000-0000-000069920000}"/>
    <cellStyle name="Percent 7 3 4 3 2 2 2 6" xfId="41297" xr:uid="{00000000-0005-0000-0000-00006A920000}"/>
    <cellStyle name="Percent 7 3 4 3 2 2 3" xfId="2891" xr:uid="{00000000-0005-0000-0000-00006B920000}"/>
    <cellStyle name="Percent 7 3 4 3 2 2 3 2" xfId="7873" xr:uid="{00000000-0005-0000-0000-00006C920000}"/>
    <cellStyle name="Percent 7 3 4 3 2 2 3 2 2" xfId="17118" xr:uid="{00000000-0005-0000-0000-00006D920000}"/>
    <cellStyle name="Percent 7 3 4 3 2 2 3 2 3" xfId="26368" xr:uid="{00000000-0005-0000-0000-00006E920000}"/>
    <cellStyle name="Percent 7 3 4 3 2 2 3 2 4" xfId="35613" xr:uid="{00000000-0005-0000-0000-00006F920000}"/>
    <cellStyle name="Percent 7 3 4 3 2 2 3 2 5" xfId="44858" xr:uid="{00000000-0005-0000-0000-000070920000}"/>
    <cellStyle name="Percent 7 3 4 3 2 2 3 3" xfId="12136" xr:uid="{00000000-0005-0000-0000-000071920000}"/>
    <cellStyle name="Percent 7 3 4 3 2 2 3 4" xfId="21386" xr:uid="{00000000-0005-0000-0000-000072920000}"/>
    <cellStyle name="Percent 7 3 4 3 2 2 3 5" xfId="30631" xr:uid="{00000000-0005-0000-0000-000073920000}"/>
    <cellStyle name="Percent 7 3 4 3 2 2 3 6" xfId="39876" xr:uid="{00000000-0005-0000-0000-000074920000}"/>
    <cellStyle name="Percent 7 3 4 3 2 2 4" xfId="6452" xr:uid="{00000000-0005-0000-0000-000075920000}"/>
    <cellStyle name="Percent 7 3 4 3 2 2 4 2" xfId="15697" xr:uid="{00000000-0005-0000-0000-000076920000}"/>
    <cellStyle name="Percent 7 3 4 3 2 2 4 3" xfId="24947" xr:uid="{00000000-0005-0000-0000-000077920000}"/>
    <cellStyle name="Percent 7 3 4 3 2 2 4 4" xfId="34192" xr:uid="{00000000-0005-0000-0000-000078920000}"/>
    <cellStyle name="Percent 7 3 4 3 2 2 4 5" xfId="43437" xr:uid="{00000000-0005-0000-0000-000079920000}"/>
    <cellStyle name="Percent 7 3 4 3 2 2 5" xfId="10715" xr:uid="{00000000-0005-0000-0000-00007A920000}"/>
    <cellStyle name="Percent 7 3 4 3 2 2 6" xfId="19965" xr:uid="{00000000-0005-0000-0000-00007B920000}"/>
    <cellStyle name="Percent 7 3 4 3 2 2 7" xfId="29210" xr:uid="{00000000-0005-0000-0000-00007C920000}"/>
    <cellStyle name="Percent 7 3 4 3 2 2 8" xfId="38455" xr:uid="{00000000-0005-0000-0000-00007D920000}"/>
    <cellStyle name="Percent 7 3 4 3 2 3" xfId="3610" xr:uid="{00000000-0005-0000-0000-00007E920000}"/>
    <cellStyle name="Percent 7 3 4 3 2 3 2" xfId="8592" xr:uid="{00000000-0005-0000-0000-00007F920000}"/>
    <cellStyle name="Percent 7 3 4 3 2 3 2 2" xfId="17837" xr:uid="{00000000-0005-0000-0000-000080920000}"/>
    <cellStyle name="Percent 7 3 4 3 2 3 2 3" xfId="27087" xr:uid="{00000000-0005-0000-0000-000081920000}"/>
    <cellStyle name="Percent 7 3 4 3 2 3 2 4" xfId="36332" xr:uid="{00000000-0005-0000-0000-000082920000}"/>
    <cellStyle name="Percent 7 3 4 3 2 3 2 5" xfId="45577" xr:uid="{00000000-0005-0000-0000-000083920000}"/>
    <cellStyle name="Percent 7 3 4 3 2 3 3" xfId="12855" xr:uid="{00000000-0005-0000-0000-000084920000}"/>
    <cellStyle name="Percent 7 3 4 3 2 3 4" xfId="22105" xr:uid="{00000000-0005-0000-0000-000085920000}"/>
    <cellStyle name="Percent 7 3 4 3 2 3 5" xfId="31350" xr:uid="{00000000-0005-0000-0000-000086920000}"/>
    <cellStyle name="Percent 7 3 4 3 2 3 6" xfId="40595" xr:uid="{00000000-0005-0000-0000-000087920000}"/>
    <cellStyle name="Percent 7 3 4 3 2 4" xfId="2172" xr:uid="{00000000-0005-0000-0000-000088920000}"/>
    <cellStyle name="Percent 7 3 4 3 2 4 2" xfId="7154" xr:uid="{00000000-0005-0000-0000-000089920000}"/>
    <cellStyle name="Percent 7 3 4 3 2 4 2 2" xfId="16399" xr:uid="{00000000-0005-0000-0000-00008A920000}"/>
    <cellStyle name="Percent 7 3 4 3 2 4 2 3" xfId="25649" xr:uid="{00000000-0005-0000-0000-00008B920000}"/>
    <cellStyle name="Percent 7 3 4 3 2 4 2 4" xfId="34894" xr:uid="{00000000-0005-0000-0000-00008C920000}"/>
    <cellStyle name="Percent 7 3 4 3 2 4 2 5" xfId="44139" xr:uid="{00000000-0005-0000-0000-00008D920000}"/>
    <cellStyle name="Percent 7 3 4 3 2 4 3" xfId="11417" xr:uid="{00000000-0005-0000-0000-00008E920000}"/>
    <cellStyle name="Percent 7 3 4 3 2 4 4" xfId="20667" xr:uid="{00000000-0005-0000-0000-00008F920000}"/>
    <cellStyle name="Percent 7 3 4 3 2 4 5" xfId="29912" xr:uid="{00000000-0005-0000-0000-000090920000}"/>
    <cellStyle name="Percent 7 3 4 3 2 4 6" xfId="39157" xr:uid="{00000000-0005-0000-0000-000091920000}"/>
    <cellStyle name="Percent 7 3 4 3 2 5" xfId="5750" xr:uid="{00000000-0005-0000-0000-000092920000}"/>
    <cellStyle name="Percent 7 3 4 3 2 5 2" xfId="14995" xr:uid="{00000000-0005-0000-0000-000093920000}"/>
    <cellStyle name="Percent 7 3 4 3 2 5 3" xfId="24245" xr:uid="{00000000-0005-0000-0000-000094920000}"/>
    <cellStyle name="Percent 7 3 4 3 2 5 4" xfId="33490" xr:uid="{00000000-0005-0000-0000-000095920000}"/>
    <cellStyle name="Percent 7 3 4 3 2 5 5" xfId="42735" xr:uid="{00000000-0005-0000-0000-000096920000}"/>
    <cellStyle name="Percent 7 3 4 3 2 6" xfId="5031" xr:uid="{00000000-0005-0000-0000-000097920000}"/>
    <cellStyle name="Percent 7 3 4 3 2 6 2" xfId="14276" xr:uid="{00000000-0005-0000-0000-000098920000}"/>
    <cellStyle name="Percent 7 3 4 3 2 6 3" xfId="23526" xr:uid="{00000000-0005-0000-0000-000099920000}"/>
    <cellStyle name="Percent 7 3 4 3 2 6 4" xfId="32771" xr:uid="{00000000-0005-0000-0000-00009A920000}"/>
    <cellStyle name="Percent 7 3 4 3 2 6 5" xfId="42016" xr:uid="{00000000-0005-0000-0000-00009B920000}"/>
    <cellStyle name="Percent 7 3 4 3 2 7" xfId="10013" xr:uid="{00000000-0005-0000-0000-00009C920000}"/>
    <cellStyle name="Percent 7 3 4 3 2 8" xfId="19263" xr:uid="{00000000-0005-0000-0000-00009D920000}"/>
    <cellStyle name="Percent 7 3 4 3 2 9" xfId="28508" xr:uid="{00000000-0005-0000-0000-00009E920000}"/>
    <cellStyle name="Percent 7 3 4 3 3" xfId="1119" xr:uid="{00000000-0005-0000-0000-00009F920000}"/>
    <cellStyle name="Percent 7 3 4 3 3 2" xfId="3961" xr:uid="{00000000-0005-0000-0000-0000A0920000}"/>
    <cellStyle name="Percent 7 3 4 3 3 2 2" xfId="8943" xr:uid="{00000000-0005-0000-0000-0000A1920000}"/>
    <cellStyle name="Percent 7 3 4 3 3 2 2 2" xfId="18188" xr:uid="{00000000-0005-0000-0000-0000A2920000}"/>
    <cellStyle name="Percent 7 3 4 3 3 2 2 3" xfId="27438" xr:uid="{00000000-0005-0000-0000-0000A3920000}"/>
    <cellStyle name="Percent 7 3 4 3 3 2 2 4" xfId="36683" xr:uid="{00000000-0005-0000-0000-0000A4920000}"/>
    <cellStyle name="Percent 7 3 4 3 3 2 2 5" xfId="45928" xr:uid="{00000000-0005-0000-0000-0000A5920000}"/>
    <cellStyle name="Percent 7 3 4 3 3 2 3" xfId="13206" xr:uid="{00000000-0005-0000-0000-0000A6920000}"/>
    <cellStyle name="Percent 7 3 4 3 3 2 4" xfId="22456" xr:uid="{00000000-0005-0000-0000-0000A7920000}"/>
    <cellStyle name="Percent 7 3 4 3 3 2 5" xfId="31701" xr:uid="{00000000-0005-0000-0000-0000A8920000}"/>
    <cellStyle name="Percent 7 3 4 3 3 2 6" xfId="40946" xr:uid="{00000000-0005-0000-0000-0000A9920000}"/>
    <cellStyle name="Percent 7 3 4 3 3 3" xfId="2523" xr:uid="{00000000-0005-0000-0000-0000AA920000}"/>
    <cellStyle name="Percent 7 3 4 3 3 3 2" xfId="7505" xr:uid="{00000000-0005-0000-0000-0000AB920000}"/>
    <cellStyle name="Percent 7 3 4 3 3 3 2 2" xfId="16750" xr:uid="{00000000-0005-0000-0000-0000AC920000}"/>
    <cellStyle name="Percent 7 3 4 3 3 3 2 3" xfId="26000" xr:uid="{00000000-0005-0000-0000-0000AD920000}"/>
    <cellStyle name="Percent 7 3 4 3 3 3 2 4" xfId="35245" xr:uid="{00000000-0005-0000-0000-0000AE920000}"/>
    <cellStyle name="Percent 7 3 4 3 3 3 2 5" xfId="44490" xr:uid="{00000000-0005-0000-0000-0000AF920000}"/>
    <cellStyle name="Percent 7 3 4 3 3 3 3" xfId="11768" xr:uid="{00000000-0005-0000-0000-0000B0920000}"/>
    <cellStyle name="Percent 7 3 4 3 3 3 4" xfId="21018" xr:uid="{00000000-0005-0000-0000-0000B1920000}"/>
    <cellStyle name="Percent 7 3 4 3 3 3 5" xfId="30263" xr:uid="{00000000-0005-0000-0000-0000B2920000}"/>
    <cellStyle name="Percent 7 3 4 3 3 3 6" xfId="39508" xr:uid="{00000000-0005-0000-0000-0000B3920000}"/>
    <cellStyle name="Percent 7 3 4 3 3 4" xfId="6101" xr:uid="{00000000-0005-0000-0000-0000B4920000}"/>
    <cellStyle name="Percent 7 3 4 3 3 4 2" xfId="15346" xr:uid="{00000000-0005-0000-0000-0000B5920000}"/>
    <cellStyle name="Percent 7 3 4 3 3 4 3" xfId="24596" xr:uid="{00000000-0005-0000-0000-0000B6920000}"/>
    <cellStyle name="Percent 7 3 4 3 3 4 4" xfId="33841" xr:uid="{00000000-0005-0000-0000-0000B7920000}"/>
    <cellStyle name="Percent 7 3 4 3 3 4 5" xfId="43086" xr:uid="{00000000-0005-0000-0000-0000B8920000}"/>
    <cellStyle name="Percent 7 3 4 3 3 5" xfId="10364" xr:uid="{00000000-0005-0000-0000-0000B9920000}"/>
    <cellStyle name="Percent 7 3 4 3 3 6" xfId="19614" xr:uid="{00000000-0005-0000-0000-0000BA920000}"/>
    <cellStyle name="Percent 7 3 4 3 3 7" xfId="28859" xr:uid="{00000000-0005-0000-0000-0000BB920000}"/>
    <cellStyle name="Percent 7 3 4 3 3 8" xfId="38104" xr:uid="{00000000-0005-0000-0000-0000BC920000}"/>
    <cellStyle name="Percent 7 3 4 3 4" xfId="3242" xr:uid="{00000000-0005-0000-0000-0000BD920000}"/>
    <cellStyle name="Percent 7 3 4 3 4 2" xfId="8224" xr:uid="{00000000-0005-0000-0000-0000BE920000}"/>
    <cellStyle name="Percent 7 3 4 3 4 2 2" xfId="17469" xr:uid="{00000000-0005-0000-0000-0000BF920000}"/>
    <cellStyle name="Percent 7 3 4 3 4 2 3" xfId="26719" xr:uid="{00000000-0005-0000-0000-0000C0920000}"/>
    <cellStyle name="Percent 7 3 4 3 4 2 4" xfId="35964" xr:uid="{00000000-0005-0000-0000-0000C1920000}"/>
    <cellStyle name="Percent 7 3 4 3 4 2 5" xfId="45209" xr:uid="{00000000-0005-0000-0000-0000C2920000}"/>
    <cellStyle name="Percent 7 3 4 3 4 3" xfId="12487" xr:uid="{00000000-0005-0000-0000-0000C3920000}"/>
    <cellStyle name="Percent 7 3 4 3 4 4" xfId="21737" xr:uid="{00000000-0005-0000-0000-0000C4920000}"/>
    <cellStyle name="Percent 7 3 4 3 4 5" xfId="30982" xr:uid="{00000000-0005-0000-0000-0000C5920000}"/>
    <cellStyle name="Percent 7 3 4 3 4 6" xfId="40227" xr:uid="{00000000-0005-0000-0000-0000C6920000}"/>
    <cellStyle name="Percent 7 3 4 3 5" xfId="1704" xr:uid="{00000000-0005-0000-0000-0000C7920000}"/>
    <cellStyle name="Percent 7 3 4 3 5 2" xfId="6686" xr:uid="{00000000-0005-0000-0000-0000C8920000}"/>
    <cellStyle name="Percent 7 3 4 3 5 2 2" xfId="15931" xr:uid="{00000000-0005-0000-0000-0000C9920000}"/>
    <cellStyle name="Percent 7 3 4 3 5 2 3" xfId="25181" xr:uid="{00000000-0005-0000-0000-0000CA920000}"/>
    <cellStyle name="Percent 7 3 4 3 5 2 4" xfId="34426" xr:uid="{00000000-0005-0000-0000-0000CB920000}"/>
    <cellStyle name="Percent 7 3 4 3 5 2 5" xfId="43671" xr:uid="{00000000-0005-0000-0000-0000CC920000}"/>
    <cellStyle name="Percent 7 3 4 3 5 3" xfId="10949" xr:uid="{00000000-0005-0000-0000-0000CD920000}"/>
    <cellStyle name="Percent 7 3 4 3 5 4" xfId="20199" xr:uid="{00000000-0005-0000-0000-0000CE920000}"/>
    <cellStyle name="Percent 7 3 4 3 5 5" xfId="29444" xr:uid="{00000000-0005-0000-0000-0000CF920000}"/>
    <cellStyle name="Percent 7 3 4 3 5 6" xfId="38689" xr:uid="{00000000-0005-0000-0000-0000D0920000}"/>
    <cellStyle name="Percent 7 3 4 3 6" xfId="5382" xr:uid="{00000000-0005-0000-0000-0000D1920000}"/>
    <cellStyle name="Percent 7 3 4 3 6 2" xfId="14627" xr:uid="{00000000-0005-0000-0000-0000D2920000}"/>
    <cellStyle name="Percent 7 3 4 3 6 3" xfId="23877" xr:uid="{00000000-0005-0000-0000-0000D3920000}"/>
    <cellStyle name="Percent 7 3 4 3 6 4" xfId="33122" xr:uid="{00000000-0005-0000-0000-0000D4920000}"/>
    <cellStyle name="Percent 7 3 4 3 6 5" xfId="42367" xr:uid="{00000000-0005-0000-0000-0000D5920000}"/>
    <cellStyle name="Percent 7 3 4 3 7" xfId="4680" xr:uid="{00000000-0005-0000-0000-0000D6920000}"/>
    <cellStyle name="Percent 7 3 4 3 7 2" xfId="13925" xr:uid="{00000000-0005-0000-0000-0000D7920000}"/>
    <cellStyle name="Percent 7 3 4 3 7 3" xfId="23175" xr:uid="{00000000-0005-0000-0000-0000D8920000}"/>
    <cellStyle name="Percent 7 3 4 3 7 4" xfId="32420" xr:uid="{00000000-0005-0000-0000-0000D9920000}"/>
    <cellStyle name="Percent 7 3 4 3 7 5" xfId="41665" xr:uid="{00000000-0005-0000-0000-0000DA920000}"/>
    <cellStyle name="Percent 7 3 4 3 8" xfId="9645" xr:uid="{00000000-0005-0000-0000-0000DB920000}"/>
    <cellStyle name="Percent 7 3 4 3 9" xfId="18895" xr:uid="{00000000-0005-0000-0000-0000DC920000}"/>
    <cellStyle name="Percent 7 3 4 4" xfId="534" xr:uid="{00000000-0005-0000-0000-0000DD920000}"/>
    <cellStyle name="Percent 7 3 4 4 10" xfId="37519" xr:uid="{00000000-0005-0000-0000-0000DE920000}"/>
    <cellStyle name="Percent 7 3 4 4 2" xfId="1236" xr:uid="{00000000-0005-0000-0000-0000DF920000}"/>
    <cellStyle name="Percent 7 3 4 4 2 2" xfId="4078" xr:uid="{00000000-0005-0000-0000-0000E0920000}"/>
    <cellStyle name="Percent 7 3 4 4 2 2 2" xfId="9060" xr:uid="{00000000-0005-0000-0000-0000E1920000}"/>
    <cellStyle name="Percent 7 3 4 4 2 2 2 2" xfId="18305" xr:uid="{00000000-0005-0000-0000-0000E2920000}"/>
    <cellStyle name="Percent 7 3 4 4 2 2 2 3" xfId="27555" xr:uid="{00000000-0005-0000-0000-0000E3920000}"/>
    <cellStyle name="Percent 7 3 4 4 2 2 2 4" xfId="36800" xr:uid="{00000000-0005-0000-0000-0000E4920000}"/>
    <cellStyle name="Percent 7 3 4 4 2 2 2 5" xfId="46045" xr:uid="{00000000-0005-0000-0000-0000E5920000}"/>
    <cellStyle name="Percent 7 3 4 4 2 2 3" xfId="13323" xr:uid="{00000000-0005-0000-0000-0000E6920000}"/>
    <cellStyle name="Percent 7 3 4 4 2 2 4" xfId="22573" xr:uid="{00000000-0005-0000-0000-0000E7920000}"/>
    <cellStyle name="Percent 7 3 4 4 2 2 5" xfId="31818" xr:uid="{00000000-0005-0000-0000-0000E8920000}"/>
    <cellStyle name="Percent 7 3 4 4 2 2 6" xfId="41063" xr:uid="{00000000-0005-0000-0000-0000E9920000}"/>
    <cellStyle name="Percent 7 3 4 4 2 3" xfId="2657" xr:uid="{00000000-0005-0000-0000-0000EA920000}"/>
    <cellStyle name="Percent 7 3 4 4 2 3 2" xfId="7639" xr:uid="{00000000-0005-0000-0000-0000EB920000}"/>
    <cellStyle name="Percent 7 3 4 4 2 3 2 2" xfId="16884" xr:uid="{00000000-0005-0000-0000-0000EC920000}"/>
    <cellStyle name="Percent 7 3 4 4 2 3 2 3" xfId="26134" xr:uid="{00000000-0005-0000-0000-0000ED920000}"/>
    <cellStyle name="Percent 7 3 4 4 2 3 2 4" xfId="35379" xr:uid="{00000000-0005-0000-0000-0000EE920000}"/>
    <cellStyle name="Percent 7 3 4 4 2 3 2 5" xfId="44624" xr:uid="{00000000-0005-0000-0000-0000EF920000}"/>
    <cellStyle name="Percent 7 3 4 4 2 3 3" xfId="11902" xr:uid="{00000000-0005-0000-0000-0000F0920000}"/>
    <cellStyle name="Percent 7 3 4 4 2 3 4" xfId="21152" xr:uid="{00000000-0005-0000-0000-0000F1920000}"/>
    <cellStyle name="Percent 7 3 4 4 2 3 5" xfId="30397" xr:uid="{00000000-0005-0000-0000-0000F2920000}"/>
    <cellStyle name="Percent 7 3 4 4 2 3 6" xfId="39642" xr:uid="{00000000-0005-0000-0000-0000F3920000}"/>
    <cellStyle name="Percent 7 3 4 4 2 4" xfId="6218" xr:uid="{00000000-0005-0000-0000-0000F4920000}"/>
    <cellStyle name="Percent 7 3 4 4 2 4 2" xfId="15463" xr:uid="{00000000-0005-0000-0000-0000F5920000}"/>
    <cellStyle name="Percent 7 3 4 4 2 4 3" xfId="24713" xr:uid="{00000000-0005-0000-0000-0000F6920000}"/>
    <cellStyle name="Percent 7 3 4 4 2 4 4" xfId="33958" xr:uid="{00000000-0005-0000-0000-0000F7920000}"/>
    <cellStyle name="Percent 7 3 4 4 2 4 5" xfId="43203" xr:uid="{00000000-0005-0000-0000-0000F8920000}"/>
    <cellStyle name="Percent 7 3 4 4 2 5" xfId="10481" xr:uid="{00000000-0005-0000-0000-0000F9920000}"/>
    <cellStyle name="Percent 7 3 4 4 2 6" xfId="19731" xr:uid="{00000000-0005-0000-0000-0000FA920000}"/>
    <cellStyle name="Percent 7 3 4 4 2 7" xfId="28976" xr:uid="{00000000-0005-0000-0000-0000FB920000}"/>
    <cellStyle name="Percent 7 3 4 4 2 8" xfId="38221" xr:uid="{00000000-0005-0000-0000-0000FC920000}"/>
    <cellStyle name="Percent 7 3 4 4 3" xfId="3376" xr:uid="{00000000-0005-0000-0000-0000FD920000}"/>
    <cellStyle name="Percent 7 3 4 4 3 2" xfId="8358" xr:uid="{00000000-0005-0000-0000-0000FE920000}"/>
    <cellStyle name="Percent 7 3 4 4 3 2 2" xfId="17603" xr:uid="{00000000-0005-0000-0000-0000FF920000}"/>
    <cellStyle name="Percent 7 3 4 4 3 2 3" xfId="26853" xr:uid="{00000000-0005-0000-0000-000000930000}"/>
    <cellStyle name="Percent 7 3 4 4 3 2 4" xfId="36098" xr:uid="{00000000-0005-0000-0000-000001930000}"/>
    <cellStyle name="Percent 7 3 4 4 3 2 5" xfId="45343" xr:uid="{00000000-0005-0000-0000-000002930000}"/>
    <cellStyle name="Percent 7 3 4 4 3 3" xfId="12621" xr:uid="{00000000-0005-0000-0000-000003930000}"/>
    <cellStyle name="Percent 7 3 4 4 3 4" xfId="21871" xr:uid="{00000000-0005-0000-0000-000004930000}"/>
    <cellStyle name="Percent 7 3 4 4 3 5" xfId="31116" xr:uid="{00000000-0005-0000-0000-000005930000}"/>
    <cellStyle name="Percent 7 3 4 4 3 6" xfId="40361" xr:uid="{00000000-0005-0000-0000-000006930000}"/>
    <cellStyle name="Percent 7 3 4 4 4" xfId="1938" xr:uid="{00000000-0005-0000-0000-000007930000}"/>
    <cellStyle name="Percent 7 3 4 4 4 2" xfId="6920" xr:uid="{00000000-0005-0000-0000-000008930000}"/>
    <cellStyle name="Percent 7 3 4 4 4 2 2" xfId="16165" xr:uid="{00000000-0005-0000-0000-000009930000}"/>
    <cellStyle name="Percent 7 3 4 4 4 2 3" xfId="25415" xr:uid="{00000000-0005-0000-0000-00000A930000}"/>
    <cellStyle name="Percent 7 3 4 4 4 2 4" xfId="34660" xr:uid="{00000000-0005-0000-0000-00000B930000}"/>
    <cellStyle name="Percent 7 3 4 4 4 2 5" xfId="43905" xr:uid="{00000000-0005-0000-0000-00000C930000}"/>
    <cellStyle name="Percent 7 3 4 4 4 3" xfId="11183" xr:uid="{00000000-0005-0000-0000-00000D930000}"/>
    <cellStyle name="Percent 7 3 4 4 4 4" xfId="20433" xr:uid="{00000000-0005-0000-0000-00000E930000}"/>
    <cellStyle name="Percent 7 3 4 4 4 5" xfId="29678" xr:uid="{00000000-0005-0000-0000-00000F930000}"/>
    <cellStyle name="Percent 7 3 4 4 4 6" xfId="38923" xr:uid="{00000000-0005-0000-0000-000010930000}"/>
    <cellStyle name="Percent 7 3 4 4 5" xfId="5516" xr:uid="{00000000-0005-0000-0000-000011930000}"/>
    <cellStyle name="Percent 7 3 4 4 5 2" xfId="14761" xr:uid="{00000000-0005-0000-0000-000012930000}"/>
    <cellStyle name="Percent 7 3 4 4 5 3" xfId="24011" xr:uid="{00000000-0005-0000-0000-000013930000}"/>
    <cellStyle name="Percent 7 3 4 4 5 4" xfId="33256" xr:uid="{00000000-0005-0000-0000-000014930000}"/>
    <cellStyle name="Percent 7 3 4 4 5 5" xfId="42501" xr:uid="{00000000-0005-0000-0000-000015930000}"/>
    <cellStyle name="Percent 7 3 4 4 6" xfId="4797" xr:uid="{00000000-0005-0000-0000-000016930000}"/>
    <cellStyle name="Percent 7 3 4 4 6 2" xfId="14042" xr:uid="{00000000-0005-0000-0000-000017930000}"/>
    <cellStyle name="Percent 7 3 4 4 6 3" xfId="23292" xr:uid="{00000000-0005-0000-0000-000018930000}"/>
    <cellStyle name="Percent 7 3 4 4 6 4" xfId="32537" xr:uid="{00000000-0005-0000-0000-000019930000}"/>
    <cellStyle name="Percent 7 3 4 4 6 5" xfId="41782" xr:uid="{00000000-0005-0000-0000-00001A930000}"/>
    <cellStyle name="Percent 7 3 4 4 7" xfId="9779" xr:uid="{00000000-0005-0000-0000-00001B930000}"/>
    <cellStyle name="Percent 7 3 4 4 8" xfId="19029" xr:uid="{00000000-0005-0000-0000-00001C930000}"/>
    <cellStyle name="Percent 7 3 4 4 9" xfId="28274" xr:uid="{00000000-0005-0000-0000-00001D930000}"/>
    <cellStyle name="Percent 7 3 4 5" xfId="885" xr:uid="{00000000-0005-0000-0000-00001E930000}"/>
    <cellStyle name="Percent 7 3 4 5 2" xfId="3727" xr:uid="{00000000-0005-0000-0000-00001F930000}"/>
    <cellStyle name="Percent 7 3 4 5 2 2" xfId="8709" xr:uid="{00000000-0005-0000-0000-000020930000}"/>
    <cellStyle name="Percent 7 3 4 5 2 2 2" xfId="17954" xr:uid="{00000000-0005-0000-0000-000021930000}"/>
    <cellStyle name="Percent 7 3 4 5 2 2 3" xfId="27204" xr:uid="{00000000-0005-0000-0000-000022930000}"/>
    <cellStyle name="Percent 7 3 4 5 2 2 4" xfId="36449" xr:uid="{00000000-0005-0000-0000-000023930000}"/>
    <cellStyle name="Percent 7 3 4 5 2 2 5" xfId="45694" xr:uid="{00000000-0005-0000-0000-000024930000}"/>
    <cellStyle name="Percent 7 3 4 5 2 3" xfId="12972" xr:uid="{00000000-0005-0000-0000-000025930000}"/>
    <cellStyle name="Percent 7 3 4 5 2 4" xfId="22222" xr:uid="{00000000-0005-0000-0000-000026930000}"/>
    <cellStyle name="Percent 7 3 4 5 2 5" xfId="31467" xr:uid="{00000000-0005-0000-0000-000027930000}"/>
    <cellStyle name="Percent 7 3 4 5 2 6" xfId="40712" xr:uid="{00000000-0005-0000-0000-000028930000}"/>
    <cellStyle name="Percent 7 3 4 5 3" xfId="2289" xr:uid="{00000000-0005-0000-0000-000029930000}"/>
    <cellStyle name="Percent 7 3 4 5 3 2" xfId="7271" xr:uid="{00000000-0005-0000-0000-00002A930000}"/>
    <cellStyle name="Percent 7 3 4 5 3 2 2" xfId="16516" xr:uid="{00000000-0005-0000-0000-00002B930000}"/>
    <cellStyle name="Percent 7 3 4 5 3 2 3" xfId="25766" xr:uid="{00000000-0005-0000-0000-00002C930000}"/>
    <cellStyle name="Percent 7 3 4 5 3 2 4" xfId="35011" xr:uid="{00000000-0005-0000-0000-00002D930000}"/>
    <cellStyle name="Percent 7 3 4 5 3 2 5" xfId="44256" xr:uid="{00000000-0005-0000-0000-00002E930000}"/>
    <cellStyle name="Percent 7 3 4 5 3 3" xfId="11534" xr:uid="{00000000-0005-0000-0000-00002F930000}"/>
    <cellStyle name="Percent 7 3 4 5 3 4" xfId="20784" xr:uid="{00000000-0005-0000-0000-000030930000}"/>
    <cellStyle name="Percent 7 3 4 5 3 5" xfId="30029" xr:uid="{00000000-0005-0000-0000-000031930000}"/>
    <cellStyle name="Percent 7 3 4 5 3 6" xfId="39274" xr:uid="{00000000-0005-0000-0000-000032930000}"/>
    <cellStyle name="Percent 7 3 4 5 4" xfId="5867" xr:uid="{00000000-0005-0000-0000-000033930000}"/>
    <cellStyle name="Percent 7 3 4 5 4 2" xfId="15112" xr:uid="{00000000-0005-0000-0000-000034930000}"/>
    <cellStyle name="Percent 7 3 4 5 4 3" xfId="24362" xr:uid="{00000000-0005-0000-0000-000035930000}"/>
    <cellStyle name="Percent 7 3 4 5 4 4" xfId="33607" xr:uid="{00000000-0005-0000-0000-000036930000}"/>
    <cellStyle name="Percent 7 3 4 5 4 5" xfId="42852" xr:uid="{00000000-0005-0000-0000-000037930000}"/>
    <cellStyle name="Percent 7 3 4 5 5" xfId="10130" xr:uid="{00000000-0005-0000-0000-000038930000}"/>
    <cellStyle name="Percent 7 3 4 5 6" xfId="19380" xr:uid="{00000000-0005-0000-0000-000039930000}"/>
    <cellStyle name="Percent 7 3 4 5 7" xfId="28625" xr:uid="{00000000-0005-0000-0000-00003A930000}"/>
    <cellStyle name="Percent 7 3 4 5 8" xfId="37870" xr:uid="{00000000-0005-0000-0000-00003B930000}"/>
    <cellStyle name="Percent 7 3 4 6" xfId="3008" xr:uid="{00000000-0005-0000-0000-00003C930000}"/>
    <cellStyle name="Percent 7 3 4 6 2" xfId="7990" xr:uid="{00000000-0005-0000-0000-00003D930000}"/>
    <cellStyle name="Percent 7 3 4 6 2 2" xfId="17235" xr:uid="{00000000-0005-0000-0000-00003E930000}"/>
    <cellStyle name="Percent 7 3 4 6 2 3" xfId="26485" xr:uid="{00000000-0005-0000-0000-00003F930000}"/>
    <cellStyle name="Percent 7 3 4 6 2 4" xfId="35730" xr:uid="{00000000-0005-0000-0000-000040930000}"/>
    <cellStyle name="Percent 7 3 4 6 2 5" xfId="44975" xr:uid="{00000000-0005-0000-0000-000041930000}"/>
    <cellStyle name="Percent 7 3 4 6 3" xfId="12253" xr:uid="{00000000-0005-0000-0000-000042930000}"/>
    <cellStyle name="Percent 7 3 4 6 4" xfId="21503" xr:uid="{00000000-0005-0000-0000-000043930000}"/>
    <cellStyle name="Percent 7 3 4 6 5" xfId="30748" xr:uid="{00000000-0005-0000-0000-000044930000}"/>
    <cellStyle name="Percent 7 3 4 6 6" xfId="39993" xr:uid="{00000000-0005-0000-0000-000045930000}"/>
    <cellStyle name="Percent 7 3 4 7" xfId="1626" xr:uid="{00000000-0005-0000-0000-000046930000}"/>
    <cellStyle name="Percent 7 3 4 7 2" xfId="6608" xr:uid="{00000000-0005-0000-0000-000047930000}"/>
    <cellStyle name="Percent 7 3 4 7 2 2" xfId="15853" xr:uid="{00000000-0005-0000-0000-000048930000}"/>
    <cellStyle name="Percent 7 3 4 7 2 3" xfId="25103" xr:uid="{00000000-0005-0000-0000-000049930000}"/>
    <cellStyle name="Percent 7 3 4 7 2 4" xfId="34348" xr:uid="{00000000-0005-0000-0000-00004A930000}"/>
    <cellStyle name="Percent 7 3 4 7 2 5" xfId="43593" xr:uid="{00000000-0005-0000-0000-00004B930000}"/>
    <cellStyle name="Percent 7 3 4 7 3" xfId="10871" xr:uid="{00000000-0005-0000-0000-00004C930000}"/>
    <cellStyle name="Percent 7 3 4 7 4" xfId="20121" xr:uid="{00000000-0005-0000-0000-00004D930000}"/>
    <cellStyle name="Percent 7 3 4 7 5" xfId="29366" xr:uid="{00000000-0005-0000-0000-00004E930000}"/>
    <cellStyle name="Percent 7 3 4 7 6" xfId="38611" xr:uid="{00000000-0005-0000-0000-00004F930000}"/>
    <cellStyle name="Percent 7 3 4 8" xfId="5148" xr:uid="{00000000-0005-0000-0000-000050930000}"/>
    <cellStyle name="Percent 7 3 4 8 2" xfId="14393" xr:uid="{00000000-0005-0000-0000-000051930000}"/>
    <cellStyle name="Percent 7 3 4 8 3" xfId="23643" xr:uid="{00000000-0005-0000-0000-000052930000}"/>
    <cellStyle name="Percent 7 3 4 8 4" xfId="32888" xr:uid="{00000000-0005-0000-0000-000053930000}"/>
    <cellStyle name="Percent 7 3 4 8 5" xfId="42133" xr:uid="{00000000-0005-0000-0000-000054930000}"/>
    <cellStyle name="Percent 7 3 4 9" xfId="4446" xr:uid="{00000000-0005-0000-0000-000055930000}"/>
    <cellStyle name="Percent 7 3 4 9 2" xfId="13691" xr:uid="{00000000-0005-0000-0000-000056930000}"/>
    <cellStyle name="Percent 7 3 4 9 3" xfId="22941" xr:uid="{00000000-0005-0000-0000-000057930000}"/>
    <cellStyle name="Percent 7 3 4 9 4" xfId="32186" xr:uid="{00000000-0005-0000-0000-000058930000}"/>
    <cellStyle name="Percent 7 3 4 9 5" xfId="41431" xr:uid="{00000000-0005-0000-0000-000059930000}"/>
    <cellStyle name="Percent 7 3 5" xfId="243" xr:uid="{00000000-0005-0000-0000-00005A930000}"/>
    <cellStyle name="Percent 7 3 5 10" xfId="27984" xr:uid="{00000000-0005-0000-0000-00005B930000}"/>
    <cellStyle name="Percent 7 3 5 11" xfId="37229" xr:uid="{00000000-0005-0000-0000-00005C930000}"/>
    <cellStyle name="Percent 7 3 5 2" xfId="612" xr:uid="{00000000-0005-0000-0000-00005D930000}"/>
    <cellStyle name="Percent 7 3 5 2 10" xfId="37597" xr:uid="{00000000-0005-0000-0000-00005E930000}"/>
    <cellStyle name="Percent 7 3 5 2 2" xfId="1314" xr:uid="{00000000-0005-0000-0000-00005F930000}"/>
    <cellStyle name="Percent 7 3 5 2 2 2" xfId="4156" xr:uid="{00000000-0005-0000-0000-000060930000}"/>
    <cellStyle name="Percent 7 3 5 2 2 2 2" xfId="9138" xr:uid="{00000000-0005-0000-0000-000061930000}"/>
    <cellStyle name="Percent 7 3 5 2 2 2 2 2" xfId="18383" xr:uid="{00000000-0005-0000-0000-000062930000}"/>
    <cellStyle name="Percent 7 3 5 2 2 2 2 3" xfId="27633" xr:uid="{00000000-0005-0000-0000-000063930000}"/>
    <cellStyle name="Percent 7 3 5 2 2 2 2 4" xfId="36878" xr:uid="{00000000-0005-0000-0000-000064930000}"/>
    <cellStyle name="Percent 7 3 5 2 2 2 2 5" xfId="46123" xr:uid="{00000000-0005-0000-0000-000065930000}"/>
    <cellStyle name="Percent 7 3 5 2 2 2 3" xfId="13401" xr:uid="{00000000-0005-0000-0000-000066930000}"/>
    <cellStyle name="Percent 7 3 5 2 2 2 4" xfId="22651" xr:uid="{00000000-0005-0000-0000-000067930000}"/>
    <cellStyle name="Percent 7 3 5 2 2 2 5" xfId="31896" xr:uid="{00000000-0005-0000-0000-000068930000}"/>
    <cellStyle name="Percent 7 3 5 2 2 2 6" xfId="41141" xr:uid="{00000000-0005-0000-0000-000069930000}"/>
    <cellStyle name="Percent 7 3 5 2 2 3" xfId="2735" xr:uid="{00000000-0005-0000-0000-00006A930000}"/>
    <cellStyle name="Percent 7 3 5 2 2 3 2" xfId="7717" xr:uid="{00000000-0005-0000-0000-00006B930000}"/>
    <cellStyle name="Percent 7 3 5 2 2 3 2 2" xfId="16962" xr:uid="{00000000-0005-0000-0000-00006C930000}"/>
    <cellStyle name="Percent 7 3 5 2 2 3 2 3" xfId="26212" xr:uid="{00000000-0005-0000-0000-00006D930000}"/>
    <cellStyle name="Percent 7 3 5 2 2 3 2 4" xfId="35457" xr:uid="{00000000-0005-0000-0000-00006E930000}"/>
    <cellStyle name="Percent 7 3 5 2 2 3 2 5" xfId="44702" xr:uid="{00000000-0005-0000-0000-00006F930000}"/>
    <cellStyle name="Percent 7 3 5 2 2 3 3" xfId="11980" xr:uid="{00000000-0005-0000-0000-000070930000}"/>
    <cellStyle name="Percent 7 3 5 2 2 3 4" xfId="21230" xr:uid="{00000000-0005-0000-0000-000071930000}"/>
    <cellStyle name="Percent 7 3 5 2 2 3 5" xfId="30475" xr:uid="{00000000-0005-0000-0000-000072930000}"/>
    <cellStyle name="Percent 7 3 5 2 2 3 6" xfId="39720" xr:uid="{00000000-0005-0000-0000-000073930000}"/>
    <cellStyle name="Percent 7 3 5 2 2 4" xfId="6296" xr:uid="{00000000-0005-0000-0000-000074930000}"/>
    <cellStyle name="Percent 7 3 5 2 2 4 2" xfId="15541" xr:uid="{00000000-0005-0000-0000-000075930000}"/>
    <cellStyle name="Percent 7 3 5 2 2 4 3" xfId="24791" xr:uid="{00000000-0005-0000-0000-000076930000}"/>
    <cellStyle name="Percent 7 3 5 2 2 4 4" xfId="34036" xr:uid="{00000000-0005-0000-0000-000077930000}"/>
    <cellStyle name="Percent 7 3 5 2 2 4 5" xfId="43281" xr:uid="{00000000-0005-0000-0000-000078930000}"/>
    <cellStyle name="Percent 7 3 5 2 2 5" xfId="10559" xr:uid="{00000000-0005-0000-0000-000079930000}"/>
    <cellStyle name="Percent 7 3 5 2 2 6" xfId="19809" xr:uid="{00000000-0005-0000-0000-00007A930000}"/>
    <cellStyle name="Percent 7 3 5 2 2 7" xfId="29054" xr:uid="{00000000-0005-0000-0000-00007B930000}"/>
    <cellStyle name="Percent 7 3 5 2 2 8" xfId="38299" xr:uid="{00000000-0005-0000-0000-00007C930000}"/>
    <cellStyle name="Percent 7 3 5 2 3" xfId="3454" xr:uid="{00000000-0005-0000-0000-00007D930000}"/>
    <cellStyle name="Percent 7 3 5 2 3 2" xfId="8436" xr:uid="{00000000-0005-0000-0000-00007E930000}"/>
    <cellStyle name="Percent 7 3 5 2 3 2 2" xfId="17681" xr:uid="{00000000-0005-0000-0000-00007F930000}"/>
    <cellStyle name="Percent 7 3 5 2 3 2 3" xfId="26931" xr:uid="{00000000-0005-0000-0000-000080930000}"/>
    <cellStyle name="Percent 7 3 5 2 3 2 4" xfId="36176" xr:uid="{00000000-0005-0000-0000-000081930000}"/>
    <cellStyle name="Percent 7 3 5 2 3 2 5" xfId="45421" xr:uid="{00000000-0005-0000-0000-000082930000}"/>
    <cellStyle name="Percent 7 3 5 2 3 3" xfId="12699" xr:uid="{00000000-0005-0000-0000-000083930000}"/>
    <cellStyle name="Percent 7 3 5 2 3 4" xfId="21949" xr:uid="{00000000-0005-0000-0000-000084930000}"/>
    <cellStyle name="Percent 7 3 5 2 3 5" xfId="31194" xr:uid="{00000000-0005-0000-0000-000085930000}"/>
    <cellStyle name="Percent 7 3 5 2 3 6" xfId="40439" xr:uid="{00000000-0005-0000-0000-000086930000}"/>
    <cellStyle name="Percent 7 3 5 2 4" xfId="2016" xr:uid="{00000000-0005-0000-0000-000087930000}"/>
    <cellStyle name="Percent 7 3 5 2 4 2" xfId="6998" xr:uid="{00000000-0005-0000-0000-000088930000}"/>
    <cellStyle name="Percent 7 3 5 2 4 2 2" xfId="16243" xr:uid="{00000000-0005-0000-0000-000089930000}"/>
    <cellStyle name="Percent 7 3 5 2 4 2 3" xfId="25493" xr:uid="{00000000-0005-0000-0000-00008A930000}"/>
    <cellStyle name="Percent 7 3 5 2 4 2 4" xfId="34738" xr:uid="{00000000-0005-0000-0000-00008B930000}"/>
    <cellStyle name="Percent 7 3 5 2 4 2 5" xfId="43983" xr:uid="{00000000-0005-0000-0000-00008C930000}"/>
    <cellStyle name="Percent 7 3 5 2 4 3" xfId="11261" xr:uid="{00000000-0005-0000-0000-00008D930000}"/>
    <cellStyle name="Percent 7 3 5 2 4 4" xfId="20511" xr:uid="{00000000-0005-0000-0000-00008E930000}"/>
    <cellStyle name="Percent 7 3 5 2 4 5" xfId="29756" xr:uid="{00000000-0005-0000-0000-00008F930000}"/>
    <cellStyle name="Percent 7 3 5 2 4 6" xfId="39001" xr:uid="{00000000-0005-0000-0000-000090930000}"/>
    <cellStyle name="Percent 7 3 5 2 5" xfId="5594" xr:uid="{00000000-0005-0000-0000-000091930000}"/>
    <cellStyle name="Percent 7 3 5 2 5 2" xfId="14839" xr:uid="{00000000-0005-0000-0000-000092930000}"/>
    <cellStyle name="Percent 7 3 5 2 5 3" xfId="24089" xr:uid="{00000000-0005-0000-0000-000093930000}"/>
    <cellStyle name="Percent 7 3 5 2 5 4" xfId="33334" xr:uid="{00000000-0005-0000-0000-000094930000}"/>
    <cellStyle name="Percent 7 3 5 2 5 5" xfId="42579" xr:uid="{00000000-0005-0000-0000-000095930000}"/>
    <cellStyle name="Percent 7 3 5 2 6" xfId="4875" xr:uid="{00000000-0005-0000-0000-000096930000}"/>
    <cellStyle name="Percent 7 3 5 2 6 2" xfId="14120" xr:uid="{00000000-0005-0000-0000-000097930000}"/>
    <cellStyle name="Percent 7 3 5 2 6 3" xfId="23370" xr:uid="{00000000-0005-0000-0000-000098930000}"/>
    <cellStyle name="Percent 7 3 5 2 6 4" xfId="32615" xr:uid="{00000000-0005-0000-0000-000099930000}"/>
    <cellStyle name="Percent 7 3 5 2 6 5" xfId="41860" xr:uid="{00000000-0005-0000-0000-00009A930000}"/>
    <cellStyle name="Percent 7 3 5 2 7" xfId="9857" xr:uid="{00000000-0005-0000-0000-00009B930000}"/>
    <cellStyle name="Percent 7 3 5 2 8" xfId="19107" xr:uid="{00000000-0005-0000-0000-00009C930000}"/>
    <cellStyle name="Percent 7 3 5 2 9" xfId="28352" xr:uid="{00000000-0005-0000-0000-00009D930000}"/>
    <cellStyle name="Percent 7 3 5 3" xfId="963" xr:uid="{00000000-0005-0000-0000-00009E930000}"/>
    <cellStyle name="Percent 7 3 5 3 2" xfId="3805" xr:uid="{00000000-0005-0000-0000-00009F930000}"/>
    <cellStyle name="Percent 7 3 5 3 2 2" xfId="8787" xr:uid="{00000000-0005-0000-0000-0000A0930000}"/>
    <cellStyle name="Percent 7 3 5 3 2 2 2" xfId="18032" xr:uid="{00000000-0005-0000-0000-0000A1930000}"/>
    <cellStyle name="Percent 7 3 5 3 2 2 3" xfId="27282" xr:uid="{00000000-0005-0000-0000-0000A2930000}"/>
    <cellStyle name="Percent 7 3 5 3 2 2 4" xfId="36527" xr:uid="{00000000-0005-0000-0000-0000A3930000}"/>
    <cellStyle name="Percent 7 3 5 3 2 2 5" xfId="45772" xr:uid="{00000000-0005-0000-0000-0000A4930000}"/>
    <cellStyle name="Percent 7 3 5 3 2 3" xfId="13050" xr:uid="{00000000-0005-0000-0000-0000A5930000}"/>
    <cellStyle name="Percent 7 3 5 3 2 4" xfId="22300" xr:uid="{00000000-0005-0000-0000-0000A6930000}"/>
    <cellStyle name="Percent 7 3 5 3 2 5" xfId="31545" xr:uid="{00000000-0005-0000-0000-0000A7930000}"/>
    <cellStyle name="Percent 7 3 5 3 2 6" xfId="40790" xr:uid="{00000000-0005-0000-0000-0000A8930000}"/>
    <cellStyle name="Percent 7 3 5 3 3" xfId="2367" xr:uid="{00000000-0005-0000-0000-0000A9930000}"/>
    <cellStyle name="Percent 7 3 5 3 3 2" xfId="7349" xr:uid="{00000000-0005-0000-0000-0000AA930000}"/>
    <cellStyle name="Percent 7 3 5 3 3 2 2" xfId="16594" xr:uid="{00000000-0005-0000-0000-0000AB930000}"/>
    <cellStyle name="Percent 7 3 5 3 3 2 3" xfId="25844" xr:uid="{00000000-0005-0000-0000-0000AC930000}"/>
    <cellStyle name="Percent 7 3 5 3 3 2 4" xfId="35089" xr:uid="{00000000-0005-0000-0000-0000AD930000}"/>
    <cellStyle name="Percent 7 3 5 3 3 2 5" xfId="44334" xr:uid="{00000000-0005-0000-0000-0000AE930000}"/>
    <cellStyle name="Percent 7 3 5 3 3 3" xfId="11612" xr:uid="{00000000-0005-0000-0000-0000AF930000}"/>
    <cellStyle name="Percent 7 3 5 3 3 4" xfId="20862" xr:uid="{00000000-0005-0000-0000-0000B0930000}"/>
    <cellStyle name="Percent 7 3 5 3 3 5" xfId="30107" xr:uid="{00000000-0005-0000-0000-0000B1930000}"/>
    <cellStyle name="Percent 7 3 5 3 3 6" xfId="39352" xr:uid="{00000000-0005-0000-0000-0000B2930000}"/>
    <cellStyle name="Percent 7 3 5 3 4" xfId="5945" xr:uid="{00000000-0005-0000-0000-0000B3930000}"/>
    <cellStyle name="Percent 7 3 5 3 4 2" xfId="15190" xr:uid="{00000000-0005-0000-0000-0000B4930000}"/>
    <cellStyle name="Percent 7 3 5 3 4 3" xfId="24440" xr:uid="{00000000-0005-0000-0000-0000B5930000}"/>
    <cellStyle name="Percent 7 3 5 3 4 4" xfId="33685" xr:uid="{00000000-0005-0000-0000-0000B6930000}"/>
    <cellStyle name="Percent 7 3 5 3 4 5" xfId="42930" xr:uid="{00000000-0005-0000-0000-0000B7930000}"/>
    <cellStyle name="Percent 7 3 5 3 5" xfId="10208" xr:uid="{00000000-0005-0000-0000-0000B8930000}"/>
    <cellStyle name="Percent 7 3 5 3 6" xfId="19458" xr:uid="{00000000-0005-0000-0000-0000B9930000}"/>
    <cellStyle name="Percent 7 3 5 3 7" xfId="28703" xr:uid="{00000000-0005-0000-0000-0000BA930000}"/>
    <cellStyle name="Percent 7 3 5 3 8" xfId="37948" xr:uid="{00000000-0005-0000-0000-0000BB930000}"/>
    <cellStyle name="Percent 7 3 5 4" xfId="3086" xr:uid="{00000000-0005-0000-0000-0000BC930000}"/>
    <cellStyle name="Percent 7 3 5 4 2" xfId="8068" xr:uid="{00000000-0005-0000-0000-0000BD930000}"/>
    <cellStyle name="Percent 7 3 5 4 2 2" xfId="17313" xr:uid="{00000000-0005-0000-0000-0000BE930000}"/>
    <cellStyle name="Percent 7 3 5 4 2 3" xfId="26563" xr:uid="{00000000-0005-0000-0000-0000BF930000}"/>
    <cellStyle name="Percent 7 3 5 4 2 4" xfId="35808" xr:uid="{00000000-0005-0000-0000-0000C0930000}"/>
    <cellStyle name="Percent 7 3 5 4 2 5" xfId="45053" xr:uid="{00000000-0005-0000-0000-0000C1930000}"/>
    <cellStyle name="Percent 7 3 5 4 3" xfId="12331" xr:uid="{00000000-0005-0000-0000-0000C2930000}"/>
    <cellStyle name="Percent 7 3 5 4 4" xfId="21581" xr:uid="{00000000-0005-0000-0000-0000C3930000}"/>
    <cellStyle name="Percent 7 3 5 4 5" xfId="30826" xr:uid="{00000000-0005-0000-0000-0000C4930000}"/>
    <cellStyle name="Percent 7 3 5 4 6" xfId="40071" xr:uid="{00000000-0005-0000-0000-0000C5930000}"/>
    <cellStyle name="Percent 7 3 5 5" xfId="1782" xr:uid="{00000000-0005-0000-0000-0000C6930000}"/>
    <cellStyle name="Percent 7 3 5 5 2" xfId="6764" xr:uid="{00000000-0005-0000-0000-0000C7930000}"/>
    <cellStyle name="Percent 7 3 5 5 2 2" xfId="16009" xr:uid="{00000000-0005-0000-0000-0000C8930000}"/>
    <cellStyle name="Percent 7 3 5 5 2 3" xfId="25259" xr:uid="{00000000-0005-0000-0000-0000C9930000}"/>
    <cellStyle name="Percent 7 3 5 5 2 4" xfId="34504" xr:uid="{00000000-0005-0000-0000-0000CA930000}"/>
    <cellStyle name="Percent 7 3 5 5 2 5" xfId="43749" xr:uid="{00000000-0005-0000-0000-0000CB930000}"/>
    <cellStyle name="Percent 7 3 5 5 3" xfId="11027" xr:uid="{00000000-0005-0000-0000-0000CC930000}"/>
    <cellStyle name="Percent 7 3 5 5 4" xfId="20277" xr:uid="{00000000-0005-0000-0000-0000CD930000}"/>
    <cellStyle name="Percent 7 3 5 5 5" xfId="29522" xr:uid="{00000000-0005-0000-0000-0000CE930000}"/>
    <cellStyle name="Percent 7 3 5 5 6" xfId="38767" xr:uid="{00000000-0005-0000-0000-0000CF930000}"/>
    <cellStyle name="Percent 7 3 5 6" xfId="5226" xr:uid="{00000000-0005-0000-0000-0000D0930000}"/>
    <cellStyle name="Percent 7 3 5 6 2" xfId="14471" xr:uid="{00000000-0005-0000-0000-0000D1930000}"/>
    <cellStyle name="Percent 7 3 5 6 3" xfId="23721" xr:uid="{00000000-0005-0000-0000-0000D2930000}"/>
    <cellStyle name="Percent 7 3 5 6 4" xfId="32966" xr:uid="{00000000-0005-0000-0000-0000D3930000}"/>
    <cellStyle name="Percent 7 3 5 6 5" xfId="42211" xr:uid="{00000000-0005-0000-0000-0000D4930000}"/>
    <cellStyle name="Percent 7 3 5 7" xfId="4524" xr:uid="{00000000-0005-0000-0000-0000D5930000}"/>
    <cellStyle name="Percent 7 3 5 7 2" xfId="13769" xr:uid="{00000000-0005-0000-0000-0000D6930000}"/>
    <cellStyle name="Percent 7 3 5 7 3" xfId="23019" xr:uid="{00000000-0005-0000-0000-0000D7930000}"/>
    <cellStyle name="Percent 7 3 5 7 4" xfId="32264" xr:uid="{00000000-0005-0000-0000-0000D8930000}"/>
    <cellStyle name="Percent 7 3 5 7 5" xfId="41509" xr:uid="{00000000-0005-0000-0000-0000D9930000}"/>
    <cellStyle name="Percent 7 3 5 8" xfId="9489" xr:uid="{00000000-0005-0000-0000-0000DA930000}"/>
    <cellStyle name="Percent 7 3 5 9" xfId="18739" xr:uid="{00000000-0005-0000-0000-0000DB930000}"/>
    <cellStyle name="Percent 7 3 6" xfId="360" xr:uid="{00000000-0005-0000-0000-0000DC930000}"/>
    <cellStyle name="Percent 7 3 6 10" xfId="28101" xr:uid="{00000000-0005-0000-0000-0000DD930000}"/>
    <cellStyle name="Percent 7 3 6 11" xfId="37346" xr:uid="{00000000-0005-0000-0000-0000DE930000}"/>
    <cellStyle name="Percent 7 3 6 2" xfId="729" xr:uid="{00000000-0005-0000-0000-0000DF930000}"/>
    <cellStyle name="Percent 7 3 6 2 10" xfId="37714" xr:uid="{00000000-0005-0000-0000-0000E0930000}"/>
    <cellStyle name="Percent 7 3 6 2 2" xfId="1431" xr:uid="{00000000-0005-0000-0000-0000E1930000}"/>
    <cellStyle name="Percent 7 3 6 2 2 2" xfId="4273" xr:uid="{00000000-0005-0000-0000-0000E2930000}"/>
    <cellStyle name="Percent 7 3 6 2 2 2 2" xfId="9255" xr:uid="{00000000-0005-0000-0000-0000E3930000}"/>
    <cellStyle name="Percent 7 3 6 2 2 2 2 2" xfId="18500" xr:uid="{00000000-0005-0000-0000-0000E4930000}"/>
    <cellStyle name="Percent 7 3 6 2 2 2 2 3" xfId="27750" xr:uid="{00000000-0005-0000-0000-0000E5930000}"/>
    <cellStyle name="Percent 7 3 6 2 2 2 2 4" xfId="36995" xr:uid="{00000000-0005-0000-0000-0000E6930000}"/>
    <cellStyle name="Percent 7 3 6 2 2 2 2 5" xfId="46240" xr:uid="{00000000-0005-0000-0000-0000E7930000}"/>
    <cellStyle name="Percent 7 3 6 2 2 2 3" xfId="13518" xr:uid="{00000000-0005-0000-0000-0000E8930000}"/>
    <cellStyle name="Percent 7 3 6 2 2 2 4" xfId="22768" xr:uid="{00000000-0005-0000-0000-0000E9930000}"/>
    <cellStyle name="Percent 7 3 6 2 2 2 5" xfId="32013" xr:uid="{00000000-0005-0000-0000-0000EA930000}"/>
    <cellStyle name="Percent 7 3 6 2 2 2 6" xfId="41258" xr:uid="{00000000-0005-0000-0000-0000EB930000}"/>
    <cellStyle name="Percent 7 3 6 2 2 3" xfId="2852" xr:uid="{00000000-0005-0000-0000-0000EC930000}"/>
    <cellStyle name="Percent 7 3 6 2 2 3 2" xfId="7834" xr:uid="{00000000-0005-0000-0000-0000ED930000}"/>
    <cellStyle name="Percent 7 3 6 2 2 3 2 2" xfId="17079" xr:uid="{00000000-0005-0000-0000-0000EE930000}"/>
    <cellStyle name="Percent 7 3 6 2 2 3 2 3" xfId="26329" xr:uid="{00000000-0005-0000-0000-0000EF930000}"/>
    <cellStyle name="Percent 7 3 6 2 2 3 2 4" xfId="35574" xr:uid="{00000000-0005-0000-0000-0000F0930000}"/>
    <cellStyle name="Percent 7 3 6 2 2 3 2 5" xfId="44819" xr:uid="{00000000-0005-0000-0000-0000F1930000}"/>
    <cellStyle name="Percent 7 3 6 2 2 3 3" xfId="12097" xr:uid="{00000000-0005-0000-0000-0000F2930000}"/>
    <cellStyle name="Percent 7 3 6 2 2 3 4" xfId="21347" xr:uid="{00000000-0005-0000-0000-0000F3930000}"/>
    <cellStyle name="Percent 7 3 6 2 2 3 5" xfId="30592" xr:uid="{00000000-0005-0000-0000-0000F4930000}"/>
    <cellStyle name="Percent 7 3 6 2 2 3 6" xfId="39837" xr:uid="{00000000-0005-0000-0000-0000F5930000}"/>
    <cellStyle name="Percent 7 3 6 2 2 4" xfId="6413" xr:uid="{00000000-0005-0000-0000-0000F6930000}"/>
    <cellStyle name="Percent 7 3 6 2 2 4 2" xfId="15658" xr:uid="{00000000-0005-0000-0000-0000F7930000}"/>
    <cellStyle name="Percent 7 3 6 2 2 4 3" xfId="24908" xr:uid="{00000000-0005-0000-0000-0000F8930000}"/>
    <cellStyle name="Percent 7 3 6 2 2 4 4" xfId="34153" xr:uid="{00000000-0005-0000-0000-0000F9930000}"/>
    <cellStyle name="Percent 7 3 6 2 2 4 5" xfId="43398" xr:uid="{00000000-0005-0000-0000-0000FA930000}"/>
    <cellStyle name="Percent 7 3 6 2 2 5" xfId="10676" xr:uid="{00000000-0005-0000-0000-0000FB930000}"/>
    <cellStyle name="Percent 7 3 6 2 2 6" xfId="19926" xr:uid="{00000000-0005-0000-0000-0000FC930000}"/>
    <cellStyle name="Percent 7 3 6 2 2 7" xfId="29171" xr:uid="{00000000-0005-0000-0000-0000FD930000}"/>
    <cellStyle name="Percent 7 3 6 2 2 8" xfId="38416" xr:uid="{00000000-0005-0000-0000-0000FE930000}"/>
    <cellStyle name="Percent 7 3 6 2 3" xfId="3571" xr:uid="{00000000-0005-0000-0000-0000FF930000}"/>
    <cellStyle name="Percent 7 3 6 2 3 2" xfId="8553" xr:uid="{00000000-0005-0000-0000-000000940000}"/>
    <cellStyle name="Percent 7 3 6 2 3 2 2" xfId="17798" xr:uid="{00000000-0005-0000-0000-000001940000}"/>
    <cellStyle name="Percent 7 3 6 2 3 2 3" xfId="27048" xr:uid="{00000000-0005-0000-0000-000002940000}"/>
    <cellStyle name="Percent 7 3 6 2 3 2 4" xfId="36293" xr:uid="{00000000-0005-0000-0000-000003940000}"/>
    <cellStyle name="Percent 7 3 6 2 3 2 5" xfId="45538" xr:uid="{00000000-0005-0000-0000-000004940000}"/>
    <cellStyle name="Percent 7 3 6 2 3 3" xfId="12816" xr:uid="{00000000-0005-0000-0000-000005940000}"/>
    <cellStyle name="Percent 7 3 6 2 3 4" xfId="22066" xr:uid="{00000000-0005-0000-0000-000006940000}"/>
    <cellStyle name="Percent 7 3 6 2 3 5" xfId="31311" xr:uid="{00000000-0005-0000-0000-000007940000}"/>
    <cellStyle name="Percent 7 3 6 2 3 6" xfId="40556" xr:uid="{00000000-0005-0000-0000-000008940000}"/>
    <cellStyle name="Percent 7 3 6 2 4" xfId="2133" xr:uid="{00000000-0005-0000-0000-000009940000}"/>
    <cellStyle name="Percent 7 3 6 2 4 2" xfId="7115" xr:uid="{00000000-0005-0000-0000-00000A940000}"/>
    <cellStyle name="Percent 7 3 6 2 4 2 2" xfId="16360" xr:uid="{00000000-0005-0000-0000-00000B940000}"/>
    <cellStyle name="Percent 7 3 6 2 4 2 3" xfId="25610" xr:uid="{00000000-0005-0000-0000-00000C940000}"/>
    <cellStyle name="Percent 7 3 6 2 4 2 4" xfId="34855" xr:uid="{00000000-0005-0000-0000-00000D940000}"/>
    <cellStyle name="Percent 7 3 6 2 4 2 5" xfId="44100" xr:uid="{00000000-0005-0000-0000-00000E940000}"/>
    <cellStyle name="Percent 7 3 6 2 4 3" xfId="11378" xr:uid="{00000000-0005-0000-0000-00000F940000}"/>
    <cellStyle name="Percent 7 3 6 2 4 4" xfId="20628" xr:uid="{00000000-0005-0000-0000-000010940000}"/>
    <cellStyle name="Percent 7 3 6 2 4 5" xfId="29873" xr:uid="{00000000-0005-0000-0000-000011940000}"/>
    <cellStyle name="Percent 7 3 6 2 4 6" xfId="39118" xr:uid="{00000000-0005-0000-0000-000012940000}"/>
    <cellStyle name="Percent 7 3 6 2 5" xfId="5711" xr:uid="{00000000-0005-0000-0000-000013940000}"/>
    <cellStyle name="Percent 7 3 6 2 5 2" xfId="14956" xr:uid="{00000000-0005-0000-0000-000014940000}"/>
    <cellStyle name="Percent 7 3 6 2 5 3" xfId="24206" xr:uid="{00000000-0005-0000-0000-000015940000}"/>
    <cellStyle name="Percent 7 3 6 2 5 4" xfId="33451" xr:uid="{00000000-0005-0000-0000-000016940000}"/>
    <cellStyle name="Percent 7 3 6 2 5 5" xfId="42696" xr:uid="{00000000-0005-0000-0000-000017940000}"/>
    <cellStyle name="Percent 7 3 6 2 6" xfId="4992" xr:uid="{00000000-0005-0000-0000-000018940000}"/>
    <cellStyle name="Percent 7 3 6 2 6 2" xfId="14237" xr:uid="{00000000-0005-0000-0000-000019940000}"/>
    <cellStyle name="Percent 7 3 6 2 6 3" xfId="23487" xr:uid="{00000000-0005-0000-0000-00001A940000}"/>
    <cellStyle name="Percent 7 3 6 2 6 4" xfId="32732" xr:uid="{00000000-0005-0000-0000-00001B940000}"/>
    <cellStyle name="Percent 7 3 6 2 6 5" xfId="41977" xr:uid="{00000000-0005-0000-0000-00001C940000}"/>
    <cellStyle name="Percent 7 3 6 2 7" xfId="9974" xr:uid="{00000000-0005-0000-0000-00001D940000}"/>
    <cellStyle name="Percent 7 3 6 2 8" xfId="19224" xr:uid="{00000000-0005-0000-0000-00001E940000}"/>
    <cellStyle name="Percent 7 3 6 2 9" xfId="28469" xr:uid="{00000000-0005-0000-0000-00001F940000}"/>
    <cellStyle name="Percent 7 3 6 3" xfId="1080" xr:uid="{00000000-0005-0000-0000-000020940000}"/>
    <cellStyle name="Percent 7 3 6 3 2" xfId="3922" xr:uid="{00000000-0005-0000-0000-000021940000}"/>
    <cellStyle name="Percent 7 3 6 3 2 2" xfId="8904" xr:uid="{00000000-0005-0000-0000-000022940000}"/>
    <cellStyle name="Percent 7 3 6 3 2 2 2" xfId="18149" xr:uid="{00000000-0005-0000-0000-000023940000}"/>
    <cellStyle name="Percent 7 3 6 3 2 2 3" xfId="27399" xr:uid="{00000000-0005-0000-0000-000024940000}"/>
    <cellStyle name="Percent 7 3 6 3 2 2 4" xfId="36644" xr:uid="{00000000-0005-0000-0000-000025940000}"/>
    <cellStyle name="Percent 7 3 6 3 2 2 5" xfId="45889" xr:uid="{00000000-0005-0000-0000-000026940000}"/>
    <cellStyle name="Percent 7 3 6 3 2 3" xfId="13167" xr:uid="{00000000-0005-0000-0000-000027940000}"/>
    <cellStyle name="Percent 7 3 6 3 2 4" xfId="22417" xr:uid="{00000000-0005-0000-0000-000028940000}"/>
    <cellStyle name="Percent 7 3 6 3 2 5" xfId="31662" xr:uid="{00000000-0005-0000-0000-000029940000}"/>
    <cellStyle name="Percent 7 3 6 3 2 6" xfId="40907" xr:uid="{00000000-0005-0000-0000-00002A940000}"/>
    <cellStyle name="Percent 7 3 6 3 3" xfId="2484" xr:uid="{00000000-0005-0000-0000-00002B940000}"/>
    <cellStyle name="Percent 7 3 6 3 3 2" xfId="7466" xr:uid="{00000000-0005-0000-0000-00002C940000}"/>
    <cellStyle name="Percent 7 3 6 3 3 2 2" xfId="16711" xr:uid="{00000000-0005-0000-0000-00002D940000}"/>
    <cellStyle name="Percent 7 3 6 3 3 2 3" xfId="25961" xr:uid="{00000000-0005-0000-0000-00002E940000}"/>
    <cellStyle name="Percent 7 3 6 3 3 2 4" xfId="35206" xr:uid="{00000000-0005-0000-0000-00002F940000}"/>
    <cellStyle name="Percent 7 3 6 3 3 2 5" xfId="44451" xr:uid="{00000000-0005-0000-0000-000030940000}"/>
    <cellStyle name="Percent 7 3 6 3 3 3" xfId="11729" xr:uid="{00000000-0005-0000-0000-000031940000}"/>
    <cellStyle name="Percent 7 3 6 3 3 4" xfId="20979" xr:uid="{00000000-0005-0000-0000-000032940000}"/>
    <cellStyle name="Percent 7 3 6 3 3 5" xfId="30224" xr:uid="{00000000-0005-0000-0000-000033940000}"/>
    <cellStyle name="Percent 7 3 6 3 3 6" xfId="39469" xr:uid="{00000000-0005-0000-0000-000034940000}"/>
    <cellStyle name="Percent 7 3 6 3 4" xfId="6062" xr:uid="{00000000-0005-0000-0000-000035940000}"/>
    <cellStyle name="Percent 7 3 6 3 4 2" xfId="15307" xr:uid="{00000000-0005-0000-0000-000036940000}"/>
    <cellStyle name="Percent 7 3 6 3 4 3" xfId="24557" xr:uid="{00000000-0005-0000-0000-000037940000}"/>
    <cellStyle name="Percent 7 3 6 3 4 4" xfId="33802" xr:uid="{00000000-0005-0000-0000-000038940000}"/>
    <cellStyle name="Percent 7 3 6 3 4 5" xfId="43047" xr:uid="{00000000-0005-0000-0000-000039940000}"/>
    <cellStyle name="Percent 7 3 6 3 5" xfId="10325" xr:uid="{00000000-0005-0000-0000-00003A940000}"/>
    <cellStyle name="Percent 7 3 6 3 6" xfId="19575" xr:uid="{00000000-0005-0000-0000-00003B940000}"/>
    <cellStyle name="Percent 7 3 6 3 7" xfId="28820" xr:uid="{00000000-0005-0000-0000-00003C940000}"/>
    <cellStyle name="Percent 7 3 6 3 8" xfId="38065" xr:uid="{00000000-0005-0000-0000-00003D940000}"/>
    <cellStyle name="Percent 7 3 6 4" xfId="3203" xr:uid="{00000000-0005-0000-0000-00003E940000}"/>
    <cellStyle name="Percent 7 3 6 4 2" xfId="8185" xr:uid="{00000000-0005-0000-0000-00003F940000}"/>
    <cellStyle name="Percent 7 3 6 4 2 2" xfId="17430" xr:uid="{00000000-0005-0000-0000-000040940000}"/>
    <cellStyle name="Percent 7 3 6 4 2 3" xfId="26680" xr:uid="{00000000-0005-0000-0000-000041940000}"/>
    <cellStyle name="Percent 7 3 6 4 2 4" xfId="35925" xr:uid="{00000000-0005-0000-0000-000042940000}"/>
    <cellStyle name="Percent 7 3 6 4 2 5" xfId="45170" xr:uid="{00000000-0005-0000-0000-000043940000}"/>
    <cellStyle name="Percent 7 3 6 4 3" xfId="12448" xr:uid="{00000000-0005-0000-0000-000044940000}"/>
    <cellStyle name="Percent 7 3 6 4 4" xfId="21698" xr:uid="{00000000-0005-0000-0000-000045940000}"/>
    <cellStyle name="Percent 7 3 6 4 5" xfId="30943" xr:uid="{00000000-0005-0000-0000-000046940000}"/>
    <cellStyle name="Percent 7 3 6 4 6" xfId="40188" xr:uid="{00000000-0005-0000-0000-000047940000}"/>
    <cellStyle name="Percent 7 3 6 5" xfId="1665" xr:uid="{00000000-0005-0000-0000-000048940000}"/>
    <cellStyle name="Percent 7 3 6 5 2" xfId="6647" xr:uid="{00000000-0005-0000-0000-000049940000}"/>
    <cellStyle name="Percent 7 3 6 5 2 2" xfId="15892" xr:uid="{00000000-0005-0000-0000-00004A940000}"/>
    <cellStyle name="Percent 7 3 6 5 2 3" xfId="25142" xr:uid="{00000000-0005-0000-0000-00004B940000}"/>
    <cellStyle name="Percent 7 3 6 5 2 4" xfId="34387" xr:uid="{00000000-0005-0000-0000-00004C940000}"/>
    <cellStyle name="Percent 7 3 6 5 2 5" xfId="43632" xr:uid="{00000000-0005-0000-0000-00004D940000}"/>
    <cellStyle name="Percent 7 3 6 5 3" xfId="10910" xr:uid="{00000000-0005-0000-0000-00004E940000}"/>
    <cellStyle name="Percent 7 3 6 5 4" xfId="20160" xr:uid="{00000000-0005-0000-0000-00004F940000}"/>
    <cellStyle name="Percent 7 3 6 5 5" xfId="29405" xr:uid="{00000000-0005-0000-0000-000050940000}"/>
    <cellStyle name="Percent 7 3 6 5 6" xfId="38650" xr:uid="{00000000-0005-0000-0000-000051940000}"/>
    <cellStyle name="Percent 7 3 6 6" xfId="5343" xr:uid="{00000000-0005-0000-0000-000052940000}"/>
    <cellStyle name="Percent 7 3 6 6 2" xfId="14588" xr:uid="{00000000-0005-0000-0000-000053940000}"/>
    <cellStyle name="Percent 7 3 6 6 3" xfId="23838" xr:uid="{00000000-0005-0000-0000-000054940000}"/>
    <cellStyle name="Percent 7 3 6 6 4" xfId="33083" xr:uid="{00000000-0005-0000-0000-000055940000}"/>
    <cellStyle name="Percent 7 3 6 6 5" xfId="42328" xr:uid="{00000000-0005-0000-0000-000056940000}"/>
    <cellStyle name="Percent 7 3 6 7" xfId="4641" xr:uid="{00000000-0005-0000-0000-000057940000}"/>
    <cellStyle name="Percent 7 3 6 7 2" xfId="13886" xr:uid="{00000000-0005-0000-0000-000058940000}"/>
    <cellStyle name="Percent 7 3 6 7 3" xfId="23136" xr:uid="{00000000-0005-0000-0000-000059940000}"/>
    <cellStyle name="Percent 7 3 6 7 4" xfId="32381" xr:uid="{00000000-0005-0000-0000-00005A940000}"/>
    <cellStyle name="Percent 7 3 6 7 5" xfId="41626" xr:uid="{00000000-0005-0000-0000-00005B940000}"/>
    <cellStyle name="Percent 7 3 6 8" xfId="9606" xr:uid="{00000000-0005-0000-0000-00005C940000}"/>
    <cellStyle name="Percent 7 3 6 9" xfId="18856" xr:uid="{00000000-0005-0000-0000-00005D940000}"/>
    <cellStyle name="Percent 7 3 7" xfId="495" xr:uid="{00000000-0005-0000-0000-00005E940000}"/>
    <cellStyle name="Percent 7 3 7 10" xfId="37480" xr:uid="{00000000-0005-0000-0000-00005F940000}"/>
    <cellStyle name="Percent 7 3 7 2" xfId="1197" xr:uid="{00000000-0005-0000-0000-000060940000}"/>
    <cellStyle name="Percent 7 3 7 2 2" xfId="4039" xr:uid="{00000000-0005-0000-0000-000061940000}"/>
    <cellStyle name="Percent 7 3 7 2 2 2" xfId="9021" xr:uid="{00000000-0005-0000-0000-000062940000}"/>
    <cellStyle name="Percent 7 3 7 2 2 2 2" xfId="18266" xr:uid="{00000000-0005-0000-0000-000063940000}"/>
    <cellStyle name="Percent 7 3 7 2 2 2 3" xfId="27516" xr:uid="{00000000-0005-0000-0000-000064940000}"/>
    <cellStyle name="Percent 7 3 7 2 2 2 4" xfId="36761" xr:uid="{00000000-0005-0000-0000-000065940000}"/>
    <cellStyle name="Percent 7 3 7 2 2 2 5" xfId="46006" xr:uid="{00000000-0005-0000-0000-000066940000}"/>
    <cellStyle name="Percent 7 3 7 2 2 3" xfId="13284" xr:uid="{00000000-0005-0000-0000-000067940000}"/>
    <cellStyle name="Percent 7 3 7 2 2 4" xfId="22534" xr:uid="{00000000-0005-0000-0000-000068940000}"/>
    <cellStyle name="Percent 7 3 7 2 2 5" xfId="31779" xr:uid="{00000000-0005-0000-0000-000069940000}"/>
    <cellStyle name="Percent 7 3 7 2 2 6" xfId="41024" xr:uid="{00000000-0005-0000-0000-00006A940000}"/>
    <cellStyle name="Percent 7 3 7 2 3" xfId="2618" xr:uid="{00000000-0005-0000-0000-00006B940000}"/>
    <cellStyle name="Percent 7 3 7 2 3 2" xfId="7600" xr:uid="{00000000-0005-0000-0000-00006C940000}"/>
    <cellStyle name="Percent 7 3 7 2 3 2 2" xfId="16845" xr:uid="{00000000-0005-0000-0000-00006D940000}"/>
    <cellStyle name="Percent 7 3 7 2 3 2 3" xfId="26095" xr:uid="{00000000-0005-0000-0000-00006E940000}"/>
    <cellStyle name="Percent 7 3 7 2 3 2 4" xfId="35340" xr:uid="{00000000-0005-0000-0000-00006F940000}"/>
    <cellStyle name="Percent 7 3 7 2 3 2 5" xfId="44585" xr:uid="{00000000-0005-0000-0000-000070940000}"/>
    <cellStyle name="Percent 7 3 7 2 3 3" xfId="11863" xr:uid="{00000000-0005-0000-0000-000071940000}"/>
    <cellStyle name="Percent 7 3 7 2 3 4" xfId="21113" xr:uid="{00000000-0005-0000-0000-000072940000}"/>
    <cellStyle name="Percent 7 3 7 2 3 5" xfId="30358" xr:uid="{00000000-0005-0000-0000-000073940000}"/>
    <cellStyle name="Percent 7 3 7 2 3 6" xfId="39603" xr:uid="{00000000-0005-0000-0000-000074940000}"/>
    <cellStyle name="Percent 7 3 7 2 4" xfId="6179" xr:uid="{00000000-0005-0000-0000-000075940000}"/>
    <cellStyle name="Percent 7 3 7 2 4 2" xfId="15424" xr:uid="{00000000-0005-0000-0000-000076940000}"/>
    <cellStyle name="Percent 7 3 7 2 4 3" xfId="24674" xr:uid="{00000000-0005-0000-0000-000077940000}"/>
    <cellStyle name="Percent 7 3 7 2 4 4" xfId="33919" xr:uid="{00000000-0005-0000-0000-000078940000}"/>
    <cellStyle name="Percent 7 3 7 2 4 5" xfId="43164" xr:uid="{00000000-0005-0000-0000-000079940000}"/>
    <cellStyle name="Percent 7 3 7 2 5" xfId="10442" xr:uid="{00000000-0005-0000-0000-00007A940000}"/>
    <cellStyle name="Percent 7 3 7 2 6" xfId="19692" xr:uid="{00000000-0005-0000-0000-00007B940000}"/>
    <cellStyle name="Percent 7 3 7 2 7" xfId="28937" xr:uid="{00000000-0005-0000-0000-00007C940000}"/>
    <cellStyle name="Percent 7 3 7 2 8" xfId="38182" xr:uid="{00000000-0005-0000-0000-00007D940000}"/>
    <cellStyle name="Percent 7 3 7 3" xfId="3337" xr:uid="{00000000-0005-0000-0000-00007E940000}"/>
    <cellStyle name="Percent 7 3 7 3 2" xfId="8319" xr:uid="{00000000-0005-0000-0000-00007F940000}"/>
    <cellStyle name="Percent 7 3 7 3 2 2" xfId="17564" xr:uid="{00000000-0005-0000-0000-000080940000}"/>
    <cellStyle name="Percent 7 3 7 3 2 3" xfId="26814" xr:uid="{00000000-0005-0000-0000-000081940000}"/>
    <cellStyle name="Percent 7 3 7 3 2 4" xfId="36059" xr:uid="{00000000-0005-0000-0000-000082940000}"/>
    <cellStyle name="Percent 7 3 7 3 2 5" xfId="45304" xr:uid="{00000000-0005-0000-0000-000083940000}"/>
    <cellStyle name="Percent 7 3 7 3 3" xfId="12582" xr:uid="{00000000-0005-0000-0000-000084940000}"/>
    <cellStyle name="Percent 7 3 7 3 4" xfId="21832" xr:uid="{00000000-0005-0000-0000-000085940000}"/>
    <cellStyle name="Percent 7 3 7 3 5" xfId="31077" xr:uid="{00000000-0005-0000-0000-000086940000}"/>
    <cellStyle name="Percent 7 3 7 3 6" xfId="40322" xr:uid="{00000000-0005-0000-0000-000087940000}"/>
    <cellStyle name="Percent 7 3 7 4" xfId="1899" xr:uid="{00000000-0005-0000-0000-000088940000}"/>
    <cellStyle name="Percent 7 3 7 4 2" xfId="6881" xr:uid="{00000000-0005-0000-0000-000089940000}"/>
    <cellStyle name="Percent 7 3 7 4 2 2" xfId="16126" xr:uid="{00000000-0005-0000-0000-00008A940000}"/>
    <cellStyle name="Percent 7 3 7 4 2 3" xfId="25376" xr:uid="{00000000-0005-0000-0000-00008B940000}"/>
    <cellStyle name="Percent 7 3 7 4 2 4" xfId="34621" xr:uid="{00000000-0005-0000-0000-00008C940000}"/>
    <cellStyle name="Percent 7 3 7 4 2 5" xfId="43866" xr:uid="{00000000-0005-0000-0000-00008D940000}"/>
    <cellStyle name="Percent 7 3 7 4 3" xfId="11144" xr:uid="{00000000-0005-0000-0000-00008E940000}"/>
    <cellStyle name="Percent 7 3 7 4 4" xfId="20394" xr:uid="{00000000-0005-0000-0000-00008F940000}"/>
    <cellStyle name="Percent 7 3 7 4 5" xfId="29639" xr:uid="{00000000-0005-0000-0000-000090940000}"/>
    <cellStyle name="Percent 7 3 7 4 6" xfId="38884" xr:uid="{00000000-0005-0000-0000-000091940000}"/>
    <cellStyle name="Percent 7 3 7 5" xfId="5477" xr:uid="{00000000-0005-0000-0000-000092940000}"/>
    <cellStyle name="Percent 7 3 7 5 2" xfId="14722" xr:uid="{00000000-0005-0000-0000-000093940000}"/>
    <cellStyle name="Percent 7 3 7 5 3" xfId="23972" xr:uid="{00000000-0005-0000-0000-000094940000}"/>
    <cellStyle name="Percent 7 3 7 5 4" xfId="33217" xr:uid="{00000000-0005-0000-0000-000095940000}"/>
    <cellStyle name="Percent 7 3 7 5 5" xfId="42462" xr:uid="{00000000-0005-0000-0000-000096940000}"/>
    <cellStyle name="Percent 7 3 7 6" xfId="4407" xr:uid="{00000000-0005-0000-0000-000097940000}"/>
    <cellStyle name="Percent 7 3 7 6 2" xfId="13652" xr:uid="{00000000-0005-0000-0000-000098940000}"/>
    <cellStyle name="Percent 7 3 7 6 3" xfId="22902" xr:uid="{00000000-0005-0000-0000-000099940000}"/>
    <cellStyle name="Percent 7 3 7 6 4" xfId="32147" xr:uid="{00000000-0005-0000-0000-00009A940000}"/>
    <cellStyle name="Percent 7 3 7 6 5" xfId="41392" xr:uid="{00000000-0005-0000-0000-00009B940000}"/>
    <cellStyle name="Percent 7 3 7 7" xfId="9740" xr:uid="{00000000-0005-0000-0000-00009C940000}"/>
    <cellStyle name="Percent 7 3 7 8" xfId="18990" xr:uid="{00000000-0005-0000-0000-00009D940000}"/>
    <cellStyle name="Percent 7 3 7 9" xfId="28235" xr:uid="{00000000-0005-0000-0000-00009E940000}"/>
    <cellStyle name="Percent 7 3 8" xfId="464" xr:uid="{00000000-0005-0000-0000-00009F940000}"/>
    <cellStyle name="Percent 7 3 8 2" xfId="3307" xr:uid="{00000000-0005-0000-0000-0000A0940000}"/>
    <cellStyle name="Percent 7 3 8 2 2" xfId="8289" xr:uid="{00000000-0005-0000-0000-0000A1940000}"/>
    <cellStyle name="Percent 7 3 8 2 2 2" xfId="17534" xr:uid="{00000000-0005-0000-0000-0000A2940000}"/>
    <cellStyle name="Percent 7 3 8 2 2 3" xfId="26784" xr:uid="{00000000-0005-0000-0000-0000A3940000}"/>
    <cellStyle name="Percent 7 3 8 2 2 4" xfId="36029" xr:uid="{00000000-0005-0000-0000-0000A4940000}"/>
    <cellStyle name="Percent 7 3 8 2 2 5" xfId="45274" xr:uid="{00000000-0005-0000-0000-0000A5940000}"/>
    <cellStyle name="Percent 7 3 8 2 3" xfId="12552" xr:uid="{00000000-0005-0000-0000-0000A6940000}"/>
    <cellStyle name="Percent 7 3 8 2 4" xfId="21802" xr:uid="{00000000-0005-0000-0000-0000A7940000}"/>
    <cellStyle name="Percent 7 3 8 2 5" xfId="31047" xr:uid="{00000000-0005-0000-0000-0000A8940000}"/>
    <cellStyle name="Percent 7 3 8 2 6" xfId="40292" xr:uid="{00000000-0005-0000-0000-0000A9940000}"/>
    <cellStyle name="Percent 7 3 8 3" xfId="2588" xr:uid="{00000000-0005-0000-0000-0000AA940000}"/>
    <cellStyle name="Percent 7 3 8 3 2" xfId="7570" xr:uid="{00000000-0005-0000-0000-0000AB940000}"/>
    <cellStyle name="Percent 7 3 8 3 2 2" xfId="16815" xr:uid="{00000000-0005-0000-0000-0000AC940000}"/>
    <cellStyle name="Percent 7 3 8 3 2 3" xfId="26065" xr:uid="{00000000-0005-0000-0000-0000AD940000}"/>
    <cellStyle name="Percent 7 3 8 3 2 4" xfId="35310" xr:uid="{00000000-0005-0000-0000-0000AE940000}"/>
    <cellStyle name="Percent 7 3 8 3 2 5" xfId="44555" xr:uid="{00000000-0005-0000-0000-0000AF940000}"/>
    <cellStyle name="Percent 7 3 8 3 3" xfId="11833" xr:uid="{00000000-0005-0000-0000-0000B0940000}"/>
    <cellStyle name="Percent 7 3 8 3 4" xfId="21083" xr:uid="{00000000-0005-0000-0000-0000B1940000}"/>
    <cellStyle name="Percent 7 3 8 3 5" xfId="30328" xr:uid="{00000000-0005-0000-0000-0000B2940000}"/>
    <cellStyle name="Percent 7 3 8 3 6" xfId="39573" xr:uid="{00000000-0005-0000-0000-0000B3940000}"/>
    <cellStyle name="Percent 7 3 8 4" xfId="5447" xr:uid="{00000000-0005-0000-0000-0000B4940000}"/>
    <cellStyle name="Percent 7 3 8 4 2" xfId="14692" xr:uid="{00000000-0005-0000-0000-0000B5940000}"/>
    <cellStyle name="Percent 7 3 8 4 3" xfId="23942" xr:uid="{00000000-0005-0000-0000-0000B6940000}"/>
    <cellStyle name="Percent 7 3 8 4 4" xfId="33187" xr:uid="{00000000-0005-0000-0000-0000B7940000}"/>
    <cellStyle name="Percent 7 3 8 4 5" xfId="42432" xr:uid="{00000000-0005-0000-0000-0000B8940000}"/>
    <cellStyle name="Percent 7 3 8 5" xfId="4745" xr:uid="{00000000-0005-0000-0000-0000B9940000}"/>
    <cellStyle name="Percent 7 3 8 5 2" xfId="13990" xr:uid="{00000000-0005-0000-0000-0000BA940000}"/>
    <cellStyle name="Percent 7 3 8 5 3" xfId="23240" xr:uid="{00000000-0005-0000-0000-0000BB940000}"/>
    <cellStyle name="Percent 7 3 8 5 4" xfId="32485" xr:uid="{00000000-0005-0000-0000-0000BC940000}"/>
    <cellStyle name="Percent 7 3 8 5 5" xfId="41730" xr:uid="{00000000-0005-0000-0000-0000BD940000}"/>
    <cellStyle name="Percent 7 3 8 6" xfId="9710" xr:uid="{00000000-0005-0000-0000-0000BE940000}"/>
    <cellStyle name="Percent 7 3 8 7" xfId="18960" xr:uid="{00000000-0005-0000-0000-0000BF940000}"/>
    <cellStyle name="Percent 7 3 8 8" xfId="28205" xr:uid="{00000000-0005-0000-0000-0000C0940000}"/>
    <cellStyle name="Percent 7 3 8 9" xfId="37450" xr:uid="{00000000-0005-0000-0000-0000C1940000}"/>
    <cellStyle name="Percent 7 3 9" xfId="846" xr:uid="{00000000-0005-0000-0000-0000C2940000}"/>
    <cellStyle name="Percent 7 3 9 2" xfId="3688" xr:uid="{00000000-0005-0000-0000-0000C3940000}"/>
    <cellStyle name="Percent 7 3 9 2 2" xfId="8670" xr:uid="{00000000-0005-0000-0000-0000C4940000}"/>
    <cellStyle name="Percent 7 3 9 2 2 2" xfId="17915" xr:uid="{00000000-0005-0000-0000-0000C5940000}"/>
    <cellStyle name="Percent 7 3 9 2 2 3" xfId="27165" xr:uid="{00000000-0005-0000-0000-0000C6940000}"/>
    <cellStyle name="Percent 7 3 9 2 2 4" xfId="36410" xr:uid="{00000000-0005-0000-0000-0000C7940000}"/>
    <cellStyle name="Percent 7 3 9 2 2 5" xfId="45655" xr:uid="{00000000-0005-0000-0000-0000C8940000}"/>
    <cellStyle name="Percent 7 3 9 2 3" xfId="12933" xr:uid="{00000000-0005-0000-0000-0000C9940000}"/>
    <cellStyle name="Percent 7 3 9 2 4" xfId="22183" xr:uid="{00000000-0005-0000-0000-0000CA940000}"/>
    <cellStyle name="Percent 7 3 9 2 5" xfId="31428" xr:uid="{00000000-0005-0000-0000-0000CB940000}"/>
    <cellStyle name="Percent 7 3 9 2 6" xfId="40673" xr:uid="{00000000-0005-0000-0000-0000CC940000}"/>
    <cellStyle name="Percent 7 3 9 3" xfId="2250" xr:uid="{00000000-0005-0000-0000-0000CD940000}"/>
    <cellStyle name="Percent 7 3 9 3 2" xfId="7232" xr:uid="{00000000-0005-0000-0000-0000CE940000}"/>
    <cellStyle name="Percent 7 3 9 3 2 2" xfId="16477" xr:uid="{00000000-0005-0000-0000-0000CF940000}"/>
    <cellStyle name="Percent 7 3 9 3 2 3" xfId="25727" xr:uid="{00000000-0005-0000-0000-0000D0940000}"/>
    <cellStyle name="Percent 7 3 9 3 2 4" xfId="34972" xr:uid="{00000000-0005-0000-0000-0000D1940000}"/>
    <cellStyle name="Percent 7 3 9 3 2 5" xfId="44217" xr:uid="{00000000-0005-0000-0000-0000D2940000}"/>
    <cellStyle name="Percent 7 3 9 3 3" xfId="11495" xr:uid="{00000000-0005-0000-0000-0000D3940000}"/>
    <cellStyle name="Percent 7 3 9 3 4" xfId="20745" xr:uid="{00000000-0005-0000-0000-0000D4940000}"/>
    <cellStyle name="Percent 7 3 9 3 5" xfId="29990" xr:uid="{00000000-0005-0000-0000-0000D5940000}"/>
    <cellStyle name="Percent 7 3 9 3 6" xfId="39235" xr:uid="{00000000-0005-0000-0000-0000D6940000}"/>
    <cellStyle name="Percent 7 3 9 4" xfId="5828" xr:uid="{00000000-0005-0000-0000-0000D7940000}"/>
    <cellStyle name="Percent 7 3 9 4 2" xfId="15073" xr:uid="{00000000-0005-0000-0000-0000D8940000}"/>
    <cellStyle name="Percent 7 3 9 4 3" xfId="24323" xr:uid="{00000000-0005-0000-0000-0000D9940000}"/>
    <cellStyle name="Percent 7 3 9 4 4" xfId="33568" xr:uid="{00000000-0005-0000-0000-0000DA940000}"/>
    <cellStyle name="Percent 7 3 9 4 5" xfId="42813" xr:uid="{00000000-0005-0000-0000-0000DB940000}"/>
    <cellStyle name="Percent 7 3 9 5" xfId="10091" xr:uid="{00000000-0005-0000-0000-0000DC940000}"/>
    <cellStyle name="Percent 7 3 9 6" xfId="19341" xr:uid="{00000000-0005-0000-0000-0000DD940000}"/>
    <cellStyle name="Percent 7 3 9 7" xfId="28586" xr:uid="{00000000-0005-0000-0000-0000DE940000}"/>
    <cellStyle name="Percent 7 3 9 8" xfId="37831" xr:uid="{00000000-0005-0000-0000-0000DF940000}"/>
    <cellStyle name="Percent 7 4" xfId="107" xr:uid="{00000000-0005-0000-0000-0000E0940000}"/>
    <cellStyle name="Percent 7 4 10" xfId="5096" xr:uid="{00000000-0005-0000-0000-0000E1940000}"/>
    <cellStyle name="Percent 7 4 10 2" xfId="14341" xr:uid="{00000000-0005-0000-0000-0000E2940000}"/>
    <cellStyle name="Percent 7 4 10 3" xfId="23591" xr:uid="{00000000-0005-0000-0000-0000E3940000}"/>
    <cellStyle name="Percent 7 4 10 4" xfId="32836" xr:uid="{00000000-0005-0000-0000-0000E4940000}"/>
    <cellStyle name="Percent 7 4 10 5" xfId="42081" xr:uid="{00000000-0005-0000-0000-0000E5940000}"/>
    <cellStyle name="Percent 7 4 11" xfId="4394" xr:uid="{00000000-0005-0000-0000-0000E6940000}"/>
    <cellStyle name="Percent 7 4 11 2" xfId="13639" xr:uid="{00000000-0005-0000-0000-0000E7940000}"/>
    <cellStyle name="Percent 7 4 11 3" xfId="22889" xr:uid="{00000000-0005-0000-0000-0000E8940000}"/>
    <cellStyle name="Percent 7 4 11 4" xfId="32134" xr:uid="{00000000-0005-0000-0000-0000E9940000}"/>
    <cellStyle name="Percent 7 4 11 5" xfId="41379" xr:uid="{00000000-0005-0000-0000-0000EA940000}"/>
    <cellStyle name="Percent 7 4 12" xfId="9359" xr:uid="{00000000-0005-0000-0000-0000EB940000}"/>
    <cellStyle name="Percent 7 4 13" xfId="18609" xr:uid="{00000000-0005-0000-0000-0000EC940000}"/>
    <cellStyle name="Percent 7 4 14" xfId="27854" xr:uid="{00000000-0005-0000-0000-0000ED940000}"/>
    <cellStyle name="Percent 7 4 15" xfId="37099" xr:uid="{00000000-0005-0000-0000-0000EE940000}"/>
    <cellStyle name="Percent 7 4 2" xfId="190" xr:uid="{00000000-0005-0000-0000-0000EF940000}"/>
    <cellStyle name="Percent 7 4 2 10" xfId="9437" xr:uid="{00000000-0005-0000-0000-0000F0940000}"/>
    <cellStyle name="Percent 7 4 2 11" xfId="18687" xr:uid="{00000000-0005-0000-0000-0000F1940000}"/>
    <cellStyle name="Percent 7 4 2 12" xfId="27932" xr:uid="{00000000-0005-0000-0000-0000F2940000}"/>
    <cellStyle name="Percent 7 4 2 13" xfId="37177" xr:uid="{00000000-0005-0000-0000-0000F3940000}"/>
    <cellStyle name="Percent 7 4 2 2" xfId="269" xr:uid="{00000000-0005-0000-0000-0000F4940000}"/>
    <cellStyle name="Percent 7 4 2 2 10" xfId="28010" xr:uid="{00000000-0005-0000-0000-0000F5940000}"/>
    <cellStyle name="Percent 7 4 2 2 11" xfId="37255" xr:uid="{00000000-0005-0000-0000-0000F6940000}"/>
    <cellStyle name="Percent 7 4 2 2 2" xfId="638" xr:uid="{00000000-0005-0000-0000-0000F7940000}"/>
    <cellStyle name="Percent 7 4 2 2 2 10" xfId="37623" xr:uid="{00000000-0005-0000-0000-0000F8940000}"/>
    <cellStyle name="Percent 7 4 2 2 2 2" xfId="1340" xr:uid="{00000000-0005-0000-0000-0000F9940000}"/>
    <cellStyle name="Percent 7 4 2 2 2 2 2" xfId="4182" xr:uid="{00000000-0005-0000-0000-0000FA940000}"/>
    <cellStyle name="Percent 7 4 2 2 2 2 2 2" xfId="9164" xr:uid="{00000000-0005-0000-0000-0000FB940000}"/>
    <cellStyle name="Percent 7 4 2 2 2 2 2 2 2" xfId="18409" xr:uid="{00000000-0005-0000-0000-0000FC940000}"/>
    <cellStyle name="Percent 7 4 2 2 2 2 2 2 3" xfId="27659" xr:uid="{00000000-0005-0000-0000-0000FD940000}"/>
    <cellStyle name="Percent 7 4 2 2 2 2 2 2 4" xfId="36904" xr:uid="{00000000-0005-0000-0000-0000FE940000}"/>
    <cellStyle name="Percent 7 4 2 2 2 2 2 2 5" xfId="46149" xr:uid="{00000000-0005-0000-0000-0000FF940000}"/>
    <cellStyle name="Percent 7 4 2 2 2 2 2 3" xfId="13427" xr:uid="{00000000-0005-0000-0000-000000950000}"/>
    <cellStyle name="Percent 7 4 2 2 2 2 2 4" xfId="22677" xr:uid="{00000000-0005-0000-0000-000001950000}"/>
    <cellStyle name="Percent 7 4 2 2 2 2 2 5" xfId="31922" xr:uid="{00000000-0005-0000-0000-000002950000}"/>
    <cellStyle name="Percent 7 4 2 2 2 2 2 6" xfId="41167" xr:uid="{00000000-0005-0000-0000-000003950000}"/>
    <cellStyle name="Percent 7 4 2 2 2 2 3" xfId="2761" xr:uid="{00000000-0005-0000-0000-000004950000}"/>
    <cellStyle name="Percent 7 4 2 2 2 2 3 2" xfId="7743" xr:uid="{00000000-0005-0000-0000-000005950000}"/>
    <cellStyle name="Percent 7 4 2 2 2 2 3 2 2" xfId="16988" xr:uid="{00000000-0005-0000-0000-000006950000}"/>
    <cellStyle name="Percent 7 4 2 2 2 2 3 2 3" xfId="26238" xr:uid="{00000000-0005-0000-0000-000007950000}"/>
    <cellStyle name="Percent 7 4 2 2 2 2 3 2 4" xfId="35483" xr:uid="{00000000-0005-0000-0000-000008950000}"/>
    <cellStyle name="Percent 7 4 2 2 2 2 3 2 5" xfId="44728" xr:uid="{00000000-0005-0000-0000-000009950000}"/>
    <cellStyle name="Percent 7 4 2 2 2 2 3 3" xfId="12006" xr:uid="{00000000-0005-0000-0000-00000A950000}"/>
    <cellStyle name="Percent 7 4 2 2 2 2 3 4" xfId="21256" xr:uid="{00000000-0005-0000-0000-00000B950000}"/>
    <cellStyle name="Percent 7 4 2 2 2 2 3 5" xfId="30501" xr:uid="{00000000-0005-0000-0000-00000C950000}"/>
    <cellStyle name="Percent 7 4 2 2 2 2 3 6" xfId="39746" xr:uid="{00000000-0005-0000-0000-00000D950000}"/>
    <cellStyle name="Percent 7 4 2 2 2 2 4" xfId="6322" xr:uid="{00000000-0005-0000-0000-00000E950000}"/>
    <cellStyle name="Percent 7 4 2 2 2 2 4 2" xfId="15567" xr:uid="{00000000-0005-0000-0000-00000F950000}"/>
    <cellStyle name="Percent 7 4 2 2 2 2 4 3" xfId="24817" xr:uid="{00000000-0005-0000-0000-000010950000}"/>
    <cellStyle name="Percent 7 4 2 2 2 2 4 4" xfId="34062" xr:uid="{00000000-0005-0000-0000-000011950000}"/>
    <cellStyle name="Percent 7 4 2 2 2 2 4 5" xfId="43307" xr:uid="{00000000-0005-0000-0000-000012950000}"/>
    <cellStyle name="Percent 7 4 2 2 2 2 5" xfId="10585" xr:uid="{00000000-0005-0000-0000-000013950000}"/>
    <cellStyle name="Percent 7 4 2 2 2 2 6" xfId="19835" xr:uid="{00000000-0005-0000-0000-000014950000}"/>
    <cellStyle name="Percent 7 4 2 2 2 2 7" xfId="29080" xr:uid="{00000000-0005-0000-0000-000015950000}"/>
    <cellStyle name="Percent 7 4 2 2 2 2 8" xfId="38325" xr:uid="{00000000-0005-0000-0000-000016950000}"/>
    <cellStyle name="Percent 7 4 2 2 2 3" xfId="3480" xr:uid="{00000000-0005-0000-0000-000017950000}"/>
    <cellStyle name="Percent 7 4 2 2 2 3 2" xfId="8462" xr:uid="{00000000-0005-0000-0000-000018950000}"/>
    <cellStyle name="Percent 7 4 2 2 2 3 2 2" xfId="17707" xr:uid="{00000000-0005-0000-0000-000019950000}"/>
    <cellStyle name="Percent 7 4 2 2 2 3 2 3" xfId="26957" xr:uid="{00000000-0005-0000-0000-00001A950000}"/>
    <cellStyle name="Percent 7 4 2 2 2 3 2 4" xfId="36202" xr:uid="{00000000-0005-0000-0000-00001B950000}"/>
    <cellStyle name="Percent 7 4 2 2 2 3 2 5" xfId="45447" xr:uid="{00000000-0005-0000-0000-00001C950000}"/>
    <cellStyle name="Percent 7 4 2 2 2 3 3" xfId="12725" xr:uid="{00000000-0005-0000-0000-00001D950000}"/>
    <cellStyle name="Percent 7 4 2 2 2 3 4" xfId="21975" xr:uid="{00000000-0005-0000-0000-00001E950000}"/>
    <cellStyle name="Percent 7 4 2 2 2 3 5" xfId="31220" xr:uid="{00000000-0005-0000-0000-00001F950000}"/>
    <cellStyle name="Percent 7 4 2 2 2 3 6" xfId="40465" xr:uid="{00000000-0005-0000-0000-000020950000}"/>
    <cellStyle name="Percent 7 4 2 2 2 4" xfId="2042" xr:uid="{00000000-0005-0000-0000-000021950000}"/>
    <cellStyle name="Percent 7 4 2 2 2 4 2" xfId="7024" xr:uid="{00000000-0005-0000-0000-000022950000}"/>
    <cellStyle name="Percent 7 4 2 2 2 4 2 2" xfId="16269" xr:uid="{00000000-0005-0000-0000-000023950000}"/>
    <cellStyle name="Percent 7 4 2 2 2 4 2 3" xfId="25519" xr:uid="{00000000-0005-0000-0000-000024950000}"/>
    <cellStyle name="Percent 7 4 2 2 2 4 2 4" xfId="34764" xr:uid="{00000000-0005-0000-0000-000025950000}"/>
    <cellStyle name="Percent 7 4 2 2 2 4 2 5" xfId="44009" xr:uid="{00000000-0005-0000-0000-000026950000}"/>
    <cellStyle name="Percent 7 4 2 2 2 4 3" xfId="11287" xr:uid="{00000000-0005-0000-0000-000027950000}"/>
    <cellStyle name="Percent 7 4 2 2 2 4 4" xfId="20537" xr:uid="{00000000-0005-0000-0000-000028950000}"/>
    <cellStyle name="Percent 7 4 2 2 2 4 5" xfId="29782" xr:uid="{00000000-0005-0000-0000-000029950000}"/>
    <cellStyle name="Percent 7 4 2 2 2 4 6" xfId="39027" xr:uid="{00000000-0005-0000-0000-00002A950000}"/>
    <cellStyle name="Percent 7 4 2 2 2 5" xfId="5620" xr:uid="{00000000-0005-0000-0000-00002B950000}"/>
    <cellStyle name="Percent 7 4 2 2 2 5 2" xfId="14865" xr:uid="{00000000-0005-0000-0000-00002C950000}"/>
    <cellStyle name="Percent 7 4 2 2 2 5 3" xfId="24115" xr:uid="{00000000-0005-0000-0000-00002D950000}"/>
    <cellStyle name="Percent 7 4 2 2 2 5 4" xfId="33360" xr:uid="{00000000-0005-0000-0000-00002E950000}"/>
    <cellStyle name="Percent 7 4 2 2 2 5 5" xfId="42605" xr:uid="{00000000-0005-0000-0000-00002F950000}"/>
    <cellStyle name="Percent 7 4 2 2 2 6" xfId="4901" xr:uid="{00000000-0005-0000-0000-000030950000}"/>
    <cellStyle name="Percent 7 4 2 2 2 6 2" xfId="14146" xr:uid="{00000000-0005-0000-0000-000031950000}"/>
    <cellStyle name="Percent 7 4 2 2 2 6 3" xfId="23396" xr:uid="{00000000-0005-0000-0000-000032950000}"/>
    <cellStyle name="Percent 7 4 2 2 2 6 4" xfId="32641" xr:uid="{00000000-0005-0000-0000-000033950000}"/>
    <cellStyle name="Percent 7 4 2 2 2 6 5" xfId="41886" xr:uid="{00000000-0005-0000-0000-000034950000}"/>
    <cellStyle name="Percent 7 4 2 2 2 7" xfId="9883" xr:uid="{00000000-0005-0000-0000-000035950000}"/>
    <cellStyle name="Percent 7 4 2 2 2 8" xfId="19133" xr:uid="{00000000-0005-0000-0000-000036950000}"/>
    <cellStyle name="Percent 7 4 2 2 2 9" xfId="28378" xr:uid="{00000000-0005-0000-0000-000037950000}"/>
    <cellStyle name="Percent 7 4 2 2 3" xfId="989" xr:uid="{00000000-0005-0000-0000-000038950000}"/>
    <cellStyle name="Percent 7 4 2 2 3 2" xfId="3831" xr:uid="{00000000-0005-0000-0000-000039950000}"/>
    <cellStyle name="Percent 7 4 2 2 3 2 2" xfId="8813" xr:uid="{00000000-0005-0000-0000-00003A950000}"/>
    <cellStyle name="Percent 7 4 2 2 3 2 2 2" xfId="18058" xr:uid="{00000000-0005-0000-0000-00003B950000}"/>
    <cellStyle name="Percent 7 4 2 2 3 2 2 3" xfId="27308" xr:uid="{00000000-0005-0000-0000-00003C950000}"/>
    <cellStyle name="Percent 7 4 2 2 3 2 2 4" xfId="36553" xr:uid="{00000000-0005-0000-0000-00003D950000}"/>
    <cellStyle name="Percent 7 4 2 2 3 2 2 5" xfId="45798" xr:uid="{00000000-0005-0000-0000-00003E950000}"/>
    <cellStyle name="Percent 7 4 2 2 3 2 3" xfId="13076" xr:uid="{00000000-0005-0000-0000-00003F950000}"/>
    <cellStyle name="Percent 7 4 2 2 3 2 4" xfId="22326" xr:uid="{00000000-0005-0000-0000-000040950000}"/>
    <cellStyle name="Percent 7 4 2 2 3 2 5" xfId="31571" xr:uid="{00000000-0005-0000-0000-000041950000}"/>
    <cellStyle name="Percent 7 4 2 2 3 2 6" xfId="40816" xr:uid="{00000000-0005-0000-0000-000042950000}"/>
    <cellStyle name="Percent 7 4 2 2 3 3" xfId="2393" xr:uid="{00000000-0005-0000-0000-000043950000}"/>
    <cellStyle name="Percent 7 4 2 2 3 3 2" xfId="7375" xr:uid="{00000000-0005-0000-0000-000044950000}"/>
    <cellStyle name="Percent 7 4 2 2 3 3 2 2" xfId="16620" xr:uid="{00000000-0005-0000-0000-000045950000}"/>
    <cellStyle name="Percent 7 4 2 2 3 3 2 3" xfId="25870" xr:uid="{00000000-0005-0000-0000-000046950000}"/>
    <cellStyle name="Percent 7 4 2 2 3 3 2 4" xfId="35115" xr:uid="{00000000-0005-0000-0000-000047950000}"/>
    <cellStyle name="Percent 7 4 2 2 3 3 2 5" xfId="44360" xr:uid="{00000000-0005-0000-0000-000048950000}"/>
    <cellStyle name="Percent 7 4 2 2 3 3 3" xfId="11638" xr:uid="{00000000-0005-0000-0000-000049950000}"/>
    <cellStyle name="Percent 7 4 2 2 3 3 4" xfId="20888" xr:uid="{00000000-0005-0000-0000-00004A950000}"/>
    <cellStyle name="Percent 7 4 2 2 3 3 5" xfId="30133" xr:uid="{00000000-0005-0000-0000-00004B950000}"/>
    <cellStyle name="Percent 7 4 2 2 3 3 6" xfId="39378" xr:uid="{00000000-0005-0000-0000-00004C950000}"/>
    <cellStyle name="Percent 7 4 2 2 3 4" xfId="5971" xr:uid="{00000000-0005-0000-0000-00004D950000}"/>
    <cellStyle name="Percent 7 4 2 2 3 4 2" xfId="15216" xr:uid="{00000000-0005-0000-0000-00004E950000}"/>
    <cellStyle name="Percent 7 4 2 2 3 4 3" xfId="24466" xr:uid="{00000000-0005-0000-0000-00004F950000}"/>
    <cellStyle name="Percent 7 4 2 2 3 4 4" xfId="33711" xr:uid="{00000000-0005-0000-0000-000050950000}"/>
    <cellStyle name="Percent 7 4 2 2 3 4 5" xfId="42956" xr:uid="{00000000-0005-0000-0000-000051950000}"/>
    <cellStyle name="Percent 7 4 2 2 3 5" xfId="10234" xr:uid="{00000000-0005-0000-0000-000052950000}"/>
    <cellStyle name="Percent 7 4 2 2 3 6" xfId="19484" xr:uid="{00000000-0005-0000-0000-000053950000}"/>
    <cellStyle name="Percent 7 4 2 2 3 7" xfId="28729" xr:uid="{00000000-0005-0000-0000-000054950000}"/>
    <cellStyle name="Percent 7 4 2 2 3 8" xfId="37974" xr:uid="{00000000-0005-0000-0000-000055950000}"/>
    <cellStyle name="Percent 7 4 2 2 4" xfId="3112" xr:uid="{00000000-0005-0000-0000-000056950000}"/>
    <cellStyle name="Percent 7 4 2 2 4 2" xfId="8094" xr:uid="{00000000-0005-0000-0000-000057950000}"/>
    <cellStyle name="Percent 7 4 2 2 4 2 2" xfId="17339" xr:uid="{00000000-0005-0000-0000-000058950000}"/>
    <cellStyle name="Percent 7 4 2 2 4 2 3" xfId="26589" xr:uid="{00000000-0005-0000-0000-000059950000}"/>
    <cellStyle name="Percent 7 4 2 2 4 2 4" xfId="35834" xr:uid="{00000000-0005-0000-0000-00005A950000}"/>
    <cellStyle name="Percent 7 4 2 2 4 2 5" xfId="45079" xr:uid="{00000000-0005-0000-0000-00005B950000}"/>
    <cellStyle name="Percent 7 4 2 2 4 3" xfId="12357" xr:uid="{00000000-0005-0000-0000-00005C950000}"/>
    <cellStyle name="Percent 7 4 2 2 4 4" xfId="21607" xr:uid="{00000000-0005-0000-0000-00005D950000}"/>
    <cellStyle name="Percent 7 4 2 2 4 5" xfId="30852" xr:uid="{00000000-0005-0000-0000-00005E950000}"/>
    <cellStyle name="Percent 7 4 2 2 4 6" xfId="40097" xr:uid="{00000000-0005-0000-0000-00005F950000}"/>
    <cellStyle name="Percent 7 4 2 2 5" xfId="1808" xr:uid="{00000000-0005-0000-0000-000060950000}"/>
    <cellStyle name="Percent 7 4 2 2 5 2" xfId="6790" xr:uid="{00000000-0005-0000-0000-000061950000}"/>
    <cellStyle name="Percent 7 4 2 2 5 2 2" xfId="16035" xr:uid="{00000000-0005-0000-0000-000062950000}"/>
    <cellStyle name="Percent 7 4 2 2 5 2 3" xfId="25285" xr:uid="{00000000-0005-0000-0000-000063950000}"/>
    <cellStyle name="Percent 7 4 2 2 5 2 4" xfId="34530" xr:uid="{00000000-0005-0000-0000-000064950000}"/>
    <cellStyle name="Percent 7 4 2 2 5 2 5" xfId="43775" xr:uid="{00000000-0005-0000-0000-000065950000}"/>
    <cellStyle name="Percent 7 4 2 2 5 3" xfId="11053" xr:uid="{00000000-0005-0000-0000-000066950000}"/>
    <cellStyle name="Percent 7 4 2 2 5 4" xfId="20303" xr:uid="{00000000-0005-0000-0000-000067950000}"/>
    <cellStyle name="Percent 7 4 2 2 5 5" xfId="29548" xr:uid="{00000000-0005-0000-0000-000068950000}"/>
    <cellStyle name="Percent 7 4 2 2 5 6" xfId="38793" xr:uid="{00000000-0005-0000-0000-000069950000}"/>
    <cellStyle name="Percent 7 4 2 2 6" xfId="5252" xr:uid="{00000000-0005-0000-0000-00006A950000}"/>
    <cellStyle name="Percent 7 4 2 2 6 2" xfId="14497" xr:uid="{00000000-0005-0000-0000-00006B950000}"/>
    <cellStyle name="Percent 7 4 2 2 6 3" xfId="23747" xr:uid="{00000000-0005-0000-0000-00006C950000}"/>
    <cellStyle name="Percent 7 4 2 2 6 4" xfId="32992" xr:uid="{00000000-0005-0000-0000-00006D950000}"/>
    <cellStyle name="Percent 7 4 2 2 6 5" xfId="42237" xr:uid="{00000000-0005-0000-0000-00006E950000}"/>
    <cellStyle name="Percent 7 4 2 2 7" xfId="4550" xr:uid="{00000000-0005-0000-0000-00006F950000}"/>
    <cellStyle name="Percent 7 4 2 2 7 2" xfId="13795" xr:uid="{00000000-0005-0000-0000-000070950000}"/>
    <cellStyle name="Percent 7 4 2 2 7 3" xfId="23045" xr:uid="{00000000-0005-0000-0000-000071950000}"/>
    <cellStyle name="Percent 7 4 2 2 7 4" xfId="32290" xr:uid="{00000000-0005-0000-0000-000072950000}"/>
    <cellStyle name="Percent 7 4 2 2 7 5" xfId="41535" xr:uid="{00000000-0005-0000-0000-000073950000}"/>
    <cellStyle name="Percent 7 4 2 2 8" xfId="9515" xr:uid="{00000000-0005-0000-0000-000074950000}"/>
    <cellStyle name="Percent 7 4 2 2 9" xfId="18765" xr:uid="{00000000-0005-0000-0000-000075950000}"/>
    <cellStyle name="Percent 7 4 2 3" xfId="425" xr:uid="{00000000-0005-0000-0000-000076950000}"/>
    <cellStyle name="Percent 7 4 2 3 10" xfId="28166" xr:uid="{00000000-0005-0000-0000-000077950000}"/>
    <cellStyle name="Percent 7 4 2 3 11" xfId="37411" xr:uid="{00000000-0005-0000-0000-000078950000}"/>
    <cellStyle name="Percent 7 4 2 3 2" xfId="794" xr:uid="{00000000-0005-0000-0000-000079950000}"/>
    <cellStyle name="Percent 7 4 2 3 2 10" xfId="37779" xr:uid="{00000000-0005-0000-0000-00007A950000}"/>
    <cellStyle name="Percent 7 4 2 3 2 2" xfId="1496" xr:uid="{00000000-0005-0000-0000-00007B950000}"/>
    <cellStyle name="Percent 7 4 2 3 2 2 2" xfId="4338" xr:uid="{00000000-0005-0000-0000-00007C950000}"/>
    <cellStyle name="Percent 7 4 2 3 2 2 2 2" xfId="9320" xr:uid="{00000000-0005-0000-0000-00007D950000}"/>
    <cellStyle name="Percent 7 4 2 3 2 2 2 2 2" xfId="18565" xr:uid="{00000000-0005-0000-0000-00007E950000}"/>
    <cellStyle name="Percent 7 4 2 3 2 2 2 2 3" xfId="27815" xr:uid="{00000000-0005-0000-0000-00007F950000}"/>
    <cellStyle name="Percent 7 4 2 3 2 2 2 2 4" xfId="37060" xr:uid="{00000000-0005-0000-0000-000080950000}"/>
    <cellStyle name="Percent 7 4 2 3 2 2 2 2 5" xfId="46305" xr:uid="{00000000-0005-0000-0000-000081950000}"/>
    <cellStyle name="Percent 7 4 2 3 2 2 2 3" xfId="13583" xr:uid="{00000000-0005-0000-0000-000082950000}"/>
    <cellStyle name="Percent 7 4 2 3 2 2 2 4" xfId="22833" xr:uid="{00000000-0005-0000-0000-000083950000}"/>
    <cellStyle name="Percent 7 4 2 3 2 2 2 5" xfId="32078" xr:uid="{00000000-0005-0000-0000-000084950000}"/>
    <cellStyle name="Percent 7 4 2 3 2 2 2 6" xfId="41323" xr:uid="{00000000-0005-0000-0000-000085950000}"/>
    <cellStyle name="Percent 7 4 2 3 2 2 3" xfId="2917" xr:uid="{00000000-0005-0000-0000-000086950000}"/>
    <cellStyle name="Percent 7 4 2 3 2 2 3 2" xfId="7899" xr:uid="{00000000-0005-0000-0000-000087950000}"/>
    <cellStyle name="Percent 7 4 2 3 2 2 3 2 2" xfId="17144" xr:uid="{00000000-0005-0000-0000-000088950000}"/>
    <cellStyle name="Percent 7 4 2 3 2 2 3 2 3" xfId="26394" xr:uid="{00000000-0005-0000-0000-000089950000}"/>
    <cellStyle name="Percent 7 4 2 3 2 2 3 2 4" xfId="35639" xr:uid="{00000000-0005-0000-0000-00008A950000}"/>
    <cellStyle name="Percent 7 4 2 3 2 2 3 2 5" xfId="44884" xr:uid="{00000000-0005-0000-0000-00008B950000}"/>
    <cellStyle name="Percent 7 4 2 3 2 2 3 3" xfId="12162" xr:uid="{00000000-0005-0000-0000-00008C950000}"/>
    <cellStyle name="Percent 7 4 2 3 2 2 3 4" xfId="21412" xr:uid="{00000000-0005-0000-0000-00008D950000}"/>
    <cellStyle name="Percent 7 4 2 3 2 2 3 5" xfId="30657" xr:uid="{00000000-0005-0000-0000-00008E950000}"/>
    <cellStyle name="Percent 7 4 2 3 2 2 3 6" xfId="39902" xr:uid="{00000000-0005-0000-0000-00008F950000}"/>
    <cellStyle name="Percent 7 4 2 3 2 2 4" xfId="6478" xr:uid="{00000000-0005-0000-0000-000090950000}"/>
    <cellStyle name="Percent 7 4 2 3 2 2 4 2" xfId="15723" xr:uid="{00000000-0005-0000-0000-000091950000}"/>
    <cellStyle name="Percent 7 4 2 3 2 2 4 3" xfId="24973" xr:uid="{00000000-0005-0000-0000-000092950000}"/>
    <cellStyle name="Percent 7 4 2 3 2 2 4 4" xfId="34218" xr:uid="{00000000-0005-0000-0000-000093950000}"/>
    <cellStyle name="Percent 7 4 2 3 2 2 4 5" xfId="43463" xr:uid="{00000000-0005-0000-0000-000094950000}"/>
    <cellStyle name="Percent 7 4 2 3 2 2 5" xfId="10741" xr:uid="{00000000-0005-0000-0000-000095950000}"/>
    <cellStyle name="Percent 7 4 2 3 2 2 6" xfId="19991" xr:uid="{00000000-0005-0000-0000-000096950000}"/>
    <cellStyle name="Percent 7 4 2 3 2 2 7" xfId="29236" xr:uid="{00000000-0005-0000-0000-000097950000}"/>
    <cellStyle name="Percent 7 4 2 3 2 2 8" xfId="38481" xr:uid="{00000000-0005-0000-0000-000098950000}"/>
    <cellStyle name="Percent 7 4 2 3 2 3" xfId="3636" xr:uid="{00000000-0005-0000-0000-000099950000}"/>
    <cellStyle name="Percent 7 4 2 3 2 3 2" xfId="8618" xr:uid="{00000000-0005-0000-0000-00009A950000}"/>
    <cellStyle name="Percent 7 4 2 3 2 3 2 2" xfId="17863" xr:uid="{00000000-0005-0000-0000-00009B950000}"/>
    <cellStyle name="Percent 7 4 2 3 2 3 2 3" xfId="27113" xr:uid="{00000000-0005-0000-0000-00009C950000}"/>
    <cellStyle name="Percent 7 4 2 3 2 3 2 4" xfId="36358" xr:uid="{00000000-0005-0000-0000-00009D950000}"/>
    <cellStyle name="Percent 7 4 2 3 2 3 2 5" xfId="45603" xr:uid="{00000000-0005-0000-0000-00009E950000}"/>
    <cellStyle name="Percent 7 4 2 3 2 3 3" xfId="12881" xr:uid="{00000000-0005-0000-0000-00009F950000}"/>
    <cellStyle name="Percent 7 4 2 3 2 3 4" xfId="22131" xr:uid="{00000000-0005-0000-0000-0000A0950000}"/>
    <cellStyle name="Percent 7 4 2 3 2 3 5" xfId="31376" xr:uid="{00000000-0005-0000-0000-0000A1950000}"/>
    <cellStyle name="Percent 7 4 2 3 2 3 6" xfId="40621" xr:uid="{00000000-0005-0000-0000-0000A2950000}"/>
    <cellStyle name="Percent 7 4 2 3 2 4" xfId="2198" xr:uid="{00000000-0005-0000-0000-0000A3950000}"/>
    <cellStyle name="Percent 7 4 2 3 2 4 2" xfId="7180" xr:uid="{00000000-0005-0000-0000-0000A4950000}"/>
    <cellStyle name="Percent 7 4 2 3 2 4 2 2" xfId="16425" xr:uid="{00000000-0005-0000-0000-0000A5950000}"/>
    <cellStyle name="Percent 7 4 2 3 2 4 2 3" xfId="25675" xr:uid="{00000000-0005-0000-0000-0000A6950000}"/>
    <cellStyle name="Percent 7 4 2 3 2 4 2 4" xfId="34920" xr:uid="{00000000-0005-0000-0000-0000A7950000}"/>
    <cellStyle name="Percent 7 4 2 3 2 4 2 5" xfId="44165" xr:uid="{00000000-0005-0000-0000-0000A8950000}"/>
    <cellStyle name="Percent 7 4 2 3 2 4 3" xfId="11443" xr:uid="{00000000-0005-0000-0000-0000A9950000}"/>
    <cellStyle name="Percent 7 4 2 3 2 4 4" xfId="20693" xr:uid="{00000000-0005-0000-0000-0000AA950000}"/>
    <cellStyle name="Percent 7 4 2 3 2 4 5" xfId="29938" xr:uid="{00000000-0005-0000-0000-0000AB950000}"/>
    <cellStyle name="Percent 7 4 2 3 2 4 6" xfId="39183" xr:uid="{00000000-0005-0000-0000-0000AC950000}"/>
    <cellStyle name="Percent 7 4 2 3 2 5" xfId="5776" xr:uid="{00000000-0005-0000-0000-0000AD950000}"/>
    <cellStyle name="Percent 7 4 2 3 2 5 2" xfId="15021" xr:uid="{00000000-0005-0000-0000-0000AE950000}"/>
    <cellStyle name="Percent 7 4 2 3 2 5 3" xfId="24271" xr:uid="{00000000-0005-0000-0000-0000AF950000}"/>
    <cellStyle name="Percent 7 4 2 3 2 5 4" xfId="33516" xr:uid="{00000000-0005-0000-0000-0000B0950000}"/>
    <cellStyle name="Percent 7 4 2 3 2 5 5" xfId="42761" xr:uid="{00000000-0005-0000-0000-0000B1950000}"/>
    <cellStyle name="Percent 7 4 2 3 2 6" xfId="5057" xr:uid="{00000000-0005-0000-0000-0000B2950000}"/>
    <cellStyle name="Percent 7 4 2 3 2 6 2" xfId="14302" xr:uid="{00000000-0005-0000-0000-0000B3950000}"/>
    <cellStyle name="Percent 7 4 2 3 2 6 3" xfId="23552" xr:uid="{00000000-0005-0000-0000-0000B4950000}"/>
    <cellStyle name="Percent 7 4 2 3 2 6 4" xfId="32797" xr:uid="{00000000-0005-0000-0000-0000B5950000}"/>
    <cellStyle name="Percent 7 4 2 3 2 6 5" xfId="42042" xr:uid="{00000000-0005-0000-0000-0000B6950000}"/>
    <cellStyle name="Percent 7 4 2 3 2 7" xfId="10039" xr:uid="{00000000-0005-0000-0000-0000B7950000}"/>
    <cellStyle name="Percent 7 4 2 3 2 8" xfId="19289" xr:uid="{00000000-0005-0000-0000-0000B8950000}"/>
    <cellStyle name="Percent 7 4 2 3 2 9" xfId="28534" xr:uid="{00000000-0005-0000-0000-0000B9950000}"/>
    <cellStyle name="Percent 7 4 2 3 3" xfId="1145" xr:uid="{00000000-0005-0000-0000-0000BA950000}"/>
    <cellStyle name="Percent 7 4 2 3 3 2" xfId="3987" xr:uid="{00000000-0005-0000-0000-0000BB950000}"/>
    <cellStyle name="Percent 7 4 2 3 3 2 2" xfId="8969" xr:uid="{00000000-0005-0000-0000-0000BC950000}"/>
    <cellStyle name="Percent 7 4 2 3 3 2 2 2" xfId="18214" xr:uid="{00000000-0005-0000-0000-0000BD950000}"/>
    <cellStyle name="Percent 7 4 2 3 3 2 2 3" xfId="27464" xr:uid="{00000000-0005-0000-0000-0000BE950000}"/>
    <cellStyle name="Percent 7 4 2 3 3 2 2 4" xfId="36709" xr:uid="{00000000-0005-0000-0000-0000BF950000}"/>
    <cellStyle name="Percent 7 4 2 3 3 2 2 5" xfId="45954" xr:uid="{00000000-0005-0000-0000-0000C0950000}"/>
    <cellStyle name="Percent 7 4 2 3 3 2 3" xfId="13232" xr:uid="{00000000-0005-0000-0000-0000C1950000}"/>
    <cellStyle name="Percent 7 4 2 3 3 2 4" xfId="22482" xr:uid="{00000000-0005-0000-0000-0000C2950000}"/>
    <cellStyle name="Percent 7 4 2 3 3 2 5" xfId="31727" xr:uid="{00000000-0005-0000-0000-0000C3950000}"/>
    <cellStyle name="Percent 7 4 2 3 3 2 6" xfId="40972" xr:uid="{00000000-0005-0000-0000-0000C4950000}"/>
    <cellStyle name="Percent 7 4 2 3 3 3" xfId="2549" xr:uid="{00000000-0005-0000-0000-0000C5950000}"/>
    <cellStyle name="Percent 7 4 2 3 3 3 2" xfId="7531" xr:uid="{00000000-0005-0000-0000-0000C6950000}"/>
    <cellStyle name="Percent 7 4 2 3 3 3 2 2" xfId="16776" xr:uid="{00000000-0005-0000-0000-0000C7950000}"/>
    <cellStyle name="Percent 7 4 2 3 3 3 2 3" xfId="26026" xr:uid="{00000000-0005-0000-0000-0000C8950000}"/>
    <cellStyle name="Percent 7 4 2 3 3 3 2 4" xfId="35271" xr:uid="{00000000-0005-0000-0000-0000C9950000}"/>
    <cellStyle name="Percent 7 4 2 3 3 3 2 5" xfId="44516" xr:uid="{00000000-0005-0000-0000-0000CA950000}"/>
    <cellStyle name="Percent 7 4 2 3 3 3 3" xfId="11794" xr:uid="{00000000-0005-0000-0000-0000CB950000}"/>
    <cellStyle name="Percent 7 4 2 3 3 3 4" xfId="21044" xr:uid="{00000000-0005-0000-0000-0000CC950000}"/>
    <cellStyle name="Percent 7 4 2 3 3 3 5" xfId="30289" xr:uid="{00000000-0005-0000-0000-0000CD950000}"/>
    <cellStyle name="Percent 7 4 2 3 3 3 6" xfId="39534" xr:uid="{00000000-0005-0000-0000-0000CE950000}"/>
    <cellStyle name="Percent 7 4 2 3 3 4" xfId="6127" xr:uid="{00000000-0005-0000-0000-0000CF950000}"/>
    <cellStyle name="Percent 7 4 2 3 3 4 2" xfId="15372" xr:uid="{00000000-0005-0000-0000-0000D0950000}"/>
    <cellStyle name="Percent 7 4 2 3 3 4 3" xfId="24622" xr:uid="{00000000-0005-0000-0000-0000D1950000}"/>
    <cellStyle name="Percent 7 4 2 3 3 4 4" xfId="33867" xr:uid="{00000000-0005-0000-0000-0000D2950000}"/>
    <cellStyle name="Percent 7 4 2 3 3 4 5" xfId="43112" xr:uid="{00000000-0005-0000-0000-0000D3950000}"/>
    <cellStyle name="Percent 7 4 2 3 3 5" xfId="10390" xr:uid="{00000000-0005-0000-0000-0000D4950000}"/>
    <cellStyle name="Percent 7 4 2 3 3 6" xfId="19640" xr:uid="{00000000-0005-0000-0000-0000D5950000}"/>
    <cellStyle name="Percent 7 4 2 3 3 7" xfId="28885" xr:uid="{00000000-0005-0000-0000-0000D6950000}"/>
    <cellStyle name="Percent 7 4 2 3 3 8" xfId="38130" xr:uid="{00000000-0005-0000-0000-0000D7950000}"/>
    <cellStyle name="Percent 7 4 2 3 4" xfId="3268" xr:uid="{00000000-0005-0000-0000-0000D8950000}"/>
    <cellStyle name="Percent 7 4 2 3 4 2" xfId="8250" xr:uid="{00000000-0005-0000-0000-0000D9950000}"/>
    <cellStyle name="Percent 7 4 2 3 4 2 2" xfId="17495" xr:uid="{00000000-0005-0000-0000-0000DA950000}"/>
    <cellStyle name="Percent 7 4 2 3 4 2 3" xfId="26745" xr:uid="{00000000-0005-0000-0000-0000DB950000}"/>
    <cellStyle name="Percent 7 4 2 3 4 2 4" xfId="35990" xr:uid="{00000000-0005-0000-0000-0000DC950000}"/>
    <cellStyle name="Percent 7 4 2 3 4 2 5" xfId="45235" xr:uid="{00000000-0005-0000-0000-0000DD950000}"/>
    <cellStyle name="Percent 7 4 2 3 4 3" xfId="12513" xr:uid="{00000000-0005-0000-0000-0000DE950000}"/>
    <cellStyle name="Percent 7 4 2 3 4 4" xfId="21763" xr:uid="{00000000-0005-0000-0000-0000DF950000}"/>
    <cellStyle name="Percent 7 4 2 3 4 5" xfId="31008" xr:uid="{00000000-0005-0000-0000-0000E0950000}"/>
    <cellStyle name="Percent 7 4 2 3 4 6" xfId="40253" xr:uid="{00000000-0005-0000-0000-0000E1950000}"/>
    <cellStyle name="Percent 7 4 2 3 5" xfId="1730" xr:uid="{00000000-0005-0000-0000-0000E2950000}"/>
    <cellStyle name="Percent 7 4 2 3 5 2" xfId="6712" xr:uid="{00000000-0005-0000-0000-0000E3950000}"/>
    <cellStyle name="Percent 7 4 2 3 5 2 2" xfId="15957" xr:uid="{00000000-0005-0000-0000-0000E4950000}"/>
    <cellStyle name="Percent 7 4 2 3 5 2 3" xfId="25207" xr:uid="{00000000-0005-0000-0000-0000E5950000}"/>
    <cellStyle name="Percent 7 4 2 3 5 2 4" xfId="34452" xr:uid="{00000000-0005-0000-0000-0000E6950000}"/>
    <cellStyle name="Percent 7 4 2 3 5 2 5" xfId="43697" xr:uid="{00000000-0005-0000-0000-0000E7950000}"/>
    <cellStyle name="Percent 7 4 2 3 5 3" xfId="10975" xr:uid="{00000000-0005-0000-0000-0000E8950000}"/>
    <cellStyle name="Percent 7 4 2 3 5 4" xfId="20225" xr:uid="{00000000-0005-0000-0000-0000E9950000}"/>
    <cellStyle name="Percent 7 4 2 3 5 5" xfId="29470" xr:uid="{00000000-0005-0000-0000-0000EA950000}"/>
    <cellStyle name="Percent 7 4 2 3 5 6" xfId="38715" xr:uid="{00000000-0005-0000-0000-0000EB950000}"/>
    <cellStyle name="Percent 7 4 2 3 6" xfId="5408" xr:uid="{00000000-0005-0000-0000-0000EC950000}"/>
    <cellStyle name="Percent 7 4 2 3 6 2" xfId="14653" xr:uid="{00000000-0005-0000-0000-0000ED950000}"/>
    <cellStyle name="Percent 7 4 2 3 6 3" xfId="23903" xr:uid="{00000000-0005-0000-0000-0000EE950000}"/>
    <cellStyle name="Percent 7 4 2 3 6 4" xfId="33148" xr:uid="{00000000-0005-0000-0000-0000EF950000}"/>
    <cellStyle name="Percent 7 4 2 3 6 5" xfId="42393" xr:uid="{00000000-0005-0000-0000-0000F0950000}"/>
    <cellStyle name="Percent 7 4 2 3 7" xfId="4706" xr:uid="{00000000-0005-0000-0000-0000F1950000}"/>
    <cellStyle name="Percent 7 4 2 3 7 2" xfId="13951" xr:uid="{00000000-0005-0000-0000-0000F2950000}"/>
    <cellStyle name="Percent 7 4 2 3 7 3" xfId="23201" xr:uid="{00000000-0005-0000-0000-0000F3950000}"/>
    <cellStyle name="Percent 7 4 2 3 7 4" xfId="32446" xr:uid="{00000000-0005-0000-0000-0000F4950000}"/>
    <cellStyle name="Percent 7 4 2 3 7 5" xfId="41691" xr:uid="{00000000-0005-0000-0000-0000F5950000}"/>
    <cellStyle name="Percent 7 4 2 3 8" xfId="9671" xr:uid="{00000000-0005-0000-0000-0000F6950000}"/>
    <cellStyle name="Percent 7 4 2 3 9" xfId="18921" xr:uid="{00000000-0005-0000-0000-0000F7950000}"/>
    <cellStyle name="Percent 7 4 2 4" xfId="560" xr:uid="{00000000-0005-0000-0000-0000F8950000}"/>
    <cellStyle name="Percent 7 4 2 4 10" xfId="37545" xr:uid="{00000000-0005-0000-0000-0000F9950000}"/>
    <cellStyle name="Percent 7 4 2 4 2" xfId="1262" xr:uid="{00000000-0005-0000-0000-0000FA950000}"/>
    <cellStyle name="Percent 7 4 2 4 2 2" xfId="4104" xr:uid="{00000000-0005-0000-0000-0000FB950000}"/>
    <cellStyle name="Percent 7 4 2 4 2 2 2" xfId="9086" xr:uid="{00000000-0005-0000-0000-0000FC950000}"/>
    <cellStyle name="Percent 7 4 2 4 2 2 2 2" xfId="18331" xr:uid="{00000000-0005-0000-0000-0000FD950000}"/>
    <cellStyle name="Percent 7 4 2 4 2 2 2 3" xfId="27581" xr:uid="{00000000-0005-0000-0000-0000FE950000}"/>
    <cellStyle name="Percent 7 4 2 4 2 2 2 4" xfId="36826" xr:uid="{00000000-0005-0000-0000-0000FF950000}"/>
    <cellStyle name="Percent 7 4 2 4 2 2 2 5" xfId="46071" xr:uid="{00000000-0005-0000-0000-000000960000}"/>
    <cellStyle name="Percent 7 4 2 4 2 2 3" xfId="13349" xr:uid="{00000000-0005-0000-0000-000001960000}"/>
    <cellStyle name="Percent 7 4 2 4 2 2 4" xfId="22599" xr:uid="{00000000-0005-0000-0000-000002960000}"/>
    <cellStyle name="Percent 7 4 2 4 2 2 5" xfId="31844" xr:uid="{00000000-0005-0000-0000-000003960000}"/>
    <cellStyle name="Percent 7 4 2 4 2 2 6" xfId="41089" xr:uid="{00000000-0005-0000-0000-000004960000}"/>
    <cellStyle name="Percent 7 4 2 4 2 3" xfId="2683" xr:uid="{00000000-0005-0000-0000-000005960000}"/>
    <cellStyle name="Percent 7 4 2 4 2 3 2" xfId="7665" xr:uid="{00000000-0005-0000-0000-000006960000}"/>
    <cellStyle name="Percent 7 4 2 4 2 3 2 2" xfId="16910" xr:uid="{00000000-0005-0000-0000-000007960000}"/>
    <cellStyle name="Percent 7 4 2 4 2 3 2 3" xfId="26160" xr:uid="{00000000-0005-0000-0000-000008960000}"/>
    <cellStyle name="Percent 7 4 2 4 2 3 2 4" xfId="35405" xr:uid="{00000000-0005-0000-0000-000009960000}"/>
    <cellStyle name="Percent 7 4 2 4 2 3 2 5" xfId="44650" xr:uid="{00000000-0005-0000-0000-00000A960000}"/>
    <cellStyle name="Percent 7 4 2 4 2 3 3" xfId="11928" xr:uid="{00000000-0005-0000-0000-00000B960000}"/>
    <cellStyle name="Percent 7 4 2 4 2 3 4" xfId="21178" xr:uid="{00000000-0005-0000-0000-00000C960000}"/>
    <cellStyle name="Percent 7 4 2 4 2 3 5" xfId="30423" xr:uid="{00000000-0005-0000-0000-00000D960000}"/>
    <cellStyle name="Percent 7 4 2 4 2 3 6" xfId="39668" xr:uid="{00000000-0005-0000-0000-00000E960000}"/>
    <cellStyle name="Percent 7 4 2 4 2 4" xfId="6244" xr:uid="{00000000-0005-0000-0000-00000F960000}"/>
    <cellStyle name="Percent 7 4 2 4 2 4 2" xfId="15489" xr:uid="{00000000-0005-0000-0000-000010960000}"/>
    <cellStyle name="Percent 7 4 2 4 2 4 3" xfId="24739" xr:uid="{00000000-0005-0000-0000-000011960000}"/>
    <cellStyle name="Percent 7 4 2 4 2 4 4" xfId="33984" xr:uid="{00000000-0005-0000-0000-000012960000}"/>
    <cellStyle name="Percent 7 4 2 4 2 4 5" xfId="43229" xr:uid="{00000000-0005-0000-0000-000013960000}"/>
    <cellStyle name="Percent 7 4 2 4 2 5" xfId="10507" xr:uid="{00000000-0005-0000-0000-000014960000}"/>
    <cellStyle name="Percent 7 4 2 4 2 6" xfId="19757" xr:uid="{00000000-0005-0000-0000-000015960000}"/>
    <cellStyle name="Percent 7 4 2 4 2 7" xfId="29002" xr:uid="{00000000-0005-0000-0000-000016960000}"/>
    <cellStyle name="Percent 7 4 2 4 2 8" xfId="38247" xr:uid="{00000000-0005-0000-0000-000017960000}"/>
    <cellStyle name="Percent 7 4 2 4 3" xfId="3402" xr:uid="{00000000-0005-0000-0000-000018960000}"/>
    <cellStyle name="Percent 7 4 2 4 3 2" xfId="8384" xr:uid="{00000000-0005-0000-0000-000019960000}"/>
    <cellStyle name="Percent 7 4 2 4 3 2 2" xfId="17629" xr:uid="{00000000-0005-0000-0000-00001A960000}"/>
    <cellStyle name="Percent 7 4 2 4 3 2 3" xfId="26879" xr:uid="{00000000-0005-0000-0000-00001B960000}"/>
    <cellStyle name="Percent 7 4 2 4 3 2 4" xfId="36124" xr:uid="{00000000-0005-0000-0000-00001C960000}"/>
    <cellStyle name="Percent 7 4 2 4 3 2 5" xfId="45369" xr:uid="{00000000-0005-0000-0000-00001D960000}"/>
    <cellStyle name="Percent 7 4 2 4 3 3" xfId="12647" xr:uid="{00000000-0005-0000-0000-00001E960000}"/>
    <cellStyle name="Percent 7 4 2 4 3 4" xfId="21897" xr:uid="{00000000-0005-0000-0000-00001F960000}"/>
    <cellStyle name="Percent 7 4 2 4 3 5" xfId="31142" xr:uid="{00000000-0005-0000-0000-000020960000}"/>
    <cellStyle name="Percent 7 4 2 4 3 6" xfId="40387" xr:uid="{00000000-0005-0000-0000-000021960000}"/>
    <cellStyle name="Percent 7 4 2 4 4" xfId="1964" xr:uid="{00000000-0005-0000-0000-000022960000}"/>
    <cellStyle name="Percent 7 4 2 4 4 2" xfId="6946" xr:uid="{00000000-0005-0000-0000-000023960000}"/>
    <cellStyle name="Percent 7 4 2 4 4 2 2" xfId="16191" xr:uid="{00000000-0005-0000-0000-000024960000}"/>
    <cellStyle name="Percent 7 4 2 4 4 2 3" xfId="25441" xr:uid="{00000000-0005-0000-0000-000025960000}"/>
    <cellStyle name="Percent 7 4 2 4 4 2 4" xfId="34686" xr:uid="{00000000-0005-0000-0000-000026960000}"/>
    <cellStyle name="Percent 7 4 2 4 4 2 5" xfId="43931" xr:uid="{00000000-0005-0000-0000-000027960000}"/>
    <cellStyle name="Percent 7 4 2 4 4 3" xfId="11209" xr:uid="{00000000-0005-0000-0000-000028960000}"/>
    <cellStyle name="Percent 7 4 2 4 4 4" xfId="20459" xr:uid="{00000000-0005-0000-0000-000029960000}"/>
    <cellStyle name="Percent 7 4 2 4 4 5" xfId="29704" xr:uid="{00000000-0005-0000-0000-00002A960000}"/>
    <cellStyle name="Percent 7 4 2 4 4 6" xfId="38949" xr:uid="{00000000-0005-0000-0000-00002B960000}"/>
    <cellStyle name="Percent 7 4 2 4 5" xfId="5542" xr:uid="{00000000-0005-0000-0000-00002C960000}"/>
    <cellStyle name="Percent 7 4 2 4 5 2" xfId="14787" xr:uid="{00000000-0005-0000-0000-00002D960000}"/>
    <cellStyle name="Percent 7 4 2 4 5 3" xfId="24037" xr:uid="{00000000-0005-0000-0000-00002E960000}"/>
    <cellStyle name="Percent 7 4 2 4 5 4" xfId="33282" xr:uid="{00000000-0005-0000-0000-00002F960000}"/>
    <cellStyle name="Percent 7 4 2 4 5 5" xfId="42527" xr:uid="{00000000-0005-0000-0000-000030960000}"/>
    <cellStyle name="Percent 7 4 2 4 6" xfId="4823" xr:uid="{00000000-0005-0000-0000-000031960000}"/>
    <cellStyle name="Percent 7 4 2 4 6 2" xfId="14068" xr:uid="{00000000-0005-0000-0000-000032960000}"/>
    <cellStyle name="Percent 7 4 2 4 6 3" xfId="23318" xr:uid="{00000000-0005-0000-0000-000033960000}"/>
    <cellStyle name="Percent 7 4 2 4 6 4" xfId="32563" xr:uid="{00000000-0005-0000-0000-000034960000}"/>
    <cellStyle name="Percent 7 4 2 4 6 5" xfId="41808" xr:uid="{00000000-0005-0000-0000-000035960000}"/>
    <cellStyle name="Percent 7 4 2 4 7" xfId="9805" xr:uid="{00000000-0005-0000-0000-000036960000}"/>
    <cellStyle name="Percent 7 4 2 4 8" xfId="19055" xr:uid="{00000000-0005-0000-0000-000037960000}"/>
    <cellStyle name="Percent 7 4 2 4 9" xfId="28300" xr:uid="{00000000-0005-0000-0000-000038960000}"/>
    <cellStyle name="Percent 7 4 2 5" xfId="911" xr:uid="{00000000-0005-0000-0000-000039960000}"/>
    <cellStyle name="Percent 7 4 2 5 2" xfId="3753" xr:uid="{00000000-0005-0000-0000-00003A960000}"/>
    <cellStyle name="Percent 7 4 2 5 2 2" xfId="8735" xr:uid="{00000000-0005-0000-0000-00003B960000}"/>
    <cellStyle name="Percent 7 4 2 5 2 2 2" xfId="17980" xr:uid="{00000000-0005-0000-0000-00003C960000}"/>
    <cellStyle name="Percent 7 4 2 5 2 2 3" xfId="27230" xr:uid="{00000000-0005-0000-0000-00003D960000}"/>
    <cellStyle name="Percent 7 4 2 5 2 2 4" xfId="36475" xr:uid="{00000000-0005-0000-0000-00003E960000}"/>
    <cellStyle name="Percent 7 4 2 5 2 2 5" xfId="45720" xr:uid="{00000000-0005-0000-0000-00003F960000}"/>
    <cellStyle name="Percent 7 4 2 5 2 3" xfId="12998" xr:uid="{00000000-0005-0000-0000-000040960000}"/>
    <cellStyle name="Percent 7 4 2 5 2 4" xfId="22248" xr:uid="{00000000-0005-0000-0000-000041960000}"/>
    <cellStyle name="Percent 7 4 2 5 2 5" xfId="31493" xr:uid="{00000000-0005-0000-0000-000042960000}"/>
    <cellStyle name="Percent 7 4 2 5 2 6" xfId="40738" xr:uid="{00000000-0005-0000-0000-000043960000}"/>
    <cellStyle name="Percent 7 4 2 5 3" xfId="2315" xr:uid="{00000000-0005-0000-0000-000044960000}"/>
    <cellStyle name="Percent 7 4 2 5 3 2" xfId="7297" xr:uid="{00000000-0005-0000-0000-000045960000}"/>
    <cellStyle name="Percent 7 4 2 5 3 2 2" xfId="16542" xr:uid="{00000000-0005-0000-0000-000046960000}"/>
    <cellStyle name="Percent 7 4 2 5 3 2 3" xfId="25792" xr:uid="{00000000-0005-0000-0000-000047960000}"/>
    <cellStyle name="Percent 7 4 2 5 3 2 4" xfId="35037" xr:uid="{00000000-0005-0000-0000-000048960000}"/>
    <cellStyle name="Percent 7 4 2 5 3 2 5" xfId="44282" xr:uid="{00000000-0005-0000-0000-000049960000}"/>
    <cellStyle name="Percent 7 4 2 5 3 3" xfId="11560" xr:uid="{00000000-0005-0000-0000-00004A960000}"/>
    <cellStyle name="Percent 7 4 2 5 3 4" xfId="20810" xr:uid="{00000000-0005-0000-0000-00004B960000}"/>
    <cellStyle name="Percent 7 4 2 5 3 5" xfId="30055" xr:uid="{00000000-0005-0000-0000-00004C960000}"/>
    <cellStyle name="Percent 7 4 2 5 3 6" xfId="39300" xr:uid="{00000000-0005-0000-0000-00004D960000}"/>
    <cellStyle name="Percent 7 4 2 5 4" xfId="5893" xr:uid="{00000000-0005-0000-0000-00004E960000}"/>
    <cellStyle name="Percent 7 4 2 5 4 2" xfId="15138" xr:uid="{00000000-0005-0000-0000-00004F960000}"/>
    <cellStyle name="Percent 7 4 2 5 4 3" xfId="24388" xr:uid="{00000000-0005-0000-0000-000050960000}"/>
    <cellStyle name="Percent 7 4 2 5 4 4" xfId="33633" xr:uid="{00000000-0005-0000-0000-000051960000}"/>
    <cellStyle name="Percent 7 4 2 5 4 5" xfId="42878" xr:uid="{00000000-0005-0000-0000-000052960000}"/>
    <cellStyle name="Percent 7 4 2 5 5" xfId="10156" xr:uid="{00000000-0005-0000-0000-000053960000}"/>
    <cellStyle name="Percent 7 4 2 5 6" xfId="19406" xr:uid="{00000000-0005-0000-0000-000054960000}"/>
    <cellStyle name="Percent 7 4 2 5 7" xfId="28651" xr:uid="{00000000-0005-0000-0000-000055960000}"/>
    <cellStyle name="Percent 7 4 2 5 8" xfId="37896" xr:uid="{00000000-0005-0000-0000-000056960000}"/>
    <cellStyle name="Percent 7 4 2 6" xfId="3034" xr:uid="{00000000-0005-0000-0000-000057960000}"/>
    <cellStyle name="Percent 7 4 2 6 2" xfId="8016" xr:uid="{00000000-0005-0000-0000-000058960000}"/>
    <cellStyle name="Percent 7 4 2 6 2 2" xfId="17261" xr:uid="{00000000-0005-0000-0000-000059960000}"/>
    <cellStyle name="Percent 7 4 2 6 2 3" xfId="26511" xr:uid="{00000000-0005-0000-0000-00005A960000}"/>
    <cellStyle name="Percent 7 4 2 6 2 4" xfId="35756" xr:uid="{00000000-0005-0000-0000-00005B960000}"/>
    <cellStyle name="Percent 7 4 2 6 2 5" xfId="45001" xr:uid="{00000000-0005-0000-0000-00005C960000}"/>
    <cellStyle name="Percent 7 4 2 6 3" xfId="12279" xr:uid="{00000000-0005-0000-0000-00005D960000}"/>
    <cellStyle name="Percent 7 4 2 6 4" xfId="21529" xr:uid="{00000000-0005-0000-0000-00005E960000}"/>
    <cellStyle name="Percent 7 4 2 6 5" xfId="30774" xr:uid="{00000000-0005-0000-0000-00005F960000}"/>
    <cellStyle name="Percent 7 4 2 6 6" xfId="40019" xr:uid="{00000000-0005-0000-0000-000060960000}"/>
    <cellStyle name="Percent 7 4 2 7" xfId="1574" xr:uid="{00000000-0005-0000-0000-000061960000}"/>
    <cellStyle name="Percent 7 4 2 7 2" xfId="6556" xr:uid="{00000000-0005-0000-0000-000062960000}"/>
    <cellStyle name="Percent 7 4 2 7 2 2" xfId="15801" xr:uid="{00000000-0005-0000-0000-000063960000}"/>
    <cellStyle name="Percent 7 4 2 7 2 3" xfId="25051" xr:uid="{00000000-0005-0000-0000-000064960000}"/>
    <cellStyle name="Percent 7 4 2 7 2 4" xfId="34296" xr:uid="{00000000-0005-0000-0000-000065960000}"/>
    <cellStyle name="Percent 7 4 2 7 2 5" xfId="43541" xr:uid="{00000000-0005-0000-0000-000066960000}"/>
    <cellStyle name="Percent 7 4 2 7 3" xfId="10819" xr:uid="{00000000-0005-0000-0000-000067960000}"/>
    <cellStyle name="Percent 7 4 2 7 4" xfId="20069" xr:uid="{00000000-0005-0000-0000-000068960000}"/>
    <cellStyle name="Percent 7 4 2 7 5" xfId="29314" xr:uid="{00000000-0005-0000-0000-000069960000}"/>
    <cellStyle name="Percent 7 4 2 7 6" xfId="38559" xr:uid="{00000000-0005-0000-0000-00006A960000}"/>
    <cellStyle name="Percent 7 4 2 8" xfId="5174" xr:uid="{00000000-0005-0000-0000-00006B960000}"/>
    <cellStyle name="Percent 7 4 2 8 2" xfId="14419" xr:uid="{00000000-0005-0000-0000-00006C960000}"/>
    <cellStyle name="Percent 7 4 2 8 3" xfId="23669" xr:uid="{00000000-0005-0000-0000-00006D960000}"/>
    <cellStyle name="Percent 7 4 2 8 4" xfId="32914" xr:uid="{00000000-0005-0000-0000-00006E960000}"/>
    <cellStyle name="Percent 7 4 2 8 5" xfId="42159" xr:uid="{00000000-0005-0000-0000-00006F960000}"/>
    <cellStyle name="Percent 7 4 2 9" xfId="4472" xr:uid="{00000000-0005-0000-0000-000070960000}"/>
    <cellStyle name="Percent 7 4 2 9 2" xfId="13717" xr:uid="{00000000-0005-0000-0000-000071960000}"/>
    <cellStyle name="Percent 7 4 2 9 3" xfId="22967" xr:uid="{00000000-0005-0000-0000-000072960000}"/>
    <cellStyle name="Percent 7 4 2 9 4" xfId="32212" xr:uid="{00000000-0005-0000-0000-000073960000}"/>
    <cellStyle name="Percent 7 4 2 9 5" xfId="41457" xr:uid="{00000000-0005-0000-0000-000074960000}"/>
    <cellStyle name="Percent 7 4 3" xfId="151" xr:uid="{00000000-0005-0000-0000-000075960000}"/>
    <cellStyle name="Percent 7 4 3 10" xfId="9398" xr:uid="{00000000-0005-0000-0000-000076960000}"/>
    <cellStyle name="Percent 7 4 3 11" xfId="18648" xr:uid="{00000000-0005-0000-0000-000077960000}"/>
    <cellStyle name="Percent 7 4 3 12" xfId="27893" xr:uid="{00000000-0005-0000-0000-000078960000}"/>
    <cellStyle name="Percent 7 4 3 13" xfId="37138" xr:uid="{00000000-0005-0000-0000-000079960000}"/>
    <cellStyle name="Percent 7 4 3 2" xfId="308" xr:uid="{00000000-0005-0000-0000-00007A960000}"/>
    <cellStyle name="Percent 7 4 3 2 10" xfId="28049" xr:uid="{00000000-0005-0000-0000-00007B960000}"/>
    <cellStyle name="Percent 7 4 3 2 11" xfId="37294" xr:uid="{00000000-0005-0000-0000-00007C960000}"/>
    <cellStyle name="Percent 7 4 3 2 2" xfId="677" xr:uid="{00000000-0005-0000-0000-00007D960000}"/>
    <cellStyle name="Percent 7 4 3 2 2 10" xfId="37662" xr:uid="{00000000-0005-0000-0000-00007E960000}"/>
    <cellStyle name="Percent 7 4 3 2 2 2" xfId="1379" xr:uid="{00000000-0005-0000-0000-00007F960000}"/>
    <cellStyle name="Percent 7 4 3 2 2 2 2" xfId="4221" xr:uid="{00000000-0005-0000-0000-000080960000}"/>
    <cellStyle name="Percent 7 4 3 2 2 2 2 2" xfId="9203" xr:uid="{00000000-0005-0000-0000-000081960000}"/>
    <cellStyle name="Percent 7 4 3 2 2 2 2 2 2" xfId="18448" xr:uid="{00000000-0005-0000-0000-000082960000}"/>
    <cellStyle name="Percent 7 4 3 2 2 2 2 2 3" xfId="27698" xr:uid="{00000000-0005-0000-0000-000083960000}"/>
    <cellStyle name="Percent 7 4 3 2 2 2 2 2 4" xfId="36943" xr:uid="{00000000-0005-0000-0000-000084960000}"/>
    <cellStyle name="Percent 7 4 3 2 2 2 2 2 5" xfId="46188" xr:uid="{00000000-0005-0000-0000-000085960000}"/>
    <cellStyle name="Percent 7 4 3 2 2 2 2 3" xfId="13466" xr:uid="{00000000-0005-0000-0000-000086960000}"/>
    <cellStyle name="Percent 7 4 3 2 2 2 2 4" xfId="22716" xr:uid="{00000000-0005-0000-0000-000087960000}"/>
    <cellStyle name="Percent 7 4 3 2 2 2 2 5" xfId="31961" xr:uid="{00000000-0005-0000-0000-000088960000}"/>
    <cellStyle name="Percent 7 4 3 2 2 2 2 6" xfId="41206" xr:uid="{00000000-0005-0000-0000-000089960000}"/>
    <cellStyle name="Percent 7 4 3 2 2 2 3" xfId="2800" xr:uid="{00000000-0005-0000-0000-00008A960000}"/>
    <cellStyle name="Percent 7 4 3 2 2 2 3 2" xfId="7782" xr:uid="{00000000-0005-0000-0000-00008B960000}"/>
    <cellStyle name="Percent 7 4 3 2 2 2 3 2 2" xfId="17027" xr:uid="{00000000-0005-0000-0000-00008C960000}"/>
    <cellStyle name="Percent 7 4 3 2 2 2 3 2 3" xfId="26277" xr:uid="{00000000-0005-0000-0000-00008D960000}"/>
    <cellStyle name="Percent 7 4 3 2 2 2 3 2 4" xfId="35522" xr:uid="{00000000-0005-0000-0000-00008E960000}"/>
    <cellStyle name="Percent 7 4 3 2 2 2 3 2 5" xfId="44767" xr:uid="{00000000-0005-0000-0000-00008F960000}"/>
    <cellStyle name="Percent 7 4 3 2 2 2 3 3" xfId="12045" xr:uid="{00000000-0005-0000-0000-000090960000}"/>
    <cellStyle name="Percent 7 4 3 2 2 2 3 4" xfId="21295" xr:uid="{00000000-0005-0000-0000-000091960000}"/>
    <cellStyle name="Percent 7 4 3 2 2 2 3 5" xfId="30540" xr:uid="{00000000-0005-0000-0000-000092960000}"/>
    <cellStyle name="Percent 7 4 3 2 2 2 3 6" xfId="39785" xr:uid="{00000000-0005-0000-0000-000093960000}"/>
    <cellStyle name="Percent 7 4 3 2 2 2 4" xfId="6361" xr:uid="{00000000-0005-0000-0000-000094960000}"/>
    <cellStyle name="Percent 7 4 3 2 2 2 4 2" xfId="15606" xr:uid="{00000000-0005-0000-0000-000095960000}"/>
    <cellStyle name="Percent 7 4 3 2 2 2 4 3" xfId="24856" xr:uid="{00000000-0005-0000-0000-000096960000}"/>
    <cellStyle name="Percent 7 4 3 2 2 2 4 4" xfId="34101" xr:uid="{00000000-0005-0000-0000-000097960000}"/>
    <cellStyle name="Percent 7 4 3 2 2 2 4 5" xfId="43346" xr:uid="{00000000-0005-0000-0000-000098960000}"/>
    <cellStyle name="Percent 7 4 3 2 2 2 5" xfId="10624" xr:uid="{00000000-0005-0000-0000-000099960000}"/>
    <cellStyle name="Percent 7 4 3 2 2 2 6" xfId="19874" xr:uid="{00000000-0005-0000-0000-00009A960000}"/>
    <cellStyle name="Percent 7 4 3 2 2 2 7" xfId="29119" xr:uid="{00000000-0005-0000-0000-00009B960000}"/>
    <cellStyle name="Percent 7 4 3 2 2 2 8" xfId="38364" xr:uid="{00000000-0005-0000-0000-00009C960000}"/>
    <cellStyle name="Percent 7 4 3 2 2 3" xfId="3519" xr:uid="{00000000-0005-0000-0000-00009D960000}"/>
    <cellStyle name="Percent 7 4 3 2 2 3 2" xfId="8501" xr:uid="{00000000-0005-0000-0000-00009E960000}"/>
    <cellStyle name="Percent 7 4 3 2 2 3 2 2" xfId="17746" xr:uid="{00000000-0005-0000-0000-00009F960000}"/>
    <cellStyle name="Percent 7 4 3 2 2 3 2 3" xfId="26996" xr:uid="{00000000-0005-0000-0000-0000A0960000}"/>
    <cellStyle name="Percent 7 4 3 2 2 3 2 4" xfId="36241" xr:uid="{00000000-0005-0000-0000-0000A1960000}"/>
    <cellStyle name="Percent 7 4 3 2 2 3 2 5" xfId="45486" xr:uid="{00000000-0005-0000-0000-0000A2960000}"/>
    <cellStyle name="Percent 7 4 3 2 2 3 3" xfId="12764" xr:uid="{00000000-0005-0000-0000-0000A3960000}"/>
    <cellStyle name="Percent 7 4 3 2 2 3 4" xfId="22014" xr:uid="{00000000-0005-0000-0000-0000A4960000}"/>
    <cellStyle name="Percent 7 4 3 2 2 3 5" xfId="31259" xr:uid="{00000000-0005-0000-0000-0000A5960000}"/>
    <cellStyle name="Percent 7 4 3 2 2 3 6" xfId="40504" xr:uid="{00000000-0005-0000-0000-0000A6960000}"/>
    <cellStyle name="Percent 7 4 3 2 2 4" xfId="2081" xr:uid="{00000000-0005-0000-0000-0000A7960000}"/>
    <cellStyle name="Percent 7 4 3 2 2 4 2" xfId="7063" xr:uid="{00000000-0005-0000-0000-0000A8960000}"/>
    <cellStyle name="Percent 7 4 3 2 2 4 2 2" xfId="16308" xr:uid="{00000000-0005-0000-0000-0000A9960000}"/>
    <cellStyle name="Percent 7 4 3 2 2 4 2 3" xfId="25558" xr:uid="{00000000-0005-0000-0000-0000AA960000}"/>
    <cellStyle name="Percent 7 4 3 2 2 4 2 4" xfId="34803" xr:uid="{00000000-0005-0000-0000-0000AB960000}"/>
    <cellStyle name="Percent 7 4 3 2 2 4 2 5" xfId="44048" xr:uid="{00000000-0005-0000-0000-0000AC960000}"/>
    <cellStyle name="Percent 7 4 3 2 2 4 3" xfId="11326" xr:uid="{00000000-0005-0000-0000-0000AD960000}"/>
    <cellStyle name="Percent 7 4 3 2 2 4 4" xfId="20576" xr:uid="{00000000-0005-0000-0000-0000AE960000}"/>
    <cellStyle name="Percent 7 4 3 2 2 4 5" xfId="29821" xr:uid="{00000000-0005-0000-0000-0000AF960000}"/>
    <cellStyle name="Percent 7 4 3 2 2 4 6" xfId="39066" xr:uid="{00000000-0005-0000-0000-0000B0960000}"/>
    <cellStyle name="Percent 7 4 3 2 2 5" xfId="5659" xr:uid="{00000000-0005-0000-0000-0000B1960000}"/>
    <cellStyle name="Percent 7 4 3 2 2 5 2" xfId="14904" xr:uid="{00000000-0005-0000-0000-0000B2960000}"/>
    <cellStyle name="Percent 7 4 3 2 2 5 3" xfId="24154" xr:uid="{00000000-0005-0000-0000-0000B3960000}"/>
    <cellStyle name="Percent 7 4 3 2 2 5 4" xfId="33399" xr:uid="{00000000-0005-0000-0000-0000B4960000}"/>
    <cellStyle name="Percent 7 4 3 2 2 5 5" xfId="42644" xr:uid="{00000000-0005-0000-0000-0000B5960000}"/>
    <cellStyle name="Percent 7 4 3 2 2 6" xfId="4940" xr:uid="{00000000-0005-0000-0000-0000B6960000}"/>
    <cellStyle name="Percent 7 4 3 2 2 6 2" xfId="14185" xr:uid="{00000000-0005-0000-0000-0000B7960000}"/>
    <cellStyle name="Percent 7 4 3 2 2 6 3" xfId="23435" xr:uid="{00000000-0005-0000-0000-0000B8960000}"/>
    <cellStyle name="Percent 7 4 3 2 2 6 4" xfId="32680" xr:uid="{00000000-0005-0000-0000-0000B9960000}"/>
    <cellStyle name="Percent 7 4 3 2 2 6 5" xfId="41925" xr:uid="{00000000-0005-0000-0000-0000BA960000}"/>
    <cellStyle name="Percent 7 4 3 2 2 7" xfId="9922" xr:uid="{00000000-0005-0000-0000-0000BB960000}"/>
    <cellStyle name="Percent 7 4 3 2 2 8" xfId="19172" xr:uid="{00000000-0005-0000-0000-0000BC960000}"/>
    <cellStyle name="Percent 7 4 3 2 2 9" xfId="28417" xr:uid="{00000000-0005-0000-0000-0000BD960000}"/>
    <cellStyle name="Percent 7 4 3 2 3" xfId="1028" xr:uid="{00000000-0005-0000-0000-0000BE960000}"/>
    <cellStyle name="Percent 7 4 3 2 3 2" xfId="3870" xr:uid="{00000000-0005-0000-0000-0000BF960000}"/>
    <cellStyle name="Percent 7 4 3 2 3 2 2" xfId="8852" xr:uid="{00000000-0005-0000-0000-0000C0960000}"/>
    <cellStyle name="Percent 7 4 3 2 3 2 2 2" xfId="18097" xr:uid="{00000000-0005-0000-0000-0000C1960000}"/>
    <cellStyle name="Percent 7 4 3 2 3 2 2 3" xfId="27347" xr:uid="{00000000-0005-0000-0000-0000C2960000}"/>
    <cellStyle name="Percent 7 4 3 2 3 2 2 4" xfId="36592" xr:uid="{00000000-0005-0000-0000-0000C3960000}"/>
    <cellStyle name="Percent 7 4 3 2 3 2 2 5" xfId="45837" xr:uid="{00000000-0005-0000-0000-0000C4960000}"/>
    <cellStyle name="Percent 7 4 3 2 3 2 3" xfId="13115" xr:uid="{00000000-0005-0000-0000-0000C5960000}"/>
    <cellStyle name="Percent 7 4 3 2 3 2 4" xfId="22365" xr:uid="{00000000-0005-0000-0000-0000C6960000}"/>
    <cellStyle name="Percent 7 4 3 2 3 2 5" xfId="31610" xr:uid="{00000000-0005-0000-0000-0000C7960000}"/>
    <cellStyle name="Percent 7 4 3 2 3 2 6" xfId="40855" xr:uid="{00000000-0005-0000-0000-0000C8960000}"/>
    <cellStyle name="Percent 7 4 3 2 3 3" xfId="2432" xr:uid="{00000000-0005-0000-0000-0000C9960000}"/>
    <cellStyle name="Percent 7 4 3 2 3 3 2" xfId="7414" xr:uid="{00000000-0005-0000-0000-0000CA960000}"/>
    <cellStyle name="Percent 7 4 3 2 3 3 2 2" xfId="16659" xr:uid="{00000000-0005-0000-0000-0000CB960000}"/>
    <cellStyle name="Percent 7 4 3 2 3 3 2 3" xfId="25909" xr:uid="{00000000-0005-0000-0000-0000CC960000}"/>
    <cellStyle name="Percent 7 4 3 2 3 3 2 4" xfId="35154" xr:uid="{00000000-0005-0000-0000-0000CD960000}"/>
    <cellStyle name="Percent 7 4 3 2 3 3 2 5" xfId="44399" xr:uid="{00000000-0005-0000-0000-0000CE960000}"/>
    <cellStyle name="Percent 7 4 3 2 3 3 3" xfId="11677" xr:uid="{00000000-0005-0000-0000-0000CF960000}"/>
    <cellStyle name="Percent 7 4 3 2 3 3 4" xfId="20927" xr:uid="{00000000-0005-0000-0000-0000D0960000}"/>
    <cellStyle name="Percent 7 4 3 2 3 3 5" xfId="30172" xr:uid="{00000000-0005-0000-0000-0000D1960000}"/>
    <cellStyle name="Percent 7 4 3 2 3 3 6" xfId="39417" xr:uid="{00000000-0005-0000-0000-0000D2960000}"/>
    <cellStyle name="Percent 7 4 3 2 3 4" xfId="6010" xr:uid="{00000000-0005-0000-0000-0000D3960000}"/>
    <cellStyle name="Percent 7 4 3 2 3 4 2" xfId="15255" xr:uid="{00000000-0005-0000-0000-0000D4960000}"/>
    <cellStyle name="Percent 7 4 3 2 3 4 3" xfId="24505" xr:uid="{00000000-0005-0000-0000-0000D5960000}"/>
    <cellStyle name="Percent 7 4 3 2 3 4 4" xfId="33750" xr:uid="{00000000-0005-0000-0000-0000D6960000}"/>
    <cellStyle name="Percent 7 4 3 2 3 4 5" xfId="42995" xr:uid="{00000000-0005-0000-0000-0000D7960000}"/>
    <cellStyle name="Percent 7 4 3 2 3 5" xfId="10273" xr:uid="{00000000-0005-0000-0000-0000D8960000}"/>
    <cellStyle name="Percent 7 4 3 2 3 6" xfId="19523" xr:uid="{00000000-0005-0000-0000-0000D9960000}"/>
    <cellStyle name="Percent 7 4 3 2 3 7" xfId="28768" xr:uid="{00000000-0005-0000-0000-0000DA960000}"/>
    <cellStyle name="Percent 7 4 3 2 3 8" xfId="38013" xr:uid="{00000000-0005-0000-0000-0000DB960000}"/>
    <cellStyle name="Percent 7 4 3 2 4" xfId="3151" xr:uid="{00000000-0005-0000-0000-0000DC960000}"/>
    <cellStyle name="Percent 7 4 3 2 4 2" xfId="8133" xr:uid="{00000000-0005-0000-0000-0000DD960000}"/>
    <cellStyle name="Percent 7 4 3 2 4 2 2" xfId="17378" xr:uid="{00000000-0005-0000-0000-0000DE960000}"/>
    <cellStyle name="Percent 7 4 3 2 4 2 3" xfId="26628" xr:uid="{00000000-0005-0000-0000-0000DF960000}"/>
    <cellStyle name="Percent 7 4 3 2 4 2 4" xfId="35873" xr:uid="{00000000-0005-0000-0000-0000E0960000}"/>
    <cellStyle name="Percent 7 4 3 2 4 2 5" xfId="45118" xr:uid="{00000000-0005-0000-0000-0000E1960000}"/>
    <cellStyle name="Percent 7 4 3 2 4 3" xfId="12396" xr:uid="{00000000-0005-0000-0000-0000E2960000}"/>
    <cellStyle name="Percent 7 4 3 2 4 4" xfId="21646" xr:uid="{00000000-0005-0000-0000-0000E3960000}"/>
    <cellStyle name="Percent 7 4 3 2 4 5" xfId="30891" xr:uid="{00000000-0005-0000-0000-0000E4960000}"/>
    <cellStyle name="Percent 7 4 3 2 4 6" xfId="40136" xr:uid="{00000000-0005-0000-0000-0000E5960000}"/>
    <cellStyle name="Percent 7 4 3 2 5" xfId="1847" xr:uid="{00000000-0005-0000-0000-0000E6960000}"/>
    <cellStyle name="Percent 7 4 3 2 5 2" xfId="6829" xr:uid="{00000000-0005-0000-0000-0000E7960000}"/>
    <cellStyle name="Percent 7 4 3 2 5 2 2" xfId="16074" xr:uid="{00000000-0005-0000-0000-0000E8960000}"/>
    <cellStyle name="Percent 7 4 3 2 5 2 3" xfId="25324" xr:uid="{00000000-0005-0000-0000-0000E9960000}"/>
    <cellStyle name="Percent 7 4 3 2 5 2 4" xfId="34569" xr:uid="{00000000-0005-0000-0000-0000EA960000}"/>
    <cellStyle name="Percent 7 4 3 2 5 2 5" xfId="43814" xr:uid="{00000000-0005-0000-0000-0000EB960000}"/>
    <cellStyle name="Percent 7 4 3 2 5 3" xfId="11092" xr:uid="{00000000-0005-0000-0000-0000EC960000}"/>
    <cellStyle name="Percent 7 4 3 2 5 4" xfId="20342" xr:uid="{00000000-0005-0000-0000-0000ED960000}"/>
    <cellStyle name="Percent 7 4 3 2 5 5" xfId="29587" xr:uid="{00000000-0005-0000-0000-0000EE960000}"/>
    <cellStyle name="Percent 7 4 3 2 5 6" xfId="38832" xr:uid="{00000000-0005-0000-0000-0000EF960000}"/>
    <cellStyle name="Percent 7 4 3 2 6" xfId="5291" xr:uid="{00000000-0005-0000-0000-0000F0960000}"/>
    <cellStyle name="Percent 7 4 3 2 6 2" xfId="14536" xr:uid="{00000000-0005-0000-0000-0000F1960000}"/>
    <cellStyle name="Percent 7 4 3 2 6 3" xfId="23786" xr:uid="{00000000-0005-0000-0000-0000F2960000}"/>
    <cellStyle name="Percent 7 4 3 2 6 4" xfId="33031" xr:uid="{00000000-0005-0000-0000-0000F3960000}"/>
    <cellStyle name="Percent 7 4 3 2 6 5" xfId="42276" xr:uid="{00000000-0005-0000-0000-0000F4960000}"/>
    <cellStyle name="Percent 7 4 3 2 7" xfId="4589" xr:uid="{00000000-0005-0000-0000-0000F5960000}"/>
    <cellStyle name="Percent 7 4 3 2 7 2" xfId="13834" xr:uid="{00000000-0005-0000-0000-0000F6960000}"/>
    <cellStyle name="Percent 7 4 3 2 7 3" xfId="23084" xr:uid="{00000000-0005-0000-0000-0000F7960000}"/>
    <cellStyle name="Percent 7 4 3 2 7 4" xfId="32329" xr:uid="{00000000-0005-0000-0000-0000F8960000}"/>
    <cellStyle name="Percent 7 4 3 2 7 5" xfId="41574" xr:uid="{00000000-0005-0000-0000-0000F9960000}"/>
    <cellStyle name="Percent 7 4 3 2 8" xfId="9554" xr:uid="{00000000-0005-0000-0000-0000FA960000}"/>
    <cellStyle name="Percent 7 4 3 2 9" xfId="18804" xr:uid="{00000000-0005-0000-0000-0000FB960000}"/>
    <cellStyle name="Percent 7 4 3 3" xfId="386" xr:uid="{00000000-0005-0000-0000-0000FC960000}"/>
    <cellStyle name="Percent 7 4 3 3 10" xfId="28127" xr:uid="{00000000-0005-0000-0000-0000FD960000}"/>
    <cellStyle name="Percent 7 4 3 3 11" xfId="37372" xr:uid="{00000000-0005-0000-0000-0000FE960000}"/>
    <cellStyle name="Percent 7 4 3 3 2" xfId="755" xr:uid="{00000000-0005-0000-0000-0000FF960000}"/>
    <cellStyle name="Percent 7 4 3 3 2 10" xfId="37740" xr:uid="{00000000-0005-0000-0000-000000970000}"/>
    <cellStyle name="Percent 7 4 3 3 2 2" xfId="1457" xr:uid="{00000000-0005-0000-0000-000001970000}"/>
    <cellStyle name="Percent 7 4 3 3 2 2 2" xfId="4299" xr:uid="{00000000-0005-0000-0000-000002970000}"/>
    <cellStyle name="Percent 7 4 3 3 2 2 2 2" xfId="9281" xr:uid="{00000000-0005-0000-0000-000003970000}"/>
    <cellStyle name="Percent 7 4 3 3 2 2 2 2 2" xfId="18526" xr:uid="{00000000-0005-0000-0000-000004970000}"/>
    <cellStyle name="Percent 7 4 3 3 2 2 2 2 3" xfId="27776" xr:uid="{00000000-0005-0000-0000-000005970000}"/>
    <cellStyle name="Percent 7 4 3 3 2 2 2 2 4" xfId="37021" xr:uid="{00000000-0005-0000-0000-000006970000}"/>
    <cellStyle name="Percent 7 4 3 3 2 2 2 2 5" xfId="46266" xr:uid="{00000000-0005-0000-0000-000007970000}"/>
    <cellStyle name="Percent 7 4 3 3 2 2 2 3" xfId="13544" xr:uid="{00000000-0005-0000-0000-000008970000}"/>
    <cellStyle name="Percent 7 4 3 3 2 2 2 4" xfId="22794" xr:uid="{00000000-0005-0000-0000-000009970000}"/>
    <cellStyle name="Percent 7 4 3 3 2 2 2 5" xfId="32039" xr:uid="{00000000-0005-0000-0000-00000A970000}"/>
    <cellStyle name="Percent 7 4 3 3 2 2 2 6" xfId="41284" xr:uid="{00000000-0005-0000-0000-00000B970000}"/>
    <cellStyle name="Percent 7 4 3 3 2 2 3" xfId="2878" xr:uid="{00000000-0005-0000-0000-00000C970000}"/>
    <cellStyle name="Percent 7 4 3 3 2 2 3 2" xfId="7860" xr:uid="{00000000-0005-0000-0000-00000D970000}"/>
    <cellStyle name="Percent 7 4 3 3 2 2 3 2 2" xfId="17105" xr:uid="{00000000-0005-0000-0000-00000E970000}"/>
    <cellStyle name="Percent 7 4 3 3 2 2 3 2 3" xfId="26355" xr:uid="{00000000-0005-0000-0000-00000F970000}"/>
    <cellStyle name="Percent 7 4 3 3 2 2 3 2 4" xfId="35600" xr:uid="{00000000-0005-0000-0000-000010970000}"/>
    <cellStyle name="Percent 7 4 3 3 2 2 3 2 5" xfId="44845" xr:uid="{00000000-0005-0000-0000-000011970000}"/>
    <cellStyle name="Percent 7 4 3 3 2 2 3 3" xfId="12123" xr:uid="{00000000-0005-0000-0000-000012970000}"/>
    <cellStyle name="Percent 7 4 3 3 2 2 3 4" xfId="21373" xr:uid="{00000000-0005-0000-0000-000013970000}"/>
    <cellStyle name="Percent 7 4 3 3 2 2 3 5" xfId="30618" xr:uid="{00000000-0005-0000-0000-000014970000}"/>
    <cellStyle name="Percent 7 4 3 3 2 2 3 6" xfId="39863" xr:uid="{00000000-0005-0000-0000-000015970000}"/>
    <cellStyle name="Percent 7 4 3 3 2 2 4" xfId="6439" xr:uid="{00000000-0005-0000-0000-000016970000}"/>
    <cellStyle name="Percent 7 4 3 3 2 2 4 2" xfId="15684" xr:uid="{00000000-0005-0000-0000-000017970000}"/>
    <cellStyle name="Percent 7 4 3 3 2 2 4 3" xfId="24934" xr:uid="{00000000-0005-0000-0000-000018970000}"/>
    <cellStyle name="Percent 7 4 3 3 2 2 4 4" xfId="34179" xr:uid="{00000000-0005-0000-0000-000019970000}"/>
    <cellStyle name="Percent 7 4 3 3 2 2 4 5" xfId="43424" xr:uid="{00000000-0005-0000-0000-00001A970000}"/>
    <cellStyle name="Percent 7 4 3 3 2 2 5" xfId="10702" xr:uid="{00000000-0005-0000-0000-00001B970000}"/>
    <cellStyle name="Percent 7 4 3 3 2 2 6" xfId="19952" xr:uid="{00000000-0005-0000-0000-00001C970000}"/>
    <cellStyle name="Percent 7 4 3 3 2 2 7" xfId="29197" xr:uid="{00000000-0005-0000-0000-00001D970000}"/>
    <cellStyle name="Percent 7 4 3 3 2 2 8" xfId="38442" xr:uid="{00000000-0005-0000-0000-00001E970000}"/>
    <cellStyle name="Percent 7 4 3 3 2 3" xfId="3597" xr:uid="{00000000-0005-0000-0000-00001F970000}"/>
    <cellStyle name="Percent 7 4 3 3 2 3 2" xfId="8579" xr:uid="{00000000-0005-0000-0000-000020970000}"/>
    <cellStyle name="Percent 7 4 3 3 2 3 2 2" xfId="17824" xr:uid="{00000000-0005-0000-0000-000021970000}"/>
    <cellStyle name="Percent 7 4 3 3 2 3 2 3" xfId="27074" xr:uid="{00000000-0005-0000-0000-000022970000}"/>
    <cellStyle name="Percent 7 4 3 3 2 3 2 4" xfId="36319" xr:uid="{00000000-0005-0000-0000-000023970000}"/>
    <cellStyle name="Percent 7 4 3 3 2 3 2 5" xfId="45564" xr:uid="{00000000-0005-0000-0000-000024970000}"/>
    <cellStyle name="Percent 7 4 3 3 2 3 3" xfId="12842" xr:uid="{00000000-0005-0000-0000-000025970000}"/>
    <cellStyle name="Percent 7 4 3 3 2 3 4" xfId="22092" xr:uid="{00000000-0005-0000-0000-000026970000}"/>
    <cellStyle name="Percent 7 4 3 3 2 3 5" xfId="31337" xr:uid="{00000000-0005-0000-0000-000027970000}"/>
    <cellStyle name="Percent 7 4 3 3 2 3 6" xfId="40582" xr:uid="{00000000-0005-0000-0000-000028970000}"/>
    <cellStyle name="Percent 7 4 3 3 2 4" xfId="2159" xr:uid="{00000000-0005-0000-0000-000029970000}"/>
    <cellStyle name="Percent 7 4 3 3 2 4 2" xfId="7141" xr:uid="{00000000-0005-0000-0000-00002A970000}"/>
    <cellStyle name="Percent 7 4 3 3 2 4 2 2" xfId="16386" xr:uid="{00000000-0005-0000-0000-00002B970000}"/>
    <cellStyle name="Percent 7 4 3 3 2 4 2 3" xfId="25636" xr:uid="{00000000-0005-0000-0000-00002C970000}"/>
    <cellStyle name="Percent 7 4 3 3 2 4 2 4" xfId="34881" xr:uid="{00000000-0005-0000-0000-00002D970000}"/>
    <cellStyle name="Percent 7 4 3 3 2 4 2 5" xfId="44126" xr:uid="{00000000-0005-0000-0000-00002E970000}"/>
    <cellStyle name="Percent 7 4 3 3 2 4 3" xfId="11404" xr:uid="{00000000-0005-0000-0000-00002F970000}"/>
    <cellStyle name="Percent 7 4 3 3 2 4 4" xfId="20654" xr:uid="{00000000-0005-0000-0000-000030970000}"/>
    <cellStyle name="Percent 7 4 3 3 2 4 5" xfId="29899" xr:uid="{00000000-0005-0000-0000-000031970000}"/>
    <cellStyle name="Percent 7 4 3 3 2 4 6" xfId="39144" xr:uid="{00000000-0005-0000-0000-000032970000}"/>
    <cellStyle name="Percent 7 4 3 3 2 5" xfId="5737" xr:uid="{00000000-0005-0000-0000-000033970000}"/>
    <cellStyle name="Percent 7 4 3 3 2 5 2" xfId="14982" xr:uid="{00000000-0005-0000-0000-000034970000}"/>
    <cellStyle name="Percent 7 4 3 3 2 5 3" xfId="24232" xr:uid="{00000000-0005-0000-0000-000035970000}"/>
    <cellStyle name="Percent 7 4 3 3 2 5 4" xfId="33477" xr:uid="{00000000-0005-0000-0000-000036970000}"/>
    <cellStyle name="Percent 7 4 3 3 2 5 5" xfId="42722" xr:uid="{00000000-0005-0000-0000-000037970000}"/>
    <cellStyle name="Percent 7 4 3 3 2 6" xfId="5018" xr:uid="{00000000-0005-0000-0000-000038970000}"/>
    <cellStyle name="Percent 7 4 3 3 2 6 2" xfId="14263" xr:uid="{00000000-0005-0000-0000-000039970000}"/>
    <cellStyle name="Percent 7 4 3 3 2 6 3" xfId="23513" xr:uid="{00000000-0005-0000-0000-00003A970000}"/>
    <cellStyle name="Percent 7 4 3 3 2 6 4" xfId="32758" xr:uid="{00000000-0005-0000-0000-00003B970000}"/>
    <cellStyle name="Percent 7 4 3 3 2 6 5" xfId="42003" xr:uid="{00000000-0005-0000-0000-00003C970000}"/>
    <cellStyle name="Percent 7 4 3 3 2 7" xfId="10000" xr:uid="{00000000-0005-0000-0000-00003D970000}"/>
    <cellStyle name="Percent 7 4 3 3 2 8" xfId="19250" xr:uid="{00000000-0005-0000-0000-00003E970000}"/>
    <cellStyle name="Percent 7 4 3 3 2 9" xfId="28495" xr:uid="{00000000-0005-0000-0000-00003F970000}"/>
    <cellStyle name="Percent 7 4 3 3 3" xfId="1106" xr:uid="{00000000-0005-0000-0000-000040970000}"/>
    <cellStyle name="Percent 7 4 3 3 3 2" xfId="3948" xr:uid="{00000000-0005-0000-0000-000041970000}"/>
    <cellStyle name="Percent 7 4 3 3 3 2 2" xfId="8930" xr:uid="{00000000-0005-0000-0000-000042970000}"/>
    <cellStyle name="Percent 7 4 3 3 3 2 2 2" xfId="18175" xr:uid="{00000000-0005-0000-0000-000043970000}"/>
    <cellStyle name="Percent 7 4 3 3 3 2 2 3" xfId="27425" xr:uid="{00000000-0005-0000-0000-000044970000}"/>
    <cellStyle name="Percent 7 4 3 3 3 2 2 4" xfId="36670" xr:uid="{00000000-0005-0000-0000-000045970000}"/>
    <cellStyle name="Percent 7 4 3 3 3 2 2 5" xfId="45915" xr:uid="{00000000-0005-0000-0000-000046970000}"/>
    <cellStyle name="Percent 7 4 3 3 3 2 3" xfId="13193" xr:uid="{00000000-0005-0000-0000-000047970000}"/>
    <cellStyle name="Percent 7 4 3 3 3 2 4" xfId="22443" xr:uid="{00000000-0005-0000-0000-000048970000}"/>
    <cellStyle name="Percent 7 4 3 3 3 2 5" xfId="31688" xr:uid="{00000000-0005-0000-0000-000049970000}"/>
    <cellStyle name="Percent 7 4 3 3 3 2 6" xfId="40933" xr:uid="{00000000-0005-0000-0000-00004A970000}"/>
    <cellStyle name="Percent 7 4 3 3 3 3" xfId="2510" xr:uid="{00000000-0005-0000-0000-00004B970000}"/>
    <cellStyle name="Percent 7 4 3 3 3 3 2" xfId="7492" xr:uid="{00000000-0005-0000-0000-00004C970000}"/>
    <cellStyle name="Percent 7 4 3 3 3 3 2 2" xfId="16737" xr:uid="{00000000-0005-0000-0000-00004D970000}"/>
    <cellStyle name="Percent 7 4 3 3 3 3 2 3" xfId="25987" xr:uid="{00000000-0005-0000-0000-00004E970000}"/>
    <cellStyle name="Percent 7 4 3 3 3 3 2 4" xfId="35232" xr:uid="{00000000-0005-0000-0000-00004F970000}"/>
    <cellStyle name="Percent 7 4 3 3 3 3 2 5" xfId="44477" xr:uid="{00000000-0005-0000-0000-000050970000}"/>
    <cellStyle name="Percent 7 4 3 3 3 3 3" xfId="11755" xr:uid="{00000000-0005-0000-0000-000051970000}"/>
    <cellStyle name="Percent 7 4 3 3 3 3 4" xfId="21005" xr:uid="{00000000-0005-0000-0000-000052970000}"/>
    <cellStyle name="Percent 7 4 3 3 3 3 5" xfId="30250" xr:uid="{00000000-0005-0000-0000-000053970000}"/>
    <cellStyle name="Percent 7 4 3 3 3 3 6" xfId="39495" xr:uid="{00000000-0005-0000-0000-000054970000}"/>
    <cellStyle name="Percent 7 4 3 3 3 4" xfId="6088" xr:uid="{00000000-0005-0000-0000-000055970000}"/>
    <cellStyle name="Percent 7 4 3 3 3 4 2" xfId="15333" xr:uid="{00000000-0005-0000-0000-000056970000}"/>
    <cellStyle name="Percent 7 4 3 3 3 4 3" xfId="24583" xr:uid="{00000000-0005-0000-0000-000057970000}"/>
    <cellStyle name="Percent 7 4 3 3 3 4 4" xfId="33828" xr:uid="{00000000-0005-0000-0000-000058970000}"/>
    <cellStyle name="Percent 7 4 3 3 3 4 5" xfId="43073" xr:uid="{00000000-0005-0000-0000-000059970000}"/>
    <cellStyle name="Percent 7 4 3 3 3 5" xfId="10351" xr:uid="{00000000-0005-0000-0000-00005A970000}"/>
    <cellStyle name="Percent 7 4 3 3 3 6" xfId="19601" xr:uid="{00000000-0005-0000-0000-00005B970000}"/>
    <cellStyle name="Percent 7 4 3 3 3 7" xfId="28846" xr:uid="{00000000-0005-0000-0000-00005C970000}"/>
    <cellStyle name="Percent 7 4 3 3 3 8" xfId="38091" xr:uid="{00000000-0005-0000-0000-00005D970000}"/>
    <cellStyle name="Percent 7 4 3 3 4" xfId="3229" xr:uid="{00000000-0005-0000-0000-00005E970000}"/>
    <cellStyle name="Percent 7 4 3 3 4 2" xfId="8211" xr:uid="{00000000-0005-0000-0000-00005F970000}"/>
    <cellStyle name="Percent 7 4 3 3 4 2 2" xfId="17456" xr:uid="{00000000-0005-0000-0000-000060970000}"/>
    <cellStyle name="Percent 7 4 3 3 4 2 3" xfId="26706" xr:uid="{00000000-0005-0000-0000-000061970000}"/>
    <cellStyle name="Percent 7 4 3 3 4 2 4" xfId="35951" xr:uid="{00000000-0005-0000-0000-000062970000}"/>
    <cellStyle name="Percent 7 4 3 3 4 2 5" xfId="45196" xr:uid="{00000000-0005-0000-0000-000063970000}"/>
    <cellStyle name="Percent 7 4 3 3 4 3" xfId="12474" xr:uid="{00000000-0005-0000-0000-000064970000}"/>
    <cellStyle name="Percent 7 4 3 3 4 4" xfId="21724" xr:uid="{00000000-0005-0000-0000-000065970000}"/>
    <cellStyle name="Percent 7 4 3 3 4 5" xfId="30969" xr:uid="{00000000-0005-0000-0000-000066970000}"/>
    <cellStyle name="Percent 7 4 3 3 4 6" xfId="40214" xr:uid="{00000000-0005-0000-0000-000067970000}"/>
    <cellStyle name="Percent 7 4 3 3 5" xfId="1691" xr:uid="{00000000-0005-0000-0000-000068970000}"/>
    <cellStyle name="Percent 7 4 3 3 5 2" xfId="6673" xr:uid="{00000000-0005-0000-0000-000069970000}"/>
    <cellStyle name="Percent 7 4 3 3 5 2 2" xfId="15918" xr:uid="{00000000-0005-0000-0000-00006A970000}"/>
    <cellStyle name="Percent 7 4 3 3 5 2 3" xfId="25168" xr:uid="{00000000-0005-0000-0000-00006B970000}"/>
    <cellStyle name="Percent 7 4 3 3 5 2 4" xfId="34413" xr:uid="{00000000-0005-0000-0000-00006C970000}"/>
    <cellStyle name="Percent 7 4 3 3 5 2 5" xfId="43658" xr:uid="{00000000-0005-0000-0000-00006D970000}"/>
    <cellStyle name="Percent 7 4 3 3 5 3" xfId="10936" xr:uid="{00000000-0005-0000-0000-00006E970000}"/>
    <cellStyle name="Percent 7 4 3 3 5 4" xfId="20186" xr:uid="{00000000-0005-0000-0000-00006F970000}"/>
    <cellStyle name="Percent 7 4 3 3 5 5" xfId="29431" xr:uid="{00000000-0005-0000-0000-000070970000}"/>
    <cellStyle name="Percent 7 4 3 3 5 6" xfId="38676" xr:uid="{00000000-0005-0000-0000-000071970000}"/>
    <cellStyle name="Percent 7 4 3 3 6" xfId="5369" xr:uid="{00000000-0005-0000-0000-000072970000}"/>
    <cellStyle name="Percent 7 4 3 3 6 2" xfId="14614" xr:uid="{00000000-0005-0000-0000-000073970000}"/>
    <cellStyle name="Percent 7 4 3 3 6 3" xfId="23864" xr:uid="{00000000-0005-0000-0000-000074970000}"/>
    <cellStyle name="Percent 7 4 3 3 6 4" xfId="33109" xr:uid="{00000000-0005-0000-0000-000075970000}"/>
    <cellStyle name="Percent 7 4 3 3 6 5" xfId="42354" xr:uid="{00000000-0005-0000-0000-000076970000}"/>
    <cellStyle name="Percent 7 4 3 3 7" xfId="4667" xr:uid="{00000000-0005-0000-0000-000077970000}"/>
    <cellStyle name="Percent 7 4 3 3 7 2" xfId="13912" xr:uid="{00000000-0005-0000-0000-000078970000}"/>
    <cellStyle name="Percent 7 4 3 3 7 3" xfId="23162" xr:uid="{00000000-0005-0000-0000-000079970000}"/>
    <cellStyle name="Percent 7 4 3 3 7 4" xfId="32407" xr:uid="{00000000-0005-0000-0000-00007A970000}"/>
    <cellStyle name="Percent 7 4 3 3 7 5" xfId="41652" xr:uid="{00000000-0005-0000-0000-00007B970000}"/>
    <cellStyle name="Percent 7 4 3 3 8" xfId="9632" xr:uid="{00000000-0005-0000-0000-00007C970000}"/>
    <cellStyle name="Percent 7 4 3 3 9" xfId="18882" xr:uid="{00000000-0005-0000-0000-00007D970000}"/>
    <cellStyle name="Percent 7 4 3 4" xfId="521" xr:uid="{00000000-0005-0000-0000-00007E970000}"/>
    <cellStyle name="Percent 7 4 3 4 10" xfId="37506" xr:uid="{00000000-0005-0000-0000-00007F970000}"/>
    <cellStyle name="Percent 7 4 3 4 2" xfId="1223" xr:uid="{00000000-0005-0000-0000-000080970000}"/>
    <cellStyle name="Percent 7 4 3 4 2 2" xfId="4065" xr:uid="{00000000-0005-0000-0000-000081970000}"/>
    <cellStyle name="Percent 7 4 3 4 2 2 2" xfId="9047" xr:uid="{00000000-0005-0000-0000-000082970000}"/>
    <cellStyle name="Percent 7 4 3 4 2 2 2 2" xfId="18292" xr:uid="{00000000-0005-0000-0000-000083970000}"/>
    <cellStyle name="Percent 7 4 3 4 2 2 2 3" xfId="27542" xr:uid="{00000000-0005-0000-0000-000084970000}"/>
    <cellStyle name="Percent 7 4 3 4 2 2 2 4" xfId="36787" xr:uid="{00000000-0005-0000-0000-000085970000}"/>
    <cellStyle name="Percent 7 4 3 4 2 2 2 5" xfId="46032" xr:uid="{00000000-0005-0000-0000-000086970000}"/>
    <cellStyle name="Percent 7 4 3 4 2 2 3" xfId="13310" xr:uid="{00000000-0005-0000-0000-000087970000}"/>
    <cellStyle name="Percent 7 4 3 4 2 2 4" xfId="22560" xr:uid="{00000000-0005-0000-0000-000088970000}"/>
    <cellStyle name="Percent 7 4 3 4 2 2 5" xfId="31805" xr:uid="{00000000-0005-0000-0000-000089970000}"/>
    <cellStyle name="Percent 7 4 3 4 2 2 6" xfId="41050" xr:uid="{00000000-0005-0000-0000-00008A970000}"/>
    <cellStyle name="Percent 7 4 3 4 2 3" xfId="2644" xr:uid="{00000000-0005-0000-0000-00008B970000}"/>
    <cellStyle name="Percent 7 4 3 4 2 3 2" xfId="7626" xr:uid="{00000000-0005-0000-0000-00008C970000}"/>
    <cellStyle name="Percent 7 4 3 4 2 3 2 2" xfId="16871" xr:uid="{00000000-0005-0000-0000-00008D970000}"/>
    <cellStyle name="Percent 7 4 3 4 2 3 2 3" xfId="26121" xr:uid="{00000000-0005-0000-0000-00008E970000}"/>
    <cellStyle name="Percent 7 4 3 4 2 3 2 4" xfId="35366" xr:uid="{00000000-0005-0000-0000-00008F970000}"/>
    <cellStyle name="Percent 7 4 3 4 2 3 2 5" xfId="44611" xr:uid="{00000000-0005-0000-0000-000090970000}"/>
    <cellStyle name="Percent 7 4 3 4 2 3 3" xfId="11889" xr:uid="{00000000-0005-0000-0000-000091970000}"/>
    <cellStyle name="Percent 7 4 3 4 2 3 4" xfId="21139" xr:uid="{00000000-0005-0000-0000-000092970000}"/>
    <cellStyle name="Percent 7 4 3 4 2 3 5" xfId="30384" xr:uid="{00000000-0005-0000-0000-000093970000}"/>
    <cellStyle name="Percent 7 4 3 4 2 3 6" xfId="39629" xr:uid="{00000000-0005-0000-0000-000094970000}"/>
    <cellStyle name="Percent 7 4 3 4 2 4" xfId="6205" xr:uid="{00000000-0005-0000-0000-000095970000}"/>
    <cellStyle name="Percent 7 4 3 4 2 4 2" xfId="15450" xr:uid="{00000000-0005-0000-0000-000096970000}"/>
    <cellStyle name="Percent 7 4 3 4 2 4 3" xfId="24700" xr:uid="{00000000-0005-0000-0000-000097970000}"/>
    <cellStyle name="Percent 7 4 3 4 2 4 4" xfId="33945" xr:uid="{00000000-0005-0000-0000-000098970000}"/>
    <cellStyle name="Percent 7 4 3 4 2 4 5" xfId="43190" xr:uid="{00000000-0005-0000-0000-000099970000}"/>
    <cellStyle name="Percent 7 4 3 4 2 5" xfId="10468" xr:uid="{00000000-0005-0000-0000-00009A970000}"/>
    <cellStyle name="Percent 7 4 3 4 2 6" xfId="19718" xr:uid="{00000000-0005-0000-0000-00009B970000}"/>
    <cellStyle name="Percent 7 4 3 4 2 7" xfId="28963" xr:uid="{00000000-0005-0000-0000-00009C970000}"/>
    <cellStyle name="Percent 7 4 3 4 2 8" xfId="38208" xr:uid="{00000000-0005-0000-0000-00009D970000}"/>
    <cellStyle name="Percent 7 4 3 4 3" xfId="3363" xr:uid="{00000000-0005-0000-0000-00009E970000}"/>
    <cellStyle name="Percent 7 4 3 4 3 2" xfId="8345" xr:uid="{00000000-0005-0000-0000-00009F970000}"/>
    <cellStyle name="Percent 7 4 3 4 3 2 2" xfId="17590" xr:uid="{00000000-0005-0000-0000-0000A0970000}"/>
    <cellStyle name="Percent 7 4 3 4 3 2 3" xfId="26840" xr:uid="{00000000-0005-0000-0000-0000A1970000}"/>
    <cellStyle name="Percent 7 4 3 4 3 2 4" xfId="36085" xr:uid="{00000000-0005-0000-0000-0000A2970000}"/>
    <cellStyle name="Percent 7 4 3 4 3 2 5" xfId="45330" xr:uid="{00000000-0005-0000-0000-0000A3970000}"/>
    <cellStyle name="Percent 7 4 3 4 3 3" xfId="12608" xr:uid="{00000000-0005-0000-0000-0000A4970000}"/>
    <cellStyle name="Percent 7 4 3 4 3 4" xfId="21858" xr:uid="{00000000-0005-0000-0000-0000A5970000}"/>
    <cellStyle name="Percent 7 4 3 4 3 5" xfId="31103" xr:uid="{00000000-0005-0000-0000-0000A6970000}"/>
    <cellStyle name="Percent 7 4 3 4 3 6" xfId="40348" xr:uid="{00000000-0005-0000-0000-0000A7970000}"/>
    <cellStyle name="Percent 7 4 3 4 4" xfId="1925" xr:uid="{00000000-0005-0000-0000-0000A8970000}"/>
    <cellStyle name="Percent 7 4 3 4 4 2" xfId="6907" xr:uid="{00000000-0005-0000-0000-0000A9970000}"/>
    <cellStyle name="Percent 7 4 3 4 4 2 2" xfId="16152" xr:uid="{00000000-0005-0000-0000-0000AA970000}"/>
    <cellStyle name="Percent 7 4 3 4 4 2 3" xfId="25402" xr:uid="{00000000-0005-0000-0000-0000AB970000}"/>
    <cellStyle name="Percent 7 4 3 4 4 2 4" xfId="34647" xr:uid="{00000000-0005-0000-0000-0000AC970000}"/>
    <cellStyle name="Percent 7 4 3 4 4 2 5" xfId="43892" xr:uid="{00000000-0005-0000-0000-0000AD970000}"/>
    <cellStyle name="Percent 7 4 3 4 4 3" xfId="11170" xr:uid="{00000000-0005-0000-0000-0000AE970000}"/>
    <cellStyle name="Percent 7 4 3 4 4 4" xfId="20420" xr:uid="{00000000-0005-0000-0000-0000AF970000}"/>
    <cellStyle name="Percent 7 4 3 4 4 5" xfId="29665" xr:uid="{00000000-0005-0000-0000-0000B0970000}"/>
    <cellStyle name="Percent 7 4 3 4 4 6" xfId="38910" xr:uid="{00000000-0005-0000-0000-0000B1970000}"/>
    <cellStyle name="Percent 7 4 3 4 5" xfId="5503" xr:uid="{00000000-0005-0000-0000-0000B2970000}"/>
    <cellStyle name="Percent 7 4 3 4 5 2" xfId="14748" xr:uid="{00000000-0005-0000-0000-0000B3970000}"/>
    <cellStyle name="Percent 7 4 3 4 5 3" xfId="23998" xr:uid="{00000000-0005-0000-0000-0000B4970000}"/>
    <cellStyle name="Percent 7 4 3 4 5 4" xfId="33243" xr:uid="{00000000-0005-0000-0000-0000B5970000}"/>
    <cellStyle name="Percent 7 4 3 4 5 5" xfId="42488" xr:uid="{00000000-0005-0000-0000-0000B6970000}"/>
    <cellStyle name="Percent 7 4 3 4 6" xfId="4784" xr:uid="{00000000-0005-0000-0000-0000B7970000}"/>
    <cellStyle name="Percent 7 4 3 4 6 2" xfId="14029" xr:uid="{00000000-0005-0000-0000-0000B8970000}"/>
    <cellStyle name="Percent 7 4 3 4 6 3" xfId="23279" xr:uid="{00000000-0005-0000-0000-0000B9970000}"/>
    <cellStyle name="Percent 7 4 3 4 6 4" xfId="32524" xr:uid="{00000000-0005-0000-0000-0000BA970000}"/>
    <cellStyle name="Percent 7 4 3 4 6 5" xfId="41769" xr:uid="{00000000-0005-0000-0000-0000BB970000}"/>
    <cellStyle name="Percent 7 4 3 4 7" xfId="9766" xr:uid="{00000000-0005-0000-0000-0000BC970000}"/>
    <cellStyle name="Percent 7 4 3 4 8" xfId="19016" xr:uid="{00000000-0005-0000-0000-0000BD970000}"/>
    <cellStyle name="Percent 7 4 3 4 9" xfId="28261" xr:uid="{00000000-0005-0000-0000-0000BE970000}"/>
    <cellStyle name="Percent 7 4 3 5" xfId="872" xr:uid="{00000000-0005-0000-0000-0000BF970000}"/>
    <cellStyle name="Percent 7 4 3 5 2" xfId="3714" xr:uid="{00000000-0005-0000-0000-0000C0970000}"/>
    <cellStyle name="Percent 7 4 3 5 2 2" xfId="8696" xr:uid="{00000000-0005-0000-0000-0000C1970000}"/>
    <cellStyle name="Percent 7 4 3 5 2 2 2" xfId="17941" xr:uid="{00000000-0005-0000-0000-0000C2970000}"/>
    <cellStyle name="Percent 7 4 3 5 2 2 3" xfId="27191" xr:uid="{00000000-0005-0000-0000-0000C3970000}"/>
    <cellStyle name="Percent 7 4 3 5 2 2 4" xfId="36436" xr:uid="{00000000-0005-0000-0000-0000C4970000}"/>
    <cellStyle name="Percent 7 4 3 5 2 2 5" xfId="45681" xr:uid="{00000000-0005-0000-0000-0000C5970000}"/>
    <cellStyle name="Percent 7 4 3 5 2 3" xfId="12959" xr:uid="{00000000-0005-0000-0000-0000C6970000}"/>
    <cellStyle name="Percent 7 4 3 5 2 4" xfId="22209" xr:uid="{00000000-0005-0000-0000-0000C7970000}"/>
    <cellStyle name="Percent 7 4 3 5 2 5" xfId="31454" xr:uid="{00000000-0005-0000-0000-0000C8970000}"/>
    <cellStyle name="Percent 7 4 3 5 2 6" xfId="40699" xr:uid="{00000000-0005-0000-0000-0000C9970000}"/>
    <cellStyle name="Percent 7 4 3 5 3" xfId="2276" xr:uid="{00000000-0005-0000-0000-0000CA970000}"/>
    <cellStyle name="Percent 7 4 3 5 3 2" xfId="7258" xr:uid="{00000000-0005-0000-0000-0000CB970000}"/>
    <cellStyle name="Percent 7 4 3 5 3 2 2" xfId="16503" xr:uid="{00000000-0005-0000-0000-0000CC970000}"/>
    <cellStyle name="Percent 7 4 3 5 3 2 3" xfId="25753" xr:uid="{00000000-0005-0000-0000-0000CD970000}"/>
    <cellStyle name="Percent 7 4 3 5 3 2 4" xfId="34998" xr:uid="{00000000-0005-0000-0000-0000CE970000}"/>
    <cellStyle name="Percent 7 4 3 5 3 2 5" xfId="44243" xr:uid="{00000000-0005-0000-0000-0000CF970000}"/>
    <cellStyle name="Percent 7 4 3 5 3 3" xfId="11521" xr:uid="{00000000-0005-0000-0000-0000D0970000}"/>
    <cellStyle name="Percent 7 4 3 5 3 4" xfId="20771" xr:uid="{00000000-0005-0000-0000-0000D1970000}"/>
    <cellStyle name="Percent 7 4 3 5 3 5" xfId="30016" xr:uid="{00000000-0005-0000-0000-0000D2970000}"/>
    <cellStyle name="Percent 7 4 3 5 3 6" xfId="39261" xr:uid="{00000000-0005-0000-0000-0000D3970000}"/>
    <cellStyle name="Percent 7 4 3 5 4" xfId="5854" xr:uid="{00000000-0005-0000-0000-0000D4970000}"/>
    <cellStyle name="Percent 7 4 3 5 4 2" xfId="15099" xr:uid="{00000000-0005-0000-0000-0000D5970000}"/>
    <cellStyle name="Percent 7 4 3 5 4 3" xfId="24349" xr:uid="{00000000-0005-0000-0000-0000D6970000}"/>
    <cellStyle name="Percent 7 4 3 5 4 4" xfId="33594" xr:uid="{00000000-0005-0000-0000-0000D7970000}"/>
    <cellStyle name="Percent 7 4 3 5 4 5" xfId="42839" xr:uid="{00000000-0005-0000-0000-0000D8970000}"/>
    <cellStyle name="Percent 7 4 3 5 5" xfId="10117" xr:uid="{00000000-0005-0000-0000-0000D9970000}"/>
    <cellStyle name="Percent 7 4 3 5 6" xfId="19367" xr:uid="{00000000-0005-0000-0000-0000DA970000}"/>
    <cellStyle name="Percent 7 4 3 5 7" xfId="28612" xr:uid="{00000000-0005-0000-0000-0000DB970000}"/>
    <cellStyle name="Percent 7 4 3 5 8" xfId="37857" xr:uid="{00000000-0005-0000-0000-0000DC970000}"/>
    <cellStyle name="Percent 7 4 3 6" xfId="2995" xr:uid="{00000000-0005-0000-0000-0000DD970000}"/>
    <cellStyle name="Percent 7 4 3 6 2" xfId="7977" xr:uid="{00000000-0005-0000-0000-0000DE970000}"/>
    <cellStyle name="Percent 7 4 3 6 2 2" xfId="17222" xr:uid="{00000000-0005-0000-0000-0000DF970000}"/>
    <cellStyle name="Percent 7 4 3 6 2 3" xfId="26472" xr:uid="{00000000-0005-0000-0000-0000E0970000}"/>
    <cellStyle name="Percent 7 4 3 6 2 4" xfId="35717" xr:uid="{00000000-0005-0000-0000-0000E1970000}"/>
    <cellStyle name="Percent 7 4 3 6 2 5" xfId="44962" xr:uid="{00000000-0005-0000-0000-0000E2970000}"/>
    <cellStyle name="Percent 7 4 3 6 3" xfId="12240" xr:uid="{00000000-0005-0000-0000-0000E3970000}"/>
    <cellStyle name="Percent 7 4 3 6 4" xfId="21490" xr:uid="{00000000-0005-0000-0000-0000E4970000}"/>
    <cellStyle name="Percent 7 4 3 6 5" xfId="30735" xr:uid="{00000000-0005-0000-0000-0000E5970000}"/>
    <cellStyle name="Percent 7 4 3 6 6" xfId="39980" xr:uid="{00000000-0005-0000-0000-0000E6970000}"/>
    <cellStyle name="Percent 7 4 3 7" xfId="1613" xr:uid="{00000000-0005-0000-0000-0000E7970000}"/>
    <cellStyle name="Percent 7 4 3 7 2" xfId="6595" xr:uid="{00000000-0005-0000-0000-0000E8970000}"/>
    <cellStyle name="Percent 7 4 3 7 2 2" xfId="15840" xr:uid="{00000000-0005-0000-0000-0000E9970000}"/>
    <cellStyle name="Percent 7 4 3 7 2 3" xfId="25090" xr:uid="{00000000-0005-0000-0000-0000EA970000}"/>
    <cellStyle name="Percent 7 4 3 7 2 4" xfId="34335" xr:uid="{00000000-0005-0000-0000-0000EB970000}"/>
    <cellStyle name="Percent 7 4 3 7 2 5" xfId="43580" xr:uid="{00000000-0005-0000-0000-0000EC970000}"/>
    <cellStyle name="Percent 7 4 3 7 3" xfId="10858" xr:uid="{00000000-0005-0000-0000-0000ED970000}"/>
    <cellStyle name="Percent 7 4 3 7 4" xfId="20108" xr:uid="{00000000-0005-0000-0000-0000EE970000}"/>
    <cellStyle name="Percent 7 4 3 7 5" xfId="29353" xr:uid="{00000000-0005-0000-0000-0000EF970000}"/>
    <cellStyle name="Percent 7 4 3 7 6" xfId="38598" xr:uid="{00000000-0005-0000-0000-0000F0970000}"/>
    <cellStyle name="Percent 7 4 3 8" xfId="5135" xr:uid="{00000000-0005-0000-0000-0000F1970000}"/>
    <cellStyle name="Percent 7 4 3 8 2" xfId="14380" xr:uid="{00000000-0005-0000-0000-0000F2970000}"/>
    <cellStyle name="Percent 7 4 3 8 3" xfId="23630" xr:uid="{00000000-0005-0000-0000-0000F3970000}"/>
    <cellStyle name="Percent 7 4 3 8 4" xfId="32875" xr:uid="{00000000-0005-0000-0000-0000F4970000}"/>
    <cellStyle name="Percent 7 4 3 8 5" xfId="42120" xr:uid="{00000000-0005-0000-0000-0000F5970000}"/>
    <cellStyle name="Percent 7 4 3 9" xfId="4433" xr:uid="{00000000-0005-0000-0000-0000F6970000}"/>
    <cellStyle name="Percent 7 4 3 9 2" xfId="13678" xr:uid="{00000000-0005-0000-0000-0000F7970000}"/>
    <cellStyle name="Percent 7 4 3 9 3" xfId="22928" xr:uid="{00000000-0005-0000-0000-0000F8970000}"/>
    <cellStyle name="Percent 7 4 3 9 4" xfId="32173" xr:uid="{00000000-0005-0000-0000-0000F9970000}"/>
    <cellStyle name="Percent 7 4 3 9 5" xfId="41418" xr:uid="{00000000-0005-0000-0000-0000FA970000}"/>
    <cellStyle name="Percent 7 4 4" xfId="230" xr:uid="{00000000-0005-0000-0000-0000FB970000}"/>
    <cellStyle name="Percent 7 4 4 10" xfId="27971" xr:uid="{00000000-0005-0000-0000-0000FC970000}"/>
    <cellStyle name="Percent 7 4 4 11" xfId="37216" xr:uid="{00000000-0005-0000-0000-0000FD970000}"/>
    <cellStyle name="Percent 7 4 4 2" xfId="599" xr:uid="{00000000-0005-0000-0000-0000FE970000}"/>
    <cellStyle name="Percent 7 4 4 2 10" xfId="37584" xr:uid="{00000000-0005-0000-0000-0000FF970000}"/>
    <cellStyle name="Percent 7 4 4 2 2" xfId="1301" xr:uid="{00000000-0005-0000-0000-000000980000}"/>
    <cellStyle name="Percent 7 4 4 2 2 2" xfId="4143" xr:uid="{00000000-0005-0000-0000-000001980000}"/>
    <cellStyle name="Percent 7 4 4 2 2 2 2" xfId="9125" xr:uid="{00000000-0005-0000-0000-000002980000}"/>
    <cellStyle name="Percent 7 4 4 2 2 2 2 2" xfId="18370" xr:uid="{00000000-0005-0000-0000-000003980000}"/>
    <cellStyle name="Percent 7 4 4 2 2 2 2 3" xfId="27620" xr:uid="{00000000-0005-0000-0000-000004980000}"/>
    <cellStyle name="Percent 7 4 4 2 2 2 2 4" xfId="36865" xr:uid="{00000000-0005-0000-0000-000005980000}"/>
    <cellStyle name="Percent 7 4 4 2 2 2 2 5" xfId="46110" xr:uid="{00000000-0005-0000-0000-000006980000}"/>
    <cellStyle name="Percent 7 4 4 2 2 2 3" xfId="13388" xr:uid="{00000000-0005-0000-0000-000007980000}"/>
    <cellStyle name="Percent 7 4 4 2 2 2 4" xfId="22638" xr:uid="{00000000-0005-0000-0000-000008980000}"/>
    <cellStyle name="Percent 7 4 4 2 2 2 5" xfId="31883" xr:uid="{00000000-0005-0000-0000-000009980000}"/>
    <cellStyle name="Percent 7 4 4 2 2 2 6" xfId="41128" xr:uid="{00000000-0005-0000-0000-00000A980000}"/>
    <cellStyle name="Percent 7 4 4 2 2 3" xfId="2722" xr:uid="{00000000-0005-0000-0000-00000B980000}"/>
    <cellStyle name="Percent 7 4 4 2 2 3 2" xfId="7704" xr:uid="{00000000-0005-0000-0000-00000C980000}"/>
    <cellStyle name="Percent 7 4 4 2 2 3 2 2" xfId="16949" xr:uid="{00000000-0005-0000-0000-00000D980000}"/>
    <cellStyle name="Percent 7 4 4 2 2 3 2 3" xfId="26199" xr:uid="{00000000-0005-0000-0000-00000E980000}"/>
    <cellStyle name="Percent 7 4 4 2 2 3 2 4" xfId="35444" xr:uid="{00000000-0005-0000-0000-00000F980000}"/>
    <cellStyle name="Percent 7 4 4 2 2 3 2 5" xfId="44689" xr:uid="{00000000-0005-0000-0000-000010980000}"/>
    <cellStyle name="Percent 7 4 4 2 2 3 3" xfId="11967" xr:uid="{00000000-0005-0000-0000-000011980000}"/>
    <cellStyle name="Percent 7 4 4 2 2 3 4" xfId="21217" xr:uid="{00000000-0005-0000-0000-000012980000}"/>
    <cellStyle name="Percent 7 4 4 2 2 3 5" xfId="30462" xr:uid="{00000000-0005-0000-0000-000013980000}"/>
    <cellStyle name="Percent 7 4 4 2 2 3 6" xfId="39707" xr:uid="{00000000-0005-0000-0000-000014980000}"/>
    <cellStyle name="Percent 7 4 4 2 2 4" xfId="6283" xr:uid="{00000000-0005-0000-0000-000015980000}"/>
    <cellStyle name="Percent 7 4 4 2 2 4 2" xfId="15528" xr:uid="{00000000-0005-0000-0000-000016980000}"/>
    <cellStyle name="Percent 7 4 4 2 2 4 3" xfId="24778" xr:uid="{00000000-0005-0000-0000-000017980000}"/>
    <cellStyle name="Percent 7 4 4 2 2 4 4" xfId="34023" xr:uid="{00000000-0005-0000-0000-000018980000}"/>
    <cellStyle name="Percent 7 4 4 2 2 4 5" xfId="43268" xr:uid="{00000000-0005-0000-0000-000019980000}"/>
    <cellStyle name="Percent 7 4 4 2 2 5" xfId="10546" xr:uid="{00000000-0005-0000-0000-00001A980000}"/>
    <cellStyle name="Percent 7 4 4 2 2 6" xfId="19796" xr:uid="{00000000-0005-0000-0000-00001B980000}"/>
    <cellStyle name="Percent 7 4 4 2 2 7" xfId="29041" xr:uid="{00000000-0005-0000-0000-00001C980000}"/>
    <cellStyle name="Percent 7 4 4 2 2 8" xfId="38286" xr:uid="{00000000-0005-0000-0000-00001D980000}"/>
    <cellStyle name="Percent 7 4 4 2 3" xfId="3441" xr:uid="{00000000-0005-0000-0000-00001E980000}"/>
    <cellStyle name="Percent 7 4 4 2 3 2" xfId="8423" xr:uid="{00000000-0005-0000-0000-00001F980000}"/>
    <cellStyle name="Percent 7 4 4 2 3 2 2" xfId="17668" xr:uid="{00000000-0005-0000-0000-000020980000}"/>
    <cellStyle name="Percent 7 4 4 2 3 2 3" xfId="26918" xr:uid="{00000000-0005-0000-0000-000021980000}"/>
    <cellStyle name="Percent 7 4 4 2 3 2 4" xfId="36163" xr:uid="{00000000-0005-0000-0000-000022980000}"/>
    <cellStyle name="Percent 7 4 4 2 3 2 5" xfId="45408" xr:uid="{00000000-0005-0000-0000-000023980000}"/>
    <cellStyle name="Percent 7 4 4 2 3 3" xfId="12686" xr:uid="{00000000-0005-0000-0000-000024980000}"/>
    <cellStyle name="Percent 7 4 4 2 3 4" xfId="21936" xr:uid="{00000000-0005-0000-0000-000025980000}"/>
    <cellStyle name="Percent 7 4 4 2 3 5" xfId="31181" xr:uid="{00000000-0005-0000-0000-000026980000}"/>
    <cellStyle name="Percent 7 4 4 2 3 6" xfId="40426" xr:uid="{00000000-0005-0000-0000-000027980000}"/>
    <cellStyle name="Percent 7 4 4 2 4" xfId="2003" xr:uid="{00000000-0005-0000-0000-000028980000}"/>
    <cellStyle name="Percent 7 4 4 2 4 2" xfId="6985" xr:uid="{00000000-0005-0000-0000-000029980000}"/>
    <cellStyle name="Percent 7 4 4 2 4 2 2" xfId="16230" xr:uid="{00000000-0005-0000-0000-00002A980000}"/>
    <cellStyle name="Percent 7 4 4 2 4 2 3" xfId="25480" xr:uid="{00000000-0005-0000-0000-00002B980000}"/>
    <cellStyle name="Percent 7 4 4 2 4 2 4" xfId="34725" xr:uid="{00000000-0005-0000-0000-00002C980000}"/>
    <cellStyle name="Percent 7 4 4 2 4 2 5" xfId="43970" xr:uid="{00000000-0005-0000-0000-00002D980000}"/>
    <cellStyle name="Percent 7 4 4 2 4 3" xfId="11248" xr:uid="{00000000-0005-0000-0000-00002E980000}"/>
    <cellStyle name="Percent 7 4 4 2 4 4" xfId="20498" xr:uid="{00000000-0005-0000-0000-00002F980000}"/>
    <cellStyle name="Percent 7 4 4 2 4 5" xfId="29743" xr:uid="{00000000-0005-0000-0000-000030980000}"/>
    <cellStyle name="Percent 7 4 4 2 4 6" xfId="38988" xr:uid="{00000000-0005-0000-0000-000031980000}"/>
    <cellStyle name="Percent 7 4 4 2 5" xfId="5581" xr:uid="{00000000-0005-0000-0000-000032980000}"/>
    <cellStyle name="Percent 7 4 4 2 5 2" xfId="14826" xr:uid="{00000000-0005-0000-0000-000033980000}"/>
    <cellStyle name="Percent 7 4 4 2 5 3" xfId="24076" xr:uid="{00000000-0005-0000-0000-000034980000}"/>
    <cellStyle name="Percent 7 4 4 2 5 4" xfId="33321" xr:uid="{00000000-0005-0000-0000-000035980000}"/>
    <cellStyle name="Percent 7 4 4 2 5 5" xfId="42566" xr:uid="{00000000-0005-0000-0000-000036980000}"/>
    <cellStyle name="Percent 7 4 4 2 6" xfId="4862" xr:uid="{00000000-0005-0000-0000-000037980000}"/>
    <cellStyle name="Percent 7 4 4 2 6 2" xfId="14107" xr:uid="{00000000-0005-0000-0000-000038980000}"/>
    <cellStyle name="Percent 7 4 4 2 6 3" xfId="23357" xr:uid="{00000000-0005-0000-0000-000039980000}"/>
    <cellStyle name="Percent 7 4 4 2 6 4" xfId="32602" xr:uid="{00000000-0005-0000-0000-00003A980000}"/>
    <cellStyle name="Percent 7 4 4 2 6 5" xfId="41847" xr:uid="{00000000-0005-0000-0000-00003B980000}"/>
    <cellStyle name="Percent 7 4 4 2 7" xfId="9844" xr:uid="{00000000-0005-0000-0000-00003C980000}"/>
    <cellStyle name="Percent 7 4 4 2 8" xfId="19094" xr:uid="{00000000-0005-0000-0000-00003D980000}"/>
    <cellStyle name="Percent 7 4 4 2 9" xfId="28339" xr:uid="{00000000-0005-0000-0000-00003E980000}"/>
    <cellStyle name="Percent 7 4 4 3" xfId="950" xr:uid="{00000000-0005-0000-0000-00003F980000}"/>
    <cellStyle name="Percent 7 4 4 3 2" xfId="3792" xr:uid="{00000000-0005-0000-0000-000040980000}"/>
    <cellStyle name="Percent 7 4 4 3 2 2" xfId="8774" xr:uid="{00000000-0005-0000-0000-000041980000}"/>
    <cellStyle name="Percent 7 4 4 3 2 2 2" xfId="18019" xr:uid="{00000000-0005-0000-0000-000042980000}"/>
    <cellStyle name="Percent 7 4 4 3 2 2 3" xfId="27269" xr:uid="{00000000-0005-0000-0000-000043980000}"/>
    <cellStyle name="Percent 7 4 4 3 2 2 4" xfId="36514" xr:uid="{00000000-0005-0000-0000-000044980000}"/>
    <cellStyle name="Percent 7 4 4 3 2 2 5" xfId="45759" xr:uid="{00000000-0005-0000-0000-000045980000}"/>
    <cellStyle name="Percent 7 4 4 3 2 3" xfId="13037" xr:uid="{00000000-0005-0000-0000-000046980000}"/>
    <cellStyle name="Percent 7 4 4 3 2 4" xfId="22287" xr:uid="{00000000-0005-0000-0000-000047980000}"/>
    <cellStyle name="Percent 7 4 4 3 2 5" xfId="31532" xr:uid="{00000000-0005-0000-0000-000048980000}"/>
    <cellStyle name="Percent 7 4 4 3 2 6" xfId="40777" xr:uid="{00000000-0005-0000-0000-000049980000}"/>
    <cellStyle name="Percent 7 4 4 3 3" xfId="2354" xr:uid="{00000000-0005-0000-0000-00004A980000}"/>
    <cellStyle name="Percent 7 4 4 3 3 2" xfId="7336" xr:uid="{00000000-0005-0000-0000-00004B980000}"/>
    <cellStyle name="Percent 7 4 4 3 3 2 2" xfId="16581" xr:uid="{00000000-0005-0000-0000-00004C980000}"/>
    <cellStyle name="Percent 7 4 4 3 3 2 3" xfId="25831" xr:uid="{00000000-0005-0000-0000-00004D980000}"/>
    <cellStyle name="Percent 7 4 4 3 3 2 4" xfId="35076" xr:uid="{00000000-0005-0000-0000-00004E980000}"/>
    <cellStyle name="Percent 7 4 4 3 3 2 5" xfId="44321" xr:uid="{00000000-0005-0000-0000-00004F980000}"/>
    <cellStyle name="Percent 7 4 4 3 3 3" xfId="11599" xr:uid="{00000000-0005-0000-0000-000050980000}"/>
    <cellStyle name="Percent 7 4 4 3 3 4" xfId="20849" xr:uid="{00000000-0005-0000-0000-000051980000}"/>
    <cellStyle name="Percent 7 4 4 3 3 5" xfId="30094" xr:uid="{00000000-0005-0000-0000-000052980000}"/>
    <cellStyle name="Percent 7 4 4 3 3 6" xfId="39339" xr:uid="{00000000-0005-0000-0000-000053980000}"/>
    <cellStyle name="Percent 7 4 4 3 4" xfId="5932" xr:uid="{00000000-0005-0000-0000-000054980000}"/>
    <cellStyle name="Percent 7 4 4 3 4 2" xfId="15177" xr:uid="{00000000-0005-0000-0000-000055980000}"/>
    <cellStyle name="Percent 7 4 4 3 4 3" xfId="24427" xr:uid="{00000000-0005-0000-0000-000056980000}"/>
    <cellStyle name="Percent 7 4 4 3 4 4" xfId="33672" xr:uid="{00000000-0005-0000-0000-000057980000}"/>
    <cellStyle name="Percent 7 4 4 3 4 5" xfId="42917" xr:uid="{00000000-0005-0000-0000-000058980000}"/>
    <cellStyle name="Percent 7 4 4 3 5" xfId="10195" xr:uid="{00000000-0005-0000-0000-000059980000}"/>
    <cellStyle name="Percent 7 4 4 3 6" xfId="19445" xr:uid="{00000000-0005-0000-0000-00005A980000}"/>
    <cellStyle name="Percent 7 4 4 3 7" xfId="28690" xr:uid="{00000000-0005-0000-0000-00005B980000}"/>
    <cellStyle name="Percent 7 4 4 3 8" xfId="37935" xr:uid="{00000000-0005-0000-0000-00005C980000}"/>
    <cellStyle name="Percent 7 4 4 4" xfId="3073" xr:uid="{00000000-0005-0000-0000-00005D980000}"/>
    <cellStyle name="Percent 7 4 4 4 2" xfId="8055" xr:uid="{00000000-0005-0000-0000-00005E980000}"/>
    <cellStyle name="Percent 7 4 4 4 2 2" xfId="17300" xr:uid="{00000000-0005-0000-0000-00005F980000}"/>
    <cellStyle name="Percent 7 4 4 4 2 3" xfId="26550" xr:uid="{00000000-0005-0000-0000-000060980000}"/>
    <cellStyle name="Percent 7 4 4 4 2 4" xfId="35795" xr:uid="{00000000-0005-0000-0000-000061980000}"/>
    <cellStyle name="Percent 7 4 4 4 2 5" xfId="45040" xr:uid="{00000000-0005-0000-0000-000062980000}"/>
    <cellStyle name="Percent 7 4 4 4 3" xfId="12318" xr:uid="{00000000-0005-0000-0000-000063980000}"/>
    <cellStyle name="Percent 7 4 4 4 4" xfId="21568" xr:uid="{00000000-0005-0000-0000-000064980000}"/>
    <cellStyle name="Percent 7 4 4 4 5" xfId="30813" xr:uid="{00000000-0005-0000-0000-000065980000}"/>
    <cellStyle name="Percent 7 4 4 4 6" xfId="40058" xr:uid="{00000000-0005-0000-0000-000066980000}"/>
    <cellStyle name="Percent 7 4 4 5" xfId="1769" xr:uid="{00000000-0005-0000-0000-000067980000}"/>
    <cellStyle name="Percent 7 4 4 5 2" xfId="6751" xr:uid="{00000000-0005-0000-0000-000068980000}"/>
    <cellStyle name="Percent 7 4 4 5 2 2" xfId="15996" xr:uid="{00000000-0005-0000-0000-000069980000}"/>
    <cellStyle name="Percent 7 4 4 5 2 3" xfId="25246" xr:uid="{00000000-0005-0000-0000-00006A980000}"/>
    <cellStyle name="Percent 7 4 4 5 2 4" xfId="34491" xr:uid="{00000000-0005-0000-0000-00006B980000}"/>
    <cellStyle name="Percent 7 4 4 5 2 5" xfId="43736" xr:uid="{00000000-0005-0000-0000-00006C980000}"/>
    <cellStyle name="Percent 7 4 4 5 3" xfId="11014" xr:uid="{00000000-0005-0000-0000-00006D980000}"/>
    <cellStyle name="Percent 7 4 4 5 4" xfId="20264" xr:uid="{00000000-0005-0000-0000-00006E980000}"/>
    <cellStyle name="Percent 7 4 4 5 5" xfId="29509" xr:uid="{00000000-0005-0000-0000-00006F980000}"/>
    <cellStyle name="Percent 7 4 4 5 6" xfId="38754" xr:uid="{00000000-0005-0000-0000-000070980000}"/>
    <cellStyle name="Percent 7 4 4 6" xfId="5213" xr:uid="{00000000-0005-0000-0000-000071980000}"/>
    <cellStyle name="Percent 7 4 4 6 2" xfId="14458" xr:uid="{00000000-0005-0000-0000-000072980000}"/>
    <cellStyle name="Percent 7 4 4 6 3" xfId="23708" xr:uid="{00000000-0005-0000-0000-000073980000}"/>
    <cellStyle name="Percent 7 4 4 6 4" xfId="32953" xr:uid="{00000000-0005-0000-0000-000074980000}"/>
    <cellStyle name="Percent 7 4 4 6 5" xfId="42198" xr:uid="{00000000-0005-0000-0000-000075980000}"/>
    <cellStyle name="Percent 7 4 4 7" xfId="4511" xr:uid="{00000000-0005-0000-0000-000076980000}"/>
    <cellStyle name="Percent 7 4 4 7 2" xfId="13756" xr:uid="{00000000-0005-0000-0000-000077980000}"/>
    <cellStyle name="Percent 7 4 4 7 3" xfId="23006" xr:uid="{00000000-0005-0000-0000-000078980000}"/>
    <cellStyle name="Percent 7 4 4 7 4" xfId="32251" xr:uid="{00000000-0005-0000-0000-000079980000}"/>
    <cellStyle name="Percent 7 4 4 7 5" xfId="41496" xr:uid="{00000000-0005-0000-0000-00007A980000}"/>
    <cellStyle name="Percent 7 4 4 8" xfId="9476" xr:uid="{00000000-0005-0000-0000-00007B980000}"/>
    <cellStyle name="Percent 7 4 4 9" xfId="18726" xr:uid="{00000000-0005-0000-0000-00007C980000}"/>
    <cellStyle name="Percent 7 4 5" xfId="347" xr:uid="{00000000-0005-0000-0000-00007D980000}"/>
    <cellStyle name="Percent 7 4 5 10" xfId="28088" xr:uid="{00000000-0005-0000-0000-00007E980000}"/>
    <cellStyle name="Percent 7 4 5 11" xfId="37333" xr:uid="{00000000-0005-0000-0000-00007F980000}"/>
    <cellStyle name="Percent 7 4 5 2" xfId="716" xr:uid="{00000000-0005-0000-0000-000080980000}"/>
    <cellStyle name="Percent 7 4 5 2 10" xfId="37701" xr:uid="{00000000-0005-0000-0000-000081980000}"/>
    <cellStyle name="Percent 7 4 5 2 2" xfId="1418" xr:uid="{00000000-0005-0000-0000-000082980000}"/>
    <cellStyle name="Percent 7 4 5 2 2 2" xfId="4260" xr:uid="{00000000-0005-0000-0000-000083980000}"/>
    <cellStyle name="Percent 7 4 5 2 2 2 2" xfId="9242" xr:uid="{00000000-0005-0000-0000-000084980000}"/>
    <cellStyle name="Percent 7 4 5 2 2 2 2 2" xfId="18487" xr:uid="{00000000-0005-0000-0000-000085980000}"/>
    <cellStyle name="Percent 7 4 5 2 2 2 2 3" xfId="27737" xr:uid="{00000000-0005-0000-0000-000086980000}"/>
    <cellStyle name="Percent 7 4 5 2 2 2 2 4" xfId="36982" xr:uid="{00000000-0005-0000-0000-000087980000}"/>
    <cellStyle name="Percent 7 4 5 2 2 2 2 5" xfId="46227" xr:uid="{00000000-0005-0000-0000-000088980000}"/>
    <cellStyle name="Percent 7 4 5 2 2 2 3" xfId="13505" xr:uid="{00000000-0005-0000-0000-000089980000}"/>
    <cellStyle name="Percent 7 4 5 2 2 2 4" xfId="22755" xr:uid="{00000000-0005-0000-0000-00008A980000}"/>
    <cellStyle name="Percent 7 4 5 2 2 2 5" xfId="32000" xr:uid="{00000000-0005-0000-0000-00008B980000}"/>
    <cellStyle name="Percent 7 4 5 2 2 2 6" xfId="41245" xr:uid="{00000000-0005-0000-0000-00008C980000}"/>
    <cellStyle name="Percent 7 4 5 2 2 3" xfId="2839" xr:uid="{00000000-0005-0000-0000-00008D980000}"/>
    <cellStyle name="Percent 7 4 5 2 2 3 2" xfId="7821" xr:uid="{00000000-0005-0000-0000-00008E980000}"/>
    <cellStyle name="Percent 7 4 5 2 2 3 2 2" xfId="17066" xr:uid="{00000000-0005-0000-0000-00008F980000}"/>
    <cellStyle name="Percent 7 4 5 2 2 3 2 3" xfId="26316" xr:uid="{00000000-0005-0000-0000-000090980000}"/>
    <cellStyle name="Percent 7 4 5 2 2 3 2 4" xfId="35561" xr:uid="{00000000-0005-0000-0000-000091980000}"/>
    <cellStyle name="Percent 7 4 5 2 2 3 2 5" xfId="44806" xr:uid="{00000000-0005-0000-0000-000092980000}"/>
    <cellStyle name="Percent 7 4 5 2 2 3 3" xfId="12084" xr:uid="{00000000-0005-0000-0000-000093980000}"/>
    <cellStyle name="Percent 7 4 5 2 2 3 4" xfId="21334" xr:uid="{00000000-0005-0000-0000-000094980000}"/>
    <cellStyle name="Percent 7 4 5 2 2 3 5" xfId="30579" xr:uid="{00000000-0005-0000-0000-000095980000}"/>
    <cellStyle name="Percent 7 4 5 2 2 3 6" xfId="39824" xr:uid="{00000000-0005-0000-0000-000096980000}"/>
    <cellStyle name="Percent 7 4 5 2 2 4" xfId="6400" xr:uid="{00000000-0005-0000-0000-000097980000}"/>
    <cellStyle name="Percent 7 4 5 2 2 4 2" xfId="15645" xr:uid="{00000000-0005-0000-0000-000098980000}"/>
    <cellStyle name="Percent 7 4 5 2 2 4 3" xfId="24895" xr:uid="{00000000-0005-0000-0000-000099980000}"/>
    <cellStyle name="Percent 7 4 5 2 2 4 4" xfId="34140" xr:uid="{00000000-0005-0000-0000-00009A980000}"/>
    <cellStyle name="Percent 7 4 5 2 2 4 5" xfId="43385" xr:uid="{00000000-0005-0000-0000-00009B980000}"/>
    <cellStyle name="Percent 7 4 5 2 2 5" xfId="10663" xr:uid="{00000000-0005-0000-0000-00009C980000}"/>
    <cellStyle name="Percent 7 4 5 2 2 6" xfId="19913" xr:uid="{00000000-0005-0000-0000-00009D980000}"/>
    <cellStyle name="Percent 7 4 5 2 2 7" xfId="29158" xr:uid="{00000000-0005-0000-0000-00009E980000}"/>
    <cellStyle name="Percent 7 4 5 2 2 8" xfId="38403" xr:uid="{00000000-0005-0000-0000-00009F980000}"/>
    <cellStyle name="Percent 7 4 5 2 3" xfId="3558" xr:uid="{00000000-0005-0000-0000-0000A0980000}"/>
    <cellStyle name="Percent 7 4 5 2 3 2" xfId="8540" xr:uid="{00000000-0005-0000-0000-0000A1980000}"/>
    <cellStyle name="Percent 7 4 5 2 3 2 2" xfId="17785" xr:uid="{00000000-0005-0000-0000-0000A2980000}"/>
    <cellStyle name="Percent 7 4 5 2 3 2 3" xfId="27035" xr:uid="{00000000-0005-0000-0000-0000A3980000}"/>
    <cellStyle name="Percent 7 4 5 2 3 2 4" xfId="36280" xr:uid="{00000000-0005-0000-0000-0000A4980000}"/>
    <cellStyle name="Percent 7 4 5 2 3 2 5" xfId="45525" xr:uid="{00000000-0005-0000-0000-0000A5980000}"/>
    <cellStyle name="Percent 7 4 5 2 3 3" xfId="12803" xr:uid="{00000000-0005-0000-0000-0000A6980000}"/>
    <cellStyle name="Percent 7 4 5 2 3 4" xfId="22053" xr:uid="{00000000-0005-0000-0000-0000A7980000}"/>
    <cellStyle name="Percent 7 4 5 2 3 5" xfId="31298" xr:uid="{00000000-0005-0000-0000-0000A8980000}"/>
    <cellStyle name="Percent 7 4 5 2 3 6" xfId="40543" xr:uid="{00000000-0005-0000-0000-0000A9980000}"/>
    <cellStyle name="Percent 7 4 5 2 4" xfId="2120" xr:uid="{00000000-0005-0000-0000-0000AA980000}"/>
    <cellStyle name="Percent 7 4 5 2 4 2" xfId="7102" xr:uid="{00000000-0005-0000-0000-0000AB980000}"/>
    <cellStyle name="Percent 7 4 5 2 4 2 2" xfId="16347" xr:uid="{00000000-0005-0000-0000-0000AC980000}"/>
    <cellStyle name="Percent 7 4 5 2 4 2 3" xfId="25597" xr:uid="{00000000-0005-0000-0000-0000AD980000}"/>
    <cellStyle name="Percent 7 4 5 2 4 2 4" xfId="34842" xr:uid="{00000000-0005-0000-0000-0000AE980000}"/>
    <cellStyle name="Percent 7 4 5 2 4 2 5" xfId="44087" xr:uid="{00000000-0005-0000-0000-0000AF980000}"/>
    <cellStyle name="Percent 7 4 5 2 4 3" xfId="11365" xr:uid="{00000000-0005-0000-0000-0000B0980000}"/>
    <cellStyle name="Percent 7 4 5 2 4 4" xfId="20615" xr:uid="{00000000-0005-0000-0000-0000B1980000}"/>
    <cellStyle name="Percent 7 4 5 2 4 5" xfId="29860" xr:uid="{00000000-0005-0000-0000-0000B2980000}"/>
    <cellStyle name="Percent 7 4 5 2 4 6" xfId="39105" xr:uid="{00000000-0005-0000-0000-0000B3980000}"/>
    <cellStyle name="Percent 7 4 5 2 5" xfId="5698" xr:uid="{00000000-0005-0000-0000-0000B4980000}"/>
    <cellStyle name="Percent 7 4 5 2 5 2" xfId="14943" xr:uid="{00000000-0005-0000-0000-0000B5980000}"/>
    <cellStyle name="Percent 7 4 5 2 5 3" xfId="24193" xr:uid="{00000000-0005-0000-0000-0000B6980000}"/>
    <cellStyle name="Percent 7 4 5 2 5 4" xfId="33438" xr:uid="{00000000-0005-0000-0000-0000B7980000}"/>
    <cellStyle name="Percent 7 4 5 2 5 5" xfId="42683" xr:uid="{00000000-0005-0000-0000-0000B8980000}"/>
    <cellStyle name="Percent 7 4 5 2 6" xfId="4979" xr:uid="{00000000-0005-0000-0000-0000B9980000}"/>
    <cellStyle name="Percent 7 4 5 2 6 2" xfId="14224" xr:uid="{00000000-0005-0000-0000-0000BA980000}"/>
    <cellStyle name="Percent 7 4 5 2 6 3" xfId="23474" xr:uid="{00000000-0005-0000-0000-0000BB980000}"/>
    <cellStyle name="Percent 7 4 5 2 6 4" xfId="32719" xr:uid="{00000000-0005-0000-0000-0000BC980000}"/>
    <cellStyle name="Percent 7 4 5 2 6 5" xfId="41964" xr:uid="{00000000-0005-0000-0000-0000BD980000}"/>
    <cellStyle name="Percent 7 4 5 2 7" xfId="9961" xr:uid="{00000000-0005-0000-0000-0000BE980000}"/>
    <cellStyle name="Percent 7 4 5 2 8" xfId="19211" xr:uid="{00000000-0005-0000-0000-0000BF980000}"/>
    <cellStyle name="Percent 7 4 5 2 9" xfId="28456" xr:uid="{00000000-0005-0000-0000-0000C0980000}"/>
    <cellStyle name="Percent 7 4 5 3" xfId="1067" xr:uid="{00000000-0005-0000-0000-0000C1980000}"/>
    <cellStyle name="Percent 7 4 5 3 2" xfId="3909" xr:uid="{00000000-0005-0000-0000-0000C2980000}"/>
    <cellStyle name="Percent 7 4 5 3 2 2" xfId="8891" xr:uid="{00000000-0005-0000-0000-0000C3980000}"/>
    <cellStyle name="Percent 7 4 5 3 2 2 2" xfId="18136" xr:uid="{00000000-0005-0000-0000-0000C4980000}"/>
    <cellStyle name="Percent 7 4 5 3 2 2 3" xfId="27386" xr:uid="{00000000-0005-0000-0000-0000C5980000}"/>
    <cellStyle name="Percent 7 4 5 3 2 2 4" xfId="36631" xr:uid="{00000000-0005-0000-0000-0000C6980000}"/>
    <cellStyle name="Percent 7 4 5 3 2 2 5" xfId="45876" xr:uid="{00000000-0005-0000-0000-0000C7980000}"/>
    <cellStyle name="Percent 7 4 5 3 2 3" xfId="13154" xr:uid="{00000000-0005-0000-0000-0000C8980000}"/>
    <cellStyle name="Percent 7 4 5 3 2 4" xfId="22404" xr:uid="{00000000-0005-0000-0000-0000C9980000}"/>
    <cellStyle name="Percent 7 4 5 3 2 5" xfId="31649" xr:uid="{00000000-0005-0000-0000-0000CA980000}"/>
    <cellStyle name="Percent 7 4 5 3 2 6" xfId="40894" xr:uid="{00000000-0005-0000-0000-0000CB980000}"/>
    <cellStyle name="Percent 7 4 5 3 3" xfId="2471" xr:uid="{00000000-0005-0000-0000-0000CC980000}"/>
    <cellStyle name="Percent 7 4 5 3 3 2" xfId="7453" xr:uid="{00000000-0005-0000-0000-0000CD980000}"/>
    <cellStyle name="Percent 7 4 5 3 3 2 2" xfId="16698" xr:uid="{00000000-0005-0000-0000-0000CE980000}"/>
    <cellStyle name="Percent 7 4 5 3 3 2 3" xfId="25948" xr:uid="{00000000-0005-0000-0000-0000CF980000}"/>
    <cellStyle name="Percent 7 4 5 3 3 2 4" xfId="35193" xr:uid="{00000000-0005-0000-0000-0000D0980000}"/>
    <cellStyle name="Percent 7 4 5 3 3 2 5" xfId="44438" xr:uid="{00000000-0005-0000-0000-0000D1980000}"/>
    <cellStyle name="Percent 7 4 5 3 3 3" xfId="11716" xr:uid="{00000000-0005-0000-0000-0000D2980000}"/>
    <cellStyle name="Percent 7 4 5 3 3 4" xfId="20966" xr:uid="{00000000-0005-0000-0000-0000D3980000}"/>
    <cellStyle name="Percent 7 4 5 3 3 5" xfId="30211" xr:uid="{00000000-0005-0000-0000-0000D4980000}"/>
    <cellStyle name="Percent 7 4 5 3 3 6" xfId="39456" xr:uid="{00000000-0005-0000-0000-0000D5980000}"/>
    <cellStyle name="Percent 7 4 5 3 4" xfId="6049" xr:uid="{00000000-0005-0000-0000-0000D6980000}"/>
    <cellStyle name="Percent 7 4 5 3 4 2" xfId="15294" xr:uid="{00000000-0005-0000-0000-0000D7980000}"/>
    <cellStyle name="Percent 7 4 5 3 4 3" xfId="24544" xr:uid="{00000000-0005-0000-0000-0000D8980000}"/>
    <cellStyle name="Percent 7 4 5 3 4 4" xfId="33789" xr:uid="{00000000-0005-0000-0000-0000D9980000}"/>
    <cellStyle name="Percent 7 4 5 3 4 5" xfId="43034" xr:uid="{00000000-0005-0000-0000-0000DA980000}"/>
    <cellStyle name="Percent 7 4 5 3 5" xfId="10312" xr:uid="{00000000-0005-0000-0000-0000DB980000}"/>
    <cellStyle name="Percent 7 4 5 3 6" xfId="19562" xr:uid="{00000000-0005-0000-0000-0000DC980000}"/>
    <cellStyle name="Percent 7 4 5 3 7" xfId="28807" xr:uid="{00000000-0005-0000-0000-0000DD980000}"/>
    <cellStyle name="Percent 7 4 5 3 8" xfId="38052" xr:uid="{00000000-0005-0000-0000-0000DE980000}"/>
    <cellStyle name="Percent 7 4 5 4" xfId="3190" xr:uid="{00000000-0005-0000-0000-0000DF980000}"/>
    <cellStyle name="Percent 7 4 5 4 2" xfId="8172" xr:uid="{00000000-0005-0000-0000-0000E0980000}"/>
    <cellStyle name="Percent 7 4 5 4 2 2" xfId="17417" xr:uid="{00000000-0005-0000-0000-0000E1980000}"/>
    <cellStyle name="Percent 7 4 5 4 2 3" xfId="26667" xr:uid="{00000000-0005-0000-0000-0000E2980000}"/>
    <cellStyle name="Percent 7 4 5 4 2 4" xfId="35912" xr:uid="{00000000-0005-0000-0000-0000E3980000}"/>
    <cellStyle name="Percent 7 4 5 4 2 5" xfId="45157" xr:uid="{00000000-0005-0000-0000-0000E4980000}"/>
    <cellStyle name="Percent 7 4 5 4 3" xfId="12435" xr:uid="{00000000-0005-0000-0000-0000E5980000}"/>
    <cellStyle name="Percent 7 4 5 4 4" xfId="21685" xr:uid="{00000000-0005-0000-0000-0000E6980000}"/>
    <cellStyle name="Percent 7 4 5 4 5" xfId="30930" xr:uid="{00000000-0005-0000-0000-0000E7980000}"/>
    <cellStyle name="Percent 7 4 5 4 6" xfId="40175" xr:uid="{00000000-0005-0000-0000-0000E8980000}"/>
    <cellStyle name="Percent 7 4 5 5" xfId="1652" xr:uid="{00000000-0005-0000-0000-0000E9980000}"/>
    <cellStyle name="Percent 7 4 5 5 2" xfId="6634" xr:uid="{00000000-0005-0000-0000-0000EA980000}"/>
    <cellStyle name="Percent 7 4 5 5 2 2" xfId="15879" xr:uid="{00000000-0005-0000-0000-0000EB980000}"/>
    <cellStyle name="Percent 7 4 5 5 2 3" xfId="25129" xr:uid="{00000000-0005-0000-0000-0000EC980000}"/>
    <cellStyle name="Percent 7 4 5 5 2 4" xfId="34374" xr:uid="{00000000-0005-0000-0000-0000ED980000}"/>
    <cellStyle name="Percent 7 4 5 5 2 5" xfId="43619" xr:uid="{00000000-0005-0000-0000-0000EE980000}"/>
    <cellStyle name="Percent 7 4 5 5 3" xfId="10897" xr:uid="{00000000-0005-0000-0000-0000EF980000}"/>
    <cellStyle name="Percent 7 4 5 5 4" xfId="20147" xr:uid="{00000000-0005-0000-0000-0000F0980000}"/>
    <cellStyle name="Percent 7 4 5 5 5" xfId="29392" xr:uid="{00000000-0005-0000-0000-0000F1980000}"/>
    <cellStyle name="Percent 7 4 5 5 6" xfId="38637" xr:uid="{00000000-0005-0000-0000-0000F2980000}"/>
    <cellStyle name="Percent 7 4 5 6" xfId="5330" xr:uid="{00000000-0005-0000-0000-0000F3980000}"/>
    <cellStyle name="Percent 7 4 5 6 2" xfId="14575" xr:uid="{00000000-0005-0000-0000-0000F4980000}"/>
    <cellStyle name="Percent 7 4 5 6 3" xfId="23825" xr:uid="{00000000-0005-0000-0000-0000F5980000}"/>
    <cellStyle name="Percent 7 4 5 6 4" xfId="33070" xr:uid="{00000000-0005-0000-0000-0000F6980000}"/>
    <cellStyle name="Percent 7 4 5 6 5" xfId="42315" xr:uid="{00000000-0005-0000-0000-0000F7980000}"/>
    <cellStyle name="Percent 7 4 5 7" xfId="4628" xr:uid="{00000000-0005-0000-0000-0000F8980000}"/>
    <cellStyle name="Percent 7 4 5 7 2" xfId="13873" xr:uid="{00000000-0005-0000-0000-0000F9980000}"/>
    <cellStyle name="Percent 7 4 5 7 3" xfId="23123" xr:uid="{00000000-0005-0000-0000-0000FA980000}"/>
    <cellStyle name="Percent 7 4 5 7 4" xfId="32368" xr:uid="{00000000-0005-0000-0000-0000FB980000}"/>
    <cellStyle name="Percent 7 4 5 7 5" xfId="41613" xr:uid="{00000000-0005-0000-0000-0000FC980000}"/>
    <cellStyle name="Percent 7 4 5 8" xfId="9593" xr:uid="{00000000-0005-0000-0000-0000FD980000}"/>
    <cellStyle name="Percent 7 4 5 9" xfId="18843" xr:uid="{00000000-0005-0000-0000-0000FE980000}"/>
    <cellStyle name="Percent 7 4 6" xfId="481" xr:uid="{00000000-0005-0000-0000-0000FF980000}"/>
    <cellStyle name="Percent 7 4 6 10" xfId="37467" xr:uid="{00000000-0005-0000-0000-000000990000}"/>
    <cellStyle name="Percent 7 4 6 2" xfId="1184" xr:uid="{00000000-0005-0000-0000-000001990000}"/>
    <cellStyle name="Percent 7 4 6 2 2" xfId="4026" xr:uid="{00000000-0005-0000-0000-000002990000}"/>
    <cellStyle name="Percent 7 4 6 2 2 2" xfId="9008" xr:uid="{00000000-0005-0000-0000-000003990000}"/>
    <cellStyle name="Percent 7 4 6 2 2 2 2" xfId="18253" xr:uid="{00000000-0005-0000-0000-000004990000}"/>
    <cellStyle name="Percent 7 4 6 2 2 2 3" xfId="27503" xr:uid="{00000000-0005-0000-0000-000005990000}"/>
    <cellStyle name="Percent 7 4 6 2 2 2 4" xfId="36748" xr:uid="{00000000-0005-0000-0000-000006990000}"/>
    <cellStyle name="Percent 7 4 6 2 2 2 5" xfId="45993" xr:uid="{00000000-0005-0000-0000-000007990000}"/>
    <cellStyle name="Percent 7 4 6 2 2 3" xfId="13271" xr:uid="{00000000-0005-0000-0000-000008990000}"/>
    <cellStyle name="Percent 7 4 6 2 2 4" xfId="22521" xr:uid="{00000000-0005-0000-0000-000009990000}"/>
    <cellStyle name="Percent 7 4 6 2 2 5" xfId="31766" xr:uid="{00000000-0005-0000-0000-00000A990000}"/>
    <cellStyle name="Percent 7 4 6 2 2 6" xfId="41011" xr:uid="{00000000-0005-0000-0000-00000B990000}"/>
    <cellStyle name="Percent 7 4 6 2 3" xfId="2605" xr:uid="{00000000-0005-0000-0000-00000C990000}"/>
    <cellStyle name="Percent 7 4 6 2 3 2" xfId="7587" xr:uid="{00000000-0005-0000-0000-00000D990000}"/>
    <cellStyle name="Percent 7 4 6 2 3 2 2" xfId="16832" xr:uid="{00000000-0005-0000-0000-00000E990000}"/>
    <cellStyle name="Percent 7 4 6 2 3 2 3" xfId="26082" xr:uid="{00000000-0005-0000-0000-00000F990000}"/>
    <cellStyle name="Percent 7 4 6 2 3 2 4" xfId="35327" xr:uid="{00000000-0005-0000-0000-000010990000}"/>
    <cellStyle name="Percent 7 4 6 2 3 2 5" xfId="44572" xr:uid="{00000000-0005-0000-0000-000011990000}"/>
    <cellStyle name="Percent 7 4 6 2 3 3" xfId="11850" xr:uid="{00000000-0005-0000-0000-000012990000}"/>
    <cellStyle name="Percent 7 4 6 2 3 4" xfId="21100" xr:uid="{00000000-0005-0000-0000-000013990000}"/>
    <cellStyle name="Percent 7 4 6 2 3 5" xfId="30345" xr:uid="{00000000-0005-0000-0000-000014990000}"/>
    <cellStyle name="Percent 7 4 6 2 3 6" xfId="39590" xr:uid="{00000000-0005-0000-0000-000015990000}"/>
    <cellStyle name="Percent 7 4 6 2 4" xfId="6166" xr:uid="{00000000-0005-0000-0000-000016990000}"/>
    <cellStyle name="Percent 7 4 6 2 4 2" xfId="15411" xr:uid="{00000000-0005-0000-0000-000017990000}"/>
    <cellStyle name="Percent 7 4 6 2 4 3" xfId="24661" xr:uid="{00000000-0005-0000-0000-000018990000}"/>
    <cellStyle name="Percent 7 4 6 2 4 4" xfId="33906" xr:uid="{00000000-0005-0000-0000-000019990000}"/>
    <cellStyle name="Percent 7 4 6 2 4 5" xfId="43151" xr:uid="{00000000-0005-0000-0000-00001A990000}"/>
    <cellStyle name="Percent 7 4 6 2 5" xfId="10429" xr:uid="{00000000-0005-0000-0000-00001B990000}"/>
    <cellStyle name="Percent 7 4 6 2 6" xfId="19679" xr:uid="{00000000-0005-0000-0000-00001C990000}"/>
    <cellStyle name="Percent 7 4 6 2 7" xfId="28924" xr:uid="{00000000-0005-0000-0000-00001D990000}"/>
    <cellStyle name="Percent 7 4 6 2 8" xfId="38169" xr:uid="{00000000-0005-0000-0000-00001E990000}"/>
    <cellStyle name="Percent 7 4 6 3" xfId="3324" xr:uid="{00000000-0005-0000-0000-00001F990000}"/>
    <cellStyle name="Percent 7 4 6 3 2" xfId="8306" xr:uid="{00000000-0005-0000-0000-000020990000}"/>
    <cellStyle name="Percent 7 4 6 3 2 2" xfId="17551" xr:uid="{00000000-0005-0000-0000-000021990000}"/>
    <cellStyle name="Percent 7 4 6 3 2 3" xfId="26801" xr:uid="{00000000-0005-0000-0000-000022990000}"/>
    <cellStyle name="Percent 7 4 6 3 2 4" xfId="36046" xr:uid="{00000000-0005-0000-0000-000023990000}"/>
    <cellStyle name="Percent 7 4 6 3 2 5" xfId="45291" xr:uid="{00000000-0005-0000-0000-000024990000}"/>
    <cellStyle name="Percent 7 4 6 3 3" xfId="12569" xr:uid="{00000000-0005-0000-0000-000025990000}"/>
    <cellStyle name="Percent 7 4 6 3 4" xfId="21819" xr:uid="{00000000-0005-0000-0000-000026990000}"/>
    <cellStyle name="Percent 7 4 6 3 5" xfId="31064" xr:uid="{00000000-0005-0000-0000-000027990000}"/>
    <cellStyle name="Percent 7 4 6 3 6" xfId="40309" xr:uid="{00000000-0005-0000-0000-000028990000}"/>
    <cellStyle name="Percent 7 4 6 4" xfId="1886" xr:uid="{00000000-0005-0000-0000-000029990000}"/>
    <cellStyle name="Percent 7 4 6 4 2" xfId="6868" xr:uid="{00000000-0005-0000-0000-00002A990000}"/>
    <cellStyle name="Percent 7 4 6 4 2 2" xfId="16113" xr:uid="{00000000-0005-0000-0000-00002B990000}"/>
    <cellStyle name="Percent 7 4 6 4 2 3" xfId="25363" xr:uid="{00000000-0005-0000-0000-00002C990000}"/>
    <cellStyle name="Percent 7 4 6 4 2 4" xfId="34608" xr:uid="{00000000-0005-0000-0000-00002D990000}"/>
    <cellStyle name="Percent 7 4 6 4 2 5" xfId="43853" xr:uid="{00000000-0005-0000-0000-00002E990000}"/>
    <cellStyle name="Percent 7 4 6 4 3" xfId="11131" xr:uid="{00000000-0005-0000-0000-00002F990000}"/>
    <cellStyle name="Percent 7 4 6 4 4" xfId="20381" xr:uid="{00000000-0005-0000-0000-000030990000}"/>
    <cellStyle name="Percent 7 4 6 4 5" xfId="29626" xr:uid="{00000000-0005-0000-0000-000031990000}"/>
    <cellStyle name="Percent 7 4 6 4 6" xfId="38871" xr:uid="{00000000-0005-0000-0000-000032990000}"/>
    <cellStyle name="Percent 7 4 6 5" xfId="5464" xr:uid="{00000000-0005-0000-0000-000033990000}"/>
    <cellStyle name="Percent 7 4 6 5 2" xfId="14709" xr:uid="{00000000-0005-0000-0000-000034990000}"/>
    <cellStyle name="Percent 7 4 6 5 3" xfId="23959" xr:uid="{00000000-0005-0000-0000-000035990000}"/>
    <cellStyle name="Percent 7 4 6 5 4" xfId="33204" xr:uid="{00000000-0005-0000-0000-000036990000}"/>
    <cellStyle name="Percent 7 4 6 5 5" xfId="42449" xr:uid="{00000000-0005-0000-0000-000037990000}"/>
    <cellStyle name="Percent 7 4 6 6" xfId="4755" xr:uid="{00000000-0005-0000-0000-000038990000}"/>
    <cellStyle name="Percent 7 4 6 6 2" xfId="14000" xr:uid="{00000000-0005-0000-0000-000039990000}"/>
    <cellStyle name="Percent 7 4 6 6 3" xfId="23250" xr:uid="{00000000-0005-0000-0000-00003A990000}"/>
    <cellStyle name="Percent 7 4 6 6 4" xfId="32495" xr:uid="{00000000-0005-0000-0000-00003B990000}"/>
    <cellStyle name="Percent 7 4 6 6 5" xfId="41740" xr:uid="{00000000-0005-0000-0000-00003C990000}"/>
    <cellStyle name="Percent 7 4 6 7" xfId="9727" xr:uid="{00000000-0005-0000-0000-00003D990000}"/>
    <cellStyle name="Percent 7 4 6 8" xfId="18977" xr:uid="{00000000-0005-0000-0000-00003E990000}"/>
    <cellStyle name="Percent 7 4 6 9" xfId="28222" xr:uid="{00000000-0005-0000-0000-00003F990000}"/>
    <cellStyle name="Percent 7 4 7" xfId="833" xr:uid="{00000000-0005-0000-0000-000040990000}"/>
    <cellStyle name="Percent 7 4 7 2" xfId="3675" xr:uid="{00000000-0005-0000-0000-000041990000}"/>
    <cellStyle name="Percent 7 4 7 2 2" xfId="8657" xr:uid="{00000000-0005-0000-0000-000042990000}"/>
    <cellStyle name="Percent 7 4 7 2 2 2" xfId="17902" xr:uid="{00000000-0005-0000-0000-000043990000}"/>
    <cellStyle name="Percent 7 4 7 2 2 3" xfId="27152" xr:uid="{00000000-0005-0000-0000-000044990000}"/>
    <cellStyle name="Percent 7 4 7 2 2 4" xfId="36397" xr:uid="{00000000-0005-0000-0000-000045990000}"/>
    <cellStyle name="Percent 7 4 7 2 2 5" xfId="45642" xr:uid="{00000000-0005-0000-0000-000046990000}"/>
    <cellStyle name="Percent 7 4 7 2 3" xfId="12920" xr:uid="{00000000-0005-0000-0000-000047990000}"/>
    <cellStyle name="Percent 7 4 7 2 4" xfId="22170" xr:uid="{00000000-0005-0000-0000-000048990000}"/>
    <cellStyle name="Percent 7 4 7 2 5" xfId="31415" xr:uid="{00000000-0005-0000-0000-000049990000}"/>
    <cellStyle name="Percent 7 4 7 2 6" xfId="40660" xr:uid="{00000000-0005-0000-0000-00004A990000}"/>
    <cellStyle name="Percent 7 4 7 3" xfId="2237" xr:uid="{00000000-0005-0000-0000-00004B990000}"/>
    <cellStyle name="Percent 7 4 7 3 2" xfId="7219" xr:uid="{00000000-0005-0000-0000-00004C990000}"/>
    <cellStyle name="Percent 7 4 7 3 2 2" xfId="16464" xr:uid="{00000000-0005-0000-0000-00004D990000}"/>
    <cellStyle name="Percent 7 4 7 3 2 3" xfId="25714" xr:uid="{00000000-0005-0000-0000-00004E990000}"/>
    <cellStyle name="Percent 7 4 7 3 2 4" xfId="34959" xr:uid="{00000000-0005-0000-0000-00004F990000}"/>
    <cellStyle name="Percent 7 4 7 3 2 5" xfId="44204" xr:uid="{00000000-0005-0000-0000-000050990000}"/>
    <cellStyle name="Percent 7 4 7 3 3" xfId="11482" xr:uid="{00000000-0005-0000-0000-000051990000}"/>
    <cellStyle name="Percent 7 4 7 3 4" xfId="20732" xr:uid="{00000000-0005-0000-0000-000052990000}"/>
    <cellStyle name="Percent 7 4 7 3 5" xfId="29977" xr:uid="{00000000-0005-0000-0000-000053990000}"/>
    <cellStyle name="Percent 7 4 7 3 6" xfId="39222" xr:uid="{00000000-0005-0000-0000-000054990000}"/>
    <cellStyle name="Percent 7 4 7 4" xfId="5815" xr:uid="{00000000-0005-0000-0000-000055990000}"/>
    <cellStyle name="Percent 7 4 7 4 2" xfId="15060" xr:uid="{00000000-0005-0000-0000-000056990000}"/>
    <cellStyle name="Percent 7 4 7 4 3" xfId="24310" xr:uid="{00000000-0005-0000-0000-000057990000}"/>
    <cellStyle name="Percent 7 4 7 4 4" xfId="33555" xr:uid="{00000000-0005-0000-0000-000058990000}"/>
    <cellStyle name="Percent 7 4 7 4 5" xfId="42800" xr:uid="{00000000-0005-0000-0000-000059990000}"/>
    <cellStyle name="Percent 7 4 7 5" xfId="10078" xr:uid="{00000000-0005-0000-0000-00005A990000}"/>
    <cellStyle name="Percent 7 4 7 6" xfId="19328" xr:uid="{00000000-0005-0000-0000-00005B990000}"/>
    <cellStyle name="Percent 7 4 7 7" xfId="28573" xr:uid="{00000000-0005-0000-0000-00005C990000}"/>
    <cellStyle name="Percent 7 4 7 8" xfId="37818" xr:uid="{00000000-0005-0000-0000-00005D990000}"/>
    <cellStyle name="Percent 7 4 8" xfId="2956" xr:uid="{00000000-0005-0000-0000-00005E990000}"/>
    <cellStyle name="Percent 7 4 8 2" xfId="7938" xr:uid="{00000000-0005-0000-0000-00005F990000}"/>
    <cellStyle name="Percent 7 4 8 2 2" xfId="17183" xr:uid="{00000000-0005-0000-0000-000060990000}"/>
    <cellStyle name="Percent 7 4 8 2 3" xfId="26433" xr:uid="{00000000-0005-0000-0000-000061990000}"/>
    <cellStyle name="Percent 7 4 8 2 4" xfId="35678" xr:uid="{00000000-0005-0000-0000-000062990000}"/>
    <cellStyle name="Percent 7 4 8 2 5" xfId="44923" xr:uid="{00000000-0005-0000-0000-000063990000}"/>
    <cellStyle name="Percent 7 4 8 3" xfId="12201" xr:uid="{00000000-0005-0000-0000-000064990000}"/>
    <cellStyle name="Percent 7 4 8 4" xfId="21451" xr:uid="{00000000-0005-0000-0000-000065990000}"/>
    <cellStyle name="Percent 7 4 8 5" xfId="30696" xr:uid="{00000000-0005-0000-0000-000066990000}"/>
    <cellStyle name="Percent 7 4 8 6" xfId="39941" xr:uid="{00000000-0005-0000-0000-000067990000}"/>
    <cellStyle name="Percent 7 4 9" xfId="1535" xr:uid="{00000000-0005-0000-0000-000068990000}"/>
    <cellStyle name="Percent 7 4 9 2" xfId="6517" xr:uid="{00000000-0005-0000-0000-000069990000}"/>
    <cellStyle name="Percent 7 4 9 2 2" xfId="15762" xr:uid="{00000000-0005-0000-0000-00006A990000}"/>
    <cellStyle name="Percent 7 4 9 2 3" xfId="25012" xr:uid="{00000000-0005-0000-0000-00006B990000}"/>
    <cellStyle name="Percent 7 4 9 2 4" xfId="34257" xr:uid="{00000000-0005-0000-0000-00006C990000}"/>
    <cellStyle name="Percent 7 4 9 2 5" xfId="43502" xr:uid="{00000000-0005-0000-0000-00006D990000}"/>
    <cellStyle name="Percent 7 4 9 3" xfId="10780" xr:uid="{00000000-0005-0000-0000-00006E990000}"/>
    <cellStyle name="Percent 7 4 9 4" xfId="20030" xr:uid="{00000000-0005-0000-0000-00006F990000}"/>
    <cellStyle name="Percent 7 4 9 5" xfId="29275" xr:uid="{00000000-0005-0000-0000-000070990000}"/>
    <cellStyle name="Percent 7 4 9 6" xfId="38520" xr:uid="{00000000-0005-0000-0000-000071990000}"/>
    <cellStyle name="Percent 7 5" xfId="141" xr:uid="{00000000-0005-0000-0000-000072990000}"/>
    <cellStyle name="Percent 7 5 10" xfId="9388" xr:uid="{00000000-0005-0000-0000-000073990000}"/>
    <cellStyle name="Percent 7 5 11" xfId="18638" xr:uid="{00000000-0005-0000-0000-000074990000}"/>
    <cellStyle name="Percent 7 5 12" xfId="27883" xr:uid="{00000000-0005-0000-0000-000075990000}"/>
    <cellStyle name="Percent 7 5 13" xfId="37128" xr:uid="{00000000-0005-0000-0000-000076990000}"/>
    <cellStyle name="Percent 7 5 2" xfId="298" xr:uid="{00000000-0005-0000-0000-000077990000}"/>
    <cellStyle name="Percent 7 5 2 10" xfId="28039" xr:uid="{00000000-0005-0000-0000-000078990000}"/>
    <cellStyle name="Percent 7 5 2 11" xfId="37284" xr:uid="{00000000-0005-0000-0000-000079990000}"/>
    <cellStyle name="Percent 7 5 2 2" xfId="667" xr:uid="{00000000-0005-0000-0000-00007A990000}"/>
    <cellStyle name="Percent 7 5 2 2 10" xfId="37652" xr:uid="{00000000-0005-0000-0000-00007B990000}"/>
    <cellStyle name="Percent 7 5 2 2 2" xfId="1369" xr:uid="{00000000-0005-0000-0000-00007C990000}"/>
    <cellStyle name="Percent 7 5 2 2 2 2" xfId="4211" xr:uid="{00000000-0005-0000-0000-00007D990000}"/>
    <cellStyle name="Percent 7 5 2 2 2 2 2" xfId="9193" xr:uid="{00000000-0005-0000-0000-00007E990000}"/>
    <cellStyle name="Percent 7 5 2 2 2 2 2 2" xfId="18438" xr:uid="{00000000-0005-0000-0000-00007F990000}"/>
    <cellStyle name="Percent 7 5 2 2 2 2 2 3" xfId="27688" xr:uid="{00000000-0005-0000-0000-000080990000}"/>
    <cellStyle name="Percent 7 5 2 2 2 2 2 4" xfId="36933" xr:uid="{00000000-0005-0000-0000-000081990000}"/>
    <cellStyle name="Percent 7 5 2 2 2 2 2 5" xfId="46178" xr:uid="{00000000-0005-0000-0000-000082990000}"/>
    <cellStyle name="Percent 7 5 2 2 2 2 3" xfId="13456" xr:uid="{00000000-0005-0000-0000-000083990000}"/>
    <cellStyle name="Percent 7 5 2 2 2 2 4" xfId="22706" xr:uid="{00000000-0005-0000-0000-000084990000}"/>
    <cellStyle name="Percent 7 5 2 2 2 2 5" xfId="31951" xr:uid="{00000000-0005-0000-0000-000085990000}"/>
    <cellStyle name="Percent 7 5 2 2 2 2 6" xfId="41196" xr:uid="{00000000-0005-0000-0000-000086990000}"/>
    <cellStyle name="Percent 7 5 2 2 2 3" xfId="2790" xr:uid="{00000000-0005-0000-0000-000087990000}"/>
    <cellStyle name="Percent 7 5 2 2 2 3 2" xfId="7772" xr:uid="{00000000-0005-0000-0000-000088990000}"/>
    <cellStyle name="Percent 7 5 2 2 2 3 2 2" xfId="17017" xr:uid="{00000000-0005-0000-0000-000089990000}"/>
    <cellStyle name="Percent 7 5 2 2 2 3 2 3" xfId="26267" xr:uid="{00000000-0005-0000-0000-00008A990000}"/>
    <cellStyle name="Percent 7 5 2 2 2 3 2 4" xfId="35512" xr:uid="{00000000-0005-0000-0000-00008B990000}"/>
    <cellStyle name="Percent 7 5 2 2 2 3 2 5" xfId="44757" xr:uid="{00000000-0005-0000-0000-00008C990000}"/>
    <cellStyle name="Percent 7 5 2 2 2 3 3" xfId="12035" xr:uid="{00000000-0005-0000-0000-00008D990000}"/>
    <cellStyle name="Percent 7 5 2 2 2 3 4" xfId="21285" xr:uid="{00000000-0005-0000-0000-00008E990000}"/>
    <cellStyle name="Percent 7 5 2 2 2 3 5" xfId="30530" xr:uid="{00000000-0005-0000-0000-00008F990000}"/>
    <cellStyle name="Percent 7 5 2 2 2 3 6" xfId="39775" xr:uid="{00000000-0005-0000-0000-000090990000}"/>
    <cellStyle name="Percent 7 5 2 2 2 4" xfId="6351" xr:uid="{00000000-0005-0000-0000-000091990000}"/>
    <cellStyle name="Percent 7 5 2 2 2 4 2" xfId="15596" xr:uid="{00000000-0005-0000-0000-000092990000}"/>
    <cellStyle name="Percent 7 5 2 2 2 4 3" xfId="24846" xr:uid="{00000000-0005-0000-0000-000093990000}"/>
    <cellStyle name="Percent 7 5 2 2 2 4 4" xfId="34091" xr:uid="{00000000-0005-0000-0000-000094990000}"/>
    <cellStyle name="Percent 7 5 2 2 2 4 5" xfId="43336" xr:uid="{00000000-0005-0000-0000-000095990000}"/>
    <cellStyle name="Percent 7 5 2 2 2 5" xfId="10614" xr:uid="{00000000-0005-0000-0000-000096990000}"/>
    <cellStyle name="Percent 7 5 2 2 2 6" xfId="19864" xr:uid="{00000000-0005-0000-0000-000097990000}"/>
    <cellStyle name="Percent 7 5 2 2 2 7" xfId="29109" xr:uid="{00000000-0005-0000-0000-000098990000}"/>
    <cellStyle name="Percent 7 5 2 2 2 8" xfId="38354" xr:uid="{00000000-0005-0000-0000-000099990000}"/>
    <cellStyle name="Percent 7 5 2 2 3" xfId="3509" xr:uid="{00000000-0005-0000-0000-00009A990000}"/>
    <cellStyle name="Percent 7 5 2 2 3 2" xfId="8491" xr:uid="{00000000-0005-0000-0000-00009B990000}"/>
    <cellStyle name="Percent 7 5 2 2 3 2 2" xfId="17736" xr:uid="{00000000-0005-0000-0000-00009C990000}"/>
    <cellStyle name="Percent 7 5 2 2 3 2 3" xfId="26986" xr:uid="{00000000-0005-0000-0000-00009D990000}"/>
    <cellStyle name="Percent 7 5 2 2 3 2 4" xfId="36231" xr:uid="{00000000-0005-0000-0000-00009E990000}"/>
    <cellStyle name="Percent 7 5 2 2 3 2 5" xfId="45476" xr:uid="{00000000-0005-0000-0000-00009F990000}"/>
    <cellStyle name="Percent 7 5 2 2 3 3" xfId="12754" xr:uid="{00000000-0005-0000-0000-0000A0990000}"/>
    <cellStyle name="Percent 7 5 2 2 3 4" xfId="22004" xr:uid="{00000000-0005-0000-0000-0000A1990000}"/>
    <cellStyle name="Percent 7 5 2 2 3 5" xfId="31249" xr:uid="{00000000-0005-0000-0000-0000A2990000}"/>
    <cellStyle name="Percent 7 5 2 2 3 6" xfId="40494" xr:uid="{00000000-0005-0000-0000-0000A3990000}"/>
    <cellStyle name="Percent 7 5 2 2 4" xfId="2071" xr:uid="{00000000-0005-0000-0000-0000A4990000}"/>
    <cellStyle name="Percent 7 5 2 2 4 2" xfId="7053" xr:uid="{00000000-0005-0000-0000-0000A5990000}"/>
    <cellStyle name="Percent 7 5 2 2 4 2 2" xfId="16298" xr:uid="{00000000-0005-0000-0000-0000A6990000}"/>
    <cellStyle name="Percent 7 5 2 2 4 2 3" xfId="25548" xr:uid="{00000000-0005-0000-0000-0000A7990000}"/>
    <cellStyle name="Percent 7 5 2 2 4 2 4" xfId="34793" xr:uid="{00000000-0005-0000-0000-0000A8990000}"/>
    <cellStyle name="Percent 7 5 2 2 4 2 5" xfId="44038" xr:uid="{00000000-0005-0000-0000-0000A9990000}"/>
    <cellStyle name="Percent 7 5 2 2 4 3" xfId="11316" xr:uid="{00000000-0005-0000-0000-0000AA990000}"/>
    <cellStyle name="Percent 7 5 2 2 4 4" xfId="20566" xr:uid="{00000000-0005-0000-0000-0000AB990000}"/>
    <cellStyle name="Percent 7 5 2 2 4 5" xfId="29811" xr:uid="{00000000-0005-0000-0000-0000AC990000}"/>
    <cellStyle name="Percent 7 5 2 2 4 6" xfId="39056" xr:uid="{00000000-0005-0000-0000-0000AD990000}"/>
    <cellStyle name="Percent 7 5 2 2 5" xfId="5649" xr:uid="{00000000-0005-0000-0000-0000AE990000}"/>
    <cellStyle name="Percent 7 5 2 2 5 2" xfId="14894" xr:uid="{00000000-0005-0000-0000-0000AF990000}"/>
    <cellStyle name="Percent 7 5 2 2 5 3" xfId="24144" xr:uid="{00000000-0005-0000-0000-0000B0990000}"/>
    <cellStyle name="Percent 7 5 2 2 5 4" xfId="33389" xr:uid="{00000000-0005-0000-0000-0000B1990000}"/>
    <cellStyle name="Percent 7 5 2 2 5 5" xfId="42634" xr:uid="{00000000-0005-0000-0000-0000B2990000}"/>
    <cellStyle name="Percent 7 5 2 2 6" xfId="4930" xr:uid="{00000000-0005-0000-0000-0000B3990000}"/>
    <cellStyle name="Percent 7 5 2 2 6 2" xfId="14175" xr:uid="{00000000-0005-0000-0000-0000B4990000}"/>
    <cellStyle name="Percent 7 5 2 2 6 3" xfId="23425" xr:uid="{00000000-0005-0000-0000-0000B5990000}"/>
    <cellStyle name="Percent 7 5 2 2 6 4" xfId="32670" xr:uid="{00000000-0005-0000-0000-0000B6990000}"/>
    <cellStyle name="Percent 7 5 2 2 6 5" xfId="41915" xr:uid="{00000000-0005-0000-0000-0000B7990000}"/>
    <cellStyle name="Percent 7 5 2 2 7" xfId="9912" xr:uid="{00000000-0005-0000-0000-0000B8990000}"/>
    <cellStyle name="Percent 7 5 2 2 8" xfId="19162" xr:uid="{00000000-0005-0000-0000-0000B9990000}"/>
    <cellStyle name="Percent 7 5 2 2 9" xfId="28407" xr:uid="{00000000-0005-0000-0000-0000BA990000}"/>
    <cellStyle name="Percent 7 5 2 3" xfId="1018" xr:uid="{00000000-0005-0000-0000-0000BB990000}"/>
    <cellStyle name="Percent 7 5 2 3 2" xfId="3860" xr:uid="{00000000-0005-0000-0000-0000BC990000}"/>
    <cellStyle name="Percent 7 5 2 3 2 2" xfId="8842" xr:uid="{00000000-0005-0000-0000-0000BD990000}"/>
    <cellStyle name="Percent 7 5 2 3 2 2 2" xfId="18087" xr:uid="{00000000-0005-0000-0000-0000BE990000}"/>
    <cellStyle name="Percent 7 5 2 3 2 2 3" xfId="27337" xr:uid="{00000000-0005-0000-0000-0000BF990000}"/>
    <cellStyle name="Percent 7 5 2 3 2 2 4" xfId="36582" xr:uid="{00000000-0005-0000-0000-0000C0990000}"/>
    <cellStyle name="Percent 7 5 2 3 2 2 5" xfId="45827" xr:uid="{00000000-0005-0000-0000-0000C1990000}"/>
    <cellStyle name="Percent 7 5 2 3 2 3" xfId="13105" xr:uid="{00000000-0005-0000-0000-0000C2990000}"/>
    <cellStyle name="Percent 7 5 2 3 2 4" xfId="22355" xr:uid="{00000000-0005-0000-0000-0000C3990000}"/>
    <cellStyle name="Percent 7 5 2 3 2 5" xfId="31600" xr:uid="{00000000-0005-0000-0000-0000C4990000}"/>
    <cellStyle name="Percent 7 5 2 3 2 6" xfId="40845" xr:uid="{00000000-0005-0000-0000-0000C5990000}"/>
    <cellStyle name="Percent 7 5 2 3 3" xfId="2422" xr:uid="{00000000-0005-0000-0000-0000C6990000}"/>
    <cellStyle name="Percent 7 5 2 3 3 2" xfId="7404" xr:uid="{00000000-0005-0000-0000-0000C7990000}"/>
    <cellStyle name="Percent 7 5 2 3 3 2 2" xfId="16649" xr:uid="{00000000-0005-0000-0000-0000C8990000}"/>
    <cellStyle name="Percent 7 5 2 3 3 2 3" xfId="25899" xr:uid="{00000000-0005-0000-0000-0000C9990000}"/>
    <cellStyle name="Percent 7 5 2 3 3 2 4" xfId="35144" xr:uid="{00000000-0005-0000-0000-0000CA990000}"/>
    <cellStyle name="Percent 7 5 2 3 3 2 5" xfId="44389" xr:uid="{00000000-0005-0000-0000-0000CB990000}"/>
    <cellStyle name="Percent 7 5 2 3 3 3" xfId="11667" xr:uid="{00000000-0005-0000-0000-0000CC990000}"/>
    <cellStyle name="Percent 7 5 2 3 3 4" xfId="20917" xr:uid="{00000000-0005-0000-0000-0000CD990000}"/>
    <cellStyle name="Percent 7 5 2 3 3 5" xfId="30162" xr:uid="{00000000-0005-0000-0000-0000CE990000}"/>
    <cellStyle name="Percent 7 5 2 3 3 6" xfId="39407" xr:uid="{00000000-0005-0000-0000-0000CF990000}"/>
    <cellStyle name="Percent 7 5 2 3 4" xfId="6000" xr:uid="{00000000-0005-0000-0000-0000D0990000}"/>
    <cellStyle name="Percent 7 5 2 3 4 2" xfId="15245" xr:uid="{00000000-0005-0000-0000-0000D1990000}"/>
    <cellStyle name="Percent 7 5 2 3 4 3" xfId="24495" xr:uid="{00000000-0005-0000-0000-0000D2990000}"/>
    <cellStyle name="Percent 7 5 2 3 4 4" xfId="33740" xr:uid="{00000000-0005-0000-0000-0000D3990000}"/>
    <cellStyle name="Percent 7 5 2 3 4 5" xfId="42985" xr:uid="{00000000-0005-0000-0000-0000D4990000}"/>
    <cellStyle name="Percent 7 5 2 3 5" xfId="10263" xr:uid="{00000000-0005-0000-0000-0000D5990000}"/>
    <cellStyle name="Percent 7 5 2 3 6" xfId="19513" xr:uid="{00000000-0005-0000-0000-0000D6990000}"/>
    <cellStyle name="Percent 7 5 2 3 7" xfId="28758" xr:uid="{00000000-0005-0000-0000-0000D7990000}"/>
    <cellStyle name="Percent 7 5 2 3 8" xfId="38003" xr:uid="{00000000-0005-0000-0000-0000D8990000}"/>
    <cellStyle name="Percent 7 5 2 4" xfId="3141" xr:uid="{00000000-0005-0000-0000-0000D9990000}"/>
    <cellStyle name="Percent 7 5 2 4 2" xfId="8123" xr:uid="{00000000-0005-0000-0000-0000DA990000}"/>
    <cellStyle name="Percent 7 5 2 4 2 2" xfId="17368" xr:uid="{00000000-0005-0000-0000-0000DB990000}"/>
    <cellStyle name="Percent 7 5 2 4 2 3" xfId="26618" xr:uid="{00000000-0005-0000-0000-0000DC990000}"/>
    <cellStyle name="Percent 7 5 2 4 2 4" xfId="35863" xr:uid="{00000000-0005-0000-0000-0000DD990000}"/>
    <cellStyle name="Percent 7 5 2 4 2 5" xfId="45108" xr:uid="{00000000-0005-0000-0000-0000DE990000}"/>
    <cellStyle name="Percent 7 5 2 4 3" xfId="12386" xr:uid="{00000000-0005-0000-0000-0000DF990000}"/>
    <cellStyle name="Percent 7 5 2 4 4" xfId="21636" xr:uid="{00000000-0005-0000-0000-0000E0990000}"/>
    <cellStyle name="Percent 7 5 2 4 5" xfId="30881" xr:uid="{00000000-0005-0000-0000-0000E1990000}"/>
    <cellStyle name="Percent 7 5 2 4 6" xfId="40126" xr:uid="{00000000-0005-0000-0000-0000E2990000}"/>
    <cellStyle name="Percent 7 5 2 5" xfId="1837" xr:uid="{00000000-0005-0000-0000-0000E3990000}"/>
    <cellStyle name="Percent 7 5 2 5 2" xfId="6819" xr:uid="{00000000-0005-0000-0000-0000E4990000}"/>
    <cellStyle name="Percent 7 5 2 5 2 2" xfId="16064" xr:uid="{00000000-0005-0000-0000-0000E5990000}"/>
    <cellStyle name="Percent 7 5 2 5 2 3" xfId="25314" xr:uid="{00000000-0005-0000-0000-0000E6990000}"/>
    <cellStyle name="Percent 7 5 2 5 2 4" xfId="34559" xr:uid="{00000000-0005-0000-0000-0000E7990000}"/>
    <cellStyle name="Percent 7 5 2 5 2 5" xfId="43804" xr:uid="{00000000-0005-0000-0000-0000E8990000}"/>
    <cellStyle name="Percent 7 5 2 5 3" xfId="11082" xr:uid="{00000000-0005-0000-0000-0000E9990000}"/>
    <cellStyle name="Percent 7 5 2 5 4" xfId="20332" xr:uid="{00000000-0005-0000-0000-0000EA990000}"/>
    <cellStyle name="Percent 7 5 2 5 5" xfId="29577" xr:uid="{00000000-0005-0000-0000-0000EB990000}"/>
    <cellStyle name="Percent 7 5 2 5 6" xfId="38822" xr:uid="{00000000-0005-0000-0000-0000EC990000}"/>
    <cellStyle name="Percent 7 5 2 6" xfId="5281" xr:uid="{00000000-0005-0000-0000-0000ED990000}"/>
    <cellStyle name="Percent 7 5 2 6 2" xfId="14526" xr:uid="{00000000-0005-0000-0000-0000EE990000}"/>
    <cellStyle name="Percent 7 5 2 6 3" xfId="23776" xr:uid="{00000000-0005-0000-0000-0000EF990000}"/>
    <cellStyle name="Percent 7 5 2 6 4" xfId="33021" xr:uid="{00000000-0005-0000-0000-0000F0990000}"/>
    <cellStyle name="Percent 7 5 2 6 5" xfId="42266" xr:uid="{00000000-0005-0000-0000-0000F1990000}"/>
    <cellStyle name="Percent 7 5 2 7" xfId="4579" xr:uid="{00000000-0005-0000-0000-0000F2990000}"/>
    <cellStyle name="Percent 7 5 2 7 2" xfId="13824" xr:uid="{00000000-0005-0000-0000-0000F3990000}"/>
    <cellStyle name="Percent 7 5 2 7 3" xfId="23074" xr:uid="{00000000-0005-0000-0000-0000F4990000}"/>
    <cellStyle name="Percent 7 5 2 7 4" xfId="32319" xr:uid="{00000000-0005-0000-0000-0000F5990000}"/>
    <cellStyle name="Percent 7 5 2 7 5" xfId="41564" xr:uid="{00000000-0005-0000-0000-0000F6990000}"/>
    <cellStyle name="Percent 7 5 2 8" xfId="9544" xr:uid="{00000000-0005-0000-0000-0000F7990000}"/>
    <cellStyle name="Percent 7 5 2 9" xfId="18794" xr:uid="{00000000-0005-0000-0000-0000F8990000}"/>
    <cellStyle name="Percent 7 5 3" xfId="376" xr:uid="{00000000-0005-0000-0000-0000F9990000}"/>
    <cellStyle name="Percent 7 5 3 10" xfId="28117" xr:uid="{00000000-0005-0000-0000-0000FA990000}"/>
    <cellStyle name="Percent 7 5 3 11" xfId="37362" xr:uid="{00000000-0005-0000-0000-0000FB990000}"/>
    <cellStyle name="Percent 7 5 3 2" xfId="745" xr:uid="{00000000-0005-0000-0000-0000FC990000}"/>
    <cellStyle name="Percent 7 5 3 2 10" xfId="37730" xr:uid="{00000000-0005-0000-0000-0000FD990000}"/>
    <cellStyle name="Percent 7 5 3 2 2" xfId="1447" xr:uid="{00000000-0005-0000-0000-0000FE990000}"/>
    <cellStyle name="Percent 7 5 3 2 2 2" xfId="4289" xr:uid="{00000000-0005-0000-0000-0000FF990000}"/>
    <cellStyle name="Percent 7 5 3 2 2 2 2" xfId="9271" xr:uid="{00000000-0005-0000-0000-0000009A0000}"/>
    <cellStyle name="Percent 7 5 3 2 2 2 2 2" xfId="18516" xr:uid="{00000000-0005-0000-0000-0000019A0000}"/>
    <cellStyle name="Percent 7 5 3 2 2 2 2 3" xfId="27766" xr:uid="{00000000-0005-0000-0000-0000029A0000}"/>
    <cellStyle name="Percent 7 5 3 2 2 2 2 4" xfId="37011" xr:uid="{00000000-0005-0000-0000-0000039A0000}"/>
    <cellStyle name="Percent 7 5 3 2 2 2 2 5" xfId="46256" xr:uid="{00000000-0005-0000-0000-0000049A0000}"/>
    <cellStyle name="Percent 7 5 3 2 2 2 3" xfId="13534" xr:uid="{00000000-0005-0000-0000-0000059A0000}"/>
    <cellStyle name="Percent 7 5 3 2 2 2 4" xfId="22784" xr:uid="{00000000-0005-0000-0000-0000069A0000}"/>
    <cellStyle name="Percent 7 5 3 2 2 2 5" xfId="32029" xr:uid="{00000000-0005-0000-0000-0000079A0000}"/>
    <cellStyle name="Percent 7 5 3 2 2 2 6" xfId="41274" xr:uid="{00000000-0005-0000-0000-0000089A0000}"/>
    <cellStyle name="Percent 7 5 3 2 2 3" xfId="2868" xr:uid="{00000000-0005-0000-0000-0000099A0000}"/>
    <cellStyle name="Percent 7 5 3 2 2 3 2" xfId="7850" xr:uid="{00000000-0005-0000-0000-00000A9A0000}"/>
    <cellStyle name="Percent 7 5 3 2 2 3 2 2" xfId="17095" xr:uid="{00000000-0005-0000-0000-00000B9A0000}"/>
    <cellStyle name="Percent 7 5 3 2 2 3 2 3" xfId="26345" xr:uid="{00000000-0005-0000-0000-00000C9A0000}"/>
    <cellStyle name="Percent 7 5 3 2 2 3 2 4" xfId="35590" xr:uid="{00000000-0005-0000-0000-00000D9A0000}"/>
    <cellStyle name="Percent 7 5 3 2 2 3 2 5" xfId="44835" xr:uid="{00000000-0005-0000-0000-00000E9A0000}"/>
    <cellStyle name="Percent 7 5 3 2 2 3 3" xfId="12113" xr:uid="{00000000-0005-0000-0000-00000F9A0000}"/>
    <cellStyle name="Percent 7 5 3 2 2 3 4" xfId="21363" xr:uid="{00000000-0005-0000-0000-0000109A0000}"/>
    <cellStyle name="Percent 7 5 3 2 2 3 5" xfId="30608" xr:uid="{00000000-0005-0000-0000-0000119A0000}"/>
    <cellStyle name="Percent 7 5 3 2 2 3 6" xfId="39853" xr:uid="{00000000-0005-0000-0000-0000129A0000}"/>
    <cellStyle name="Percent 7 5 3 2 2 4" xfId="6429" xr:uid="{00000000-0005-0000-0000-0000139A0000}"/>
    <cellStyle name="Percent 7 5 3 2 2 4 2" xfId="15674" xr:uid="{00000000-0005-0000-0000-0000149A0000}"/>
    <cellStyle name="Percent 7 5 3 2 2 4 3" xfId="24924" xr:uid="{00000000-0005-0000-0000-0000159A0000}"/>
    <cellStyle name="Percent 7 5 3 2 2 4 4" xfId="34169" xr:uid="{00000000-0005-0000-0000-0000169A0000}"/>
    <cellStyle name="Percent 7 5 3 2 2 4 5" xfId="43414" xr:uid="{00000000-0005-0000-0000-0000179A0000}"/>
    <cellStyle name="Percent 7 5 3 2 2 5" xfId="10692" xr:uid="{00000000-0005-0000-0000-0000189A0000}"/>
    <cellStyle name="Percent 7 5 3 2 2 6" xfId="19942" xr:uid="{00000000-0005-0000-0000-0000199A0000}"/>
    <cellStyle name="Percent 7 5 3 2 2 7" xfId="29187" xr:uid="{00000000-0005-0000-0000-00001A9A0000}"/>
    <cellStyle name="Percent 7 5 3 2 2 8" xfId="38432" xr:uid="{00000000-0005-0000-0000-00001B9A0000}"/>
    <cellStyle name="Percent 7 5 3 2 3" xfId="3587" xr:uid="{00000000-0005-0000-0000-00001C9A0000}"/>
    <cellStyle name="Percent 7 5 3 2 3 2" xfId="8569" xr:uid="{00000000-0005-0000-0000-00001D9A0000}"/>
    <cellStyle name="Percent 7 5 3 2 3 2 2" xfId="17814" xr:uid="{00000000-0005-0000-0000-00001E9A0000}"/>
    <cellStyle name="Percent 7 5 3 2 3 2 3" xfId="27064" xr:uid="{00000000-0005-0000-0000-00001F9A0000}"/>
    <cellStyle name="Percent 7 5 3 2 3 2 4" xfId="36309" xr:uid="{00000000-0005-0000-0000-0000209A0000}"/>
    <cellStyle name="Percent 7 5 3 2 3 2 5" xfId="45554" xr:uid="{00000000-0005-0000-0000-0000219A0000}"/>
    <cellStyle name="Percent 7 5 3 2 3 3" xfId="12832" xr:uid="{00000000-0005-0000-0000-0000229A0000}"/>
    <cellStyle name="Percent 7 5 3 2 3 4" xfId="22082" xr:uid="{00000000-0005-0000-0000-0000239A0000}"/>
    <cellStyle name="Percent 7 5 3 2 3 5" xfId="31327" xr:uid="{00000000-0005-0000-0000-0000249A0000}"/>
    <cellStyle name="Percent 7 5 3 2 3 6" xfId="40572" xr:uid="{00000000-0005-0000-0000-0000259A0000}"/>
    <cellStyle name="Percent 7 5 3 2 4" xfId="2149" xr:uid="{00000000-0005-0000-0000-0000269A0000}"/>
    <cellStyle name="Percent 7 5 3 2 4 2" xfId="7131" xr:uid="{00000000-0005-0000-0000-0000279A0000}"/>
    <cellStyle name="Percent 7 5 3 2 4 2 2" xfId="16376" xr:uid="{00000000-0005-0000-0000-0000289A0000}"/>
    <cellStyle name="Percent 7 5 3 2 4 2 3" xfId="25626" xr:uid="{00000000-0005-0000-0000-0000299A0000}"/>
    <cellStyle name="Percent 7 5 3 2 4 2 4" xfId="34871" xr:uid="{00000000-0005-0000-0000-00002A9A0000}"/>
    <cellStyle name="Percent 7 5 3 2 4 2 5" xfId="44116" xr:uid="{00000000-0005-0000-0000-00002B9A0000}"/>
    <cellStyle name="Percent 7 5 3 2 4 3" xfId="11394" xr:uid="{00000000-0005-0000-0000-00002C9A0000}"/>
    <cellStyle name="Percent 7 5 3 2 4 4" xfId="20644" xr:uid="{00000000-0005-0000-0000-00002D9A0000}"/>
    <cellStyle name="Percent 7 5 3 2 4 5" xfId="29889" xr:uid="{00000000-0005-0000-0000-00002E9A0000}"/>
    <cellStyle name="Percent 7 5 3 2 4 6" xfId="39134" xr:uid="{00000000-0005-0000-0000-00002F9A0000}"/>
    <cellStyle name="Percent 7 5 3 2 5" xfId="5727" xr:uid="{00000000-0005-0000-0000-0000309A0000}"/>
    <cellStyle name="Percent 7 5 3 2 5 2" xfId="14972" xr:uid="{00000000-0005-0000-0000-0000319A0000}"/>
    <cellStyle name="Percent 7 5 3 2 5 3" xfId="24222" xr:uid="{00000000-0005-0000-0000-0000329A0000}"/>
    <cellStyle name="Percent 7 5 3 2 5 4" xfId="33467" xr:uid="{00000000-0005-0000-0000-0000339A0000}"/>
    <cellStyle name="Percent 7 5 3 2 5 5" xfId="42712" xr:uid="{00000000-0005-0000-0000-0000349A0000}"/>
    <cellStyle name="Percent 7 5 3 2 6" xfId="5008" xr:uid="{00000000-0005-0000-0000-0000359A0000}"/>
    <cellStyle name="Percent 7 5 3 2 6 2" xfId="14253" xr:uid="{00000000-0005-0000-0000-0000369A0000}"/>
    <cellStyle name="Percent 7 5 3 2 6 3" xfId="23503" xr:uid="{00000000-0005-0000-0000-0000379A0000}"/>
    <cellStyle name="Percent 7 5 3 2 6 4" xfId="32748" xr:uid="{00000000-0005-0000-0000-0000389A0000}"/>
    <cellStyle name="Percent 7 5 3 2 6 5" xfId="41993" xr:uid="{00000000-0005-0000-0000-0000399A0000}"/>
    <cellStyle name="Percent 7 5 3 2 7" xfId="9990" xr:uid="{00000000-0005-0000-0000-00003A9A0000}"/>
    <cellStyle name="Percent 7 5 3 2 8" xfId="19240" xr:uid="{00000000-0005-0000-0000-00003B9A0000}"/>
    <cellStyle name="Percent 7 5 3 2 9" xfId="28485" xr:uid="{00000000-0005-0000-0000-00003C9A0000}"/>
    <cellStyle name="Percent 7 5 3 3" xfId="1096" xr:uid="{00000000-0005-0000-0000-00003D9A0000}"/>
    <cellStyle name="Percent 7 5 3 3 2" xfId="3938" xr:uid="{00000000-0005-0000-0000-00003E9A0000}"/>
    <cellStyle name="Percent 7 5 3 3 2 2" xfId="8920" xr:uid="{00000000-0005-0000-0000-00003F9A0000}"/>
    <cellStyle name="Percent 7 5 3 3 2 2 2" xfId="18165" xr:uid="{00000000-0005-0000-0000-0000409A0000}"/>
    <cellStyle name="Percent 7 5 3 3 2 2 3" xfId="27415" xr:uid="{00000000-0005-0000-0000-0000419A0000}"/>
    <cellStyle name="Percent 7 5 3 3 2 2 4" xfId="36660" xr:uid="{00000000-0005-0000-0000-0000429A0000}"/>
    <cellStyle name="Percent 7 5 3 3 2 2 5" xfId="45905" xr:uid="{00000000-0005-0000-0000-0000439A0000}"/>
    <cellStyle name="Percent 7 5 3 3 2 3" xfId="13183" xr:uid="{00000000-0005-0000-0000-0000449A0000}"/>
    <cellStyle name="Percent 7 5 3 3 2 4" xfId="22433" xr:uid="{00000000-0005-0000-0000-0000459A0000}"/>
    <cellStyle name="Percent 7 5 3 3 2 5" xfId="31678" xr:uid="{00000000-0005-0000-0000-0000469A0000}"/>
    <cellStyle name="Percent 7 5 3 3 2 6" xfId="40923" xr:uid="{00000000-0005-0000-0000-0000479A0000}"/>
    <cellStyle name="Percent 7 5 3 3 3" xfId="2500" xr:uid="{00000000-0005-0000-0000-0000489A0000}"/>
    <cellStyle name="Percent 7 5 3 3 3 2" xfId="7482" xr:uid="{00000000-0005-0000-0000-0000499A0000}"/>
    <cellStyle name="Percent 7 5 3 3 3 2 2" xfId="16727" xr:uid="{00000000-0005-0000-0000-00004A9A0000}"/>
    <cellStyle name="Percent 7 5 3 3 3 2 3" xfId="25977" xr:uid="{00000000-0005-0000-0000-00004B9A0000}"/>
    <cellStyle name="Percent 7 5 3 3 3 2 4" xfId="35222" xr:uid="{00000000-0005-0000-0000-00004C9A0000}"/>
    <cellStyle name="Percent 7 5 3 3 3 2 5" xfId="44467" xr:uid="{00000000-0005-0000-0000-00004D9A0000}"/>
    <cellStyle name="Percent 7 5 3 3 3 3" xfId="11745" xr:uid="{00000000-0005-0000-0000-00004E9A0000}"/>
    <cellStyle name="Percent 7 5 3 3 3 4" xfId="20995" xr:uid="{00000000-0005-0000-0000-00004F9A0000}"/>
    <cellStyle name="Percent 7 5 3 3 3 5" xfId="30240" xr:uid="{00000000-0005-0000-0000-0000509A0000}"/>
    <cellStyle name="Percent 7 5 3 3 3 6" xfId="39485" xr:uid="{00000000-0005-0000-0000-0000519A0000}"/>
    <cellStyle name="Percent 7 5 3 3 4" xfId="6078" xr:uid="{00000000-0005-0000-0000-0000529A0000}"/>
    <cellStyle name="Percent 7 5 3 3 4 2" xfId="15323" xr:uid="{00000000-0005-0000-0000-0000539A0000}"/>
    <cellStyle name="Percent 7 5 3 3 4 3" xfId="24573" xr:uid="{00000000-0005-0000-0000-0000549A0000}"/>
    <cellStyle name="Percent 7 5 3 3 4 4" xfId="33818" xr:uid="{00000000-0005-0000-0000-0000559A0000}"/>
    <cellStyle name="Percent 7 5 3 3 4 5" xfId="43063" xr:uid="{00000000-0005-0000-0000-0000569A0000}"/>
    <cellStyle name="Percent 7 5 3 3 5" xfId="10341" xr:uid="{00000000-0005-0000-0000-0000579A0000}"/>
    <cellStyle name="Percent 7 5 3 3 6" xfId="19591" xr:uid="{00000000-0005-0000-0000-0000589A0000}"/>
    <cellStyle name="Percent 7 5 3 3 7" xfId="28836" xr:uid="{00000000-0005-0000-0000-0000599A0000}"/>
    <cellStyle name="Percent 7 5 3 3 8" xfId="38081" xr:uid="{00000000-0005-0000-0000-00005A9A0000}"/>
    <cellStyle name="Percent 7 5 3 4" xfId="3219" xr:uid="{00000000-0005-0000-0000-00005B9A0000}"/>
    <cellStyle name="Percent 7 5 3 4 2" xfId="8201" xr:uid="{00000000-0005-0000-0000-00005C9A0000}"/>
    <cellStyle name="Percent 7 5 3 4 2 2" xfId="17446" xr:uid="{00000000-0005-0000-0000-00005D9A0000}"/>
    <cellStyle name="Percent 7 5 3 4 2 3" xfId="26696" xr:uid="{00000000-0005-0000-0000-00005E9A0000}"/>
    <cellStyle name="Percent 7 5 3 4 2 4" xfId="35941" xr:uid="{00000000-0005-0000-0000-00005F9A0000}"/>
    <cellStyle name="Percent 7 5 3 4 2 5" xfId="45186" xr:uid="{00000000-0005-0000-0000-0000609A0000}"/>
    <cellStyle name="Percent 7 5 3 4 3" xfId="12464" xr:uid="{00000000-0005-0000-0000-0000619A0000}"/>
    <cellStyle name="Percent 7 5 3 4 4" xfId="21714" xr:uid="{00000000-0005-0000-0000-0000629A0000}"/>
    <cellStyle name="Percent 7 5 3 4 5" xfId="30959" xr:uid="{00000000-0005-0000-0000-0000639A0000}"/>
    <cellStyle name="Percent 7 5 3 4 6" xfId="40204" xr:uid="{00000000-0005-0000-0000-0000649A0000}"/>
    <cellStyle name="Percent 7 5 3 5" xfId="1681" xr:uid="{00000000-0005-0000-0000-0000659A0000}"/>
    <cellStyle name="Percent 7 5 3 5 2" xfId="6663" xr:uid="{00000000-0005-0000-0000-0000669A0000}"/>
    <cellStyle name="Percent 7 5 3 5 2 2" xfId="15908" xr:uid="{00000000-0005-0000-0000-0000679A0000}"/>
    <cellStyle name="Percent 7 5 3 5 2 3" xfId="25158" xr:uid="{00000000-0005-0000-0000-0000689A0000}"/>
    <cellStyle name="Percent 7 5 3 5 2 4" xfId="34403" xr:uid="{00000000-0005-0000-0000-0000699A0000}"/>
    <cellStyle name="Percent 7 5 3 5 2 5" xfId="43648" xr:uid="{00000000-0005-0000-0000-00006A9A0000}"/>
    <cellStyle name="Percent 7 5 3 5 3" xfId="10926" xr:uid="{00000000-0005-0000-0000-00006B9A0000}"/>
    <cellStyle name="Percent 7 5 3 5 4" xfId="20176" xr:uid="{00000000-0005-0000-0000-00006C9A0000}"/>
    <cellStyle name="Percent 7 5 3 5 5" xfId="29421" xr:uid="{00000000-0005-0000-0000-00006D9A0000}"/>
    <cellStyle name="Percent 7 5 3 5 6" xfId="38666" xr:uid="{00000000-0005-0000-0000-00006E9A0000}"/>
    <cellStyle name="Percent 7 5 3 6" xfId="5359" xr:uid="{00000000-0005-0000-0000-00006F9A0000}"/>
    <cellStyle name="Percent 7 5 3 6 2" xfId="14604" xr:uid="{00000000-0005-0000-0000-0000709A0000}"/>
    <cellStyle name="Percent 7 5 3 6 3" xfId="23854" xr:uid="{00000000-0005-0000-0000-0000719A0000}"/>
    <cellStyle name="Percent 7 5 3 6 4" xfId="33099" xr:uid="{00000000-0005-0000-0000-0000729A0000}"/>
    <cellStyle name="Percent 7 5 3 6 5" xfId="42344" xr:uid="{00000000-0005-0000-0000-0000739A0000}"/>
    <cellStyle name="Percent 7 5 3 7" xfId="4657" xr:uid="{00000000-0005-0000-0000-0000749A0000}"/>
    <cellStyle name="Percent 7 5 3 7 2" xfId="13902" xr:uid="{00000000-0005-0000-0000-0000759A0000}"/>
    <cellStyle name="Percent 7 5 3 7 3" xfId="23152" xr:uid="{00000000-0005-0000-0000-0000769A0000}"/>
    <cellStyle name="Percent 7 5 3 7 4" xfId="32397" xr:uid="{00000000-0005-0000-0000-0000779A0000}"/>
    <cellStyle name="Percent 7 5 3 7 5" xfId="41642" xr:uid="{00000000-0005-0000-0000-0000789A0000}"/>
    <cellStyle name="Percent 7 5 3 8" xfId="9622" xr:uid="{00000000-0005-0000-0000-0000799A0000}"/>
    <cellStyle name="Percent 7 5 3 9" xfId="18872" xr:uid="{00000000-0005-0000-0000-00007A9A0000}"/>
    <cellStyle name="Percent 7 5 4" xfId="511" xr:uid="{00000000-0005-0000-0000-00007B9A0000}"/>
    <cellStyle name="Percent 7 5 4 10" xfId="37496" xr:uid="{00000000-0005-0000-0000-00007C9A0000}"/>
    <cellStyle name="Percent 7 5 4 2" xfId="1213" xr:uid="{00000000-0005-0000-0000-00007D9A0000}"/>
    <cellStyle name="Percent 7 5 4 2 2" xfId="4055" xr:uid="{00000000-0005-0000-0000-00007E9A0000}"/>
    <cellStyle name="Percent 7 5 4 2 2 2" xfId="9037" xr:uid="{00000000-0005-0000-0000-00007F9A0000}"/>
    <cellStyle name="Percent 7 5 4 2 2 2 2" xfId="18282" xr:uid="{00000000-0005-0000-0000-0000809A0000}"/>
    <cellStyle name="Percent 7 5 4 2 2 2 3" xfId="27532" xr:uid="{00000000-0005-0000-0000-0000819A0000}"/>
    <cellStyle name="Percent 7 5 4 2 2 2 4" xfId="36777" xr:uid="{00000000-0005-0000-0000-0000829A0000}"/>
    <cellStyle name="Percent 7 5 4 2 2 2 5" xfId="46022" xr:uid="{00000000-0005-0000-0000-0000839A0000}"/>
    <cellStyle name="Percent 7 5 4 2 2 3" xfId="13300" xr:uid="{00000000-0005-0000-0000-0000849A0000}"/>
    <cellStyle name="Percent 7 5 4 2 2 4" xfId="22550" xr:uid="{00000000-0005-0000-0000-0000859A0000}"/>
    <cellStyle name="Percent 7 5 4 2 2 5" xfId="31795" xr:uid="{00000000-0005-0000-0000-0000869A0000}"/>
    <cellStyle name="Percent 7 5 4 2 2 6" xfId="41040" xr:uid="{00000000-0005-0000-0000-0000879A0000}"/>
    <cellStyle name="Percent 7 5 4 2 3" xfId="2634" xr:uid="{00000000-0005-0000-0000-0000889A0000}"/>
    <cellStyle name="Percent 7 5 4 2 3 2" xfId="7616" xr:uid="{00000000-0005-0000-0000-0000899A0000}"/>
    <cellStyle name="Percent 7 5 4 2 3 2 2" xfId="16861" xr:uid="{00000000-0005-0000-0000-00008A9A0000}"/>
    <cellStyle name="Percent 7 5 4 2 3 2 3" xfId="26111" xr:uid="{00000000-0005-0000-0000-00008B9A0000}"/>
    <cellStyle name="Percent 7 5 4 2 3 2 4" xfId="35356" xr:uid="{00000000-0005-0000-0000-00008C9A0000}"/>
    <cellStyle name="Percent 7 5 4 2 3 2 5" xfId="44601" xr:uid="{00000000-0005-0000-0000-00008D9A0000}"/>
    <cellStyle name="Percent 7 5 4 2 3 3" xfId="11879" xr:uid="{00000000-0005-0000-0000-00008E9A0000}"/>
    <cellStyle name="Percent 7 5 4 2 3 4" xfId="21129" xr:uid="{00000000-0005-0000-0000-00008F9A0000}"/>
    <cellStyle name="Percent 7 5 4 2 3 5" xfId="30374" xr:uid="{00000000-0005-0000-0000-0000909A0000}"/>
    <cellStyle name="Percent 7 5 4 2 3 6" xfId="39619" xr:uid="{00000000-0005-0000-0000-0000919A0000}"/>
    <cellStyle name="Percent 7 5 4 2 4" xfId="6195" xr:uid="{00000000-0005-0000-0000-0000929A0000}"/>
    <cellStyle name="Percent 7 5 4 2 4 2" xfId="15440" xr:uid="{00000000-0005-0000-0000-0000939A0000}"/>
    <cellStyle name="Percent 7 5 4 2 4 3" xfId="24690" xr:uid="{00000000-0005-0000-0000-0000949A0000}"/>
    <cellStyle name="Percent 7 5 4 2 4 4" xfId="33935" xr:uid="{00000000-0005-0000-0000-0000959A0000}"/>
    <cellStyle name="Percent 7 5 4 2 4 5" xfId="43180" xr:uid="{00000000-0005-0000-0000-0000969A0000}"/>
    <cellStyle name="Percent 7 5 4 2 5" xfId="10458" xr:uid="{00000000-0005-0000-0000-0000979A0000}"/>
    <cellStyle name="Percent 7 5 4 2 6" xfId="19708" xr:uid="{00000000-0005-0000-0000-0000989A0000}"/>
    <cellStyle name="Percent 7 5 4 2 7" xfId="28953" xr:uid="{00000000-0005-0000-0000-0000999A0000}"/>
    <cellStyle name="Percent 7 5 4 2 8" xfId="38198" xr:uid="{00000000-0005-0000-0000-00009A9A0000}"/>
    <cellStyle name="Percent 7 5 4 3" xfId="3353" xr:uid="{00000000-0005-0000-0000-00009B9A0000}"/>
    <cellStyle name="Percent 7 5 4 3 2" xfId="8335" xr:uid="{00000000-0005-0000-0000-00009C9A0000}"/>
    <cellStyle name="Percent 7 5 4 3 2 2" xfId="17580" xr:uid="{00000000-0005-0000-0000-00009D9A0000}"/>
    <cellStyle name="Percent 7 5 4 3 2 3" xfId="26830" xr:uid="{00000000-0005-0000-0000-00009E9A0000}"/>
    <cellStyle name="Percent 7 5 4 3 2 4" xfId="36075" xr:uid="{00000000-0005-0000-0000-00009F9A0000}"/>
    <cellStyle name="Percent 7 5 4 3 2 5" xfId="45320" xr:uid="{00000000-0005-0000-0000-0000A09A0000}"/>
    <cellStyle name="Percent 7 5 4 3 3" xfId="12598" xr:uid="{00000000-0005-0000-0000-0000A19A0000}"/>
    <cellStyle name="Percent 7 5 4 3 4" xfId="21848" xr:uid="{00000000-0005-0000-0000-0000A29A0000}"/>
    <cellStyle name="Percent 7 5 4 3 5" xfId="31093" xr:uid="{00000000-0005-0000-0000-0000A39A0000}"/>
    <cellStyle name="Percent 7 5 4 3 6" xfId="40338" xr:uid="{00000000-0005-0000-0000-0000A49A0000}"/>
    <cellStyle name="Percent 7 5 4 4" xfId="1915" xr:uid="{00000000-0005-0000-0000-0000A59A0000}"/>
    <cellStyle name="Percent 7 5 4 4 2" xfId="6897" xr:uid="{00000000-0005-0000-0000-0000A69A0000}"/>
    <cellStyle name="Percent 7 5 4 4 2 2" xfId="16142" xr:uid="{00000000-0005-0000-0000-0000A79A0000}"/>
    <cellStyle name="Percent 7 5 4 4 2 3" xfId="25392" xr:uid="{00000000-0005-0000-0000-0000A89A0000}"/>
    <cellStyle name="Percent 7 5 4 4 2 4" xfId="34637" xr:uid="{00000000-0005-0000-0000-0000A99A0000}"/>
    <cellStyle name="Percent 7 5 4 4 2 5" xfId="43882" xr:uid="{00000000-0005-0000-0000-0000AA9A0000}"/>
    <cellStyle name="Percent 7 5 4 4 3" xfId="11160" xr:uid="{00000000-0005-0000-0000-0000AB9A0000}"/>
    <cellStyle name="Percent 7 5 4 4 4" xfId="20410" xr:uid="{00000000-0005-0000-0000-0000AC9A0000}"/>
    <cellStyle name="Percent 7 5 4 4 5" xfId="29655" xr:uid="{00000000-0005-0000-0000-0000AD9A0000}"/>
    <cellStyle name="Percent 7 5 4 4 6" xfId="38900" xr:uid="{00000000-0005-0000-0000-0000AE9A0000}"/>
    <cellStyle name="Percent 7 5 4 5" xfId="5493" xr:uid="{00000000-0005-0000-0000-0000AF9A0000}"/>
    <cellStyle name="Percent 7 5 4 5 2" xfId="14738" xr:uid="{00000000-0005-0000-0000-0000B09A0000}"/>
    <cellStyle name="Percent 7 5 4 5 3" xfId="23988" xr:uid="{00000000-0005-0000-0000-0000B19A0000}"/>
    <cellStyle name="Percent 7 5 4 5 4" xfId="33233" xr:uid="{00000000-0005-0000-0000-0000B29A0000}"/>
    <cellStyle name="Percent 7 5 4 5 5" xfId="42478" xr:uid="{00000000-0005-0000-0000-0000B39A0000}"/>
    <cellStyle name="Percent 7 5 4 6" xfId="4774" xr:uid="{00000000-0005-0000-0000-0000B49A0000}"/>
    <cellStyle name="Percent 7 5 4 6 2" xfId="14019" xr:uid="{00000000-0005-0000-0000-0000B59A0000}"/>
    <cellStyle name="Percent 7 5 4 6 3" xfId="23269" xr:uid="{00000000-0005-0000-0000-0000B69A0000}"/>
    <cellStyle name="Percent 7 5 4 6 4" xfId="32514" xr:uid="{00000000-0005-0000-0000-0000B79A0000}"/>
    <cellStyle name="Percent 7 5 4 6 5" xfId="41759" xr:uid="{00000000-0005-0000-0000-0000B89A0000}"/>
    <cellStyle name="Percent 7 5 4 7" xfId="9756" xr:uid="{00000000-0005-0000-0000-0000B99A0000}"/>
    <cellStyle name="Percent 7 5 4 8" xfId="19006" xr:uid="{00000000-0005-0000-0000-0000BA9A0000}"/>
    <cellStyle name="Percent 7 5 4 9" xfId="28251" xr:uid="{00000000-0005-0000-0000-0000BB9A0000}"/>
    <cellStyle name="Percent 7 5 5" xfId="862" xr:uid="{00000000-0005-0000-0000-0000BC9A0000}"/>
    <cellStyle name="Percent 7 5 5 2" xfId="3704" xr:uid="{00000000-0005-0000-0000-0000BD9A0000}"/>
    <cellStyle name="Percent 7 5 5 2 2" xfId="8686" xr:uid="{00000000-0005-0000-0000-0000BE9A0000}"/>
    <cellStyle name="Percent 7 5 5 2 2 2" xfId="17931" xr:uid="{00000000-0005-0000-0000-0000BF9A0000}"/>
    <cellStyle name="Percent 7 5 5 2 2 3" xfId="27181" xr:uid="{00000000-0005-0000-0000-0000C09A0000}"/>
    <cellStyle name="Percent 7 5 5 2 2 4" xfId="36426" xr:uid="{00000000-0005-0000-0000-0000C19A0000}"/>
    <cellStyle name="Percent 7 5 5 2 2 5" xfId="45671" xr:uid="{00000000-0005-0000-0000-0000C29A0000}"/>
    <cellStyle name="Percent 7 5 5 2 3" xfId="12949" xr:uid="{00000000-0005-0000-0000-0000C39A0000}"/>
    <cellStyle name="Percent 7 5 5 2 4" xfId="22199" xr:uid="{00000000-0005-0000-0000-0000C49A0000}"/>
    <cellStyle name="Percent 7 5 5 2 5" xfId="31444" xr:uid="{00000000-0005-0000-0000-0000C59A0000}"/>
    <cellStyle name="Percent 7 5 5 2 6" xfId="40689" xr:uid="{00000000-0005-0000-0000-0000C69A0000}"/>
    <cellStyle name="Percent 7 5 5 3" xfId="2266" xr:uid="{00000000-0005-0000-0000-0000C79A0000}"/>
    <cellStyle name="Percent 7 5 5 3 2" xfId="7248" xr:uid="{00000000-0005-0000-0000-0000C89A0000}"/>
    <cellStyle name="Percent 7 5 5 3 2 2" xfId="16493" xr:uid="{00000000-0005-0000-0000-0000C99A0000}"/>
    <cellStyle name="Percent 7 5 5 3 2 3" xfId="25743" xr:uid="{00000000-0005-0000-0000-0000CA9A0000}"/>
    <cellStyle name="Percent 7 5 5 3 2 4" xfId="34988" xr:uid="{00000000-0005-0000-0000-0000CB9A0000}"/>
    <cellStyle name="Percent 7 5 5 3 2 5" xfId="44233" xr:uid="{00000000-0005-0000-0000-0000CC9A0000}"/>
    <cellStyle name="Percent 7 5 5 3 3" xfId="11511" xr:uid="{00000000-0005-0000-0000-0000CD9A0000}"/>
    <cellStyle name="Percent 7 5 5 3 4" xfId="20761" xr:uid="{00000000-0005-0000-0000-0000CE9A0000}"/>
    <cellStyle name="Percent 7 5 5 3 5" xfId="30006" xr:uid="{00000000-0005-0000-0000-0000CF9A0000}"/>
    <cellStyle name="Percent 7 5 5 3 6" xfId="39251" xr:uid="{00000000-0005-0000-0000-0000D09A0000}"/>
    <cellStyle name="Percent 7 5 5 4" xfId="5844" xr:uid="{00000000-0005-0000-0000-0000D19A0000}"/>
    <cellStyle name="Percent 7 5 5 4 2" xfId="15089" xr:uid="{00000000-0005-0000-0000-0000D29A0000}"/>
    <cellStyle name="Percent 7 5 5 4 3" xfId="24339" xr:uid="{00000000-0005-0000-0000-0000D39A0000}"/>
    <cellStyle name="Percent 7 5 5 4 4" xfId="33584" xr:uid="{00000000-0005-0000-0000-0000D49A0000}"/>
    <cellStyle name="Percent 7 5 5 4 5" xfId="42829" xr:uid="{00000000-0005-0000-0000-0000D59A0000}"/>
    <cellStyle name="Percent 7 5 5 5" xfId="10107" xr:uid="{00000000-0005-0000-0000-0000D69A0000}"/>
    <cellStyle name="Percent 7 5 5 6" xfId="19357" xr:uid="{00000000-0005-0000-0000-0000D79A0000}"/>
    <cellStyle name="Percent 7 5 5 7" xfId="28602" xr:uid="{00000000-0005-0000-0000-0000D89A0000}"/>
    <cellStyle name="Percent 7 5 5 8" xfId="37847" xr:uid="{00000000-0005-0000-0000-0000D99A0000}"/>
    <cellStyle name="Percent 7 5 6" xfId="2985" xr:uid="{00000000-0005-0000-0000-0000DA9A0000}"/>
    <cellStyle name="Percent 7 5 6 2" xfId="7967" xr:uid="{00000000-0005-0000-0000-0000DB9A0000}"/>
    <cellStyle name="Percent 7 5 6 2 2" xfId="17212" xr:uid="{00000000-0005-0000-0000-0000DC9A0000}"/>
    <cellStyle name="Percent 7 5 6 2 3" xfId="26462" xr:uid="{00000000-0005-0000-0000-0000DD9A0000}"/>
    <cellStyle name="Percent 7 5 6 2 4" xfId="35707" xr:uid="{00000000-0005-0000-0000-0000DE9A0000}"/>
    <cellStyle name="Percent 7 5 6 2 5" xfId="44952" xr:uid="{00000000-0005-0000-0000-0000DF9A0000}"/>
    <cellStyle name="Percent 7 5 6 3" xfId="12230" xr:uid="{00000000-0005-0000-0000-0000E09A0000}"/>
    <cellStyle name="Percent 7 5 6 4" xfId="21480" xr:uid="{00000000-0005-0000-0000-0000E19A0000}"/>
    <cellStyle name="Percent 7 5 6 5" xfId="30725" xr:uid="{00000000-0005-0000-0000-0000E29A0000}"/>
    <cellStyle name="Percent 7 5 6 6" xfId="39970" xr:uid="{00000000-0005-0000-0000-0000E39A0000}"/>
    <cellStyle name="Percent 7 5 7" xfId="1603" xr:uid="{00000000-0005-0000-0000-0000E49A0000}"/>
    <cellStyle name="Percent 7 5 7 2" xfId="6585" xr:uid="{00000000-0005-0000-0000-0000E59A0000}"/>
    <cellStyle name="Percent 7 5 7 2 2" xfId="15830" xr:uid="{00000000-0005-0000-0000-0000E69A0000}"/>
    <cellStyle name="Percent 7 5 7 2 3" xfId="25080" xr:uid="{00000000-0005-0000-0000-0000E79A0000}"/>
    <cellStyle name="Percent 7 5 7 2 4" xfId="34325" xr:uid="{00000000-0005-0000-0000-0000E89A0000}"/>
    <cellStyle name="Percent 7 5 7 2 5" xfId="43570" xr:uid="{00000000-0005-0000-0000-0000E99A0000}"/>
    <cellStyle name="Percent 7 5 7 3" xfId="10848" xr:uid="{00000000-0005-0000-0000-0000EA9A0000}"/>
    <cellStyle name="Percent 7 5 7 4" xfId="20098" xr:uid="{00000000-0005-0000-0000-0000EB9A0000}"/>
    <cellStyle name="Percent 7 5 7 5" xfId="29343" xr:uid="{00000000-0005-0000-0000-0000EC9A0000}"/>
    <cellStyle name="Percent 7 5 7 6" xfId="38588" xr:uid="{00000000-0005-0000-0000-0000ED9A0000}"/>
    <cellStyle name="Percent 7 5 8" xfId="5125" xr:uid="{00000000-0005-0000-0000-0000EE9A0000}"/>
    <cellStyle name="Percent 7 5 8 2" xfId="14370" xr:uid="{00000000-0005-0000-0000-0000EF9A0000}"/>
    <cellStyle name="Percent 7 5 8 3" xfId="23620" xr:uid="{00000000-0005-0000-0000-0000F09A0000}"/>
    <cellStyle name="Percent 7 5 8 4" xfId="32865" xr:uid="{00000000-0005-0000-0000-0000F19A0000}"/>
    <cellStyle name="Percent 7 5 8 5" xfId="42110" xr:uid="{00000000-0005-0000-0000-0000F29A0000}"/>
    <cellStyle name="Percent 7 5 9" xfId="4423" xr:uid="{00000000-0005-0000-0000-0000F39A0000}"/>
    <cellStyle name="Percent 7 5 9 2" xfId="13668" xr:uid="{00000000-0005-0000-0000-0000F49A0000}"/>
    <cellStyle name="Percent 7 5 9 3" xfId="22918" xr:uid="{00000000-0005-0000-0000-0000F59A0000}"/>
    <cellStyle name="Percent 7 5 9 4" xfId="32163" xr:uid="{00000000-0005-0000-0000-0000F69A0000}"/>
    <cellStyle name="Percent 7 5 9 5" xfId="41408" xr:uid="{00000000-0005-0000-0000-0000F79A0000}"/>
    <cellStyle name="Percent 7 6" xfId="180" xr:uid="{00000000-0005-0000-0000-0000F89A0000}"/>
    <cellStyle name="Percent 7 6 10" xfId="9427" xr:uid="{00000000-0005-0000-0000-0000F99A0000}"/>
    <cellStyle name="Percent 7 6 11" xfId="18677" xr:uid="{00000000-0005-0000-0000-0000FA9A0000}"/>
    <cellStyle name="Percent 7 6 12" xfId="27922" xr:uid="{00000000-0005-0000-0000-0000FB9A0000}"/>
    <cellStyle name="Percent 7 6 13" xfId="37167" xr:uid="{00000000-0005-0000-0000-0000FC9A0000}"/>
    <cellStyle name="Percent 7 6 2" xfId="259" xr:uid="{00000000-0005-0000-0000-0000FD9A0000}"/>
    <cellStyle name="Percent 7 6 2 10" xfId="28000" xr:uid="{00000000-0005-0000-0000-0000FE9A0000}"/>
    <cellStyle name="Percent 7 6 2 11" xfId="37245" xr:uid="{00000000-0005-0000-0000-0000FF9A0000}"/>
    <cellStyle name="Percent 7 6 2 2" xfId="628" xr:uid="{00000000-0005-0000-0000-0000009B0000}"/>
    <cellStyle name="Percent 7 6 2 2 10" xfId="37613" xr:uid="{00000000-0005-0000-0000-0000019B0000}"/>
    <cellStyle name="Percent 7 6 2 2 2" xfId="1330" xr:uid="{00000000-0005-0000-0000-0000029B0000}"/>
    <cellStyle name="Percent 7 6 2 2 2 2" xfId="4172" xr:uid="{00000000-0005-0000-0000-0000039B0000}"/>
    <cellStyle name="Percent 7 6 2 2 2 2 2" xfId="9154" xr:uid="{00000000-0005-0000-0000-0000049B0000}"/>
    <cellStyle name="Percent 7 6 2 2 2 2 2 2" xfId="18399" xr:uid="{00000000-0005-0000-0000-0000059B0000}"/>
    <cellStyle name="Percent 7 6 2 2 2 2 2 3" xfId="27649" xr:uid="{00000000-0005-0000-0000-0000069B0000}"/>
    <cellStyle name="Percent 7 6 2 2 2 2 2 4" xfId="36894" xr:uid="{00000000-0005-0000-0000-0000079B0000}"/>
    <cellStyle name="Percent 7 6 2 2 2 2 2 5" xfId="46139" xr:uid="{00000000-0005-0000-0000-0000089B0000}"/>
    <cellStyle name="Percent 7 6 2 2 2 2 3" xfId="13417" xr:uid="{00000000-0005-0000-0000-0000099B0000}"/>
    <cellStyle name="Percent 7 6 2 2 2 2 4" xfId="22667" xr:uid="{00000000-0005-0000-0000-00000A9B0000}"/>
    <cellStyle name="Percent 7 6 2 2 2 2 5" xfId="31912" xr:uid="{00000000-0005-0000-0000-00000B9B0000}"/>
    <cellStyle name="Percent 7 6 2 2 2 2 6" xfId="41157" xr:uid="{00000000-0005-0000-0000-00000C9B0000}"/>
    <cellStyle name="Percent 7 6 2 2 2 3" xfId="2751" xr:uid="{00000000-0005-0000-0000-00000D9B0000}"/>
    <cellStyle name="Percent 7 6 2 2 2 3 2" xfId="7733" xr:uid="{00000000-0005-0000-0000-00000E9B0000}"/>
    <cellStyle name="Percent 7 6 2 2 2 3 2 2" xfId="16978" xr:uid="{00000000-0005-0000-0000-00000F9B0000}"/>
    <cellStyle name="Percent 7 6 2 2 2 3 2 3" xfId="26228" xr:uid="{00000000-0005-0000-0000-0000109B0000}"/>
    <cellStyle name="Percent 7 6 2 2 2 3 2 4" xfId="35473" xr:uid="{00000000-0005-0000-0000-0000119B0000}"/>
    <cellStyle name="Percent 7 6 2 2 2 3 2 5" xfId="44718" xr:uid="{00000000-0005-0000-0000-0000129B0000}"/>
    <cellStyle name="Percent 7 6 2 2 2 3 3" xfId="11996" xr:uid="{00000000-0005-0000-0000-0000139B0000}"/>
    <cellStyle name="Percent 7 6 2 2 2 3 4" xfId="21246" xr:uid="{00000000-0005-0000-0000-0000149B0000}"/>
    <cellStyle name="Percent 7 6 2 2 2 3 5" xfId="30491" xr:uid="{00000000-0005-0000-0000-0000159B0000}"/>
    <cellStyle name="Percent 7 6 2 2 2 3 6" xfId="39736" xr:uid="{00000000-0005-0000-0000-0000169B0000}"/>
    <cellStyle name="Percent 7 6 2 2 2 4" xfId="6312" xr:uid="{00000000-0005-0000-0000-0000179B0000}"/>
    <cellStyle name="Percent 7 6 2 2 2 4 2" xfId="15557" xr:uid="{00000000-0005-0000-0000-0000189B0000}"/>
    <cellStyle name="Percent 7 6 2 2 2 4 3" xfId="24807" xr:uid="{00000000-0005-0000-0000-0000199B0000}"/>
    <cellStyle name="Percent 7 6 2 2 2 4 4" xfId="34052" xr:uid="{00000000-0005-0000-0000-00001A9B0000}"/>
    <cellStyle name="Percent 7 6 2 2 2 4 5" xfId="43297" xr:uid="{00000000-0005-0000-0000-00001B9B0000}"/>
    <cellStyle name="Percent 7 6 2 2 2 5" xfId="10575" xr:uid="{00000000-0005-0000-0000-00001C9B0000}"/>
    <cellStyle name="Percent 7 6 2 2 2 6" xfId="19825" xr:uid="{00000000-0005-0000-0000-00001D9B0000}"/>
    <cellStyle name="Percent 7 6 2 2 2 7" xfId="29070" xr:uid="{00000000-0005-0000-0000-00001E9B0000}"/>
    <cellStyle name="Percent 7 6 2 2 2 8" xfId="38315" xr:uid="{00000000-0005-0000-0000-00001F9B0000}"/>
    <cellStyle name="Percent 7 6 2 2 3" xfId="3470" xr:uid="{00000000-0005-0000-0000-0000209B0000}"/>
    <cellStyle name="Percent 7 6 2 2 3 2" xfId="8452" xr:uid="{00000000-0005-0000-0000-0000219B0000}"/>
    <cellStyle name="Percent 7 6 2 2 3 2 2" xfId="17697" xr:uid="{00000000-0005-0000-0000-0000229B0000}"/>
    <cellStyle name="Percent 7 6 2 2 3 2 3" xfId="26947" xr:uid="{00000000-0005-0000-0000-0000239B0000}"/>
    <cellStyle name="Percent 7 6 2 2 3 2 4" xfId="36192" xr:uid="{00000000-0005-0000-0000-0000249B0000}"/>
    <cellStyle name="Percent 7 6 2 2 3 2 5" xfId="45437" xr:uid="{00000000-0005-0000-0000-0000259B0000}"/>
    <cellStyle name="Percent 7 6 2 2 3 3" xfId="12715" xr:uid="{00000000-0005-0000-0000-0000269B0000}"/>
    <cellStyle name="Percent 7 6 2 2 3 4" xfId="21965" xr:uid="{00000000-0005-0000-0000-0000279B0000}"/>
    <cellStyle name="Percent 7 6 2 2 3 5" xfId="31210" xr:uid="{00000000-0005-0000-0000-0000289B0000}"/>
    <cellStyle name="Percent 7 6 2 2 3 6" xfId="40455" xr:uid="{00000000-0005-0000-0000-0000299B0000}"/>
    <cellStyle name="Percent 7 6 2 2 4" xfId="2032" xr:uid="{00000000-0005-0000-0000-00002A9B0000}"/>
    <cellStyle name="Percent 7 6 2 2 4 2" xfId="7014" xr:uid="{00000000-0005-0000-0000-00002B9B0000}"/>
    <cellStyle name="Percent 7 6 2 2 4 2 2" xfId="16259" xr:uid="{00000000-0005-0000-0000-00002C9B0000}"/>
    <cellStyle name="Percent 7 6 2 2 4 2 3" xfId="25509" xr:uid="{00000000-0005-0000-0000-00002D9B0000}"/>
    <cellStyle name="Percent 7 6 2 2 4 2 4" xfId="34754" xr:uid="{00000000-0005-0000-0000-00002E9B0000}"/>
    <cellStyle name="Percent 7 6 2 2 4 2 5" xfId="43999" xr:uid="{00000000-0005-0000-0000-00002F9B0000}"/>
    <cellStyle name="Percent 7 6 2 2 4 3" xfId="11277" xr:uid="{00000000-0005-0000-0000-0000309B0000}"/>
    <cellStyle name="Percent 7 6 2 2 4 4" xfId="20527" xr:uid="{00000000-0005-0000-0000-0000319B0000}"/>
    <cellStyle name="Percent 7 6 2 2 4 5" xfId="29772" xr:uid="{00000000-0005-0000-0000-0000329B0000}"/>
    <cellStyle name="Percent 7 6 2 2 4 6" xfId="39017" xr:uid="{00000000-0005-0000-0000-0000339B0000}"/>
    <cellStyle name="Percent 7 6 2 2 5" xfId="5610" xr:uid="{00000000-0005-0000-0000-0000349B0000}"/>
    <cellStyle name="Percent 7 6 2 2 5 2" xfId="14855" xr:uid="{00000000-0005-0000-0000-0000359B0000}"/>
    <cellStyle name="Percent 7 6 2 2 5 3" xfId="24105" xr:uid="{00000000-0005-0000-0000-0000369B0000}"/>
    <cellStyle name="Percent 7 6 2 2 5 4" xfId="33350" xr:uid="{00000000-0005-0000-0000-0000379B0000}"/>
    <cellStyle name="Percent 7 6 2 2 5 5" xfId="42595" xr:uid="{00000000-0005-0000-0000-0000389B0000}"/>
    <cellStyle name="Percent 7 6 2 2 6" xfId="4891" xr:uid="{00000000-0005-0000-0000-0000399B0000}"/>
    <cellStyle name="Percent 7 6 2 2 6 2" xfId="14136" xr:uid="{00000000-0005-0000-0000-00003A9B0000}"/>
    <cellStyle name="Percent 7 6 2 2 6 3" xfId="23386" xr:uid="{00000000-0005-0000-0000-00003B9B0000}"/>
    <cellStyle name="Percent 7 6 2 2 6 4" xfId="32631" xr:uid="{00000000-0005-0000-0000-00003C9B0000}"/>
    <cellStyle name="Percent 7 6 2 2 6 5" xfId="41876" xr:uid="{00000000-0005-0000-0000-00003D9B0000}"/>
    <cellStyle name="Percent 7 6 2 2 7" xfId="9873" xr:uid="{00000000-0005-0000-0000-00003E9B0000}"/>
    <cellStyle name="Percent 7 6 2 2 8" xfId="19123" xr:uid="{00000000-0005-0000-0000-00003F9B0000}"/>
    <cellStyle name="Percent 7 6 2 2 9" xfId="28368" xr:uid="{00000000-0005-0000-0000-0000409B0000}"/>
    <cellStyle name="Percent 7 6 2 3" xfId="979" xr:uid="{00000000-0005-0000-0000-0000419B0000}"/>
    <cellStyle name="Percent 7 6 2 3 2" xfId="3821" xr:uid="{00000000-0005-0000-0000-0000429B0000}"/>
    <cellStyle name="Percent 7 6 2 3 2 2" xfId="8803" xr:uid="{00000000-0005-0000-0000-0000439B0000}"/>
    <cellStyle name="Percent 7 6 2 3 2 2 2" xfId="18048" xr:uid="{00000000-0005-0000-0000-0000449B0000}"/>
    <cellStyle name="Percent 7 6 2 3 2 2 3" xfId="27298" xr:uid="{00000000-0005-0000-0000-0000459B0000}"/>
    <cellStyle name="Percent 7 6 2 3 2 2 4" xfId="36543" xr:uid="{00000000-0005-0000-0000-0000469B0000}"/>
    <cellStyle name="Percent 7 6 2 3 2 2 5" xfId="45788" xr:uid="{00000000-0005-0000-0000-0000479B0000}"/>
    <cellStyle name="Percent 7 6 2 3 2 3" xfId="13066" xr:uid="{00000000-0005-0000-0000-0000489B0000}"/>
    <cellStyle name="Percent 7 6 2 3 2 4" xfId="22316" xr:uid="{00000000-0005-0000-0000-0000499B0000}"/>
    <cellStyle name="Percent 7 6 2 3 2 5" xfId="31561" xr:uid="{00000000-0005-0000-0000-00004A9B0000}"/>
    <cellStyle name="Percent 7 6 2 3 2 6" xfId="40806" xr:uid="{00000000-0005-0000-0000-00004B9B0000}"/>
    <cellStyle name="Percent 7 6 2 3 3" xfId="2383" xr:uid="{00000000-0005-0000-0000-00004C9B0000}"/>
    <cellStyle name="Percent 7 6 2 3 3 2" xfId="7365" xr:uid="{00000000-0005-0000-0000-00004D9B0000}"/>
    <cellStyle name="Percent 7 6 2 3 3 2 2" xfId="16610" xr:uid="{00000000-0005-0000-0000-00004E9B0000}"/>
    <cellStyle name="Percent 7 6 2 3 3 2 3" xfId="25860" xr:uid="{00000000-0005-0000-0000-00004F9B0000}"/>
    <cellStyle name="Percent 7 6 2 3 3 2 4" xfId="35105" xr:uid="{00000000-0005-0000-0000-0000509B0000}"/>
    <cellStyle name="Percent 7 6 2 3 3 2 5" xfId="44350" xr:uid="{00000000-0005-0000-0000-0000519B0000}"/>
    <cellStyle name="Percent 7 6 2 3 3 3" xfId="11628" xr:uid="{00000000-0005-0000-0000-0000529B0000}"/>
    <cellStyle name="Percent 7 6 2 3 3 4" xfId="20878" xr:uid="{00000000-0005-0000-0000-0000539B0000}"/>
    <cellStyle name="Percent 7 6 2 3 3 5" xfId="30123" xr:uid="{00000000-0005-0000-0000-0000549B0000}"/>
    <cellStyle name="Percent 7 6 2 3 3 6" xfId="39368" xr:uid="{00000000-0005-0000-0000-0000559B0000}"/>
    <cellStyle name="Percent 7 6 2 3 4" xfId="5961" xr:uid="{00000000-0005-0000-0000-0000569B0000}"/>
    <cellStyle name="Percent 7 6 2 3 4 2" xfId="15206" xr:uid="{00000000-0005-0000-0000-0000579B0000}"/>
    <cellStyle name="Percent 7 6 2 3 4 3" xfId="24456" xr:uid="{00000000-0005-0000-0000-0000589B0000}"/>
    <cellStyle name="Percent 7 6 2 3 4 4" xfId="33701" xr:uid="{00000000-0005-0000-0000-0000599B0000}"/>
    <cellStyle name="Percent 7 6 2 3 4 5" xfId="42946" xr:uid="{00000000-0005-0000-0000-00005A9B0000}"/>
    <cellStyle name="Percent 7 6 2 3 5" xfId="10224" xr:uid="{00000000-0005-0000-0000-00005B9B0000}"/>
    <cellStyle name="Percent 7 6 2 3 6" xfId="19474" xr:uid="{00000000-0005-0000-0000-00005C9B0000}"/>
    <cellStyle name="Percent 7 6 2 3 7" xfId="28719" xr:uid="{00000000-0005-0000-0000-00005D9B0000}"/>
    <cellStyle name="Percent 7 6 2 3 8" xfId="37964" xr:uid="{00000000-0005-0000-0000-00005E9B0000}"/>
    <cellStyle name="Percent 7 6 2 4" xfId="3102" xr:uid="{00000000-0005-0000-0000-00005F9B0000}"/>
    <cellStyle name="Percent 7 6 2 4 2" xfId="8084" xr:uid="{00000000-0005-0000-0000-0000609B0000}"/>
    <cellStyle name="Percent 7 6 2 4 2 2" xfId="17329" xr:uid="{00000000-0005-0000-0000-0000619B0000}"/>
    <cellStyle name="Percent 7 6 2 4 2 3" xfId="26579" xr:uid="{00000000-0005-0000-0000-0000629B0000}"/>
    <cellStyle name="Percent 7 6 2 4 2 4" xfId="35824" xr:uid="{00000000-0005-0000-0000-0000639B0000}"/>
    <cellStyle name="Percent 7 6 2 4 2 5" xfId="45069" xr:uid="{00000000-0005-0000-0000-0000649B0000}"/>
    <cellStyle name="Percent 7 6 2 4 3" xfId="12347" xr:uid="{00000000-0005-0000-0000-0000659B0000}"/>
    <cellStyle name="Percent 7 6 2 4 4" xfId="21597" xr:uid="{00000000-0005-0000-0000-0000669B0000}"/>
    <cellStyle name="Percent 7 6 2 4 5" xfId="30842" xr:uid="{00000000-0005-0000-0000-0000679B0000}"/>
    <cellStyle name="Percent 7 6 2 4 6" xfId="40087" xr:uid="{00000000-0005-0000-0000-0000689B0000}"/>
    <cellStyle name="Percent 7 6 2 5" xfId="1798" xr:uid="{00000000-0005-0000-0000-0000699B0000}"/>
    <cellStyle name="Percent 7 6 2 5 2" xfId="6780" xr:uid="{00000000-0005-0000-0000-00006A9B0000}"/>
    <cellStyle name="Percent 7 6 2 5 2 2" xfId="16025" xr:uid="{00000000-0005-0000-0000-00006B9B0000}"/>
    <cellStyle name="Percent 7 6 2 5 2 3" xfId="25275" xr:uid="{00000000-0005-0000-0000-00006C9B0000}"/>
    <cellStyle name="Percent 7 6 2 5 2 4" xfId="34520" xr:uid="{00000000-0005-0000-0000-00006D9B0000}"/>
    <cellStyle name="Percent 7 6 2 5 2 5" xfId="43765" xr:uid="{00000000-0005-0000-0000-00006E9B0000}"/>
    <cellStyle name="Percent 7 6 2 5 3" xfId="11043" xr:uid="{00000000-0005-0000-0000-00006F9B0000}"/>
    <cellStyle name="Percent 7 6 2 5 4" xfId="20293" xr:uid="{00000000-0005-0000-0000-0000709B0000}"/>
    <cellStyle name="Percent 7 6 2 5 5" xfId="29538" xr:uid="{00000000-0005-0000-0000-0000719B0000}"/>
    <cellStyle name="Percent 7 6 2 5 6" xfId="38783" xr:uid="{00000000-0005-0000-0000-0000729B0000}"/>
    <cellStyle name="Percent 7 6 2 6" xfId="5242" xr:uid="{00000000-0005-0000-0000-0000739B0000}"/>
    <cellStyle name="Percent 7 6 2 6 2" xfId="14487" xr:uid="{00000000-0005-0000-0000-0000749B0000}"/>
    <cellStyle name="Percent 7 6 2 6 3" xfId="23737" xr:uid="{00000000-0005-0000-0000-0000759B0000}"/>
    <cellStyle name="Percent 7 6 2 6 4" xfId="32982" xr:uid="{00000000-0005-0000-0000-0000769B0000}"/>
    <cellStyle name="Percent 7 6 2 6 5" xfId="42227" xr:uid="{00000000-0005-0000-0000-0000779B0000}"/>
    <cellStyle name="Percent 7 6 2 7" xfId="4540" xr:uid="{00000000-0005-0000-0000-0000789B0000}"/>
    <cellStyle name="Percent 7 6 2 7 2" xfId="13785" xr:uid="{00000000-0005-0000-0000-0000799B0000}"/>
    <cellStyle name="Percent 7 6 2 7 3" xfId="23035" xr:uid="{00000000-0005-0000-0000-00007A9B0000}"/>
    <cellStyle name="Percent 7 6 2 7 4" xfId="32280" xr:uid="{00000000-0005-0000-0000-00007B9B0000}"/>
    <cellStyle name="Percent 7 6 2 7 5" xfId="41525" xr:uid="{00000000-0005-0000-0000-00007C9B0000}"/>
    <cellStyle name="Percent 7 6 2 8" xfId="9505" xr:uid="{00000000-0005-0000-0000-00007D9B0000}"/>
    <cellStyle name="Percent 7 6 2 9" xfId="18755" xr:uid="{00000000-0005-0000-0000-00007E9B0000}"/>
    <cellStyle name="Percent 7 6 3" xfId="415" xr:uid="{00000000-0005-0000-0000-00007F9B0000}"/>
    <cellStyle name="Percent 7 6 3 10" xfId="28156" xr:uid="{00000000-0005-0000-0000-0000809B0000}"/>
    <cellStyle name="Percent 7 6 3 11" xfId="37401" xr:uid="{00000000-0005-0000-0000-0000819B0000}"/>
    <cellStyle name="Percent 7 6 3 2" xfId="784" xr:uid="{00000000-0005-0000-0000-0000829B0000}"/>
    <cellStyle name="Percent 7 6 3 2 10" xfId="37769" xr:uid="{00000000-0005-0000-0000-0000839B0000}"/>
    <cellStyle name="Percent 7 6 3 2 2" xfId="1486" xr:uid="{00000000-0005-0000-0000-0000849B0000}"/>
    <cellStyle name="Percent 7 6 3 2 2 2" xfId="4328" xr:uid="{00000000-0005-0000-0000-0000859B0000}"/>
    <cellStyle name="Percent 7 6 3 2 2 2 2" xfId="9310" xr:uid="{00000000-0005-0000-0000-0000869B0000}"/>
    <cellStyle name="Percent 7 6 3 2 2 2 2 2" xfId="18555" xr:uid="{00000000-0005-0000-0000-0000879B0000}"/>
    <cellStyle name="Percent 7 6 3 2 2 2 2 3" xfId="27805" xr:uid="{00000000-0005-0000-0000-0000889B0000}"/>
    <cellStyle name="Percent 7 6 3 2 2 2 2 4" xfId="37050" xr:uid="{00000000-0005-0000-0000-0000899B0000}"/>
    <cellStyle name="Percent 7 6 3 2 2 2 2 5" xfId="46295" xr:uid="{00000000-0005-0000-0000-00008A9B0000}"/>
    <cellStyle name="Percent 7 6 3 2 2 2 3" xfId="13573" xr:uid="{00000000-0005-0000-0000-00008B9B0000}"/>
    <cellStyle name="Percent 7 6 3 2 2 2 4" xfId="22823" xr:uid="{00000000-0005-0000-0000-00008C9B0000}"/>
    <cellStyle name="Percent 7 6 3 2 2 2 5" xfId="32068" xr:uid="{00000000-0005-0000-0000-00008D9B0000}"/>
    <cellStyle name="Percent 7 6 3 2 2 2 6" xfId="41313" xr:uid="{00000000-0005-0000-0000-00008E9B0000}"/>
    <cellStyle name="Percent 7 6 3 2 2 3" xfId="2907" xr:uid="{00000000-0005-0000-0000-00008F9B0000}"/>
    <cellStyle name="Percent 7 6 3 2 2 3 2" xfId="7889" xr:uid="{00000000-0005-0000-0000-0000909B0000}"/>
    <cellStyle name="Percent 7 6 3 2 2 3 2 2" xfId="17134" xr:uid="{00000000-0005-0000-0000-0000919B0000}"/>
    <cellStyle name="Percent 7 6 3 2 2 3 2 3" xfId="26384" xr:uid="{00000000-0005-0000-0000-0000929B0000}"/>
    <cellStyle name="Percent 7 6 3 2 2 3 2 4" xfId="35629" xr:uid="{00000000-0005-0000-0000-0000939B0000}"/>
    <cellStyle name="Percent 7 6 3 2 2 3 2 5" xfId="44874" xr:uid="{00000000-0005-0000-0000-0000949B0000}"/>
    <cellStyle name="Percent 7 6 3 2 2 3 3" xfId="12152" xr:uid="{00000000-0005-0000-0000-0000959B0000}"/>
    <cellStyle name="Percent 7 6 3 2 2 3 4" xfId="21402" xr:uid="{00000000-0005-0000-0000-0000969B0000}"/>
    <cellStyle name="Percent 7 6 3 2 2 3 5" xfId="30647" xr:uid="{00000000-0005-0000-0000-0000979B0000}"/>
    <cellStyle name="Percent 7 6 3 2 2 3 6" xfId="39892" xr:uid="{00000000-0005-0000-0000-0000989B0000}"/>
    <cellStyle name="Percent 7 6 3 2 2 4" xfId="6468" xr:uid="{00000000-0005-0000-0000-0000999B0000}"/>
    <cellStyle name="Percent 7 6 3 2 2 4 2" xfId="15713" xr:uid="{00000000-0005-0000-0000-00009A9B0000}"/>
    <cellStyle name="Percent 7 6 3 2 2 4 3" xfId="24963" xr:uid="{00000000-0005-0000-0000-00009B9B0000}"/>
    <cellStyle name="Percent 7 6 3 2 2 4 4" xfId="34208" xr:uid="{00000000-0005-0000-0000-00009C9B0000}"/>
    <cellStyle name="Percent 7 6 3 2 2 4 5" xfId="43453" xr:uid="{00000000-0005-0000-0000-00009D9B0000}"/>
    <cellStyle name="Percent 7 6 3 2 2 5" xfId="10731" xr:uid="{00000000-0005-0000-0000-00009E9B0000}"/>
    <cellStyle name="Percent 7 6 3 2 2 6" xfId="19981" xr:uid="{00000000-0005-0000-0000-00009F9B0000}"/>
    <cellStyle name="Percent 7 6 3 2 2 7" xfId="29226" xr:uid="{00000000-0005-0000-0000-0000A09B0000}"/>
    <cellStyle name="Percent 7 6 3 2 2 8" xfId="38471" xr:uid="{00000000-0005-0000-0000-0000A19B0000}"/>
    <cellStyle name="Percent 7 6 3 2 3" xfId="3626" xr:uid="{00000000-0005-0000-0000-0000A29B0000}"/>
    <cellStyle name="Percent 7 6 3 2 3 2" xfId="8608" xr:uid="{00000000-0005-0000-0000-0000A39B0000}"/>
    <cellStyle name="Percent 7 6 3 2 3 2 2" xfId="17853" xr:uid="{00000000-0005-0000-0000-0000A49B0000}"/>
    <cellStyle name="Percent 7 6 3 2 3 2 3" xfId="27103" xr:uid="{00000000-0005-0000-0000-0000A59B0000}"/>
    <cellStyle name="Percent 7 6 3 2 3 2 4" xfId="36348" xr:uid="{00000000-0005-0000-0000-0000A69B0000}"/>
    <cellStyle name="Percent 7 6 3 2 3 2 5" xfId="45593" xr:uid="{00000000-0005-0000-0000-0000A79B0000}"/>
    <cellStyle name="Percent 7 6 3 2 3 3" xfId="12871" xr:uid="{00000000-0005-0000-0000-0000A89B0000}"/>
    <cellStyle name="Percent 7 6 3 2 3 4" xfId="22121" xr:uid="{00000000-0005-0000-0000-0000A99B0000}"/>
    <cellStyle name="Percent 7 6 3 2 3 5" xfId="31366" xr:uid="{00000000-0005-0000-0000-0000AA9B0000}"/>
    <cellStyle name="Percent 7 6 3 2 3 6" xfId="40611" xr:uid="{00000000-0005-0000-0000-0000AB9B0000}"/>
    <cellStyle name="Percent 7 6 3 2 4" xfId="2188" xr:uid="{00000000-0005-0000-0000-0000AC9B0000}"/>
    <cellStyle name="Percent 7 6 3 2 4 2" xfId="7170" xr:uid="{00000000-0005-0000-0000-0000AD9B0000}"/>
    <cellStyle name="Percent 7 6 3 2 4 2 2" xfId="16415" xr:uid="{00000000-0005-0000-0000-0000AE9B0000}"/>
    <cellStyle name="Percent 7 6 3 2 4 2 3" xfId="25665" xr:uid="{00000000-0005-0000-0000-0000AF9B0000}"/>
    <cellStyle name="Percent 7 6 3 2 4 2 4" xfId="34910" xr:uid="{00000000-0005-0000-0000-0000B09B0000}"/>
    <cellStyle name="Percent 7 6 3 2 4 2 5" xfId="44155" xr:uid="{00000000-0005-0000-0000-0000B19B0000}"/>
    <cellStyle name="Percent 7 6 3 2 4 3" xfId="11433" xr:uid="{00000000-0005-0000-0000-0000B29B0000}"/>
    <cellStyle name="Percent 7 6 3 2 4 4" xfId="20683" xr:uid="{00000000-0005-0000-0000-0000B39B0000}"/>
    <cellStyle name="Percent 7 6 3 2 4 5" xfId="29928" xr:uid="{00000000-0005-0000-0000-0000B49B0000}"/>
    <cellStyle name="Percent 7 6 3 2 4 6" xfId="39173" xr:uid="{00000000-0005-0000-0000-0000B59B0000}"/>
    <cellStyle name="Percent 7 6 3 2 5" xfId="5766" xr:uid="{00000000-0005-0000-0000-0000B69B0000}"/>
    <cellStyle name="Percent 7 6 3 2 5 2" xfId="15011" xr:uid="{00000000-0005-0000-0000-0000B79B0000}"/>
    <cellStyle name="Percent 7 6 3 2 5 3" xfId="24261" xr:uid="{00000000-0005-0000-0000-0000B89B0000}"/>
    <cellStyle name="Percent 7 6 3 2 5 4" xfId="33506" xr:uid="{00000000-0005-0000-0000-0000B99B0000}"/>
    <cellStyle name="Percent 7 6 3 2 5 5" xfId="42751" xr:uid="{00000000-0005-0000-0000-0000BA9B0000}"/>
    <cellStyle name="Percent 7 6 3 2 6" xfId="5047" xr:uid="{00000000-0005-0000-0000-0000BB9B0000}"/>
    <cellStyle name="Percent 7 6 3 2 6 2" xfId="14292" xr:uid="{00000000-0005-0000-0000-0000BC9B0000}"/>
    <cellStyle name="Percent 7 6 3 2 6 3" xfId="23542" xr:uid="{00000000-0005-0000-0000-0000BD9B0000}"/>
    <cellStyle name="Percent 7 6 3 2 6 4" xfId="32787" xr:uid="{00000000-0005-0000-0000-0000BE9B0000}"/>
    <cellStyle name="Percent 7 6 3 2 6 5" xfId="42032" xr:uid="{00000000-0005-0000-0000-0000BF9B0000}"/>
    <cellStyle name="Percent 7 6 3 2 7" xfId="10029" xr:uid="{00000000-0005-0000-0000-0000C09B0000}"/>
    <cellStyle name="Percent 7 6 3 2 8" xfId="19279" xr:uid="{00000000-0005-0000-0000-0000C19B0000}"/>
    <cellStyle name="Percent 7 6 3 2 9" xfId="28524" xr:uid="{00000000-0005-0000-0000-0000C29B0000}"/>
    <cellStyle name="Percent 7 6 3 3" xfId="1135" xr:uid="{00000000-0005-0000-0000-0000C39B0000}"/>
    <cellStyle name="Percent 7 6 3 3 2" xfId="3977" xr:uid="{00000000-0005-0000-0000-0000C49B0000}"/>
    <cellStyle name="Percent 7 6 3 3 2 2" xfId="8959" xr:uid="{00000000-0005-0000-0000-0000C59B0000}"/>
    <cellStyle name="Percent 7 6 3 3 2 2 2" xfId="18204" xr:uid="{00000000-0005-0000-0000-0000C69B0000}"/>
    <cellStyle name="Percent 7 6 3 3 2 2 3" xfId="27454" xr:uid="{00000000-0005-0000-0000-0000C79B0000}"/>
    <cellStyle name="Percent 7 6 3 3 2 2 4" xfId="36699" xr:uid="{00000000-0005-0000-0000-0000C89B0000}"/>
    <cellStyle name="Percent 7 6 3 3 2 2 5" xfId="45944" xr:uid="{00000000-0005-0000-0000-0000C99B0000}"/>
    <cellStyle name="Percent 7 6 3 3 2 3" xfId="13222" xr:uid="{00000000-0005-0000-0000-0000CA9B0000}"/>
    <cellStyle name="Percent 7 6 3 3 2 4" xfId="22472" xr:uid="{00000000-0005-0000-0000-0000CB9B0000}"/>
    <cellStyle name="Percent 7 6 3 3 2 5" xfId="31717" xr:uid="{00000000-0005-0000-0000-0000CC9B0000}"/>
    <cellStyle name="Percent 7 6 3 3 2 6" xfId="40962" xr:uid="{00000000-0005-0000-0000-0000CD9B0000}"/>
    <cellStyle name="Percent 7 6 3 3 3" xfId="2539" xr:uid="{00000000-0005-0000-0000-0000CE9B0000}"/>
    <cellStyle name="Percent 7 6 3 3 3 2" xfId="7521" xr:uid="{00000000-0005-0000-0000-0000CF9B0000}"/>
    <cellStyle name="Percent 7 6 3 3 3 2 2" xfId="16766" xr:uid="{00000000-0005-0000-0000-0000D09B0000}"/>
    <cellStyle name="Percent 7 6 3 3 3 2 3" xfId="26016" xr:uid="{00000000-0005-0000-0000-0000D19B0000}"/>
    <cellStyle name="Percent 7 6 3 3 3 2 4" xfId="35261" xr:uid="{00000000-0005-0000-0000-0000D29B0000}"/>
    <cellStyle name="Percent 7 6 3 3 3 2 5" xfId="44506" xr:uid="{00000000-0005-0000-0000-0000D39B0000}"/>
    <cellStyle name="Percent 7 6 3 3 3 3" xfId="11784" xr:uid="{00000000-0005-0000-0000-0000D49B0000}"/>
    <cellStyle name="Percent 7 6 3 3 3 4" xfId="21034" xr:uid="{00000000-0005-0000-0000-0000D59B0000}"/>
    <cellStyle name="Percent 7 6 3 3 3 5" xfId="30279" xr:uid="{00000000-0005-0000-0000-0000D69B0000}"/>
    <cellStyle name="Percent 7 6 3 3 3 6" xfId="39524" xr:uid="{00000000-0005-0000-0000-0000D79B0000}"/>
    <cellStyle name="Percent 7 6 3 3 4" xfId="6117" xr:uid="{00000000-0005-0000-0000-0000D89B0000}"/>
    <cellStyle name="Percent 7 6 3 3 4 2" xfId="15362" xr:uid="{00000000-0005-0000-0000-0000D99B0000}"/>
    <cellStyle name="Percent 7 6 3 3 4 3" xfId="24612" xr:uid="{00000000-0005-0000-0000-0000DA9B0000}"/>
    <cellStyle name="Percent 7 6 3 3 4 4" xfId="33857" xr:uid="{00000000-0005-0000-0000-0000DB9B0000}"/>
    <cellStyle name="Percent 7 6 3 3 4 5" xfId="43102" xr:uid="{00000000-0005-0000-0000-0000DC9B0000}"/>
    <cellStyle name="Percent 7 6 3 3 5" xfId="10380" xr:uid="{00000000-0005-0000-0000-0000DD9B0000}"/>
    <cellStyle name="Percent 7 6 3 3 6" xfId="19630" xr:uid="{00000000-0005-0000-0000-0000DE9B0000}"/>
    <cellStyle name="Percent 7 6 3 3 7" xfId="28875" xr:uid="{00000000-0005-0000-0000-0000DF9B0000}"/>
    <cellStyle name="Percent 7 6 3 3 8" xfId="38120" xr:uid="{00000000-0005-0000-0000-0000E09B0000}"/>
    <cellStyle name="Percent 7 6 3 4" xfId="3258" xr:uid="{00000000-0005-0000-0000-0000E19B0000}"/>
    <cellStyle name="Percent 7 6 3 4 2" xfId="8240" xr:uid="{00000000-0005-0000-0000-0000E29B0000}"/>
    <cellStyle name="Percent 7 6 3 4 2 2" xfId="17485" xr:uid="{00000000-0005-0000-0000-0000E39B0000}"/>
    <cellStyle name="Percent 7 6 3 4 2 3" xfId="26735" xr:uid="{00000000-0005-0000-0000-0000E49B0000}"/>
    <cellStyle name="Percent 7 6 3 4 2 4" xfId="35980" xr:uid="{00000000-0005-0000-0000-0000E59B0000}"/>
    <cellStyle name="Percent 7 6 3 4 2 5" xfId="45225" xr:uid="{00000000-0005-0000-0000-0000E69B0000}"/>
    <cellStyle name="Percent 7 6 3 4 3" xfId="12503" xr:uid="{00000000-0005-0000-0000-0000E79B0000}"/>
    <cellStyle name="Percent 7 6 3 4 4" xfId="21753" xr:uid="{00000000-0005-0000-0000-0000E89B0000}"/>
    <cellStyle name="Percent 7 6 3 4 5" xfId="30998" xr:uid="{00000000-0005-0000-0000-0000E99B0000}"/>
    <cellStyle name="Percent 7 6 3 4 6" xfId="40243" xr:uid="{00000000-0005-0000-0000-0000EA9B0000}"/>
    <cellStyle name="Percent 7 6 3 5" xfId="1720" xr:uid="{00000000-0005-0000-0000-0000EB9B0000}"/>
    <cellStyle name="Percent 7 6 3 5 2" xfId="6702" xr:uid="{00000000-0005-0000-0000-0000EC9B0000}"/>
    <cellStyle name="Percent 7 6 3 5 2 2" xfId="15947" xr:uid="{00000000-0005-0000-0000-0000ED9B0000}"/>
    <cellStyle name="Percent 7 6 3 5 2 3" xfId="25197" xr:uid="{00000000-0005-0000-0000-0000EE9B0000}"/>
    <cellStyle name="Percent 7 6 3 5 2 4" xfId="34442" xr:uid="{00000000-0005-0000-0000-0000EF9B0000}"/>
    <cellStyle name="Percent 7 6 3 5 2 5" xfId="43687" xr:uid="{00000000-0005-0000-0000-0000F09B0000}"/>
    <cellStyle name="Percent 7 6 3 5 3" xfId="10965" xr:uid="{00000000-0005-0000-0000-0000F19B0000}"/>
    <cellStyle name="Percent 7 6 3 5 4" xfId="20215" xr:uid="{00000000-0005-0000-0000-0000F29B0000}"/>
    <cellStyle name="Percent 7 6 3 5 5" xfId="29460" xr:uid="{00000000-0005-0000-0000-0000F39B0000}"/>
    <cellStyle name="Percent 7 6 3 5 6" xfId="38705" xr:uid="{00000000-0005-0000-0000-0000F49B0000}"/>
    <cellStyle name="Percent 7 6 3 6" xfId="5398" xr:uid="{00000000-0005-0000-0000-0000F59B0000}"/>
    <cellStyle name="Percent 7 6 3 6 2" xfId="14643" xr:uid="{00000000-0005-0000-0000-0000F69B0000}"/>
    <cellStyle name="Percent 7 6 3 6 3" xfId="23893" xr:uid="{00000000-0005-0000-0000-0000F79B0000}"/>
    <cellStyle name="Percent 7 6 3 6 4" xfId="33138" xr:uid="{00000000-0005-0000-0000-0000F89B0000}"/>
    <cellStyle name="Percent 7 6 3 6 5" xfId="42383" xr:uid="{00000000-0005-0000-0000-0000F99B0000}"/>
    <cellStyle name="Percent 7 6 3 7" xfId="4696" xr:uid="{00000000-0005-0000-0000-0000FA9B0000}"/>
    <cellStyle name="Percent 7 6 3 7 2" xfId="13941" xr:uid="{00000000-0005-0000-0000-0000FB9B0000}"/>
    <cellStyle name="Percent 7 6 3 7 3" xfId="23191" xr:uid="{00000000-0005-0000-0000-0000FC9B0000}"/>
    <cellStyle name="Percent 7 6 3 7 4" xfId="32436" xr:uid="{00000000-0005-0000-0000-0000FD9B0000}"/>
    <cellStyle name="Percent 7 6 3 7 5" xfId="41681" xr:uid="{00000000-0005-0000-0000-0000FE9B0000}"/>
    <cellStyle name="Percent 7 6 3 8" xfId="9661" xr:uid="{00000000-0005-0000-0000-0000FF9B0000}"/>
    <cellStyle name="Percent 7 6 3 9" xfId="18911" xr:uid="{00000000-0005-0000-0000-0000009C0000}"/>
    <cellStyle name="Percent 7 6 4" xfId="550" xr:uid="{00000000-0005-0000-0000-0000019C0000}"/>
    <cellStyle name="Percent 7 6 4 10" xfId="37535" xr:uid="{00000000-0005-0000-0000-0000029C0000}"/>
    <cellStyle name="Percent 7 6 4 2" xfId="1252" xr:uid="{00000000-0005-0000-0000-0000039C0000}"/>
    <cellStyle name="Percent 7 6 4 2 2" xfId="4094" xr:uid="{00000000-0005-0000-0000-0000049C0000}"/>
    <cellStyle name="Percent 7 6 4 2 2 2" xfId="9076" xr:uid="{00000000-0005-0000-0000-0000059C0000}"/>
    <cellStyle name="Percent 7 6 4 2 2 2 2" xfId="18321" xr:uid="{00000000-0005-0000-0000-0000069C0000}"/>
    <cellStyle name="Percent 7 6 4 2 2 2 3" xfId="27571" xr:uid="{00000000-0005-0000-0000-0000079C0000}"/>
    <cellStyle name="Percent 7 6 4 2 2 2 4" xfId="36816" xr:uid="{00000000-0005-0000-0000-0000089C0000}"/>
    <cellStyle name="Percent 7 6 4 2 2 2 5" xfId="46061" xr:uid="{00000000-0005-0000-0000-0000099C0000}"/>
    <cellStyle name="Percent 7 6 4 2 2 3" xfId="13339" xr:uid="{00000000-0005-0000-0000-00000A9C0000}"/>
    <cellStyle name="Percent 7 6 4 2 2 4" xfId="22589" xr:uid="{00000000-0005-0000-0000-00000B9C0000}"/>
    <cellStyle name="Percent 7 6 4 2 2 5" xfId="31834" xr:uid="{00000000-0005-0000-0000-00000C9C0000}"/>
    <cellStyle name="Percent 7 6 4 2 2 6" xfId="41079" xr:uid="{00000000-0005-0000-0000-00000D9C0000}"/>
    <cellStyle name="Percent 7 6 4 2 3" xfId="2673" xr:uid="{00000000-0005-0000-0000-00000E9C0000}"/>
    <cellStyle name="Percent 7 6 4 2 3 2" xfId="7655" xr:uid="{00000000-0005-0000-0000-00000F9C0000}"/>
    <cellStyle name="Percent 7 6 4 2 3 2 2" xfId="16900" xr:uid="{00000000-0005-0000-0000-0000109C0000}"/>
    <cellStyle name="Percent 7 6 4 2 3 2 3" xfId="26150" xr:uid="{00000000-0005-0000-0000-0000119C0000}"/>
    <cellStyle name="Percent 7 6 4 2 3 2 4" xfId="35395" xr:uid="{00000000-0005-0000-0000-0000129C0000}"/>
    <cellStyle name="Percent 7 6 4 2 3 2 5" xfId="44640" xr:uid="{00000000-0005-0000-0000-0000139C0000}"/>
    <cellStyle name="Percent 7 6 4 2 3 3" xfId="11918" xr:uid="{00000000-0005-0000-0000-0000149C0000}"/>
    <cellStyle name="Percent 7 6 4 2 3 4" xfId="21168" xr:uid="{00000000-0005-0000-0000-0000159C0000}"/>
    <cellStyle name="Percent 7 6 4 2 3 5" xfId="30413" xr:uid="{00000000-0005-0000-0000-0000169C0000}"/>
    <cellStyle name="Percent 7 6 4 2 3 6" xfId="39658" xr:uid="{00000000-0005-0000-0000-0000179C0000}"/>
    <cellStyle name="Percent 7 6 4 2 4" xfId="6234" xr:uid="{00000000-0005-0000-0000-0000189C0000}"/>
    <cellStyle name="Percent 7 6 4 2 4 2" xfId="15479" xr:uid="{00000000-0005-0000-0000-0000199C0000}"/>
    <cellStyle name="Percent 7 6 4 2 4 3" xfId="24729" xr:uid="{00000000-0005-0000-0000-00001A9C0000}"/>
    <cellStyle name="Percent 7 6 4 2 4 4" xfId="33974" xr:uid="{00000000-0005-0000-0000-00001B9C0000}"/>
    <cellStyle name="Percent 7 6 4 2 4 5" xfId="43219" xr:uid="{00000000-0005-0000-0000-00001C9C0000}"/>
    <cellStyle name="Percent 7 6 4 2 5" xfId="10497" xr:uid="{00000000-0005-0000-0000-00001D9C0000}"/>
    <cellStyle name="Percent 7 6 4 2 6" xfId="19747" xr:uid="{00000000-0005-0000-0000-00001E9C0000}"/>
    <cellStyle name="Percent 7 6 4 2 7" xfId="28992" xr:uid="{00000000-0005-0000-0000-00001F9C0000}"/>
    <cellStyle name="Percent 7 6 4 2 8" xfId="38237" xr:uid="{00000000-0005-0000-0000-0000209C0000}"/>
    <cellStyle name="Percent 7 6 4 3" xfId="3392" xr:uid="{00000000-0005-0000-0000-0000219C0000}"/>
    <cellStyle name="Percent 7 6 4 3 2" xfId="8374" xr:uid="{00000000-0005-0000-0000-0000229C0000}"/>
    <cellStyle name="Percent 7 6 4 3 2 2" xfId="17619" xr:uid="{00000000-0005-0000-0000-0000239C0000}"/>
    <cellStyle name="Percent 7 6 4 3 2 3" xfId="26869" xr:uid="{00000000-0005-0000-0000-0000249C0000}"/>
    <cellStyle name="Percent 7 6 4 3 2 4" xfId="36114" xr:uid="{00000000-0005-0000-0000-0000259C0000}"/>
    <cellStyle name="Percent 7 6 4 3 2 5" xfId="45359" xr:uid="{00000000-0005-0000-0000-0000269C0000}"/>
    <cellStyle name="Percent 7 6 4 3 3" xfId="12637" xr:uid="{00000000-0005-0000-0000-0000279C0000}"/>
    <cellStyle name="Percent 7 6 4 3 4" xfId="21887" xr:uid="{00000000-0005-0000-0000-0000289C0000}"/>
    <cellStyle name="Percent 7 6 4 3 5" xfId="31132" xr:uid="{00000000-0005-0000-0000-0000299C0000}"/>
    <cellStyle name="Percent 7 6 4 3 6" xfId="40377" xr:uid="{00000000-0005-0000-0000-00002A9C0000}"/>
    <cellStyle name="Percent 7 6 4 4" xfId="1954" xr:uid="{00000000-0005-0000-0000-00002B9C0000}"/>
    <cellStyle name="Percent 7 6 4 4 2" xfId="6936" xr:uid="{00000000-0005-0000-0000-00002C9C0000}"/>
    <cellStyle name="Percent 7 6 4 4 2 2" xfId="16181" xr:uid="{00000000-0005-0000-0000-00002D9C0000}"/>
    <cellStyle name="Percent 7 6 4 4 2 3" xfId="25431" xr:uid="{00000000-0005-0000-0000-00002E9C0000}"/>
    <cellStyle name="Percent 7 6 4 4 2 4" xfId="34676" xr:uid="{00000000-0005-0000-0000-00002F9C0000}"/>
    <cellStyle name="Percent 7 6 4 4 2 5" xfId="43921" xr:uid="{00000000-0005-0000-0000-0000309C0000}"/>
    <cellStyle name="Percent 7 6 4 4 3" xfId="11199" xr:uid="{00000000-0005-0000-0000-0000319C0000}"/>
    <cellStyle name="Percent 7 6 4 4 4" xfId="20449" xr:uid="{00000000-0005-0000-0000-0000329C0000}"/>
    <cellStyle name="Percent 7 6 4 4 5" xfId="29694" xr:uid="{00000000-0005-0000-0000-0000339C0000}"/>
    <cellStyle name="Percent 7 6 4 4 6" xfId="38939" xr:uid="{00000000-0005-0000-0000-0000349C0000}"/>
    <cellStyle name="Percent 7 6 4 5" xfId="5532" xr:uid="{00000000-0005-0000-0000-0000359C0000}"/>
    <cellStyle name="Percent 7 6 4 5 2" xfId="14777" xr:uid="{00000000-0005-0000-0000-0000369C0000}"/>
    <cellStyle name="Percent 7 6 4 5 3" xfId="24027" xr:uid="{00000000-0005-0000-0000-0000379C0000}"/>
    <cellStyle name="Percent 7 6 4 5 4" xfId="33272" xr:uid="{00000000-0005-0000-0000-0000389C0000}"/>
    <cellStyle name="Percent 7 6 4 5 5" xfId="42517" xr:uid="{00000000-0005-0000-0000-0000399C0000}"/>
    <cellStyle name="Percent 7 6 4 6" xfId="4813" xr:uid="{00000000-0005-0000-0000-00003A9C0000}"/>
    <cellStyle name="Percent 7 6 4 6 2" xfId="14058" xr:uid="{00000000-0005-0000-0000-00003B9C0000}"/>
    <cellStyle name="Percent 7 6 4 6 3" xfId="23308" xr:uid="{00000000-0005-0000-0000-00003C9C0000}"/>
    <cellStyle name="Percent 7 6 4 6 4" xfId="32553" xr:uid="{00000000-0005-0000-0000-00003D9C0000}"/>
    <cellStyle name="Percent 7 6 4 6 5" xfId="41798" xr:uid="{00000000-0005-0000-0000-00003E9C0000}"/>
    <cellStyle name="Percent 7 6 4 7" xfId="9795" xr:uid="{00000000-0005-0000-0000-00003F9C0000}"/>
    <cellStyle name="Percent 7 6 4 8" xfId="19045" xr:uid="{00000000-0005-0000-0000-0000409C0000}"/>
    <cellStyle name="Percent 7 6 4 9" xfId="28290" xr:uid="{00000000-0005-0000-0000-0000419C0000}"/>
    <cellStyle name="Percent 7 6 5" xfId="901" xr:uid="{00000000-0005-0000-0000-0000429C0000}"/>
    <cellStyle name="Percent 7 6 5 2" xfId="3743" xr:uid="{00000000-0005-0000-0000-0000439C0000}"/>
    <cellStyle name="Percent 7 6 5 2 2" xfId="8725" xr:uid="{00000000-0005-0000-0000-0000449C0000}"/>
    <cellStyle name="Percent 7 6 5 2 2 2" xfId="17970" xr:uid="{00000000-0005-0000-0000-0000459C0000}"/>
    <cellStyle name="Percent 7 6 5 2 2 3" xfId="27220" xr:uid="{00000000-0005-0000-0000-0000469C0000}"/>
    <cellStyle name="Percent 7 6 5 2 2 4" xfId="36465" xr:uid="{00000000-0005-0000-0000-0000479C0000}"/>
    <cellStyle name="Percent 7 6 5 2 2 5" xfId="45710" xr:uid="{00000000-0005-0000-0000-0000489C0000}"/>
    <cellStyle name="Percent 7 6 5 2 3" xfId="12988" xr:uid="{00000000-0005-0000-0000-0000499C0000}"/>
    <cellStyle name="Percent 7 6 5 2 4" xfId="22238" xr:uid="{00000000-0005-0000-0000-00004A9C0000}"/>
    <cellStyle name="Percent 7 6 5 2 5" xfId="31483" xr:uid="{00000000-0005-0000-0000-00004B9C0000}"/>
    <cellStyle name="Percent 7 6 5 2 6" xfId="40728" xr:uid="{00000000-0005-0000-0000-00004C9C0000}"/>
    <cellStyle name="Percent 7 6 5 3" xfId="2305" xr:uid="{00000000-0005-0000-0000-00004D9C0000}"/>
    <cellStyle name="Percent 7 6 5 3 2" xfId="7287" xr:uid="{00000000-0005-0000-0000-00004E9C0000}"/>
    <cellStyle name="Percent 7 6 5 3 2 2" xfId="16532" xr:uid="{00000000-0005-0000-0000-00004F9C0000}"/>
    <cellStyle name="Percent 7 6 5 3 2 3" xfId="25782" xr:uid="{00000000-0005-0000-0000-0000509C0000}"/>
    <cellStyle name="Percent 7 6 5 3 2 4" xfId="35027" xr:uid="{00000000-0005-0000-0000-0000519C0000}"/>
    <cellStyle name="Percent 7 6 5 3 2 5" xfId="44272" xr:uid="{00000000-0005-0000-0000-0000529C0000}"/>
    <cellStyle name="Percent 7 6 5 3 3" xfId="11550" xr:uid="{00000000-0005-0000-0000-0000539C0000}"/>
    <cellStyle name="Percent 7 6 5 3 4" xfId="20800" xr:uid="{00000000-0005-0000-0000-0000549C0000}"/>
    <cellStyle name="Percent 7 6 5 3 5" xfId="30045" xr:uid="{00000000-0005-0000-0000-0000559C0000}"/>
    <cellStyle name="Percent 7 6 5 3 6" xfId="39290" xr:uid="{00000000-0005-0000-0000-0000569C0000}"/>
    <cellStyle name="Percent 7 6 5 4" xfId="5883" xr:uid="{00000000-0005-0000-0000-0000579C0000}"/>
    <cellStyle name="Percent 7 6 5 4 2" xfId="15128" xr:uid="{00000000-0005-0000-0000-0000589C0000}"/>
    <cellStyle name="Percent 7 6 5 4 3" xfId="24378" xr:uid="{00000000-0005-0000-0000-0000599C0000}"/>
    <cellStyle name="Percent 7 6 5 4 4" xfId="33623" xr:uid="{00000000-0005-0000-0000-00005A9C0000}"/>
    <cellStyle name="Percent 7 6 5 4 5" xfId="42868" xr:uid="{00000000-0005-0000-0000-00005B9C0000}"/>
    <cellStyle name="Percent 7 6 5 5" xfId="10146" xr:uid="{00000000-0005-0000-0000-00005C9C0000}"/>
    <cellStyle name="Percent 7 6 5 6" xfId="19396" xr:uid="{00000000-0005-0000-0000-00005D9C0000}"/>
    <cellStyle name="Percent 7 6 5 7" xfId="28641" xr:uid="{00000000-0005-0000-0000-00005E9C0000}"/>
    <cellStyle name="Percent 7 6 5 8" xfId="37886" xr:uid="{00000000-0005-0000-0000-00005F9C0000}"/>
    <cellStyle name="Percent 7 6 6" xfId="3024" xr:uid="{00000000-0005-0000-0000-0000609C0000}"/>
    <cellStyle name="Percent 7 6 6 2" xfId="8006" xr:uid="{00000000-0005-0000-0000-0000619C0000}"/>
    <cellStyle name="Percent 7 6 6 2 2" xfId="17251" xr:uid="{00000000-0005-0000-0000-0000629C0000}"/>
    <cellStyle name="Percent 7 6 6 2 3" xfId="26501" xr:uid="{00000000-0005-0000-0000-0000639C0000}"/>
    <cellStyle name="Percent 7 6 6 2 4" xfId="35746" xr:uid="{00000000-0005-0000-0000-0000649C0000}"/>
    <cellStyle name="Percent 7 6 6 2 5" xfId="44991" xr:uid="{00000000-0005-0000-0000-0000659C0000}"/>
    <cellStyle name="Percent 7 6 6 3" xfId="12269" xr:uid="{00000000-0005-0000-0000-0000669C0000}"/>
    <cellStyle name="Percent 7 6 6 4" xfId="21519" xr:uid="{00000000-0005-0000-0000-0000679C0000}"/>
    <cellStyle name="Percent 7 6 6 5" xfId="30764" xr:uid="{00000000-0005-0000-0000-0000689C0000}"/>
    <cellStyle name="Percent 7 6 6 6" xfId="40009" xr:uid="{00000000-0005-0000-0000-0000699C0000}"/>
    <cellStyle name="Percent 7 6 7" xfId="1564" xr:uid="{00000000-0005-0000-0000-00006A9C0000}"/>
    <cellStyle name="Percent 7 6 7 2" xfId="6546" xr:uid="{00000000-0005-0000-0000-00006B9C0000}"/>
    <cellStyle name="Percent 7 6 7 2 2" xfId="15791" xr:uid="{00000000-0005-0000-0000-00006C9C0000}"/>
    <cellStyle name="Percent 7 6 7 2 3" xfId="25041" xr:uid="{00000000-0005-0000-0000-00006D9C0000}"/>
    <cellStyle name="Percent 7 6 7 2 4" xfId="34286" xr:uid="{00000000-0005-0000-0000-00006E9C0000}"/>
    <cellStyle name="Percent 7 6 7 2 5" xfId="43531" xr:uid="{00000000-0005-0000-0000-00006F9C0000}"/>
    <cellStyle name="Percent 7 6 7 3" xfId="10809" xr:uid="{00000000-0005-0000-0000-0000709C0000}"/>
    <cellStyle name="Percent 7 6 7 4" xfId="20059" xr:uid="{00000000-0005-0000-0000-0000719C0000}"/>
    <cellStyle name="Percent 7 6 7 5" xfId="29304" xr:uid="{00000000-0005-0000-0000-0000729C0000}"/>
    <cellStyle name="Percent 7 6 7 6" xfId="38549" xr:uid="{00000000-0005-0000-0000-0000739C0000}"/>
    <cellStyle name="Percent 7 6 8" xfId="5164" xr:uid="{00000000-0005-0000-0000-0000749C0000}"/>
    <cellStyle name="Percent 7 6 8 2" xfId="14409" xr:uid="{00000000-0005-0000-0000-0000759C0000}"/>
    <cellStyle name="Percent 7 6 8 3" xfId="23659" xr:uid="{00000000-0005-0000-0000-0000769C0000}"/>
    <cellStyle name="Percent 7 6 8 4" xfId="32904" xr:uid="{00000000-0005-0000-0000-0000779C0000}"/>
    <cellStyle name="Percent 7 6 8 5" xfId="42149" xr:uid="{00000000-0005-0000-0000-0000789C0000}"/>
    <cellStyle name="Percent 7 6 9" xfId="4462" xr:uid="{00000000-0005-0000-0000-0000799C0000}"/>
    <cellStyle name="Percent 7 6 9 2" xfId="13707" xr:uid="{00000000-0005-0000-0000-00007A9C0000}"/>
    <cellStyle name="Percent 7 6 9 3" xfId="22957" xr:uid="{00000000-0005-0000-0000-00007B9C0000}"/>
    <cellStyle name="Percent 7 6 9 4" xfId="32202" xr:uid="{00000000-0005-0000-0000-00007C9C0000}"/>
    <cellStyle name="Percent 7 6 9 5" xfId="41447" xr:uid="{00000000-0005-0000-0000-00007D9C0000}"/>
    <cellStyle name="Percent 7 7" xfId="220" xr:uid="{00000000-0005-0000-0000-00007E9C0000}"/>
    <cellStyle name="Percent 7 7 10" xfId="27961" xr:uid="{00000000-0005-0000-0000-00007F9C0000}"/>
    <cellStyle name="Percent 7 7 11" xfId="37206" xr:uid="{00000000-0005-0000-0000-0000809C0000}"/>
    <cellStyle name="Percent 7 7 2" xfId="589" xr:uid="{00000000-0005-0000-0000-0000819C0000}"/>
    <cellStyle name="Percent 7 7 2 10" xfId="37574" xr:uid="{00000000-0005-0000-0000-0000829C0000}"/>
    <cellStyle name="Percent 7 7 2 2" xfId="1291" xr:uid="{00000000-0005-0000-0000-0000839C0000}"/>
    <cellStyle name="Percent 7 7 2 2 2" xfId="4133" xr:uid="{00000000-0005-0000-0000-0000849C0000}"/>
    <cellStyle name="Percent 7 7 2 2 2 2" xfId="9115" xr:uid="{00000000-0005-0000-0000-0000859C0000}"/>
    <cellStyle name="Percent 7 7 2 2 2 2 2" xfId="18360" xr:uid="{00000000-0005-0000-0000-0000869C0000}"/>
    <cellStyle name="Percent 7 7 2 2 2 2 3" xfId="27610" xr:uid="{00000000-0005-0000-0000-0000879C0000}"/>
    <cellStyle name="Percent 7 7 2 2 2 2 4" xfId="36855" xr:uid="{00000000-0005-0000-0000-0000889C0000}"/>
    <cellStyle name="Percent 7 7 2 2 2 2 5" xfId="46100" xr:uid="{00000000-0005-0000-0000-0000899C0000}"/>
    <cellStyle name="Percent 7 7 2 2 2 3" xfId="13378" xr:uid="{00000000-0005-0000-0000-00008A9C0000}"/>
    <cellStyle name="Percent 7 7 2 2 2 4" xfId="22628" xr:uid="{00000000-0005-0000-0000-00008B9C0000}"/>
    <cellStyle name="Percent 7 7 2 2 2 5" xfId="31873" xr:uid="{00000000-0005-0000-0000-00008C9C0000}"/>
    <cellStyle name="Percent 7 7 2 2 2 6" xfId="41118" xr:uid="{00000000-0005-0000-0000-00008D9C0000}"/>
    <cellStyle name="Percent 7 7 2 2 3" xfId="2712" xr:uid="{00000000-0005-0000-0000-00008E9C0000}"/>
    <cellStyle name="Percent 7 7 2 2 3 2" xfId="7694" xr:uid="{00000000-0005-0000-0000-00008F9C0000}"/>
    <cellStyle name="Percent 7 7 2 2 3 2 2" xfId="16939" xr:uid="{00000000-0005-0000-0000-0000909C0000}"/>
    <cellStyle name="Percent 7 7 2 2 3 2 3" xfId="26189" xr:uid="{00000000-0005-0000-0000-0000919C0000}"/>
    <cellStyle name="Percent 7 7 2 2 3 2 4" xfId="35434" xr:uid="{00000000-0005-0000-0000-0000929C0000}"/>
    <cellStyle name="Percent 7 7 2 2 3 2 5" xfId="44679" xr:uid="{00000000-0005-0000-0000-0000939C0000}"/>
    <cellStyle name="Percent 7 7 2 2 3 3" xfId="11957" xr:uid="{00000000-0005-0000-0000-0000949C0000}"/>
    <cellStyle name="Percent 7 7 2 2 3 4" xfId="21207" xr:uid="{00000000-0005-0000-0000-0000959C0000}"/>
    <cellStyle name="Percent 7 7 2 2 3 5" xfId="30452" xr:uid="{00000000-0005-0000-0000-0000969C0000}"/>
    <cellStyle name="Percent 7 7 2 2 3 6" xfId="39697" xr:uid="{00000000-0005-0000-0000-0000979C0000}"/>
    <cellStyle name="Percent 7 7 2 2 4" xfId="6273" xr:uid="{00000000-0005-0000-0000-0000989C0000}"/>
    <cellStyle name="Percent 7 7 2 2 4 2" xfId="15518" xr:uid="{00000000-0005-0000-0000-0000999C0000}"/>
    <cellStyle name="Percent 7 7 2 2 4 3" xfId="24768" xr:uid="{00000000-0005-0000-0000-00009A9C0000}"/>
    <cellStyle name="Percent 7 7 2 2 4 4" xfId="34013" xr:uid="{00000000-0005-0000-0000-00009B9C0000}"/>
    <cellStyle name="Percent 7 7 2 2 4 5" xfId="43258" xr:uid="{00000000-0005-0000-0000-00009C9C0000}"/>
    <cellStyle name="Percent 7 7 2 2 5" xfId="10536" xr:uid="{00000000-0005-0000-0000-00009D9C0000}"/>
    <cellStyle name="Percent 7 7 2 2 6" xfId="19786" xr:uid="{00000000-0005-0000-0000-00009E9C0000}"/>
    <cellStyle name="Percent 7 7 2 2 7" xfId="29031" xr:uid="{00000000-0005-0000-0000-00009F9C0000}"/>
    <cellStyle name="Percent 7 7 2 2 8" xfId="38276" xr:uid="{00000000-0005-0000-0000-0000A09C0000}"/>
    <cellStyle name="Percent 7 7 2 3" xfId="3431" xr:uid="{00000000-0005-0000-0000-0000A19C0000}"/>
    <cellStyle name="Percent 7 7 2 3 2" xfId="8413" xr:uid="{00000000-0005-0000-0000-0000A29C0000}"/>
    <cellStyle name="Percent 7 7 2 3 2 2" xfId="17658" xr:uid="{00000000-0005-0000-0000-0000A39C0000}"/>
    <cellStyle name="Percent 7 7 2 3 2 3" xfId="26908" xr:uid="{00000000-0005-0000-0000-0000A49C0000}"/>
    <cellStyle name="Percent 7 7 2 3 2 4" xfId="36153" xr:uid="{00000000-0005-0000-0000-0000A59C0000}"/>
    <cellStyle name="Percent 7 7 2 3 2 5" xfId="45398" xr:uid="{00000000-0005-0000-0000-0000A69C0000}"/>
    <cellStyle name="Percent 7 7 2 3 3" xfId="12676" xr:uid="{00000000-0005-0000-0000-0000A79C0000}"/>
    <cellStyle name="Percent 7 7 2 3 4" xfId="21926" xr:uid="{00000000-0005-0000-0000-0000A89C0000}"/>
    <cellStyle name="Percent 7 7 2 3 5" xfId="31171" xr:uid="{00000000-0005-0000-0000-0000A99C0000}"/>
    <cellStyle name="Percent 7 7 2 3 6" xfId="40416" xr:uid="{00000000-0005-0000-0000-0000AA9C0000}"/>
    <cellStyle name="Percent 7 7 2 4" xfId="1993" xr:uid="{00000000-0005-0000-0000-0000AB9C0000}"/>
    <cellStyle name="Percent 7 7 2 4 2" xfId="6975" xr:uid="{00000000-0005-0000-0000-0000AC9C0000}"/>
    <cellStyle name="Percent 7 7 2 4 2 2" xfId="16220" xr:uid="{00000000-0005-0000-0000-0000AD9C0000}"/>
    <cellStyle name="Percent 7 7 2 4 2 3" xfId="25470" xr:uid="{00000000-0005-0000-0000-0000AE9C0000}"/>
    <cellStyle name="Percent 7 7 2 4 2 4" xfId="34715" xr:uid="{00000000-0005-0000-0000-0000AF9C0000}"/>
    <cellStyle name="Percent 7 7 2 4 2 5" xfId="43960" xr:uid="{00000000-0005-0000-0000-0000B09C0000}"/>
    <cellStyle name="Percent 7 7 2 4 3" xfId="11238" xr:uid="{00000000-0005-0000-0000-0000B19C0000}"/>
    <cellStyle name="Percent 7 7 2 4 4" xfId="20488" xr:uid="{00000000-0005-0000-0000-0000B29C0000}"/>
    <cellStyle name="Percent 7 7 2 4 5" xfId="29733" xr:uid="{00000000-0005-0000-0000-0000B39C0000}"/>
    <cellStyle name="Percent 7 7 2 4 6" xfId="38978" xr:uid="{00000000-0005-0000-0000-0000B49C0000}"/>
    <cellStyle name="Percent 7 7 2 5" xfId="5571" xr:uid="{00000000-0005-0000-0000-0000B59C0000}"/>
    <cellStyle name="Percent 7 7 2 5 2" xfId="14816" xr:uid="{00000000-0005-0000-0000-0000B69C0000}"/>
    <cellStyle name="Percent 7 7 2 5 3" xfId="24066" xr:uid="{00000000-0005-0000-0000-0000B79C0000}"/>
    <cellStyle name="Percent 7 7 2 5 4" xfId="33311" xr:uid="{00000000-0005-0000-0000-0000B89C0000}"/>
    <cellStyle name="Percent 7 7 2 5 5" xfId="42556" xr:uid="{00000000-0005-0000-0000-0000B99C0000}"/>
    <cellStyle name="Percent 7 7 2 6" xfId="4852" xr:uid="{00000000-0005-0000-0000-0000BA9C0000}"/>
    <cellStyle name="Percent 7 7 2 6 2" xfId="14097" xr:uid="{00000000-0005-0000-0000-0000BB9C0000}"/>
    <cellStyle name="Percent 7 7 2 6 3" xfId="23347" xr:uid="{00000000-0005-0000-0000-0000BC9C0000}"/>
    <cellStyle name="Percent 7 7 2 6 4" xfId="32592" xr:uid="{00000000-0005-0000-0000-0000BD9C0000}"/>
    <cellStyle name="Percent 7 7 2 6 5" xfId="41837" xr:uid="{00000000-0005-0000-0000-0000BE9C0000}"/>
    <cellStyle name="Percent 7 7 2 7" xfId="9834" xr:uid="{00000000-0005-0000-0000-0000BF9C0000}"/>
    <cellStyle name="Percent 7 7 2 8" xfId="19084" xr:uid="{00000000-0005-0000-0000-0000C09C0000}"/>
    <cellStyle name="Percent 7 7 2 9" xfId="28329" xr:uid="{00000000-0005-0000-0000-0000C19C0000}"/>
    <cellStyle name="Percent 7 7 3" xfId="940" xr:uid="{00000000-0005-0000-0000-0000C29C0000}"/>
    <cellStyle name="Percent 7 7 3 2" xfId="3782" xr:uid="{00000000-0005-0000-0000-0000C39C0000}"/>
    <cellStyle name="Percent 7 7 3 2 2" xfId="8764" xr:uid="{00000000-0005-0000-0000-0000C49C0000}"/>
    <cellStyle name="Percent 7 7 3 2 2 2" xfId="18009" xr:uid="{00000000-0005-0000-0000-0000C59C0000}"/>
    <cellStyle name="Percent 7 7 3 2 2 3" xfId="27259" xr:uid="{00000000-0005-0000-0000-0000C69C0000}"/>
    <cellStyle name="Percent 7 7 3 2 2 4" xfId="36504" xr:uid="{00000000-0005-0000-0000-0000C79C0000}"/>
    <cellStyle name="Percent 7 7 3 2 2 5" xfId="45749" xr:uid="{00000000-0005-0000-0000-0000C89C0000}"/>
    <cellStyle name="Percent 7 7 3 2 3" xfId="13027" xr:uid="{00000000-0005-0000-0000-0000C99C0000}"/>
    <cellStyle name="Percent 7 7 3 2 4" xfId="22277" xr:uid="{00000000-0005-0000-0000-0000CA9C0000}"/>
    <cellStyle name="Percent 7 7 3 2 5" xfId="31522" xr:uid="{00000000-0005-0000-0000-0000CB9C0000}"/>
    <cellStyle name="Percent 7 7 3 2 6" xfId="40767" xr:uid="{00000000-0005-0000-0000-0000CC9C0000}"/>
    <cellStyle name="Percent 7 7 3 3" xfId="2344" xr:uid="{00000000-0005-0000-0000-0000CD9C0000}"/>
    <cellStyle name="Percent 7 7 3 3 2" xfId="7326" xr:uid="{00000000-0005-0000-0000-0000CE9C0000}"/>
    <cellStyle name="Percent 7 7 3 3 2 2" xfId="16571" xr:uid="{00000000-0005-0000-0000-0000CF9C0000}"/>
    <cellStyle name="Percent 7 7 3 3 2 3" xfId="25821" xr:uid="{00000000-0005-0000-0000-0000D09C0000}"/>
    <cellStyle name="Percent 7 7 3 3 2 4" xfId="35066" xr:uid="{00000000-0005-0000-0000-0000D19C0000}"/>
    <cellStyle name="Percent 7 7 3 3 2 5" xfId="44311" xr:uid="{00000000-0005-0000-0000-0000D29C0000}"/>
    <cellStyle name="Percent 7 7 3 3 3" xfId="11589" xr:uid="{00000000-0005-0000-0000-0000D39C0000}"/>
    <cellStyle name="Percent 7 7 3 3 4" xfId="20839" xr:uid="{00000000-0005-0000-0000-0000D49C0000}"/>
    <cellStyle name="Percent 7 7 3 3 5" xfId="30084" xr:uid="{00000000-0005-0000-0000-0000D59C0000}"/>
    <cellStyle name="Percent 7 7 3 3 6" xfId="39329" xr:uid="{00000000-0005-0000-0000-0000D69C0000}"/>
    <cellStyle name="Percent 7 7 3 4" xfId="5922" xr:uid="{00000000-0005-0000-0000-0000D79C0000}"/>
    <cellStyle name="Percent 7 7 3 4 2" xfId="15167" xr:uid="{00000000-0005-0000-0000-0000D89C0000}"/>
    <cellStyle name="Percent 7 7 3 4 3" xfId="24417" xr:uid="{00000000-0005-0000-0000-0000D99C0000}"/>
    <cellStyle name="Percent 7 7 3 4 4" xfId="33662" xr:uid="{00000000-0005-0000-0000-0000DA9C0000}"/>
    <cellStyle name="Percent 7 7 3 4 5" xfId="42907" xr:uid="{00000000-0005-0000-0000-0000DB9C0000}"/>
    <cellStyle name="Percent 7 7 3 5" xfId="10185" xr:uid="{00000000-0005-0000-0000-0000DC9C0000}"/>
    <cellStyle name="Percent 7 7 3 6" xfId="19435" xr:uid="{00000000-0005-0000-0000-0000DD9C0000}"/>
    <cellStyle name="Percent 7 7 3 7" xfId="28680" xr:uid="{00000000-0005-0000-0000-0000DE9C0000}"/>
    <cellStyle name="Percent 7 7 3 8" xfId="37925" xr:uid="{00000000-0005-0000-0000-0000DF9C0000}"/>
    <cellStyle name="Percent 7 7 4" xfId="3063" xr:uid="{00000000-0005-0000-0000-0000E09C0000}"/>
    <cellStyle name="Percent 7 7 4 2" xfId="8045" xr:uid="{00000000-0005-0000-0000-0000E19C0000}"/>
    <cellStyle name="Percent 7 7 4 2 2" xfId="17290" xr:uid="{00000000-0005-0000-0000-0000E29C0000}"/>
    <cellStyle name="Percent 7 7 4 2 3" xfId="26540" xr:uid="{00000000-0005-0000-0000-0000E39C0000}"/>
    <cellStyle name="Percent 7 7 4 2 4" xfId="35785" xr:uid="{00000000-0005-0000-0000-0000E49C0000}"/>
    <cellStyle name="Percent 7 7 4 2 5" xfId="45030" xr:uid="{00000000-0005-0000-0000-0000E59C0000}"/>
    <cellStyle name="Percent 7 7 4 3" xfId="12308" xr:uid="{00000000-0005-0000-0000-0000E69C0000}"/>
    <cellStyle name="Percent 7 7 4 4" xfId="21558" xr:uid="{00000000-0005-0000-0000-0000E79C0000}"/>
    <cellStyle name="Percent 7 7 4 5" xfId="30803" xr:uid="{00000000-0005-0000-0000-0000E89C0000}"/>
    <cellStyle name="Percent 7 7 4 6" xfId="40048" xr:uid="{00000000-0005-0000-0000-0000E99C0000}"/>
    <cellStyle name="Percent 7 7 5" xfId="1759" xr:uid="{00000000-0005-0000-0000-0000EA9C0000}"/>
    <cellStyle name="Percent 7 7 5 2" xfId="6741" xr:uid="{00000000-0005-0000-0000-0000EB9C0000}"/>
    <cellStyle name="Percent 7 7 5 2 2" xfId="15986" xr:uid="{00000000-0005-0000-0000-0000EC9C0000}"/>
    <cellStyle name="Percent 7 7 5 2 3" xfId="25236" xr:uid="{00000000-0005-0000-0000-0000ED9C0000}"/>
    <cellStyle name="Percent 7 7 5 2 4" xfId="34481" xr:uid="{00000000-0005-0000-0000-0000EE9C0000}"/>
    <cellStyle name="Percent 7 7 5 2 5" xfId="43726" xr:uid="{00000000-0005-0000-0000-0000EF9C0000}"/>
    <cellStyle name="Percent 7 7 5 3" xfId="11004" xr:uid="{00000000-0005-0000-0000-0000F09C0000}"/>
    <cellStyle name="Percent 7 7 5 4" xfId="20254" xr:uid="{00000000-0005-0000-0000-0000F19C0000}"/>
    <cellStyle name="Percent 7 7 5 5" xfId="29499" xr:uid="{00000000-0005-0000-0000-0000F29C0000}"/>
    <cellStyle name="Percent 7 7 5 6" xfId="38744" xr:uid="{00000000-0005-0000-0000-0000F39C0000}"/>
    <cellStyle name="Percent 7 7 6" xfId="5203" xr:uid="{00000000-0005-0000-0000-0000F49C0000}"/>
    <cellStyle name="Percent 7 7 6 2" xfId="14448" xr:uid="{00000000-0005-0000-0000-0000F59C0000}"/>
    <cellStyle name="Percent 7 7 6 3" xfId="23698" xr:uid="{00000000-0005-0000-0000-0000F69C0000}"/>
    <cellStyle name="Percent 7 7 6 4" xfId="32943" xr:uid="{00000000-0005-0000-0000-0000F79C0000}"/>
    <cellStyle name="Percent 7 7 6 5" xfId="42188" xr:uid="{00000000-0005-0000-0000-0000F89C0000}"/>
    <cellStyle name="Percent 7 7 7" xfId="4501" xr:uid="{00000000-0005-0000-0000-0000F99C0000}"/>
    <cellStyle name="Percent 7 7 7 2" xfId="13746" xr:uid="{00000000-0005-0000-0000-0000FA9C0000}"/>
    <cellStyle name="Percent 7 7 7 3" xfId="22996" xr:uid="{00000000-0005-0000-0000-0000FB9C0000}"/>
    <cellStyle name="Percent 7 7 7 4" xfId="32241" xr:uid="{00000000-0005-0000-0000-0000FC9C0000}"/>
    <cellStyle name="Percent 7 7 7 5" xfId="41486" xr:uid="{00000000-0005-0000-0000-0000FD9C0000}"/>
    <cellStyle name="Percent 7 7 8" xfId="9466" xr:uid="{00000000-0005-0000-0000-0000FE9C0000}"/>
    <cellStyle name="Percent 7 7 9" xfId="18716" xr:uid="{00000000-0005-0000-0000-0000FF9C0000}"/>
    <cellStyle name="Percent 7 8" xfId="337" xr:uid="{00000000-0005-0000-0000-0000009D0000}"/>
    <cellStyle name="Percent 7 8 10" xfId="28078" xr:uid="{00000000-0005-0000-0000-0000019D0000}"/>
    <cellStyle name="Percent 7 8 11" xfId="37323" xr:uid="{00000000-0005-0000-0000-0000029D0000}"/>
    <cellStyle name="Percent 7 8 2" xfId="706" xr:uid="{00000000-0005-0000-0000-0000039D0000}"/>
    <cellStyle name="Percent 7 8 2 10" xfId="37691" xr:uid="{00000000-0005-0000-0000-0000049D0000}"/>
    <cellStyle name="Percent 7 8 2 2" xfId="1408" xr:uid="{00000000-0005-0000-0000-0000059D0000}"/>
    <cellStyle name="Percent 7 8 2 2 2" xfId="4250" xr:uid="{00000000-0005-0000-0000-0000069D0000}"/>
    <cellStyle name="Percent 7 8 2 2 2 2" xfId="9232" xr:uid="{00000000-0005-0000-0000-0000079D0000}"/>
    <cellStyle name="Percent 7 8 2 2 2 2 2" xfId="18477" xr:uid="{00000000-0005-0000-0000-0000089D0000}"/>
    <cellStyle name="Percent 7 8 2 2 2 2 3" xfId="27727" xr:uid="{00000000-0005-0000-0000-0000099D0000}"/>
    <cellStyle name="Percent 7 8 2 2 2 2 4" xfId="36972" xr:uid="{00000000-0005-0000-0000-00000A9D0000}"/>
    <cellStyle name="Percent 7 8 2 2 2 2 5" xfId="46217" xr:uid="{00000000-0005-0000-0000-00000B9D0000}"/>
    <cellStyle name="Percent 7 8 2 2 2 3" xfId="13495" xr:uid="{00000000-0005-0000-0000-00000C9D0000}"/>
    <cellStyle name="Percent 7 8 2 2 2 4" xfId="22745" xr:uid="{00000000-0005-0000-0000-00000D9D0000}"/>
    <cellStyle name="Percent 7 8 2 2 2 5" xfId="31990" xr:uid="{00000000-0005-0000-0000-00000E9D0000}"/>
    <cellStyle name="Percent 7 8 2 2 2 6" xfId="41235" xr:uid="{00000000-0005-0000-0000-00000F9D0000}"/>
    <cellStyle name="Percent 7 8 2 2 3" xfId="2829" xr:uid="{00000000-0005-0000-0000-0000109D0000}"/>
    <cellStyle name="Percent 7 8 2 2 3 2" xfId="7811" xr:uid="{00000000-0005-0000-0000-0000119D0000}"/>
    <cellStyle name="Percent 7 8 2 2 3 2 2" xfId="17056" xr:uid="{00000000-0005-0000-0000-0000129D0000}"/>
    <cellStyle name="Percent 7 8 2 2 3 2 3" xfId="26306" xr:uid="{00000000-0005-0000-0000-0000139D0000}"/>
    <cellStyle name="Percent 7 8 2 2 3 2 4" xfId="35551" xr:uid="{00000000-0005-0000-0000-0000149D0000}"/>
    <cellStyle name="Percent 7 8 2 2 3 2 5" xfId="44796" xr:uid="{00000000-0005-0000-0000-0000159D0000}"/>
    <cellStyle name="Percent 7 8 2 2 3 3" xfId="12074" xr:uid="{00000000-0005-0000-0000-0000169D0000}"/>
    <cellStyle name="Percent 7 8 2 2 3 4" xfId="21324" xr:uid="{00000000-0005-0000-0000-0000179D0000}"/>
    <cellStyle name="Percent 7 8 2 2 3 5" xfId="30569" xr:uid="{00000000-0005-0000-0000-0000189D0000}"/>
    <cellStyle name="Percent 7 8 2 2 3 6" xfId="39814" xr:uid="{00000000-0005-0000-0000-0000199D0000}"/>
    <cellStyle name="Percent 7 8 2 2 4" xfId="6390" xr:uid="{00000000-0005-0000-0000-00001A9D0000}"/>
    <cellStyle name="Percent 7 8 2 2 4 2" xfId="15635" xr:uid="{00000000-0005-0000-0000-00001B9D0000}"/>
    <cellStyle name="Percent 7 8 2 2 4 3" xfId="24885" xr:uid="{00000000-0005-0000-0000-00001C9D0000}"/>
    <cellStyle name="Percent 7 8 2 2 4 4" xfId="34130" xr:uid="{00000000-0005-0000-0000-00001D9D0000}"/>
    <cellStyle name="Percent 7 8 2 2 4 5" xfId="43375" xr:uid="{00000000-0005-0000-0000-00001E9D0000}"/>
    <cellStyle name="Percent 7 8 2 2 5" xfId="10653" xr:uid="{00000000-0005-0000-0000-00001F9D0000}"/>
    <cellStyle name="Percent 7 8 2 2 6" xfId="19903" xr:uid="{00000000-0005-0000-0000-0000209D0000}"/>
    <cellStyle name="Percent 7 8 2 2 7" xfId="29148" xr:uid="{00000000-0005-0000-0000-0000219D0000}"/>
    <cellStyle name="Percent 7 8 2 2 8" xfId="38393" xr:uid="{00000000-0005-0000-0000-0000229D0000}"/>
    <cellStyle name="Percent 7 8 2 3" xfId="3548" xr:uid="{00000000-0005-0000-0000-0000239D0000}"/>
    <cellStyle name="Percent 7 8 2 3 2" xfId="8530" xr:uid="{00000000-0005-0000-0000-0000249D0000}"/>
    <cellStyle name="Percent 7 8 2 3 2 2" xfId="17775" xr:uid="{00000000-0005-0000-0000-0000259D0000}"/>
    <cellStyle name="Percent 7 8 2 3 2 3" xfId="27025" xr:uid="{00000000-0005-0000-0000-0000269D0000}"/>
    <cellStyle name="Percent 7 8 2 3 2 4" xfId="36270" xr:uid="{00000000-0005-0000-0000-0000279D0000}"/>
    <cellStyle name="Percent 7 8 2 3 2 5" xfId="45515" xr:uid="{00000000-0005-0000-0000-0000289D0000}"/>
    <cellStyle name="Percent 7 8 2 3 3" xfId="12793" xr:uid="{00000000-0005-0000-0000-0000299D0000}"/>
    <cellStyle name="Percent 7 8 2 3 4" xfId="22043" xr:uid="{00000000-0005-0000-0000-00002A9D0000}"/>
    <cellStyle name="Percent 7 8 2 3 5" xfId="31288" xr:uid="{00000000-0005-0000-0000-00002B9D0000}"/>
    <cellStyle name="Percent 7 8 2 3 6" xfId="40533" xr:uid="{00000000-0005-0000-0000-00002C9D0000}"/>
    <cellStyle name="Percent 7 8 2 4" xfId="2110" xr:uid="{00000000-0005-0000-0000-00002D9D0000}"/>
    <cellStyle name="Percent 7 8 2 4 2" xfId="7092" xr:uid="{00000000-0005-0000-0000-00002E9D0000}"/>
    <cellStyle name="Percent 7 8 2 4 2 2" xfId="16337" xr:uid="{00000000-0005-0000-0000-00002F9D0000}"/>
    <cellStyle name="Percent 7 8 2 4 2 3" xfId="25587" xr:uid="{00000000-0005-0000-0000-0000309D0000}"/>
    <cellStyle name="Percent 7 8 2 4 2 4" xfId="34832" xr:uid="{00000000-0005-0000-0000-0000319D0000}"/>
    <cellStyle name="Percent 7 8 2 4 2 5" xfId="44077" xr:uid="{00000000-0005-0000-0000-0000329D0000}"/>
    <cellStyle name="Percent 7 8 2 4 3" xfId="11355" xr:uid="{00000000-0005-0000-0000-0000339D0000}"/>
    <cellStyle name="Percent 7 8 2 4 4" xfId="20605" xr:uid="{00000000-0005-0000-0000-0000349D0000}"/>
    <cellStyle name="Percent 7 8 2 4 5" xfId="29850" xr:uid="{00000000-0005-0000-0000-0000359D0000}"/>
    <cellStyle name="Percent 7 8 2 4 6" xfId="39095" xr:uid="{00000000-0005-0000-0000-0000369D0000}"/>
    <cellStyle name="Percent 7 8 2 5" xfId="5688" xr:uid="{00000000-0005-0000-0000-0000379D0000}"/>
    <cellStyle name="Percent 7 8 2 5 2" xfId="14933" xr:uid="{00000000-0005-0000-0000-0000389D0000}"/>
    <cellStyle name="Percent 7 8 2 5 3" xfId="24183" xr:uid="{00000000-0005-0000-0000-0000399D0000}"/>
    <cellStyle name="Percent 7 8 2 5 4" xfId="33428" xr:uid="{00000000-0005-0000-0000-00003A9D0000}"/>
    <cellStyle name="Percent 7 8 2 5 5" xfId="42673" xr:uid="{00000000-0005-0000-0000-00003B9D0000}"/>
    <cellStyle name="Percent 7 8 2 6" xfId="4969" xr:uid="{00000000-0005-0000-0000-00003C9D0000}"/>
    <cellStyle name="Percent 7 8 2 6 2" xfId="14214" xr:uid="{00000000-0005-0000-0000-00003D9D0000}"/>
    <cellStyle name="Percent 7 8 2 6 3" xfId="23464" xr:uid="{00000000-0005-0000-0000-00003E9D0000}"/>
    <cellStyle name="Percent 7 8 2 6 4" xfId="32709" xr:uid="{00000000-0005-0000-0000-00003F9D0000}"/>
    <cellStyle name="Percent 7 8 2 6 5" xfId="41954" xr:uid="{00000000-0005-0000-0000-0000409D0000}"/>
    <cellStyle name="Percent 7 8 2 7" xfId="9951" xr:uid="{00000000-0005-0000-0000-0000419D0000}"/>
    <cellStyle name="Percent 7 8 2 8" xfId="19201" xr:uid="{00000000-0005-0000-0000-0000429D0000}"/>
    <cellStyle name="Percent 7 8 2 9" xfId="28446" xr:uid="{00000000-0005-0000-0000-0000439D0000}"/>
    <cellStyle name="Percent 7 8 3" xfId="1057" xr:uid="{00000000-0005-0000-0000-0000449D0000}"/>
    <cellStyle name="Percent 7 8 3 2" xfId="3899" xr:uid="{00000000-0005-0000-0000-0000459D0000}"/>
    <cellStyle name="Percent 7 8 3 2 2" xfId="8881" xr:uid="{00000000-0005-0000-0000-0000469D0000}"/>
    <cellStyle name="Percent 7 8 3 2 2 2" xfId="18126" xr:uid="{00000000-0005-0000-0000-0000479D0000}"/>
    <cellStyle name="Percent 7 8 3 2 2 3" xfId="27376" xr:uid="{00000000-0005-0000-0000-0000489D0000}"/>
    <cellStyle name="Percent 7 8 3 2 2 4" xfId="36621" xr:uid="{00000000-0005-0000-0000-0000499D0000}"/>
    <cellStyle name="Percent 7 8 3 2 2 5" xfId="45866" xr:uid="{00000000-0005-0000-0000-00004A9D0000}"/>
    <cellStyle name="Percent 7 8 3 2 3" xfId="13144" xr:uid="{00000000-0005-0000-0000-00004B9D0000}"/>
    <cellStyle name="Percent 7 8 3 2 4" xfId="22394" xr:uid="{00000000-0005-0000-0000-00004C9D0000}"/>
    <cellStyle name="Percent 7 8 3 2 5" xfId="31639" xr:uid="{00000000-0005-0000-0000-00004D9D0000}"/>
    <cellStyle name="Percent 7 8 3 2 6" xfId="40884" xr:uid="{00000000-0005-0000-0000-00004E9D0000}"/>
    <cellStyle name="Percent 7 8 3 3" xfId="2461" xr:uid="{00000000-0005-0000-0000-00004F9D0000}"/>
    <cellStyle name="Percent 7 8 3 3 2" xfId="7443" xr:uid="{00000000-0005-0000-0000-0000509D0000}"/>
    <cellStyle name="Percent 7 8 3 3 2 2" xfId="16688" xr:uid="{00000000-0005-0000-0000-0000519D0000}"/>
    <cellStyle name="Percent 7 8 3 3 2 3" xfId="25938" xr:uid="{00000000-0005-0000-0000-0000529D0000}"/>
    <cellStyle name="Percent 7 8 3 3 2 4" xfId="35183" xr:uid="{00000000-0005-0000-0000-0000539D0000}"/>
    <cellStyle name="Percent 7 8 3 3 2 5" xfId="44428" xr:uid="{00000000-0005-0000-0000-0000549D0000}"/>
    <cellStyle name="Percent 7 8 3 3 3" xfId="11706" xr:uid="{00000000-0005-0000-0000-0000559D0000}"/>
    <cellStyle name="Percent 7 8 3 3 4" xfId="20956" xr:uid="{00000000-0005-0000-0000-0000569D0000}"/>
    <cellStyle name="Percent 7 8 3 3 5" xfId="30201" xr:uid="{00000000-0005-0000-0000-0000579D0000}"/>
    <cellStyle name="Percent 7 8 3 3 6" xfId="39446" xr:uid="{00000000-0005-0000-0000-0000589D0000}"/>
    <cellStyle name="Percent 7 8 3 4" xfId="6039" xr:uid="{00000000-0005-0000-0000-0000599D0000}"/>
    <cellStyle name="Percent 7 8 3 4 2" xfId="15284" xr:uid="{00000000-0005-0000-0000-00005A9D0000}"/>
    <cellStyle name="Percent 7 8 3 4 3" xfId="24534" xr:uid="{00000000-0005-0000-0000-00005B9D0000}"/>
    <cellStyle name="Percent 7 8 3 4 4" xfId="33779" xr:uid="{00000000-0005-0000-0000-00005C9D0000}"/>
    <cellStyle name="Percent 7 8 3 4 5" xfId="43024" xr:uid="{00000000-0005-0000-0000-00005D9D0000}"/>
    <cellStyle name="Percent 7 8 3 5" xfId="10302" xr:uid="{00000000-0005-0000-0000-00005E9D0000}"/>
    <cellStyle name="Percent 7 8 3 6" xfId="19552" xr:uid="{00000000-0005-0000-0000-00005F9D0000}"/>
    <cellStyle name="Percent 7 8 3 7" xfId="28797" xr:uid="{00000000-0005-0000-0000-0000609D0000}"/>
    <cellStyle name="Percent 7 8 3 8" xfId="38042" xr:uid="{00000000-0005-0000-0000-0000619D0000}"/>
    <cellStyle name="Percent 7 8 4" xfId="3180" xr:uid="{00000000-0005-0000-0000-0000629D0000}"/>
    <cellStyle name="Percent 7 8 4 2" xfId="8162" xr:uid="{00000000-0005-0000-0000-0000639D0000}"/>
    <cellStyle name="Percent 7 8 4 2 2" xfId="17407" xr:uid="{00000000-0005-0000-0000-0000649D0000}"/>
    <cellStyle name="Percent 7 8 4 2 3" xfId="26657" xr:uid="{00000000-0005-0000-0000-0000659D0000}"/>
    <cellStyle name="Percent 7 8 4 2 4" xfId="35902" xr:uid="{00000000-0005-0000-0000-0000669D0000}"/>
    <cellStyle name="Percent 7 8 4 2 5" xfId="45147" xr:uid="{00000000-0005-0000-0000-0000679D0000}"/>
    <cellStyle name="Percent 7 8 4 3" xfId="12425" xr:uid="{00000000-0005-0000-0000-0000689D0000}"/>
    <cellStyle name="Percent 7 8 4 4" xfId="21675" xr:uid="{00000000-0005-0000-0000-0000699D0000}"/>
    <cellStyle name="Percent 7 8 4 5" xfId="30920" xr:uid="{00000000-0005-0000-0000-00006A9D0000}"/>
    <cellStyle name="Percent 7 8 4 6" xfId="40165" xr:uid="{00000000-0005-0000-0000-00006B9D0000}"/>
    <cellStyle name="Percent 7 8 5" xfId="1642" xr:uid="{00000000-0005-0000-0000-00006C9D0000}"/>
    <cellStyle name="Percent 7 8 5 2" xfId="6624" xr:uid="{00000000-0005-0000-0000-00006D9D0000}"/>
    <cellStyle name="Percent 7 8 5 2 2" xfId="15869" xr:uid="{00000000-0005-0000-0000-00006E9D0000}"/>
    <cellStyle name="Percent 7 8 5 2 3" xfId="25119" xr:uid="{00000000-0005-0000-0000-00006F9D0000}"/>
    <cellStyle name="Percent 7 8 5 2 4" xfId="34364" xr:uid="{00000000-0005-0000-0000-0000709D0000}"/>
    <cellStyle name="Percent 7 8 5 2 5" xfId="43609" xr:uid="{00000000-0005-0000-0000-0000719D0000}"/>
    <cellStyle name="Percent 7 8 5 3" xfId="10887" xr:uid="{00000000-0005-0000-0000-0000729D0000}"/>
    <cellStyle name="Percent 7 8 5 4" xfId="20137" xr:uid="{00000000-0005-0000-0000-0000739D0000}"/>
    <cellStyle name="Percent 7 8 5 5" xfId="29382" xr:uid="{00000000-0005-0000-0000-0000749D0000}"/>
    <cellStyle name="Percent 7 8 5 6" xfId="38627" xr:uid="{00000000-0005-0000-0000-0000759D0000}"/>
    <cellStyle name="Percent 7 8 6" xfId="5320" xr:uid="{00000000-0005-0000-0000-0000769D0000}"/>
    <cellStyle name="Percent 7 8 6 2" xfId="14565" xr:uid="{00000000-0005-0000-0000-0000779D0000}"/>
    <cellStyle name="Percent 7 8 6 3" xfId="23815" xr:uid="{00000000-0005-0000-0000-0000789D0000}"/>
    <cellStyle name="Percent 7 8 6 4" xfId="33060" xr:uid="{00000000-0005-0000-0000-0000799D0000}"/>
    <cellStyle name="Percent 7 8 6 5" xfId="42305" xr:uid="{00000000-0005-0000-0000-00007A9D0000}"/>
    <cellStyle name="Percent 7 8 7" xfId="4618" xr:uid="{00000000-0005-0000-0000-00007B9D0000}"/>
    <cellStyle name="Percent 7 8 7 2" xfId="13863" xr:uid="{00000000-0005-0000-0000-00007C9D0000}"/>
    <cellStyle name="Percent 7 8 7 3" xfId="23113" xr:uid="{00000000-0005-0000-0000-00007D9D0000}"/>
    <cellStyle name="Percent 7 8 7 4" xfId="32358" xr:uid="{00000000-0005-0000-0000-00007E9D0000}"/>
    <cellStyle name="Percent 7 8 7 5" xfId="41603" xr:uid="{00000000-0005-0000-0000-00007F9D0000}"/>
    <cellStyle name="Percent 7 8 8" xfId="9583" xr:uid="{00000000-0005-0000-0000-0000809D0000}"/>
    <cellStyle name="Percent 7 8 9" xfId="18833" xr:uid="{00000000-0005-0000-0000-0000819D0000}"/>
    <cellStyle name="Percent 7 9" xfId="471" xr:uid="{00000000-0005-0000-0000-0000829D0000}"/>
    <cellStyle name="Percent 7 9 10" xfId="37457" xr:uid="{00000000-0005-0000-0000-0000839D0000}"/>
    <cellStyle name="Percent 7 9 2" xfId="1174" xr:uid="{00000000-0005-0000-0000-0000849D0000}"/>
    <cellStyle name="Percent 7 9 2 2" xfId="4016" xr:uid="{00000000-0005-0000-0000-0000859D0000}"/>
    <cellStyle name="Percent 7 9 2 2 2" xfId="8998" xr:uid="{00000000-0005-0000-0000-0000869D0000}"/>
    <cellStyle name="Percent 7 9 2 2 2 2" xfId="18243" xr:uid="{00000000-0005-0000-0000-0000879D0000}"/>
    <cellStyle name="Percent 7 9 2 2 2 3" xfId="27493" xr:uid="{00000000-0005-0000-0000-0000889D0000}"/>
    <cellStyle name="Percent 7 9 2 2 2 4" xfId="36738" xr:uid="{00000000-0005-0000-0000-0000899D0000}"/>
    <cellStyle name="Percent 7 9 2 2 2 5" xfId="45983" xr:uid="{00000000-0005-0000-0000-00008A9D0000}"/>
    <cellStyle name="Percent 7 9 2 2 3" xfId="13261" xr:uid="{00000000-0005-0000-0000-00008B9D0000}"/>
    <cellStyle name="Percent 7 9 2 2 4" xfId="22511" xr:uid="{00000000-0005-0000-0000-00008C9D0000}"/>
    <cellStyle name="Percent 7 9 2 2 5" xfId="31756" xr:uid="{00000000-0005-0000-0000-00008D9D0000}"/>
    <cellStyle name="Percent 7 9 2 2 6" xfId="41001" xr:uid="{00000000-0005-0000-0000-00008E9D0000}"/>
    <cellStyle name="Percent 7 9 2 3" xfId="2595" xr:uid="{00000000-0005-0000-0000-00008F9D0000}"/>
    <cellStyle name="Percent 7 9 2 3 2" xfId="7577" xr:uid="{00000000-0005-0000-0000-0000909D0000}"/>
    <cellStyle name="Percent 7 9 2 3 2 2" xfId="16822" xr:uid="{00000000-0005-0000-0000-0000919D0000}"/>
    <cellStyle name="Percent 7 9 2 3 2 3" xfId="26072" xr:uid="{00000000-0005-0000-0000-0000929D0000}"/>
    <cellStyle name="Percent 7 9 2 3 2 4" xfId="35317" xr:uid="{00000000-0005-0000-0000-0000939D0000}"/>
    <cellStyle name="Percent 7 9 2 3 2 5" xfId="44562" xr:uid="{00000000-0005-0000-0000-0000949D0000}"/>
    <cellStyle name="Percent 7 9 2 3 3" xfId="11840" xr:uid="{00000000-0005-0000-0000-0000959D0000}"/>
    <cellStyle name="Percent 7 9 2 3 4" xfId="21090" xr:uid="{00000000-0005-0000-0000-0000969D0000}"/>
    <cellStyle name="Percent 7 9 2 3 5" xfId="30335" xr:uid="{00000000-0005-0000-0000-0000979D0000}"/>
    <cellStyle name="Percent 7 9 2 3 6" xfId="39580" xr:uid="{00000000-0005-0000-0000-0000989D0000}"/>
    <cellStyle name="Percent 7 9 2 4" xfId="6156" xr:uid="{00000000-0005-0000-0000-0000999D0000}"/>
    <cellStyle name="Percent 7 9 2 4 2" xfId="15401" xr:uid="{00000000-0005-0000-0000-00009A9D0000}"/>
    <cellStyle name="Percent 7 9 2 4 3" xfId="24651" xr:uid="{00000000-0005-0000-0000-00009B9D0000}"/>
    <cellStyle name="Percent 7 9 2 4 4" xfId="33896" xr:uid="{00000000-0005-0000-0000-00009C9D0000}"/>
    <cellStyle name="Percent 7 9 2 4 5" xfId="43141" xr:uid="{00000000-0005-0000-0000-00009D9D0000}"/>
    <cellStyle name="Percent 7 9 2 5" xfId="10419" xr:uid="{00000000-0005-0000-0000-00009E9D0000}"/>
    <cellStyle name="Percent 7 9 2 6" xfId="19669" xr:uid="{00000000-0005-0000-0000-00009F9D0000}"/>
    <cellStyle name="Percent 7 9 2 7" xfId="28914" xr:uid="{00000000-0005-0000-0000-0000A09D0000}"/>
    <cellStyle name="Percent 7 9 2 8" xfId="38159" xr:uid="{00000000-0005-0000-0000-0000A19D0000}"/>
    <cellStyle name="Percent 7 9 3" xfId="3314" xr:uid="{00000000-0005-0000-0000-0000A29D0000}"/>
    <cellStyle name="Percent 7 9 3 2" xfId="8296" xr:uid="{00000000-0005-0000-0000-0000A39D0000}"/>
    <cellStyle name="Percent 7 9 3 2 2" xfId="17541" xr:uid="{00000000-0005-0000-0000-0000A49D0000}"/>
    <cellStyle name="Percent 7 9 3 2 3" xfId="26791" xr:uid="{00000000-0005-0000-0000-0000A59D0000}"/>
    <cellStyle name="Percent 7 9 3 2 4" xfId="36036" xr:uid="{00000000-0005-0000-0000-0000A69D0000}"/>
    <cellStyle name="Percent 7 9 3 2 5" xfId="45281" xr:uid="{00000000-0005-0000-0000-0000A79D0000}"/>
    <cellStyle name="Percent 7 9 3 3" xfId="12559" xr:uid="{00000000-0005-0000-0000-0000A89D0000}"/>
    <cellStyle name="Percent 7 9 3 4" xfId="21809" xr:uid="{00000000-0005-0000-0000-0000A99D0000}"/>
    <cellStyle name="Percent 7 9 3 5" xfId="31054" xr:uid="{00000000-0005-0000-0000-0000AA9D0000}"/>
    <cellStyle name="Percent 7 9 3 6" xfId="40299" xr:uid="{00000000-0005-0000-0000-0000AB9D0000}"/>
    <cellStyle name="Percent 7 9 4" xfId="1876" xr:uid="{00000000-0005-0000-0000-0000AC9D0000}"/>
    <cellStyle name="Percent 7 9 4 2" xfId="6858" xr:uid="{00000000-0005-0000-0000-0000AD9D0000}"/>
    <cellStyle name="Percent 7 9 4 2 2" xfId="16103" xr:uid="{00000000-0005-0000-0000-0000AE9D0000}"/>
    <cellStyle name="Percent 7 9 4 2 3" xfId="25353" xr:uid="{00000000-0005-0000-0000-0000AF9D0000}"/>
    <cellStyle name="Percent 7 9 4 2 4" xfId="34598" xr:uid="{00000000-0005-0000-0000-0000B09D0000}"/>
    <cellStyle name="Percent 7 9 4 2 5" xfId="43843" xr:uid="{00000000-0005-0000-0000-0000B19D0000}"/>
    <cellStyle name="Percent 7 9 4 3" xfId="11121" xr:uid="{00000000-0005-0000-0000-0000B29D0000}"/>
    <cellStyle name="Percent 7 9 4 4" xfId="20371" xr:uid="{00000000-0005-0000-0000-0000B39D0000}"/>
    <cellStyle name="Percent 7 9 4 5" xfId="29616" xr:uid="{00000000-0005-0000-0000-0000B49D0000}"/>
    <cellStyle name="Percent 7 9 4 6" xfId="38861" xr:uid="{00000000-0005-0000-0000-0000B59D0000}"/>
    <cellStyle name="Percent 7 9 5" xfId="5454" xr:uid="{00000000-0005-0000-0000-0000B69D0000}"/>
    <cellStyle name="Percent 7 9 5 2" xfId="14699" xr:uid="{00000000-0005-0000-0000-0000B79D0000}"/>
    <cellStyle name="Percent 7 9 5 3" xfId="23949" xr:uid="{00000000-0005-0000-0000-0000B89D0000}"/>
    <cellStyle name="Percent 7 9 5 4" xfId="33194" xr:uid="{00000000-0005-0000-0000-0000B99D0000}"/>
    <cellStyle name="Percent 7 9 5 5" xfId="42439" xr:uid="{00000000-0005-0000-0000-0000BA9D0000}"/>
    <cellStyle name="Percent 7 9 6" xfId="4384" xr:uid="{00000000-0005-0000-0000-0000BB9D0000}"/>
    <cellStyle name="Percent 7 9 6 2" xfId="13629" xr:uid="{00000000-0005-0000-0000-0000BC9D0000}"/>
    <cellStyle name="Percent 7 9 6 3" xfId="22879" xr:uid="{00000000-0005-0000-0000-0000BD9D0000}"/>
    <cellStyle name="Percent 7 9 6 4" xfId="32124" xr:uid="{00000000-0005-0000-0000-0000BE9D0000}"/>
    <cellStyle name="Percent 7 9 6 5" xfId="41369" xr:uid="{00000000-0005-0000-0000-0000BF9D0000}"/>
    <cellStyle name="Percent 7 9 7" xfId="9717" xr:uid="{00000000-0005-0000-0000-0000C09D0000}"/>
    <cellStyle name="Percent 7 9 8" xfId="18967" xr:uid="{00000000-0005-0000-0000-0000C19D0000}"/>
    <cellStyle name="Percent 7 9 9" xfId="28212" xr:uid="{00000000-0005-0000-0000-0000C29D0000}"/>
    <cellStyle name="Percent 8" xfId="96" xr:uid="{00000000-0005-0000-0000-0000C39D0000}"/>
    <cellStyle name="Percent 8 10" xfId="825" xr:uid="{00000000-0005-0000-0000-0000C49D0000}"/>
    <cellStyle name="Percent 8 10 2" xfId="3667" xr:uid="{00000000-0005-0000-0000-0000C59D0000}"/>
    <cellStyle name="Percent 8 10 2 2" xfId="8649" xr:uid="{00000000-0005-0000-0000-0000C69D0000}"/>
    <cellStyle name="Percent 8 10 2 2 2" xfId="17894" xr:uid="{00000000-0005-0000-0000-0000C79D0000}"/>
    <cellStyle name="Percent 8 10 2 2 3" xfId="27144" xr:uid="{00000000-0005-0000-0000-0000C89D0000}"/>
    <cellStyle name="Percent 8 10 2 2 4" xfId="36389" xr:uid="{00000000-0005-0000-0000-0000C99D0000}"/>
    <cellStyle name="Percent 8 10 2 2 5" xfId="45634" xr:uid="{00000000-0005-0000-0000-0000CA9D0000}"/>
    <cellStyle name="Percent 8 10 2 3" xfId="12912" xr:uid="{00000000-0005-0000-0000-0000CB9D0000}"/>
    <cellStyle name="Percent 8 10 2 4" xfId="22162" xr:uid="{00000000-0005-0000-0000-0000CC9D0000}"/>
    <cellStyle name="Percent 8 10 2 5" xfId="31407" xr:uid="{00000000-0005-0000-0000-0000CD9D0000}"/>
    <cellStyle name="Percent 8 10 2 6" xfId="40652" xr:uid="{00000000-0005-0000-0000-0000CE9D0000}"/>
    <cellStyle name="Percent 8 10 3" xfId="2229" xr:uid="{00000000-0005-0000-0000-0000CF9D0000}"/>
    <cellStyle name="Percent 8 10 3 2" xfId="7211" xr:uid="{00000000-0005-0000-0000-0000D09D0000}"/>
    <cellStyle name="Percent 8 10 3 2 2" xfId="16456" xr:uid="{00000000-0005-0000-0000-0000D19D0000}"/>
    <cellStyle name="Percent 8 10 3 2 3" xfId="25706" xr:uid="{00000000-0005-0000-0000-0000D29D0000}"/>
    <cellStyle name="Percent 8 10 3 2 4" xfId="34951" xr:uid="{00000000-0005-0000-0000-0000D39D0000}"/>
    <cellStyle name="Percent 8 10 3 2 5" xfId="44196" xr:uid="{00000000-0005-0000-0000-0000D49D0000}"/>
    <cellStyle name="Percent 8 10 3 3" xfId="11474" xr:uid="{00000000-0005-0000-0000-0000D59D0000}"/>
    <cellStyle name="Percent 8 10 3 4" xfId="20724" xr:uid="{00000000-0005-0000-0000-0000D69D0000}"/>
    <cellStyle name="Percent 8 10 3 5" xfId="29969" xr:uid="{00000000-0005-0000-0000-0000D79D0000}"/>
    <cellStyle name="Percent 8 10 3 6" xfId="39214" xr:uid="{00000000-0005-0000-0000-0000D89D0000}"/>
    <cellStyle name="Percent 8 10 4" xfId="5807" xr:uid="{00000000-0005-0000-0000-0000D99D0000}"/>
    <cellStyle name="Percent 8 10 4 2" xfId="15052" xr:uid="{00000000-0005-0000-0000-0000DA9D0000}"/>
    <cellStyle name="Percent 8 10 4 3" xfId="24302" xr:uid="{00000000-0005-0000-0000-0000DB9D0000}"/>
    <cellStyle name="Percent 8 10 4 4" xfId="33547" xr:uid="{00000000-0005-0000-0000-0000DC9D0000}"/>
    <cellStyle name="Percent 8 10 4 5" xfId="42792" xr:uid="{00000000-0005-0000-0000-0000DD9D0000}"/>
    <cellStyle name="Percent 8 10 5" xfId="10070" xr:uid="{00000000-0005-0000-0000-0000DE9D0000}"/>
    <cellStyle name="Percent 8 10 6" xfId="19320" xr:uid="{00000000-0005-0000-0000-0000DF9D0000}"/>
    <cellStyle name="Percent 8 10 7" xfId="28565" xr:uid="{00000000-0005-0000-0000-0000E09D0000}"/>
    <cellStyle name="Percent 8 10 8" xfId="37810" xr:uid="{00000000-0005-0000-0000-0000E19D0000}"/>
    <cellStyle name="Percent 8 11" xfId="2948" xr:uid="{00000000-0005-0000-0000-0000E29D0000}"/>
    <cellStyle name="Percent 8 11 2" xfId="7930" xr:uid="{00000000-0005-0000-0000-0000E39D0000}"/>
    <cellStyle name="Percent 8 11 2 2" xfId="17175" xr:uid="{00000000-0005-0000-0000-0000E49D0000}"/>
    <cellStyle name="Percent 8 11 2 3" xfId="26425" xr:uid="{00000000-0005-0000-0000-0000E59D0000}"/>
    <cellStyle name="Percent 8 11 2 4" xfId="35670" xr:uid="{00000000-0005-0000-0000-0000E69D0000}"/>
    <cellStyle name="Percent 8 11 2 5" xfId="44915" xr:uid="{00000000-0005-0000-0000-0000E79D0000}"/>
    <cellStyle name="Percent 8 11 3" xfId="12193" xr:uid="{00000000-0005-0000-0000-0000E89D0000}"/>
    <cellStyle name="Percent 8 11 4" xfId="21443" xr:uid="{00000000-0005-0000-0000-0000E99D0000}"/>
    <cellStyle name="Percent 8 11 5" xfId="30688" xr:uid="{00000000-0005-0000-0000-0000EA9D0000}"/>
    <cellStyle name="Percent 8 11 6" xfId="39933" xr:uid="{00000000-0005-0000-0000-0000EB9D0000}"/>
    <cellStyle name="Percent 8 12" xfId="1527" xr:uid="{00000000-0005-0000-0000-0000EC9D0000}"/>
    <cellStyle name="Percent 8 12 2" xfId="6509" xr:uid="{00000000-0005-0000-0000-0000ED9D0000}"/>
    <cellStyle name="Percent 8 12 2 2" xfId="15754" xr:uid="{00000000-0005-0000-0000-0000EE9D0000}"/>
    <cellStyle name="Percent 8 12 2 3" xfId="25004" xr:uid="{00000000-0005-0000-0000-0000EF9D0000}"/>
    <cellStyle name="Percent 8 12 2 4" xfId="34249" xr:uid="{00000000-0005-0000-0000-0000F09D0000}"/>
    <cellStyle name="Percent 8 12 2 5" xfId="43494" xr:uid="{00000000-0005-0000-0000-0000F19D0000}"/>
    <cellStyle name="Percent 8 12 3" xfId="10772" xr:uid="{00000000-0005-0000-0000-0000F29D0000}"/>
    <cellStyle name="Percent 8 12 4" xfId="20022" xr:uid="{00000000-0005-0000-0000-0000F39D0000}"/>
    <cellStyle name="Percent 8 12 5" xfId="29267" xr:uid="{00000000-0005-0000-0000-0000F49D0000}"/>
    <cellStyle name="Percent 8 12 6" xfId="38512" xr:uid="{00000000-0005-0000-0000-0000F59D0000}"/>
    <cellStyle name="Percent 8 13" xfId="5088" xr:uid="{00000000-0005-0000-0000-0000F69D0000}"/>
    <cellStyle name="Percent 8 13 2" xfId="14333" xr:uid="{00000000-0005-0000-0000-0000F79D0000}"/>
    <cellStyle name="Percent 8 13 3" xfId="23583" xr:uid="{00000000-0005-0000-0000-0000F89D0000}"/>
    <cellStyle name="Percent 8 13 4" xfId="32828" xr:uid="{00000000-0005-0000-0000-0000F99D0000}"/>
    <cellStyle name="Percent 8 13 5" xfId="42073" xr:uid="{00000000-0005-0000-0000-0000FA9D0000}"/>
    <cellStyle name="Percent 8 14" xfId="4372" xr:uid="{00000000-0005-0000-0000-0000FB9D0000}"/>
    <cellStyle name="Percent 8 14 2" xfId="13617" xr:uid="{00000000-0005-0000-0000-0000FC9D0000}"/>
    <cellStyle name="Percent 8 14 3" xfId="22867" xr:uid="{00000000-0005-0000-0000-0000FD9D0000}"/>
    <cellStyle name="Percent 8 14 4" xfId="32112" xr:uid="{00000000-0005-0000-0000-0000FE9D0000}"/>
    <cellStyle name="Percent 8 14 5" xfId="41357" xr:uid="{00000000-0005-0000-0000-0000FF9D0000}"/>
    <cellStyle name="Percent 8 15" xfId="9351" xr:uid="{00000000-0005-0000-0000-0000009E0000}"/>
    <cellStyle name="Percent 8 16" xfId="18601" xr:uid="{00000000-0005-0000-0000-0000019E0000}"/>
    <cellStyle name="Percent 8 17" xfId="27846" xr:uid="{00000000-0005-0000-0000-0000029E0000}"/>
    <cellStyle name="Percent 8 18" xfId="37091" xr:uid="{00000000-0005-0000-0000-0000039E0000}"/>
    <cellStyle name="Percent 8 2" xfId="126" xr:uid="{00000000-0005-0000-0000-0000049E0000}"/>
    <cellStyle name="Percent 8 2 10" xfId="1551" xr:uid="{00000000-0005-0000-0000-0000059E0000}"/>
    <cellStyle name="Percent 8 2 10 2" xfId="6533" xr:uid="{00000000-0005-0000-0000-0000069E0000}"/>
    <cellStyle name="Percent 8 2 10 2 2" xfId="15778" xr:uid="{00000000-0005-0000-0000-0000079E0000}"/>
    <cellStyle name="Percent 8 2 10 2 3" xfId="25028" xr:uid="{00000000-0005-0000-0000-0000089E0000}"/>
    <cellStyle name="Percent 8 2 10 2 4" xfId="34273" xr:uid="{00000000-0005-0000-0000-0000099E0000}"/>
    <cellStyle name="Percent 8 2 10 2 5" xfId="43518" xr:uid="{00000000-0005-0000-0000-00000A9E0000}"/>
    <cellStyle name="Percent 8 2 10 3" xfId="10796" xr:uid="{00000000-0005-0000-0000-00000B9E0000}"/>
    <cellStyle name="Percent 8 2 10 4" xfId="20046" xr:uid="{00000000-0005-0000-0000-00000C9E0000}"/>
    <cellStyle name="Percent 8 2 10 5" xfId="29291" xr:uid="{00000000-0005-0000-0000-00000D9E0000}"/>
    <cellStyle name="Percent 8 2 10 6" xfId="38536" xr:uid="{00000000-0005-0000-0000-00000E9E0000}"/>
    <cellStyle name="Percent 8 2 11" xfId="5112" xr:uid="{00000000-0005-0000-0000-00000F9E0000}"/>
    <cellStyle name="Percent 8 2 11 2" xfId="14357" xr:uid="{00000000-0005-0000-0000-0000109E0000}"/>
    <cellStyle name="Percent 8 2 11 3" xfId="23607" xr:uid="{00000000-0005-0000-0000-0000119E0000}"/>
    <cellStyle name="Percent 8 2 11 4" xfId="32852" xr:uid="{00000000-0005-0000-0000-0000129E0000}"/>
    <cellStyle name="Percent 8 2 11 5" xfId="42097" xr:uid="{00000000-0005-0000-0000-0000139E0000}"/>
    <cellStyle name="Percent 8 2 12" xfId="4379" xr:uid="{00000000-0005-0000-0000-0000149E0000}"/>
    <cellStyle name="Percent 8 2 12 2" xfId="13624" xr:uid="{00000000-0005-0000-0000-0000159E0000}"/>
    <cellStyle name="Percent 8 2 12 3" xfId="22874" xr:uid="{00000000-0005-0000-0000-0000169E0000}"/>
    <cellStyle name="Percent 8 2 12 4" xfId="32119" xr:uid="{00000000-0005-0000-0000-0000179E0000}"/>
    <cellStyle name="Percent 8 2 12 5" xfId="41364" xr:uid="{00000000-0005-0000-0000-0000189E0000}"/>
    <cellStyle name="Percent 8 2 13" xfId="9375" xr:uid="{00000000-0005-0000-0000-0000199E0000}"/>
    <cellStyle name="Percent 8 2 14" xfId="18625" xr:uid="{00000000-0005-0000-0000-00001A9E0000}"/>
    <cellStyle name="Percent 8 2 15" xfId="27870" xr:uid="{00000000-0005-0000-0000-00001B9E0000}"/>
    <cellStyle name="Percent 8 2 16" xfId="37115" xr:uid="{00000000-0005-0000-0000-00001C9E0000}"/>
    <cellStyle name="Percent 8 2 2" xfId="206" xr:uid="{00000000-0005-0000-0000-00001D9E0000}"/>
    <cellStyle name="Percent 8 2 2 10" xfId="9453" xr:uid="{00000000-0005-0000-0000-00001E9E0000}"/>
    <cellStyle name="Percent 8 2 2 11" xfId="18703" xr:uid="{00000000-0005-0000-0000-00001F9E0000}"/>
    <cellStyle name="Percent 8 2 2 12" xfId="27948" xr:uid="{00000000-0005-0000-0000-0000209E0000}"/>
    <cellStyle name="Percent 8 2 2 13" xfId="37193" xr:uid="{00000000-0005-0000-0000-0000219E0000}"/>
    <cellStyle name="Percent 8 2 2 2" xfId="285" xr:uid="{00000000-0005-0000-0000-0000229E0000}"/>
    <cellStyle name="Percent 8 2 2 2 10" xfId="28026" xr:uid="{00000000-0005-0000-0000-0000239E0000}"/>
    <cellStyle name="Percent 8 2 2 2 11" xfId="37271" xr:uid="{00000000-0005-0000-0000-0000249E0000}"/>
    <cellStyle name="Percent 8 2 2 2 2" xfId="654" xr:uid="{00000000-0005-0000-0000-0000259E0000}"/>
    <cellStyle name="Percent 8 2 2 2 2 10" xfId="37639" xr:uid="{00000000-0005-0000-0000-0000269E0000}"/>
    <cellStyle name="Percent 8 2 2 2 2 2" xfId="1356" xr:uid="{00000000-0005-0000-0000-0000279E0000}"/>
    <cellStyle name="Percent 8 2 2 2 2 2 2" xfId="4198" xr:uid="{00000000-0005-0000-0000-0000289E0000}"/>
    <cellStyle name="Percent 8 2 2 2 2 2 2 2" xfId="9180" xr:uid="{00000000-0005-0000-0000-0000299E0000}"/>
    <cellStyle name="Percent 8 2 2 2 2 2 2 2 2" xfId="18425" xr:uid="{00000000-0005-0000-0000-00002A9E0000}"/>
    <cellStyle name="Percent 8 2 2 2 2 2 2 2 3" xfId="27675" xr:uid="{00000000-0005-0000-0000-00002B9E0000}"/>
    <cellStyle name="Percent 8 2 2 2 2 2 2 2 4" xfId="36920" xr:uid="{00000000-0005-0000-0000-00002C9E0000}"/>
    <cellStyle name="Percent 8 2 2 2 2 2 2 2 5" xfId="46165" xr:uid="{00000000-0005-0000-0000-00002D9E0000}"/>
    <cellStyle name="Percent 8 2 2 2 2 2 2 3" xfId="13443" xr:uid="{00000000-0005-0000-0000-00002E9E0000}"/>
    <cellStyle name="Percent 8 2 2 2 2 2 2 4" xfId="22693" xr:uid="{00000000-0005-0000-0000-00002F9E0000}"/>
    <cellStyle name="Percent 8 2 2 2 2 2 2 5" xfId="31938" xr:uid="{00000000-0005-0000-0000-0000309E0000}"/>
    <cellStyle name="Percent 8 2 2 2 2 2 2 6" xfId="41183" xr:uid="{00000000-0005-0000-0000-0000319E0000}"/>
    <cellStyle name="Percent 8 2 2 2 2 2 3" xfId="2777" xr:uid="{00000000-0005-0000-0000-0000329E0000}"/>
    <cellStyle name="Percent 8 2 2 2 2 2 3 2" xfId="7759" xr:uid="{00000000-0005-0000-0000-0000339E0000}"/>
    <cellStyle name="Percent 8 2 2 2 2 2 3 2 2" xfId="17004" xr:uid="{00000000-0005-0000-0000-0000349E0000}"/>
    <cellStyle name="Percent 8 2 2 2 2 2 3 2 3" xfId="26254" xr:uid="{00000000-0005-0000-0000-0000359E0000}"/>
    <cellStyle name="Percent 8 2 2 2 2 2 3 2 4" xfId="35499" xr:uid="{00000000-0005-0000-0000-0000369E0000}"/>
    <cellStyle name="Percent 8 2 2 2 2 2 3 2 5" xfId="44744" xr:uid="{00000000-0005-0000-0000-0000379E0000}"/>
    <cellStyle name="Percent 8 2 2 2 2 2 3 3" xfId="12022" xr:uid="{00000000-0005-0000-0000-0000389E0000}"/>
    <cellStyle name="Percent 8 2 2 2 2 2 3 4" xfId="21272" xr:uid="{00000000-0005-0000-0000-0000399E0000}"/>
    <cellStyle name="Percent 8 2 2 2 2 2 3 5" xfId="30517" xr:uid="{00000000-0005-0000-0000-00003A9E0000}"/>
    <cellStyle name="Percent 8 2 2 2 2 2 3 6" xfId="39762" xr:uid="{00000000-0005-0000-0000-00003B9E0000}"/>
    <cellStyle name="Percent 8 2 2 2 2 2 4" xfId="6338" xr:uid="{00000000-0005-0000-0000-00003C9E0000}"/>
    <cellStyle name="Percent 8 2 2 2 2 2 4 2" xfId="15583" xr:uid="{00000000-0005-0000-0000-00003D9E0000}"/>
    <cellStyle name="Percent 8 2 2 2 2 2 4 3" xfId="24833" xr:uid="{00000000-0005-0000-0000-00003E9E0000}"/>
    <cellStyle name="Percent 8 2 2 2 2 2 4 4" xfId="34078" xr:uid="{00000000-0005-0000-0000-00003F9E0000}"/>
    <cellStyle name="Percent 8 2 2 2 2 2 4 5" xfId="43323" xr:uid="{00000000-0005-0000-0000-0000409E0000}"/>
    <cellStyle name="Percent 8 2 2 2 2 2 5" xfId="10601" xr:uid="{00000000-0005-0000-0000-0000419E0000}"/>
    <cellStyle name="Percent 8 2 2 2 2 2 6" xfId="19851" xr:uid="{00000000-0005-0000-0000-0000429E0000}"/>
    <cellStyle name="Percent 8 2 2 2 2 2 7" xfId="29096" xr:uid="{00000000-0005-0000-0000-0000439E0000}"/>
    <cellStyle name="Percent 8 2 2 2 2 2 8" xfId="38341" xr:uid="{00000000-0005-0000-0000-0000449E0000}"/>
    <cellStyle name="Percent 8 2 2 2 2 3" xfId="3496" xr:uid="{00000000-0005-0000-0000-0000459E0000}"/>
    <cellStyle name="Percent 8 2 2 2 2 3 2" xfId="8478" xr:uid="{00000000-0005-0000-0000-0000469E0000}"/>
    <cellStyle name="Percent 8 2 2 2 2 3 2 2" xfId="17723" xr:uid="{00000000-0005-0000-0000-0000479E0000}"/>
    <cellStyle name="Percent 8 2 2 2 2 3 2 3" xfId="26973" xr:uid="{00000000-0005-0000-0000-0000489E0000}"/>
    <cellStyle name="Percent 8 2 2 2 2 3 2 4" xfId="36218" xr:uid="{00000000-0005-0000-0000-0000499E0000}"/>
    <cellStyle name="Percent 8 2 2 2 2 3 2 5" xfId="45463" xr:uid="{00000000-0005-0000-0000-00004A9E0000}"/>
    <cellStyle name="Percent 8 2 2 2 2 3 3" xfId="12741" xr:uid="{00000000-0005-0000-0000-00004B9E0000}"/>
    <cellStyle name="Percent 8 2 2 2 2 3 4" xfId="21991" xr:uid="{00000000-0005-0000-0000-00004C9E0000}"/>
    <cellStyle name="Percent 8 2 2 2 2 3 5" xfId="31236" xr:uid="{00000000-0005-0000-0000-00004D9E0000}"/>
    <cellStyle name="Percent 8 2 2 2 2 3 6" xfId="40481" xr:uid="{00000000-0005-0000-0000-00004E9E0000}"/>
    <cellStyle name="Percent 8 2 2 2 2 4" xfId="2058" xr:uid="{00000000-0005-0000-0000-00004F9E0000}"/>
    <cellStyle name="Percent 8 2 2 2 2 4 2" xfId="7040" xr:uid="{00000000-0005-0000-0000-0000509E0000}"/>
    <cellStyle name="Percent 8 2 2 2 2 4 2 2" xfId="16285" xr:uid="{00000000-0005-0000-0000-0000519E0000}"/>
    <cellStyle name="Percent 8 2 2 2 2 4 2 3" xfId="25535" xr:uid="{00000000-0005-0000-0000-0000529E0000}"/>
    <cellStyle name="Percent 8 2 2 2 2 4 2 4" xfId="34780" xr:uid="{00000000-0005-0000-0000-0000539E0000}"/>
    <cellStyle name="Percent 8 2 2 2 2 4 2 5" xfId="44025" xr:uid="{00000000-0005-0000-0000-0000549E0000}"/>
    <cellStyle name="Percent 8 2 2 2 2 4 3" xfId="11303" xr:uid="{00000000-0005-0000-0000-0000559E0000}"/>
    <cellStyle name="Percent 8 2 2 2 2 4 4" xfId="20553" xr:uid="{00000000-0005-0000-0000-0000569E0000}"/>
    <cellStyle name="Percent 8 2 2 2 2 4 5" xfId="29798" xr:uid="{00000000-0005-0000-0000-0000579E0000}"/>
    <cellStyle name="Percent 8 2 2 2 2 4 6" xfId="39043" xr:uid="{00000000-0005-0000-0000-0000589E0000}"/>
    <cellStyle name="Percent 8 2 2 2 2 5" xfId="5636" xr:uid="{00000000-0005-0000-0000-0000599E0000}"/>
    <cellStyle name="Percent 8 2 2 2 2 5 2" xfId="14881" xr:uid="{00000000-0005-0000-0000-00005A9E0000}"/>
    <cellStyle name="Percent 8 2 2 2 2 5 3" xfId="24131" xr:uid="{00000000-0005-0000-0000-00005B9E0000}"/>
    <cellStyle name="Percent 8 2 2 2 2 5 4" xfId="33376" xr:uid="{00000000-0005-0000-0000-00005C9E0000}"/>
    <cellStyle name="Percent 8 2 2 2 2 5 5" xfId="42621" xr:uid="{00000000-0005-0000-0000-00005D9E0000}"/>
    <cellStyle name="Percent 8 2 2 2 2 6" xfId="4917" xr:uid="{00000000-0005-0000-0000-00005E9E0000}"/>
    <cellStyle name="Percent 8 2 2 2 2 6 2" xfId="14162" xr:uid="{00000000-0005-0000-0000-00005F9E0000}"/>
    <cellStyle name="Percent 8 2 2 2 2 6 3" xfId="23412" xr:uid="{00000000-0005-0000-0000-0000609E0000}"/>
    <cellStyle name="Percent 8 2 2 2 2 6 4" xfId="32657" xr:uid="{00000000-0005-0000-0000-0000619E0000}"/>
    <cellStyle name="Percent 8 2 2 2 2 6 5" xfId="41902" xr:uid="{00000000-0005-0000-0000-0000629E0000}"/>
    <cellStyle name="Percent 8 2 2 2 2 7" xfId="9899" xr:uid="{00000000-0005-0000-0000-0000639E0000}"/>
    <cellStyle name="Percent 8 2 2 2 2 8" xfId="19149" xr:uid="{00000000-0005-0000-0000-0000649E0000}"/>
    <cellStyle name="Percent 8 2 2 2 2 9" xfId="28394" xr:uid="{00000000-0005-0000-0000-0000659E0000}"/>
    <cellStyle name="Percent 8 2 2 2 3" xfId="1005" xr:uid="{00000000-0005-0000-0000-0000669E0000}"/>
    <cellStyle name="Percent 8 2 2 2 3 2" xfId="3847" xr:uid="{00000000-0005-0000-0000-0000679E0000}"/>
    <cellStyle name="Percent 8 2 2 2 3 2 2" xfId="8829" xr:uid="{00000000-0005-0000-0000-0000689E0000}"/>
    <cellStyle name="Percent 8 2 2 2 3 2 2 2" xfId="18074" xr:uid="{00000000-0005-0000-0000-0000699E0000}"/>
    <cellStyle name="Percent 8 2 2 2 3 2 2 3" xfId="27324" xr:uid="{00000000-0005-0000-0000-00006A9E0000}"/>
    <cellStyle name="Percent 8 2 2 2 3 2 2 4" xfId="36569" xr:uid="{00000000-0005-0000-0000-00006B9E0000}"/>
    <cellStyle name="Percent 8 2 2 2 3 2 2 5" xfId="45814" xr:uid="{00000000-0005-0000-0000-00006C9E0000}"/>
    <cellStyle name="Percent 8 2 2 2 3 2 3" xfId="13092" xr:uid="{00000000-0005-0000-0000-00006D9E0000}"/>
    <cellStyle name="Percent 8 2 2 2 3 2 4" xfId="22342" xr:uid="{00000000-0005-0000-0000-00006E9E0000}"/>
    <cellStyle name="Percent 8 2 2 2 3 2 5" xfId="31587" xr:uid="{00000000-0005-0000-0000-00006F9E0000}"/>
    <cellStyle name="Percent 8 2 2 2 3 2 6" xfId="40832" xr:uid="{00000000-0005-0000-0000-0000709E0000}"/>
    <cellStyle name="Percent 8 2 2 2 3 3" xfId="2409" xr:uid="{00000000-0005-0000-0000-0000719E0000}"/>
    <cellStyle name="Percent 8 2 2 2 3 3 2" xfId="7391" xr:uid="{00000000-0005-0000-0000-0000729E0000}"/>
    <cellStyle name="Percent 8 2 2 2 3 3 2 2" xfId="16636" xr:uid="{00000000-0005-0000-0000-0000739E0000}"/>
    <cellStyle name="Percent 8 2 2 2 3 3 2 3" xfId="25886" xr:uid="{00000000-0005-0000-0000-0000749E0000}"/>
    <cellStyle name="Percent 8 2 2 2 3 3 2 4" xfId="35131" xr:uid="{00000000-0005-0000-0000-0000759E0000}"/>
    <cellStyle name="Percent 8 2 2 2 3 3 2 5" xfId="44376" xr:uid="{00000000-0005-0000-0000-0000769E0000}"/>
    <cellStyle name="Percent 8 2 2 2 3 3 3" xfId="11654" xr:uid="{00000000-0005-0000-0000-0000779E0000}"/>
    <cellStyle name="Percent 8 2 2 2 3 3 4" xfId="20904" xr:uid="{00000000-0005-0000-0000-0000789E0000}"/>
    <cellStyle name="Percent 8 2 2 2 3 3 5" xfId="30149" xr:uid="{00000000-0005-0000-0000-0000799E0000}"/>
    <cellStyle name="Percent 8 2 2 2 3 3 6" xfId="39394" xr:uid="{00000000-0005-0000-0000-00007A9E0000}"/>
    <cellStyle name="Percent 8 2 2 2 3 4" xfId="5987" xr:uid="{00000000-0005-0000-0000-00007B9E0000}"/>
    <cellStyle name="Percent 8 2 2 2 3 4 2" xfId="15232" xr:uid="{00000000-0005-0000-0000-00007C9E0000}"/>
    <cellStyle name="Percent 8 2 2 2 3 4 3" xfId="24482" xr:uid="{00000000-0005-0000-0000-00007D9E0000}"/>
    <cellStyle name="Percent 8 2 2 2 3 4 4" xfId="33727" xr:uid="{00000000-0005-0000-0000-00007E9E0000}"/>
    <cellStyle name="Percent 8 2 2 2 3 4 5" xfId="42972" xr:uid="{00000000-0005-0000-0000-00007F9E0000}"/>
    <cellStyle name="Percent 8 2 2 2 3 5" xfId="10250" xr:uid="{00000000-0005-0000-0000-0000809E0000}"/>
    <cellStyle name="Percent 8 2 2 2 3 6" xfId="19500" xr:uid="{00000000-0005-0000-0000-0000819E0000}"/>
    <cellStyle name="Percent 8 2 2 2 3 7" xfId="28745" xr:uid="{00000000-0005-0000-0000-0000829E0000}"/>
    <cellStyle name="Percent 8 2 2 2 3 8" xfId="37990" xr:uid="{00000000-0005-0000-0000-0000839E0000}"/>
    <cellStyle name="Percent 8 2 2 2 4" xfId="3128" xr:uid="{00000000-0005-0000-0000-0000849E0000}"/>
    <cellStyle name="Percent 8 2 2 2 4 2" xfId="8110" xr:uid="{00000000-0005-0000-0000-0000859E0000}"/>
    <cellStyle name="Percent 8 2 2 2 4 2 2" xfId="17355" xr:uid="{00000000-0005-0000-0000-0000869E0000}"/>
    <cellStyle name="Percent 8 2 2 2 4 2 3" xfId="26605" xr:uid="{00000000-0005-0000-0000-0000879E0000}"/>
    <cellStyle name="Percent 8 2 2 2 4 2 4" xfId="35850" xr:uid="{00000000-0005-0000-0000-0000889E0000}"/>
    <cellStyle name="Percent 8 2 2 2 4 2 5" xfId="45095" xr:uid="{00000000-0005-0000-0000-0000899E0000}"/>
    <cellStyle name="Percent 8 2 2 2 4 3" xfId="12373" xr:uid="{00000000-0005-0000-0000-00008A9E0000}"/>
    <cellStyle name="Percent 8 2 2 2 4 4" xfId="21623" xr:uid="{00000000-0005-0000-0000-00008B9E0000}"/>
    <cellStyle name="Percent 8 2 2 2 4 5" xfId="30868" xr:uid="{00000000-0005-0000-0000-00008C9E0000}"/>
    <cellStyle name="Percent 8 2 2 2 4 6" xfId="40113" xr:uid="{00000000-0005-0000-0000-00008D9E0000}"/>
    <cellStyle name="Percent 8 2 2 2 5" xfId="1824" xr:uid="{00000000-0005-0000-0000-00008E9E0000}"/>
    <cellStyle name="Percent 8 2 2 2 5 2" xfId="6806" xr:uid="{00000000-0005-0000-0000-00008F9E0000}"/>
    <cellStyle name="Percent 8 2 2 2 5 2 2" xfId="16051" xr:uid="{00000000-0005-0000-0000-0000909E0000}"/>
    <cellStyle name="Percent 8 2 2 2 5 2 3" xfId="25301" xr:uid="{00000000-0005-0000-0000-0000919E0000}"/>
    <cellStyle name="Percent 8 2 2 2 5 2 4" xfId="34546" xr:uid="{00000000-0005-0000-0000-0000929E0000}"/>
    <cellStyle name="Percent 8 2 2 2 5 2 5" xfId="43791" xr:uid="{00000000-0005-0000-0000-0000939E0000}"/>
    <cellStyle name="Percent 8 2 2 2 5 3" xfId="11069" xr:uid="{00000000-0005-0000-0000-0000949E0000}"/>
    <cellStyle name="Percent 8 2 2 2 5 4" xfId="20319" xr:uid="{00000000-0005-0000-0000-0000959E0000}"/>
    <cellStyle name="Percent 8 2 2 2 5 5" xfId="29564" xr:uid="{00000000-0005-0000-0000-0000969E0000}"/>
    <cellStyle name="Percent 8 2 2 2 5 6" xfId="38809" xr:uid="{00000000-0005-0000-0000-0000979E0000}"/>
    <cellStyle name="Percent 8 2 2 2 6" xfId="5268" xr:uid="{00000000-0005-0000-0000-0000989E0000}"/>
    <cellStyle name="Percent 8 2 2 2 6 2" xfId="14513" xr:uid="{00000000-0005-0000-0000-0000999E0000}"/>
    <cellStyle name="Percent 8 2 2 2 6 3" xfId="23763" xr:uid="{00000000-0005-0000-0000-00009A9E0000}"/>
    <cellStyle name="Percent 8 2 2 2 6 4" xfId="33008" xr:uid="{00000000-0005-0000-0000-00009B9E0000}"/>
    <cellStyle name="Percent 8 2 2 2 6 5" xfId="42253" xr:uid="{00000000-0005-0000-0000-00009C9E0000}"/>
    <cellStyle name="Percent 8 2 2 2 7" xfId="4566" xr:uid="{00000000-0005-0000-0000-00009D9E0000}"/>
    <cellStyle name="Percent 8 2 2 2 7 2" xfId="13811" xr:uid="{00000000-0005-0000-0000-00009E9E0000}"/>
    <cellStyle name="Percent 8 2 2 2 7 3" xfId="23061" xr:uid="{00000000-0005-0000-0000-00009F9E0000}"/>
    <cellStyle name="Percent 8 2 2 2 7 4" xfId="32306" xr:uid="{00000000-0005-0000-0000-0000A09E0000}"/>
    <cellStyle name="Percent 8 2 2 2 7 5" xfId="41551" xr:uid="{00000000-0005-0000-0000-0000A19E0000}"/>
    <cellStyle name="Percent 8 2 2 2 8" xfId="9531" xr:uid="{00000000-0005-0000-0000-0000A29E0000}"/>
    <cellStyle name="Percent 8 2 2 2 9" xfId="18781" xr:uid="{00000000-0005-0000-0000-0000A39E0000}"/>
    <cellStyle name="Percent 8 2 2 3" xfId="441" xr:uid="{00000000-0005-0000-0000-0000A49E0000}"/>
    <cellStyle name="Percent 8 2 2 3 10" xfId="28182" xr:uid="{00000000-0005-0000-0000-0000A59E0000}"/>
    <cellStyle name="Percent 8 2 2 3 11" xfId="37427" xr:uid="{00000000-0005-0000-0000-0000A69E0000}"/>
    <cellStyle name="Percent 8 2 2 3 2" xfId="810" xr:uid="{00000000-0005-0000-0000-0000A79E0000}"/>
    <cellStyle name="Percent 8 2 2 3 2 10" xfId="37795" xr:uid="{00000000-0005-0000-0000-0000A89E0000}"/>
    <cellStyle name="Percent 8 2 2 3 2 2" xfId="1512" xr:uid="{00000000-0005-0000-0000-0000A99E0000}"/>
    <cellStyle name="Percent 8 2 2 3 2 2 2" xfId="4354" xr:uid="{00000000-0005-0000-0000-0000AA9E0000}"/>
    <cellStyle name="Percent 8 2 2 3 2 2 2 2" xfId="9336" xr:uid="{00000000-0005-0000-0000-0000AB9E0000}"/>
    <cellStyle name="Percent 8 2 2 3 2 2 2 2 2" xfId="18581" xr:uid="{00000000-0005-0000-0000-0000AC9E0000}"/>
    <cellStyle name="Percent 8 2 2 3 2 2 2 2 3" xfId="27831" xr:uid="{00000000-0005-0000-0000-0000AD9E0000}"/>
    <cellStyle name="Percent 8 2 2 3 2 2 2 2 4" xfId="37076" xr:uid="{00000000-0005-0000-0000-0000AE9E0000}"/>
    <cellStyle name="Percent 8 2 2 3 2 2 2 2 5" xfId="46321" xr:uid="{00000000-0005-0000-0000-0000AF9E0000}"/>
    <cellStyle name="Percent 8 2 2 3 2 2 2 3" xfId="13599" xr:uid="{00000000-0005-0000-0000-0000B09E0000}"/>
    <cellStyle name="Percent 8 2 2 3 2 2 2 4" xfId="22849" xr:uid="{00000000-0005-0000-0000-0000B19E0000}"/>
    <cellStyle name="Percent 8 2 2 3 2 2 2 5" xfId="32094" xr:uid="{00000000-0005-0000-0000-0000B29E0000}"/>
    <cellStyle name="Percent 8 2 2 3 2 2 2 6" xfId="41339" xr:uid="{00000000-0005-0000-0000-0000B39E0000}"/>
    <cellStyle name="Percent 8 2 2 3 2 2 3" xfId="2933" xr:uid="{00000000-0005-0000-0000-0000B49E0000}"/>
    <cellStyle name="Percent 8 2 2 3 2 2 3 2" xfId="7915" xr:uid="{00000000-0005-0000-0000-0000B59E0000}"/>
    <cellStyle name="Percent 8 2 2 3 2 2 3 2 2" xfId="17160" xr:uid="{00000000-0005-0000-0000-0000B69E0000}"/>
    <cellStyle name="Percent 8 2 2 3 2 2 3 2 3" xfId="26410" xr:uid="{00000000-0005-0000-0000-0000B79E0000}"/>
    <cellStyle name="Percent 8 2 2 3 2 2 3 2 4" xfId="35655" xr:uid="{00000000-0005-0000-0000-0000B89E0000}"/>
    <cellStyle name="Percent 8 2 2 3 2 2 3 2 5" xfId="44900" xr:uid="{00000000-0005-0000-0000-0000B99E0000}"/>
    <cellStyle name="Percent 8 2 2 3 2 2 3 3" xfId="12178" xr:uid="{00000000-0005-0000-0000-0000BA9E0000}"/>
    <cellStyle name="Percent 8 2 2 3 2 2 3 4" xfId="21428" xr:uid="{00000000-0005-0000-0000-0000BB9E0000}"/>
    <cellStyle name="Percent 8 2 2 3 2 2 3 5" xfId="30673" xr:uid="{00000000-0005-0000-0000-0000BC9E0000}"/>
    <cellStyle name="Percent 8 2 2 3 2 2 3 6" xfId="39918" xr:uid="{00000000-0005-0000-0000-0000BD9E0000}"/>
    <cellStyle name="Percent 8 2 2 3 2 2 4" xfId="6494" xr:uid="{00000000-0005-0000-0000-0000BE9E0000}"/>
    <cellStyle name="Percent 8 2 2 3 2 2 4 2" xfId="15739" xr:uid="{00000000-0005-0000-0000-0000BF9E0000}"/>
    <cellStyle name="Percent 8 2 2 3 2 2 4 3" xfId="24989" xr:uid="{00000000-0005-0000-0000-0000C09E0000}"/>
    <cellStyle name="Percent 8 2 2 3 2 2 4 4" xfId="34234" xr:uid="{00000000-0005-0000-0000-0000C19E0000}"/>
    <cellStyle name="Percent 8 2 2 3 2 2 4 5" xfId="43479" xr:uid="{00000000-0005-0000-0000-0000C29E0000}"/>
    <cellStyle name="Percent 8 2 2 3 2 2 5" xfId="10757" xr:uid="{00000000-0005-0000-0000-0000C39E0000}"/>
    <cellStyle name="Percent 8 2 2 3 2 2 6" xfId="20007" xr:uid="{00000000-0005-0000-0000-0000C49E0000}"/>
    <cellStyle name="Percent 8 2 2 3 2 2 7" xfId="29252" xr:uid="{00000000-0005-0000-0000-0000C59E0000}"/>
    <cellStyle name="Percent 8 2 2 3 2 2 8" xfId="38497" xr:uid="{00000000-0005-0000-0000-0000C69E0000}"/>
    <cellStyle name="Percent 8 2 2 3 2 3" xfId="3652" xr:uid="{00000000-0005-0000-0000-0000C79E0000}"/>
    <cellStyle name="Percent 8 2 2 3 2 3 2" xfId="8634" xr:uid="{00000000-0005-0000-0000-0000C89E0000}"/>
    <cellStyle name="Percent 8 2 2 3 2 3 2 2" xfId="17879" xr:uid="{00000000-0005-0000-0000-0000C99E0000}"/>
    <cellStyle name="Percent 8 2 2 3 2 3 2 3" xfId="27129" xr:uid="{00000000-0005-0000-0000-0000CA9E0000}"/>
    <cellStyle name="Percent 8 2 2 3 2 3 2 4" xfId="36374" xr:uid="{00000000-0005-0000-0000-0000CB9E0000}"/>
    <cellStyle name="Percent 8 2 2 3 2 3 2 5" xfId="45619" xr:uid="{00000000-0005-0000-0000-0000CC9E0000}"/>
    <cellStyle name="Percent 8 2 2 3 2 3 3" xfId="12897" xr:uid="{00000000-0005-0000-0000-0000CD9E0000}"/>
    <cellStyle name="Percent 8 2 2 3 2 3 4" xfId="22147" xr:uid="{00000000-0005-0000-0000-0000CE9E0000}"/>
    <cellStyle name="Percent 8 2 2 3 2 3 5" xfId="31392" xr:uid="{00000000-0005-0000-0000-0000CF9E0000}"/>
    <cellStyle name="Percent 8 2 2 3 2 3 6" xfId="40637" xr:uid="{00000000-0005-0000-0000-0000D09E0000}"/>
    <cellStyle name="Percent 8 2 2 3 2 4" xfId="2214" xr:uid="{00000000-0005-0000-0000-0000D19E0000}"/>
    <cellStyle name="Percent 8 2 2 3 2 4 2" xfId="7196" xr:uid="{00000000-0005-0000-0000-0000D29E0000}"/>
    <cellStyle name="Percent 8 2 2 3 2 4 2 2" xfId="16441" xr:uid="{00000000-0005-0000-0000-0000D39E0000}"/>
    <cellStyle name="Percent 8 2 2 3 2 4 2 3" xfId="25691" xr:uid="{00000000-0005-0000-0000-0000D49E0000}"/>
    <cellStyle name="Percent 8 2 2 3 2 4 2 4" xfId="34936" xr:uid="{00000000-0005-0000-0000-0000D59E0000}"/>
    <cellStyle name="Percent 8 2 2 3 2 4 2 5" xfId="44181" xr:uid="{00000000-0005-0000-0000-0000D69E0000}"/>
    <cellStyle name="Percent 8 2 2 3 2 4 3" xfId="11459" xr:uid="{00000000-0005-0000-0000-0000D79E0000}"/>
    <cellStyle name="Percent 8 2 2 3 2 4 4" xfId="20709" xr:uid="{00000000-0005-0000-0000-0000D89E0000}"/>
    <cellStyle name="Percent 8 2 2 3 2 4 5" xfId="29954" xr:uid="{00000000-0005-0000-0000-0000D99E0000}"/>
    <cellStyle name="Percent 8 2 2 3 2 4 6" xfId="39199" xr:uid="{00000000-0005-0000-0000-0000DA9E0000}"/>
    <cellStyle name="Percent 8 2 2 3 2 5" xfId="5792" xr:uid="{00000000-0005-0000-0000-0000DB9E0000}"/>
    <cellStyle name="Percent 8 2 2 3 2 5 2" xfId="15037" xr:uid="{00000000-0005-0000-0000-0000DC9E0000}"/>
    <cellStyle name="Percent 8 2 2 3 2 5 3" xfId="24287" xr:uid="{00000000-0005-0000-0000-0000DD9E0000}"/>
    <cellStyle name="Percent 8 2 2 3 2 5 4" xfId="33532" xr:uid="{00000000-0005-0000-0000-0000DE9E0000}"/>
    <cellStyle name="Percent 8 2 2 3 2 5 5" xfId="42777" xr:uid="{00000000-0005-0000-0000-0000DF9E0000}"/>
    <cellStyle name="Percent 8 2 2 3 2 6" xfId="5073" xr:uid="{00000000-0005-0000-0000-0000E09E0000}"/>
    <cellStyle name="Percent 8 2 2 3 2 6 2" xfId="14318" xr:uid="{00000000-0005-0000-0000-0000E19E0000}"/>
    <cellStyle name="Percent 8 2 2 3 2 6 3" xfId="23568" xr:uid="{00000000-0005-0000-0000-0000E29E0000}"/>
    <cellStyle name="Percent 8 2 2 3 2 6 4" xfId="32813" xr:uid="{00000000-0005-0000-0000-0000E39E0000}"/>
    <cellStyle name="Percent 8 2 2 3 2 6 5" xfId="42058" xr:uid="{00000000-0005-0000-0000-0000E49E0000}"/>
    <cellStyle name="Percent 8 2 2 3 2 7" xfId="10055" xr:uid="{00000000-0005-0000-0000-0000E59E0000}"/>
    <cellStyle name="Percent 8 2 2 3 2 8" xfId="19305" xr:uid="{00000000-0005-0000-0000-0000E69E0000}"/>
    <cellStyle name="Percent 8 2 2 3 2 9" xfId="28550" xr:uid="{00000000-0005-0000-0000-0000E79E0000}"/>
    <cellStyle name="Percent 8 2 2 3 3" xfId="1161" xr:uid="{00000000-0005-0000-0000-0000E89E0000}"/>
    <cellStyle name="Percent 8 2 2 3 3 2" xfId="4003" xr:uid="{00000000-0005-0000-0000-0000E99E0000}"/>
    <cellStyle name="Percent 8 2 2 3 3 2 2" xfId="8985" xr:uid="{00000000-0005-0000-0000-0000EA9E0000}"/>
    <cellStyle name="Percent 8 2 2 3 3 2 2 2" xfId="18230" xr:uid="{00000000-0005-0000-0000-0000EB9E0000}"/>
    <cellStyle name="Percent 8 2 2 3 3 2 2 3" xfId="27480" xr:uid="{00000000-0005-0000-0000-0000EC9E0000}"/>
    <cellStyle name="Percent 8 2 2 3 3 2 2 4" xfId="36725" xr:uid="{00000000-0005-0000-0000-0000ED9E0000}"/>
    <cellStyle name="Percent 8 2 2 3 3 2 2 5" xfId="45970" xr:uid="{00000000-0005-0000-0000-0000EE9E0000}"/>
    <cellStyle name="Percent 8 2 2 3 3 2 3" xfId="13248" xr:uid="{00000000-0005-0000-0000-0000EF9E0000}"/>
    <cellStyle name="Percent 8 2 2 3 3 2 4" xfId="22498" xr:uid="{00000000-0005-0000-0000-0000F09E0000}"/>
    <cellStyle name="Percent 8 2 2 3 3 2 5" xfId="31743" xr:uid="{00000000-0005-0000-0000-0000F19E0000}"/>
    <cellStyle name="Percent 8 2 2 3 3 2 6" xfId="40988" xr:uid="{00000000-0005-0000-0000-0000F29E0000}"/>
    <cellStyle name="Percent 8 2 2 3 3 3" xfId="2565" xr:uid="{00000000-0005-0000-0000-0000F39E0000}"/>
    <cellStyle name="Percent 8 2 2 3 3 3 2" xfId="7547" xr:uid="{00000000-0005-0000-0000-0000F49E0000}"/>
    <cellStyle name="Percent 8 2 2 3 3 3 2 2" xfId="16792" xr:uid="{00000000-0005-0000-0000-0000F59E0000}"/>
    <cellStyle name="Percent 8 2 2 3 3 3 2 3" xfId="26042" xr:uid="{00000000-0005-0000-0000-0000F69E0000}"/>
    <cellStyle name="Percent 8 2 2 3 3 3 2 4" xfId="35287" xr:uid="{00000000-0005-0000-0000-0000F79E0000}"/>
    <cellStyle name="Percent 8 2 2 3 3 3 2 5" xfId="44532" xr:uid="{00000000-0005-0000-0000-0000F89E0000}"/>
    <cellStyle name="Percent 8 2 2 3 3 3 3" xfId="11810" xr:uid="{00000000-0005-0000-0000-0000F99E0000}"/>
    <cellStyle name="Percent 8 2 2 3 3 3 4" xfId="21060" xr:uid="{00000000-0005-0000-0000-0000FA9E0000}"/>
    <cellStyle name="Percent 8 2 2 3 3 3 5" xfId="30305" xr:uid="{00000000-0005-0000-0000-0000FB9E0000}"/>
    <cellStyle name="Percent 8 2 2 3 3 3 6" xfId="39550" xr:uid="{00000000-0005-0000-0000-0000FC9E0000}"/>
    <cellStyle name="Percent 8 2 2 3 3 4" xfId="6143" xr:uid="{00000000-0005-0000-0000-0000FD9E0000}"/>
    <cellStyle name="Percent 8 2 2 3 3 4 2" xfId="15388" xr:uid="{00000000-0005-0000-0000-0000FE9E0000}"/>
    <cellStyle name="Percent 8 2 2 3 3 4 3" xfId="24638" xr:uid="{00000000-0005-0000-0000-0000FF9E0000}"/>
    <cellStyle name="Percent 8 2 2 3 3 4 4" xfId="33883" xr:uid="{00000000-0005-0000-0000-0000009F0000}"/>
    <cellStyle name="Percent 8 2 2 3 3 4 5" xfId="43128" xr:uid="{00000000-0005-0000-0000-0000019F0000}"/>
    <cellStyle name="Percent 8 2 2 3 3 5" xfId="10406" xr:uid="{00000000-0005-0000-0000-0000029F0000}"/>
    <cellStyle name="Percent 8 2 2 3 3 6" xfId="19656" xr:uid="{00000000-0005-0000-0000-0000039F0000}"/>
    <cellStyle name="Percent 8 2 2 3 3 7" xfId="28901" xr:uid="{00000000-0005-0000-0000-0000049F0000}"/>
    <cellStyle name="Percent 8 2 2 3 3 8" xfId="38146" xr:uid="{00000000-0005-0000-0000-0000059F0000}"/>
    <cellStyle name="Percent 8 2 2 3 4" xfId="3284" xr:uid="{00000000-0005-0000-0000-0000069F0000}"/>
    <cellStyle name="Percent 8 2 2 3 4 2" xfId="8266" xr:uid="{00000000-0005-0000-0000-0000079F0000}"/>
    <cellStyle name="Percent 8 2 2 3 4 2 2" xfId="17511" xr:uid="{00000000-0005-0000-0000-0000089F0000}"/>
    <cellStyle name="Percent 8 2 2 3 4 2 3" xfId="26761" xr:uid="{00000000-0005-0000-0000-0000099F0000}"/>
    <cellStyle name="Percent 8 2 2 3 4 2 4" xfId="36006" xr:uid="{00000000-0005-0000-0000-00000A9F0000}"/>
    <cellStyle name="Percent 8 2 2 3 4 2 5" xfId="45251" xr:uid="{00000000-0005-0000-0000-00000B9F0000}"/>
    <cellStyle name="Percent 8 2 2 3 4 3" xfId="12529" xr:uid="{00000000-0005-0000-0000-00000C9F0000}"/>
    <cellStyle name="Percent 8 2 2 3 4 4" xfId="21779" xr:uid="{00000000-0005-0000-0000-00000D9F0000}"/>
    <cellStyle name="Percent 8 2 2 3 4 5" xfId="31024" xr:uid="{00000000-0005-0000-0000-00000E9F0000}"/>
    <cellStyle name="Percent 8 2 2 3 4 6" xfId="40269" xr:uid="{00000000-0005-0000-0000-00000F9F0000}"/>
    <cellStyle name="Percent 8 2 2 3 5" xfId="1746" xr:uid="{00000000-0005-0000-0000-0000109F0000}"/>
    <cellStyle name="Percent 8 2 2 3 5 2" xfId="6728" xr:uid="{00000000-0005-0000-0000-0000119F0000}"/>
    <cellStyle name="Percent 8 2 2 3 5 2 2" xfId="15973" xr:uid="{00000000-0005-0000-0000-0000129F0000}"/>
    <cellStyle name="Percent 8 2 2 3 5 2 3" xfId="25223" xr:uid="{00000000-0005-0000-0000-0000139F0000}"/>
    <cellStyle name="Percent 8 2 2 3 5 2 4" xfId="34468" xr:uid="{00000000-0005-0000-0000-0000149F0000}"/>
    <cellStyle name="Percent 8 2 2 3 5 2 5" xfId="43713" xr:uid="{00000000-0005-0000-0000-0000159F0000}"/>
    <cellStyle name="Percent 8 2 2 3 5 3" xfId="10991" xr:uid="{00000000-0005-0000-0000-0000169F0000}"/>
    <cellStyle name="Percent 8 2 2 3 5 4" xfId="20241" xr:uid="{00000000-0005-0000-0000-0000179F0000}"/>
    <cellStyle name="Percent 8 2 2 3 5 5" xfId="29486" xr:uid="{00000000-0005-0000-0000-0000189F0000}"/>
    <cellStyle name="Percent 8 2 2 3 5 6" xfId="38731" xr:uid="{00000000-0005-0000-0000-0000199F0000}"/>
    <cellStyle name="Percent 8 2 2 3 6" xfId="5424" xr:uid="{00000000-0005-0000-0000-00001A9F0000}"/>
    <cellStyle name="Percent 8 2 2 3 6 2" xfId="14669" xr:uid="{00000000-0005-0000-0000-00001B9F0000}"/>
    <cellStyle name="Percent 8 2 2 3 6 3" xfId="23919" xr:uid="{00000000-0005-0000-0000-00001C9F0000}"/>
    <cellStyle name="Percent 8 2 2 3 6 4" xfId="33164" xr:uid="{00000000-0005-0000-0000-00001D9F0000}"/>
    <cellStyle name="Percent 8 2 2 3 6 5" xfId="42409" xr:uid="{00000000-0005-0000-0000-00001E9F0000}"/>
    <cellStyle name="Percent 8 2 2 3 7" xfId="4722" xr:uid="{00000000-0005-0000-0000-00001F9F0000}"/>
    <cellStyle name="Percent 8 2 2 3 7 2" xfId="13967" xr:uid="{00000000-0005-0000-0000-0000209F0000}"/>
    <cellStyle name="Percent 8 2 2 3 7 3" xfId="23217" xr:uid="{00000000-0005-0000-0000-0000219F0000}"/>
    <cellStyle name="Percent 8 2 2 3 7 4" xfId="32462" xr:uid="{00000000-0005-0000-0000-0000229F0000}"/>
    <cellStyle name="Percent 8 2 2 3 7 5" xfId="41707" xr:uid="{00000000-0005-0000-0000-0000239F0000}"/>
    <cellStyle name="Percent 8 2 2 3 8" xfId="9687" xr:uid="{00000000-0005-0000-0000-0000249F0000}"/>
    <cellStyle name="Percent 8 2 2 3 9" xfId="18937" xr:uid="{00000000-0005-0000-0000-0000259F0000}"/>
    <cellStyle name="Percent 8 2 2 4" xfId="576" xr:uid="{00000000-0005-0000-0000-0000269F0000}"/>
    <cellStyle name="Percent 8 2 2 4 10" xfId="37561" xr:uid="{00000000-0005-0000-0000-0000279F0000}"/>
    <cellStyle name="Percent 8 2 2 4 2" xfId="1278" xr:uid="{00000000-0005-0000-0000-0000289F0000}"/>
    <cellStyle name="Percent 8 2 2 4 2 2" xfId="4120" xr:uid="{00000000-0005-0000-0000-0000299F0000}"/>
    <cellStyle name="Percent 8 2 2 4 2 2 2" xfId="9102" xr:uid="{00000000-0005-0000-0000-00002A9F0000}"/>
    <cellStyle name="Percent 8 2 2 4 2 2 2 2" xfId="18347" xr:uid="{00000000-0005-0000-0000-00002B9F0000}"/>
    <cellStyle name="Percent 8 2 2 4 2 2 2 3" xfId="27597" xr:uid="{00000000-0005-0000-0000-00002C9F0000}"/>
    <cellStyle name="Percent 8 2 2 4 2 2 2 4" xfId="36842" xr:uid="{00000000-0005-0000-0000-00002D9F0000}"/>
    <cellStyle name="Percent 8 2 2 4 2 2 2 5" xfId="46087" xr:uid="{00000000-0005-0000-0000-00002E9F0000}"/>
    <cellStyle name="Percent 8 2 2 4 2 2 3" xfId="13365" xr:uid="{00000000-0005-0000-0000-00002F9F0000}"/>
    <cellStyle name="Percent 8 2 2 4 2 2 4" xfId="22615" xr:uid="{00000000-0005-0000-0000-0000309F0000}"/>
    <cellStyle name="Percent 8 2 2 4 2 2 5" xfId="31860" xr:uid="{00000000-0005-0000-0000-0000319F0000}"/>
    <cellStyle name="Percent 8 2 2 4 2 2 6" xfId="41105" xr:uid="{00000000-0005-0000-0000-0000329F0000}"/>
    <cellStyle name="Percent 8 2 2 4 2 3" xfId="2699" xr:uid="{00000000-0005-0000-0000-0000339F0000}"/>
    <cellStyle name="Percent 8 2 2 4 2 3 2" xfId="7681" xr:uid="{00000000-0005-0000-0000-0000349F0000}"/>
    <cellStyle name="Percent 8 2 2 4 2 3 2 2" xfId="16926" xr:uid="{00000000-0005-0000-0000-0000359F0000}"/>
    <cellStyle name="Percent 8 2 2 4 2 3 2 3" xfId="26176" xr:uid="{00000000-0005-0000-0000-0000369F0000}"/>
    <cellStyle name="Percent 8 2 2 4 2 3 2 4" xfId="35421" xr:uid="{00000000-0005-0000-0000-0000379F0000}"/>
    <cellStyle name="Percent 8 2 2 4 2 3 2 5" xfId="44666" xr:uid="{00000000-0005-0000-0000-0000389F0000}"/>
    <cellStyle name="Percent 8 2 2 4 2 3 3" xfId="11944" xr:uid="{00000000-0005-0000-0000-0000399F0000}"/>
    <cellStyle name="Percent 8 2 2 4 2 3 4" xfId="21194" xr:uid="{00000000-0005-0000-0000-00003A9F0000}"/>
    <cellStyle name="Percent 8 2 2 4 2 3 5" xfId="30439" xr:uid="{00000000-0005-0000-0000-00003B9F0000}"/>
    <cellStyle name="Percent 8 2 2 4 2 3 6" xfId="39684" xr:uid="{00000000-0005-0000-0000-00003C9F0000}"/>
    <cellStyle name="Percent 8 2 2 4 2 4" xfId="6260" xr:uid="{00000000-0005-0000-0000-00003D9F0000}"/>
    <cellStyle name="Percent 8 2 2 4 2 4 2" xfId="15505" xr:uid="{00000000-0005-0000-0000-00003E9F0000}"/>
    <cellStyle name="Percent 8 2 2 4 2 4 3" xfId="24755" xr:uid="{00000000-0005-0000-0000-00003F9F0000}"/>
    <cellStyle name="Percent 8 2 2 4 2 4 4" xfId="34000" xr:uid="{00000000-0005-0000-0000-0000409F0000}"/>
    <cellStyle name="Percent 8 2 2 4 2 4 5" xfId="43245" xr:uid="{00000000-0005-0000-0000-0000419F0000}"/>
    <cellStyle name="Percent 8 2 2 4 2 5" xfId="10523" xr:uid="{00000000-0005-0000-0000-0000429F0000}"/>
    <cellStyle name="Percent 8 2 2 4 2 6" xfId="19773" xr:uid="{00000000-0005-0000-0000-0000439F0000}"/>
    <cellStyle name="Percent 8 2 2 4 2 7" xfId="29018" xr:uid="{00000000-0005-0000-0000-0000449F0000}"/>
    <cellStyle name="Percent 8 2 2 4 2 8" xfId="38263" xr:uid="{00000000-0005-0000-0000-0000459F0000}"/>
    <cellStyle name="Percent 8 2 2 4 3" xfId="3418" xr:uid="{00000000-0005-0000-0000-0000469F0000}"/>
    <cellStyle name="Percent 8 2 2 4 3 2" xfId="8400" xr:uid="{00000000-0005-0000-0000-0000479F0000}"/>
    <cellStyle name="Percent 8 2 2 4 3 2 2" xfId="17645" xr:uid="{00000000-0005-0000-0000-0000489F0000}"/>
    <cellStyle name="Percent 8 2 2 4 3 2 3" xfId="26895" xr:uid="{00000000-0005-0000-0000-0000499F0000}"/>
    <cellStyle name="Percent 8 2 2 4 3 2 4" xfId="36140" xr:uid="{00000000-0005-0000-0000-00004A9F0000}"/>
    <cellStyle name="Percent 8 2 2 4 3 2 5" xfId="45385" xr:uid="{00000000-0005-0000-0000-00004B9F0000}"/>
    <cellStyle name="Percent 8 2 2 4 3 3" xfId="12663" xr:uid="{00000000-0005-0000-0000-00004C9F0000}"/>
    <cellStyle name="Percent 8 2 2 4 3 4" xfId="21913" xr:uid="{00000000-0005-0000-0000-00004D9F0000}"/>
    <cellStyle name="Percent 8 2 2 4 3 5" xfId="31158" xr:uid="{00000000-0005-0000-0000-00004E9F0000}"/>
    <cellStyle name="Percent 8 2 2 4 3 6" xfId="40403" xr:uid="{00000000-0005-0000-0000-00004F9F0000}"/>
    <cellStyle name="Percent 8 2 2 4 4" xfId="1980" xr:uid="{00000000-0005-0000-0000-0000509F0000}"/>
    <cellStyle name="Percent 8 2 2 4 4 2" xfId="6962" xr:uid="{00000000-0005-0000-0000-0000519F0000}"/>
    <cellStyle name="Percent 8 2 2 4 4 2 2" xfId="16207" xr:uid="{00000000-0005-0000-0000-0000529F0000}"/>
    <cellStyle name="Percent 8 2 2 4 4 2 3" xfId="25457" xr:uid="{00000000-0005-0000-0000-0000539F0000}"/>
    <cellStyle name="Percent 8 2 2 4 4 2 4" xfId="34702" xr:uid="{00000000-0005-0000-0000-0000549F0000}"/>
    <cellStyle name="Percent 8 2 2 4 4 2 5" xfId="43947" xr:uid="{00000000-0005-0000-0000-0000559F0000}"/>
    <cellStyle name="Percent 8 2 2 4 4 3" xfId="11225" xr:uid="{00000000-0005-0000-0000-0000569F0000}"/>
    <cellStyle name="Percent 8 2 2 4 4 4" xfId="20475" xr:uid="{00000000-0005-0000-0000-0000579F0000}"/>
    <cellStyle name="Percent 8 2 2 4 4 5" xfId="29720" xr:uid="{00000000-0005-0000-0000-0000589F0000}"/>
    <cellStyle name="Percent 8 2 2 4 4 6" xfId="38965" xr:uid="{00000000-0005-0000-0000-0000599F0000}"/>
    <cellStyle name="Percent 8 2 2 4 5" xfId="5558" xr:uid="{00000000-0005-0000-0000-00005A9F0000}"/>
    <cellStyle name="Percent 8 2 2 4 5 2" xfId="14803" xr:uid="{00000000-0005-0000-0000-00005B9F0000}"/>
    <cellStyle name="Percent 8 2 2 4 5 3" xfId="24053" xr:uid="{00000000-0005-0000-0000-00005C9F0000}"/>
    <cellStyle name="Percent 8 2 2 4 5 4" xfId="33298" xr:uid="{00000000-0005-0000-0000-00005D9F0000}"/>
    <cellStyle name="Percent 8 2 2 4 5 5" xfId="42543" xr:uid="{00000000-0005-0000-0000-00005E9F0000}"/>
    <cellStyle name="Percent 8 2 2 4 6" xfId="4839" xr:uid="{00000000-0005-0000-0000-00005F9F0000}"/>
    <cellStyle name="Percent 8 2 2 4 6 2" xfId="14084" xr:uid="{00000000-0005-0000-0000-0000609F0000}"/>
    <cellStyle name="Percent 8 2 2 4 6 3" xfId="23334" xr:uid="{00000000-0005-0000-0000-0000619F0000}"/>
    <cellStyle name="Percent 8 2 2 4 6 4" xfId="32579" xr:uid="{00000000-0005-0000-0000-0000629F0000}"/>
    <cellStyle name="Percent 8 2 2 4 6 5" xfId="41824" xr:uid="{00000000-0005-0000-0000-0000639F0000}"/>
    <cellStyle name="Percent 8 2 2 4 7" xfId="9821" xr:uid="{00000000-0005-0000-0000-0000649F0000}"/>
    <cellStyle name="Percent 8 2 2 4 8" xfId="19071" xr:uid="{00000000-0005-0000-0000-0000659F0000}"/>
    <cellStyle name="Percent 8 2 2 4 9" xfId="28316" xr:uid="{00000000-0005-0000-0000-0000669F0000}"/>
    <cellStyle name="Percent 8 2 2 5" xfId="927" xr:uid="{00000000-0005-0000-0000-0000679F0000}"/>
    <cellStyle name="Percent 8 2 2 5 2" xfId="3769" xr:uid="{00000000-0005-0000-0000-0000689F0000}"/>
    <cellStyle name="Percent 8 2 2 5 2 2" xfId="8751" xr:uid="{00000000-0005-0000-0000-0000699F0000}"/>
    <cellStyle name="Percent 8 2 2 5 2 2 2" xfId="17996" xr:uid="{00000000-0005-0000-0000-00006A9F0000}"/>
    <cellStyle name="Percent 8 2 2 5 2 2 3" xfId="27246" xr:uid="{00000000-0005-0000-0000-00006B9F0000}"/>
    <cellStyle name="Percent 8 2 2 5 2 2 4" xfId="36491" xr:uid="{00000000-0005-0000-0000-00006C9F0000}"/>
    <cellStyle name="Percent 8 2 2 5 2 2 5" xfId="45736" xr:uid="{00000000-0005-0000-0000-00006D9F0000}"/>
    <cellStyle name="Percent 8 2 2 5 2 3" xfId="13014" xr:uid="{00000000-0005-0000-0000-00006E9F0000}"/>
    <cellStyle name="Percent 8 2 2 5 2 4" xfId="22264" xr:uid="{00000000-0005-0000-0000-00006F9F0000}"/>
    <cellStyle name="Percent 8 2 2 5 2 5" xfId="31509" xr:uid="{00000000-0005-0000-0000-0000709F0000}"/>
    <cellStyle name="Percent 8 2 2 5 2 6" xfId="40754" xr:uid="{00000000-0005-0000-0000-0000719F0000}"/>
    <cellStyle name="Percent 8 2 2 5 3" xfId="2331" xr:uid="{00000000-0005-0000-0000-0000729F0000}"/>
    <cellStyle name="Percent 8 2 2 5 3 2" xfId="7313" xr:uid="{00000000-0005-0000-0000-0000739F0000}"/>
    <cellStyle name="Percent 8 2 2 5 3 2 2" xfId="16558" xr:uid="{00000000-0005-0000-0000-0000749F0000}"/>
    <cellStyle name="Percent 8 2 2 5 3 2 3" xfId="25808" xr:uid="{00000000-0005-0000-0000-0000759F0000}"/>
    <cellStyle name="Percent 8 2 2 5 3 2 4" xfId="35053" xr:uid="{00000000-0005-0000-0000-0000769F0000}"/>
    <cellStyle name="Percent 8 2 2 5 3 2 5" xfId="44298" xr:uid="{00000000-0005-0000-0000-0000779F0000}"/>
    <cellStyle name="Percent 8 2 2 5 3 3" xfId="11576" xr:uid="{00000000-0005-0000-0000-0000789F0000}"/>
    <cellStyle name="Percent 8 2 2 5 3 4" xfId="20826" xr:uid="{00000000-0005-0000-0000-0000799F0000}"/>
    <cellStyle name="Percent 8 2 2 5 3 5" xfId="30071" xr:uid="{00000000-0005-0000-0000-00007A9F0000}"/>
    <cellStyle name="Percent 8 2 2 5 3 6" xfId="39316" xr:uid="{00000000-0005-0000-0000-00007B9F0000}"/>
    <cellStyle name="Percent 8 2 2 5 4" xfId="5909" xr:uid="{00000000-0005-0000-0000-00007C9F0000}"/>
    <cellStyle name="Percent 8 2 2 5 4 2" xfId="15154" xr:uid="{00000000-0005-0000-0000-00007D9F0000}"/>
    <cellStyle name="Percent 8 2 2 5 4 3" xfId="24404" xr:uid="{00000000-0005-0000-0000-00007E9F0000}"/>
    <cellStyle name="Percent 8 2 2 5 4 4" xfId="33649" xr:uid="{00000000-0005-0000-0000-00007F9F0000}"/>
    <cellStyle name="Percent 8 2 2 5 4 5" xfId="42894" xr:uid="{00000000-0005-0000-0000-0000809F0000}"/>
    <cellStyle name="Percent 8 2 2 5 5" xfId="10172" xr:uid="{00000000-0005-0000-0000-0000819F0000}"/>
    <cellStyle name="Percent 8 2 2 5 6" xfId="19422" xr:uid="{00000000-0005-0000-0000-0000829F0000}"/>
    <cellStyle name="Percent 8 2 2 5 7" xfId="28667" xr:uid="{00000000-0005-0000-0000-0000839F0000}"/>
    <cellStyle name="Percent 8 2 2 5 8" xfId="37912" xr:uid="{00000000-0005-0000-0000-0000849F0000}"/>
    <cellStyle name="Percent 8 2 2 6" xfId="3050" xr:uid="{00000000-0005-0000-0000-0000859F0000}"/>
    <cellStyle name="Percent 8 2 2 6 2" xfId="8032" xr:uid="{00000000-0005-0000-0000-0000869F0000}"/>
    <cellStyle name="Percent 8 2 2 6 2 2" xfId="17277" xr:uid="{00000000-0005-0000-0000-0000879F0000}"/>
    <cellStyle name="Percent 8 2 2 6 2 3" xfId="26527" xr:uid="{00000000-0005-0000-0000-0000889F0000}"/>
    <cellStyle name="Percent 8 2 2 6 2 4" xfId="35772" xr:uid="{00000000-0005-0000-0000-0000899F0000}"/>
    <cellStyle name="Percent 8 2 2 6 2 5" xfId="45017" xr:uid="{00000000-0005-0000-0000-00008A9F0000}"/>
    <cellStyle name="Percent 8 2 2 6 3" xfId="12295" xr:uid="{00000000-0005-0000-0000-00008B9F0000}"/>
    <cellStyle name="Percent 8 2 2 6 4" xfId="21545" xr:uid="{00000000-0005-0000-0000-00008C9F0000}"/>
    <cellStyle name="Percent 8 2 2 6 5" xfId="30790" xr:uid="{00000000-0005-0000-0000-00008D9F0000}"/>
    <cellStyle name="Percent 8 2 2 6 6" xfId="40035" xr:uid="{00000000-0005-0000-0000-00008E9F0000}"/>
    <cellStyle name="Percent 8 2 2 7" xfId="1590" xr:uid="{00000000-0005-0000-0000-00008F9F0000}"/>
    <cellStyle name="Percent 8 2 2 7 2" xfId="6572" xr:uid="{00000000-0005-0000-0000-0000909F0000}"/>
    <cellStyle name="Percent 8 2 2 7 2 2" xfId="15817" xr:uid="{00000000-0005-0000-0000-0000919F0000}"/>
    <cellStyle name="Percent 8 2 2 7 2 3" xfId="25067" xr:uid="{00000000-0005-0000-0000-0000929F0000}"/>
    <cellStyle name="Percent 8 2 2 7 2 4" xfId="34312" xr:uid="{00000000-0005-0000-0000-0000939F0000}"/>
    <cellStyle name="Percent 8 2 2 7 2 5" xfId="43557" xr:uid="{00000000-0005-0000-0000-0000949F0000}"/>
    <cellStyle name="Percent 8 2 2 7 3" xfId="10835" xr:uid="{00000000-0005-0000-0000-0000959F0000}"/>
    <cellStyle name="Percent 8 2 2 7 4" xfId="20085" xr:uid="{00000000-0005-0000-0000-0000969F0000}"/>
    <cellStyle name="Percent 8 2 2 7 5" xfId="29330" xr:uid="{00000000-0005-0000-0000-0000979F0000}"/>
    <cellStyle name="Percent 8 2 2 7 6" xfId="38575" xr:uid="{00000000-0005-0000-0000-0000989F0000}"/>
    <cellStyle name="Percent 8 2 2 8" xfId="5190" xr:uid="{00000000-0005-0000-0000-0000999F0000}"/>
    <cellStyle name="Percent 8 2 2 8 2" xfId="14435" xr:uid="{00000000-0005-0000-0000-00009A9F0000}"/>
    <cellStyle name="Percent 8 2 2 8 3" xfId="23685" xr:uid="{00000000-0005-0000-0000-00009B9F0000}"/>
    <cellStyle name="Percent 8 2 2 8 4" xfId="32930" xr:uid="{00000000-0005-0000-0000-00009C9F0000}"/>
    <cellStyle name="Percent 8 2 2 8 5" xfId="42175" xr:uid="{00000000-0005-0000-0000-00009D9F0000}"/>
    <cellStyle name="Percent 8 2 2 9" xfId="4488" xr:uid="{00000000-0005-0000-0000-00009E9F0000}"/>
    <cellStyle name="Percent 8 2 2 9 2" xfId="13733" xr:uid="{00000000-0005-0000-0000-00009F9F0000}"/>
    <cellStyle name="Percent 8 2 2 9 3" xfId="22983" xr:uid="{00000000-0005-0000-0000-0000A09F0000}"/>
    <cellStyle name="Percent 8 2 2 9 4" xfId="32228" xr:uid="{00000000-0005-0000-0000-0000A19F0000}"/>
    <cellStyle name="Percent 8 2 2 9 5" xfId="41473" xr:uid="{00000000-0005-0000-0000-0000A29F0000}"/>
    <cellStyle name="Percent 8 2 3" xfId="167" xr:uid="{00000000-0005-0000-0000-0000A39F0000}"/>
    <cellStyle name="Percent 8 2 3 10" xfId="9414" xr:uid="{00000000-0005-0000-0000-0000A49F0000}"/>
    <cellStyle name="Percent 8 2 3 11" xfId="18664" xr:uid="{00000000-0005-0000-0000-0000A59F0000}"/>
    <cellStyle name="Percent 8 2 3 12" xfId="27909" xr:uid="{00000000-0005-0000-0000-0000A69F0000}"/>
    <cellStyle name="Percent 8 2 3 13" xfId="37154" xr:uid="{00000000-0005-0000-0000-0000A79F0000}"/>
    <cellStyle name="Percent 8 2 3 2" xfId="324" xr:uid="{00000000-0005-0000-0000-0000A89F0000}"/>
    <cellStyle name="Percent 8 2 3 2 10" xfId="28065" xr:uid="{00000000-0005-0000-0000-0000A99F0000}"/>
    <cellStyle name="Percent 8 2 3 2 11" xfId="37310" xr:uid="{00000000-0005-0000-0000-0000AA9F0000}"/>
    <cellStyle name="Percent 8 2 3 2 2" xfId="693" xr:uid="{00000000-0005-0000-0000-0000AB9F0000}"/>
    <cellStyle name="Percent 8 2 3 2 2 10" xfId="37678" xr:uid="{00000000-0005-0000-0000-0000AC9F0000}"/>
    <cellStyle name="Percent 8 2 3 2 2 2" xfId="1395" xr:uid="{00000000-0005-0000-0000-0000AD9F0000}"/>
    <cellStyle name="Percent 8 2 3 2 2 2 2" xfId="4237" xr:uid="{00000000-0005-0000-0000-0000AE9F0000}"/>
    <cellStyle name="Percent 8 2 3 2 2 2 2 2" xfId="9219" xr:uid="{00000000-0005-0000-0000-0000AF9F0000}"/>
    <cellStyle name="Percent 8 2 3 2 2 2 2 2 2" xfId="18464" xr:uid="{00000000-0005-0000-0000-0000B09F0000}"/>
    <cellStyle name="Percent 8 2 3 2 2 2 2 2 3" xfId="27714" xr:uid="{00000000-0005-0000-0000-0000B19F0000}"/>
    <cellStyle name="Percent 8 2 3 2 2 2 2 2 4" xfId="36959" xr:uid="{00000000-0005-0000-0000-0000B29F0000}"/>
    <cellStyle name="Percent 8 2 3 2 2 2 2 2 5" xfId="46204" xr:uid="{00000000-0005-0000-0000-0000B39F0000}"/>
    <cellStyle name="Percent 8 2 3 2 2 2 2 3" xfId="13482" xr:uid="{00000000-0005-0000-0000-0000B49F0000}"/>
    <cellStyle name="Percent 8 2 3 2 2 2 2 4" xfId="22732" xr:uid="{00000000-0005-0000-0000-0000B59F0000}"/>
    <cellStyle name="Percent 8 2 3 2 2 2 2 5" xfId="31977" xr:uid="{00000000-0005-0000-0000-0000B69F0000}"/>
    <cellStyle name="Percent 8 2 3 2 2 2 2 6" xfId="41222" xr:uid="{00000000-0005-0000-0000-0000B79F0000}"/>
    <cellStyle name="Percent 8 2 3 2 2 2 3" xfId="2816" xr:uid="{00000000-0005-0000-0000-0000B89F0000}"/>
    <cellStyle name="Percent 8 2 3 2 2 2 3 2" xfId="7798" xr:uid="{00000000-0005-0000-0000-0000B99F0000}"/>
    <cellStyle name="Percent 8 2 3 2 2 2 3 2 2" xfId="17043" xr:uid="{00000000-0005-0000-0000-0000BA9F0000}"/>
    <cellStyle name="Percent 8 2 3 2 2 2 3 2 3" xfId="26293" xr:uid="{00000000-0005-0000-0000-0000BB9F0000}"/>
    <cellStyle name="Percent 8 2 3 2 2 2 3 2 4" xfId="35538" xr:uid="{00000000-0005-0000-0000-0000BC9F0000}"/>
    <cellStyle name="Percent 8 2 3 2 2 2 3 2 5" xfId="44783" xr:uid="{00000000-0005-0000-0000-0000BD9F0000}"/>
    <cellStyle name="Percent 8 2 3 2 2 2 3 3" xfId="12061" xr:uid="{00000000-0005-0000-0000-0000BE9F0000}"/>
    <cellStyle name="Percent 8 2 3 2 2 2 3 4" xfId="21311" xr:uid="{00000000-0005-0000-0000-0000BF9F0000}"/>
    <cellStyle name="Percent 8 2 3 2 2 2 3 5" xfId="30556" xr:uid="{00000000-0005-0000-0000-0000C09F0000}"/>
    <cellStyle name="Percent 8 2 3 2 2 2 3 6" xfId="39801" xr:uid="{00000000-0005-0000-0000-0000C19F0000}"/>
    <cellStyle name="Percent 8 2 3 2 2 2 4" xfId="6377" xr:uid="{00000000-0005-0000-0000-0000C29F0000}"/>
    <cellStyle name="Percent 8 2 3 2 2 2 4 2" xfId="15622" xr:uid="{00000000-0005-0000-0000-0000C39F0000}"/>
    <cellStyle name="Percent 8 2 3 2 2 2 4 3" xfId="24872" xr:uid="{00000000-0005-0000-0000-0000C49F0000}"/>
    <cellStyle name="Percent 8 2 3 2 2 2 4 4" xfId="34117" xr:uid="{00000000-0005-0000-0000-0000C59F0000}"/>
    <cellStyle name="Percent 8 2 3 2 2 2 4 5" xfId="43362" xr:uid="{00000000-0005-0000-0000-0000C69F0000}"/>
    <cellStyle name="Percent 8 2 3 2 2 2 5" xfId="10640" xr:uid="{00000000-0005-0000-0000-0000C79F0000}"/>
    <cellStyle name="Percent 8 2 3 2 2 2 6" xfId="19890" xr:uid="{00000000-0005-0000-0000-0000C89F0000}"/>
    <cellStyle name="Percent 8 2 3 2 2 2 7" xfId="29135" xr:uid="{00000000-0005-0000-0000-0000C99F0000}"/>
    <cellStyle name="Percent 8 2 3 2 2 2 8" xfId="38380" xr:uid="{00000000-0005-0000-0000-0000CA9F0000}"/>
    <cellStyle name="Percent 8 2 3 2 2 3" xfId="3535" xr:uid="{00000000-0005-0000-0000-0000CB9F0000}"/>
    <cellStyle name="Percent 8 2 3 2 2 3 2" xfId="8517" xr:uid="{00000000-0005-0000-0000-0000CC9F0000}"/>
    <cellStyle name="Percent 8 2 3 2 2 3 2 2" xfId="17762" xr:uid="{00000000-0005-0000-0000-0000CD9F0000}"/>
    <cellStyle name="Percent 8 2 3 2 2 3 2 3" xfId="27012" xr:uid="{00000000-0005-0000-0000-0000CE9F0000}"/>
    <cellStyle name="Percent 8 2 3 2 2 3 2 4" xfId="36257" xr:uid="{00000000-0005-0000-0000-0000CF9F0000}"/>
    <cellStyle name="Percent 8 2 3 2 2 3 2 5" xfId="45502" xr:uid="{00000000-0005-0000-0000-0000D09F0000}"/>
    <cellStyle name="Percent 8 2 3 2 2 3 3" xfId="12780" xr:uid="{00000000-0005-0000-0000-0000D19F0000}"/>
    <cellStyle name="Percent 8 2 3 2 2 3 4" xfId="22030" xr:uid="{00000000-0005-0000-0000-0000D29F0000}"/>
    <cellStyle name="Percent 8 2 3 2 2 3 5" xfId="31275" xr:uid="{00000000-0005-0000-0000-0000D39F0000}"/>
    <cellStyle name="Percent 8 2 3 2 2 3 6" xfId="40520" xr:uid="{00000000-0005-0000-0000-0000D49F0000}"/>
    <cellStyle name="Percent 8 2 3 2 2 4" xfId="2097" xr:uid="{00000000-0005-0000-0000-0000D59F0000}"/>
    <cellStyle name="Percent 8 2 3 2 2 4 2" xfId="7079" xr:uid="{00000000-0005-0000-0000-0000D69F0000}"/>
    <cellStyle name="Percent 8 2 3 2 2 4 2 2" xfId="16324" xr:uid="{00000000-0005-0000-0000-0000D79F0000}"/>
    <cellStyle name="Percent 8 2 3 2 2 4 2 3" xfId="25574" xr:uid="{00000000-0005-0000-0000-0000D89F0000}"/>
    <cellStyle name="Percent 8 2 3 2 2 4 2 4" xfId="34819" xr:uid="{00000000-0005-0000-0000-0000D99F0000}"/>
    <cellStyle name="Percent 8 2 3 2 2 4 2 5" xfId="44064" xr:uid="{00000000-0005-0000-0000-0000DA9F0000}"/>
    <cellStyle name="Percent 8 2 3 2 2 4 3" xfId="11342" xr:uid="{00000000-0005-0000-0000-0000DB9F0000}"/>
    <cellStyle name="Percent 8 2 3 2 2 4 4" xfId="20592" xr:uid="{00000000-0005-0000-0000-0000DC9F0000}"/>
    <cellStyle name="Percent 8 2 3 2 2 4 5" xfId="29837" xr:uid="{00000000-0005-0000-0000-0000DD9F0000}"/>
    <cellStyle name="Percent 8 2 3 2 2 4 6" xfId="39082" xr:uid="{00000000-0005-0000-0000-0000DE9F0000}"/>
    <cellStyle name="Percent 8 2 3 2 2 5" xfId="5675" xr:uid="{00000000-0005-0000-0000-0000DF9F0000}"/>
    <cellStyle name="Percent 8 2 3 2 2 5 2" xfId="14920" xr:uid="{00000000-0005-0000-0000-0000E09F0000}"/>
    <cellStyle name="Percent 8 2 3 2 2 5 3" xfId="24170" xr:uid="{00000000-0005-0000-0000-0000E19F0000}"/>
    <cellStyle name="Percent 8 2 3 2 2 5 4" xfId="33415" xr:uid="{00000000-0005-0000-0000-0000E29F0000}"/>
    <cellStyle name="Percent 8 2 3 2 2 5 5" xfId="42660" xr:uid="{00000000-0005-0000-0000-0000E39F0000}"/>
    <cellStyle name="Percent 8 2 3 2 2 6" xfId="4956" xr:uid="{00000000-0005-0000-0000-0000E49F0000}"/>
    <cellStyle name="Percent 8 2 3 2 2 6 2" xfId="14201" xr:uid="{00000000-0005-0000-0000-0000E59F0000}"/>
    <cellStyle name="Percent 8 2 3 2 2 6 3" xfId="23451" xr:uid="{00000000-0005-0000-0000-0000E69F0000}"/>
    <cellStyle name="Percent 8 2 3 2 2 6 4" xfId="32696" xr:uid="{00000000-0005-0000-0000-0000E79F0000}"/>
    <cellStyle name="Percent 8 2 3 2 2 6 5" xfId="41941" xr:uid="{00000000-0005-0000-0000-0000E89F0000}"/>
    <cellStyle name="Percent 8 2 3 2 2 7" xfId="9938" xr:uid="{00000000-0005-0000-0000-0000E99F0000}"/>
    <cellStyle name="Percent 8 2 3 2 2 8" xfId="19188" xr:uid="{00000000-0005-0000-0000-0000EA9F0000}"/>
    <cellStyle name="Percent 8 2 3 2 2 9" xfId="28433" xr:uid="{00000000-0005-0000-0000-0000EB9F0000}"/>
    <cellStyle name="Percent 8 2 3 2 3" xfId="1044" xr:uid="{00000000-0005-0000-0000-0000EC9F0000}"/>
    <cellStyle name="Percent 8 2 3 2 3 2" xfId="3886" xr:uid="{00000000-0005-0000-0000-0000ED9F0000}"/>
    <cellStyle name="Percent 8 2 3 2 3 2 2" xfId="8868" xr:uid="{00000000-0005-0000-0000-0000EE9F0000}"/>
    <cellStyle name="Percent 8 2 3 2 3 2 2 2" xfId="18113" xr:uid="{00000000-0005-0000-0000-0000EF9F0000}"/>
    <cellStyle name="Percent 8 2 3 2 3 2 2 3" xfId="27363" xr:uid="{00000000-0005-0000-0000-0000F09F0000}"/>
    <cellStyle name="Percent 8 2 3 2 3 2 2 4" xfId="36608" xr:uid="{00000000-0005-0000-0000-0000F19F0000}"/>
    <cellStyle name="Percent 8 2 3 2 3 2 2 5" xfId="45853" xr:uid="{00000000-0005-0000-0000-0000F29F0000}"/>
    <cellStyle name="Percent 8 2 3 2 3 2 3" xfId="13131" xr:uid="{00000000-0005-0000-0000-0000F39F0000}"/>
    <cellStyle name="Percent 8 2 3 2 3 2 4" xfId="22381" xr:uid="{00000000-0005-0000-0000-0000F49F0000}"/>
    <cellStyle name="Percent 8 2 3 2 3 2 5" xfId="31626" xr:uid="{00000000-0005-0000-0000-0000F59F0000}"/>
    <cellStyle name="Percent 8 2 3 2 3 2 6" xfId="40871" xr:uid="{00000000-0005-0000-0000-0000F69F0000}"/>
    <cellStyle name="Percent 8 2 3 2 3 3" xfId="2448" xr:uid="{00000000-0005-0000-0000-0000F79F0000}"/>
    <cellStyle name="Percent 8 2 3 2 3 3 2" xfId="7430" xr:uid="{00000000-0005-0000-0000-0000F89F0000}"/>
    <cellStyle name="Percent 8 2 3 2 3 3 2 2" xfId="16675" xr:uid="{00000000-0005-0000-0000-0000F99F0000}"/>
    <cellStyle name="Percent 8 2 3 2 3 3 2 3" xfId="25925" xr:uid="{00000000-0005-0000-0000-0000FA9F0000}"/>
    <cellStyle name="Percent 8 2 3 2 3 3 2 4" xfId="35170" xr:uid="{00000000-0005-0000-0000-0000FB9F0000}"/>
    <cellStyle name="Percent 8 2 3 2 3 3 2 5" xfId="44415" xr:uid="{00000000-0005-0000-0000-0000FC9F0000}"/>
    <cellStyle name="Percent 8 2 3 2 3 3 3" xfId="11693" xr:uid="{00000000-0005-0000-0000-0000FD9F0000}"/>
    <cellStyle name="Percent 8 2 3 2 3 3 4" xfId="20943" xr:uid="{00000000-0005-0000-0000-0000FE9F0000}"/>
    <cellStyle name="Percent 8 2 3 2 3 3 5" xfId="30188" xr:uid="{00000000-0005-0000-0000-0000FF9F0000}"/>
    <cellStyle name="Percent 8 2 3 2 3 3 6" xfId="39433" xr:uid="{00000000-0005-0000-0000-000000A00000}"/>
    <cellStyle name="Percent 8 2 3 2 3 4" xfId="6026" xr:uid="{00000000-0005-0000-0000-000001A00000}"/>
    <cellStyle name="Percent 8 2 3 2 3 4 2" xfId="15271" xr:uid="{00000000-0005-0000-0000-000002A00000}"/>
    <cellStyle name="Percent 8 2 3 2 3 4 3" xfId="24521" xr:uid="{00000000-0005-0000-0000-000003A00000}"/>
    <cellStyle name="Percent 8 2 3 2 3 4 4" xfId="33766" xr:uid="{00000000-0005-0000-0000-000004A00000}"/>
    <cellStyle name="Percent 8 2 3 2 3 4 5" xfId="43011" xr:uid="{00000000-0005-0000-0000-000005A00000}"/>
    <cellStyle name="Percent 8 2 3 2 3 5" xfId="10289" xr:uid="{00000000-0005-0000-0000-000006A00000}"/>
    <cellStyle name="Percent 8 2 3 2 3 6" xfId="19539" xr:uid="{00000000-0005-0000-0000-000007A00000}"/>
    <cellStyle name="Percent 8 2 3 2 3 7" xfId="28784" xr:uid="{00000000-0005-0000-0000-000008A00000}"/>
    <cellStyle name="Percent 8 2 3 2 3 8" xfId="38029" xr:uid="{00000000-0005-0000-0000-000009A00000}"/>
    <cellStyle name="Percent 8 2 3 2 4" xfId="3167" xr:uid="{00000000-0005-0000-0000-00000AA00000}"/>
    <cellStyle name="Percent 8 2 3 2 4 2" xfId="8149" xr:uid="{00000000-0005-0000-0000-00000BA00000}"/>
    <cellStyle name="Percent 8 2 3 2 4 2 2" xfId="17394" xr:uid="{00000000-0005-0000-0000-00000CA00000}"/>
    <cellStyle name="Percent 8 2 3 2 4 2 3" xfId="26644" xr:uid="{00000000-0005-0000-0000-00000DA00000}"/>
    <cellStyle name="Percent 8 2 3 2 4 2 4" xfId="35889" xr:uid="{00000000-0005-0000-0000-00000EA00000}"/>
    <cellStyle name="Percent 8 2 3 2 4 2 5" xfId="45134" xr:uid="{00000000-0005-0000-0000-00000FA00000}"/>
    <cellStyle name="Percent 8 2 3 2 4 3" xfId="12412" xr:uid="{00000000-0005-0000-0000-000010A00000}"/>
    <cellStyle name="Percent 8 2 3 2 4 4" xfId="21662" xr:uid="{00000000-0005-0000-0000-000011A00000}"/>
    <cellStyle name="Percent 8 2 3 2 4 5" xfId="30907" xr:uid="{00000000-0005-0000-0000-000012A00000}"/>
    <cellStyle name="Percent 8 2 3 2 4 6" xfId="40152" xr:uid="{00000000-0005-0000-0000-000013A00000}"/>
    <cellStyle name="Percent 8 2 3 2 5" xfId="1863" xr:uid="{00000000-0005-0000-0000-000014A00000}"/>
    <cellStyle name="Percent 8 2 3 2 5 2" xfId="6845" xr:uid="{00000000-0005-0000-0000-000015A00000}"/>
    <cellStyle name="Percent 8 2 3 2 5 2 2" xfId="16090" xr:uid="{00000000-0005-0000-0000-000016A00000}"/>
    <cellStyle name="Percent 8 2 3 2 5 2 3" xfId="25340" xr:uid="{00000000-0005-0000-0000-000017A00000}"/>
    <cellStyle name="Percent 8 2 3 2 5 2 4" xfId="34585" xr:uid="{00000000-0005-0000-0000-000018A00000}"/>
    <cellStyle name="Percent 8 2 3 2 5 2 5" xfId="43830" xr:uid="{00000000-0005-0000-0000-000019A00000}"/>
    <cellStyle name="Percent 8 2 3 2 5 3" xfId="11108" xr:uid="{00000000-0005-0000-0000-00001AA00000}"/>
    <cellStyle name="Percent 8 2 3 2 5 4" xfId="20358" xr:uid="{00000000-0005-0000-0000-00001BA00000}"/>
    <cellStyle name="Percent 8 2 3 2 5 5" xfId="29603" xr:uid="{00000000-0005-0000-0000-00001CA00000}"/>
    <cellStyle name="Percent 8 2 3 2 5 6" xfId="38848" xr:uid="{00000000-0005-0000-0000-00001DA00000}"/>
    <cellStyle name="Percent 8 2 3 2 6" xfId="5307" xr:uid="{00000000-0005-0000-0000-00001EA00000}"/>
    <cellStyle name="Percent 8 2 3 2 6 2" xfId="14552" xr:uid="{00000000-0005-0000-0000-00001FA00000}"/>
    <cellStyle name="Percent 8 2 3 2 6 3" xfId="23802" xr:uid="{00000000-0005-0000-0000-000020A00000}"/>
    <cellStyle name="Percent 8 2 3 2 6 4" xfId="33047" xr:uid="{00000000-0005-0000-0000-000021A00000}"/>
    <cellStyle name="Percent 8 2 3 2 6 5" xfId="42292" xr:uid="{00000000-0005-0000-0000-000022A00000}"/>
    <cellStyle name="Percent 8 2 3 2 7" xfId="4605" xr:uid="{00000000-0005-0000-0000-000023A00000}"/>
    <cellStyle name="Percent 8 2 3 2 7 2" xfId="13850" xr:uid="{00000000-0005-0000-0000-000024A00000}"/>
    <cellStyle name="Percent 8 2 3 2 7 3" xfId="23100" xr:uid="{00000000-0005-0000-0000-000025A00000}"/>
    <cellStyle name="Percent 8 2 3 2 7 4" xfId="32345" xr:uid="{00000000-0005-0000-0000-000026A00000}"/>
    <cellStyle name="Percent 8 2 3 2 7 5" xfId="41590" xr:uid="{00000000-0005-0000-0000-000027A00000}"/>
    <cellStyle name="Percent 8 2 3 2 8" xfId="9570" xr:uid="{00000000-0005-0000-0000-000028A00000}"/>
    <cellStyle name="Percent 8 2 3 2 9" xfId="18820" xr:uid="{00000000-0005-0000-0000-000029A00000}"/>
    <cellStyle name="Percent 8 2 3 3" xfId="402" xr:uid="{00000000-0005-0000-0000-00002AA00000}"/>
    <cellStyle name="Percent 8 2 3 3 10" xfId="28143" xr:uid="{00000000-0005-0000-0000-00002BA00000}"/>
    <cellStyle name="Percent 8 2 3 3 11" xfId="37388" xr:uid="{00000000-0005-0000-0000-00002CA00000}"/>
    <cellStyle name="Percent 8 2 3 3 2" xfId="771" xr:uid="{00000000-0005-0000-0000-00002DA00000}"/>
    <cellStyle name="Percent 8 2 3 3 2 10" xfId="37756" xr:uid="{00000000-0005-0000-0000-00002EA00000}"/>
    <cellStyle name="Percent 8 2 3 3 2 2" xfId="1473" xr:uid="{00000000-0005-0000-0000-00002FA00000}"/>
    <cellStyle name="Percent 8 2 3 3 2 2 2" xfId="4315" xr:uid="{00000000-0005-0000-0000-000030A00000}"/>
    <cellStyle name="Percent 8 2 3 3 2 2 2 2" xfId="9297" xr:uid="{00000000-0005-0000-0000-000031A00000}"/>
    <cellStyle name="Percent 8 2 3 3 2 2 2 2 2" xfId="18542" xr:uid="{00000000-0005-0000-0000-000032A00000}"/>
    <cellStyle name="Percent 8 2 3 3 2 2 2 2 3" xfId="27792" xr:uid="{00000000-0005-0000-0000-000033A00000}"/>
    <cellStyle name="Percent 8 2 3 3 2 2 2 2 4" xfId="37037" xr:uid="{00000000-0005-0000-0000-000034A00000}"/>
    <cellStyle name="Percent 8 2 3 3 2 2 2 2 5" xfId="46282" xr:uid="{00000000-0005-0000-0000-000035A00000}"/>
    <cellStyle name="Percent 8 2 3 3 2 2 2 3" xfId="13560" xr:uid="{00000000-0005-0000-0000-000036A00000}"/>
    <cellStyle name="Percent 8 2 3 3 2 2 2 4" xfId="22810" xr:uid="{00000000-0005-0000-0000-000037A00000}"/>
    <cellStyle name="Percent 8 2 3 3 2 2 2 5" xfId="32055" xr:uid="{00000000-0005-0000-0000-000038A00000}"/>
    <cellStyle name="Percent 8 2 3 3 2 2 2 6" xfId="41300" xr:uid="{00000000-0005-0000-0000-000039A00000}"/>
    <cellStyle name="Percent 8 2 3 3 2 2 3" xfId="2894" xr:uid="{00000000-0005-0000-0000-00003AA00000}"/>
    <cellStyle name="Percent 8 2 3 3 2 2 3 2" xfId="7876" xr:uid="{00000000-0005-0000-0000-00003BA00000}"/>
    <cellStyle name="Percent 8 2 3 3 2 2 3 2 2" xfId="17121" xr:uid="{00000000-0005-0000-0000-00003CA00000}"/>
    <cellStyle name="Percent 8 2 3 3 2 2 3 2 3" xfId="26371" xr:uid="{00000000-0005-0000-0000-00003DA00000}"/>
    <cellStyle name="Percent 8 2 3 3 2 2 3 2 4" xfId="35616" xr:uid="{00000000-0005-0000-0000-00003EA00000}"/>
    <cellStyle name="Percent 8 2 3 3 2 2 3 2 5" xfId="44861" xr:uid="{00000000-0005-0000-0000-00003FA00000}"/>
    <cellStyle name="Percent 8 2 3 3 2 2 3 3" xfId="12139" xr:uid="{00000000-0005-0000-0000-000040A00000}"/>
    <cellStyle name="Percent 8 2 3 3 2 2 3 4" xfId="21389" xr:uid="{00000000-0005-0000-0000-000041A00000}"/>
    <cellStyle name="Percent 8 2 3 3 2 2 3 5" xfId="30634" xr:uid="{00000000-0005-0000-0000-000042A00000}"/>
    <cellStyle name="Percent 8 2 3 3 2 2 3 6" xfId="39879" xr:uid="{00000000-0005-0000-0000-000043A00000}"/>
    <cellStyle name="Percent 8 2 3 3 2 2 4" xfId="6455" xr:uid="{00000000-0005-0000-0000-000044A00000}"/>
    <cellStyle name="Percent 8 2 3 3 2 2 4 2" xfId="15700" xr:uid="{00000000-0005-0000-0000-000045A00000}"/>
    <cellStyle name="Percent 8 2 3 3 2 2 4 3" xfId="24950" xr:uid="{00000000-0005-0000-0000-000046A00000}"/>
    <cellStyle name="Percent 8 2 3 3 2 2 4 4" xfId="34195" xr:uid="{00000000-0005-0000-0000-000047A00000}"/>
    <cellStyle name="Percent 8 2 3 3 2 2 4 5" xfId="43440" xr:uid="{00000000-0005-0000-0000-000048A00000}"/>
    <cellStyle name="Percent 8 2 3 3 2 2 5" xfId="10718" xr:uid="{00000000-0005-0000-0000-000049A00000}"/>
    <cellStyle name="Percent 8 2 3 3 2 2 6" xfId="19968" xr:uid="{00000000-0005-0000-0000-00004AA00000}"/>
    <cellStyle name="Percent 8 2 3 3 2 2 7" xfId="29213" xr:uid="{00000000-0005-0000-0000-00004BA00000}"/>
    <cellStyle name="Percent 8 2 3 3 2 2 8" xfId="38458" xr:uid="{00000000-0005-0000-0000-00004CA00000}"/>
    <cellStyle name="Percent 8 2 3 3 2 3" xfId="3613" xr:uid="{00000000-0005-0000-0000-00004DA00000}"/>
    <cellStyle name="Percent 8 2 3 3 2 3 2" xfId="8595" xr:uid="{00000000-0005-0000-0000-00004EA00000}"/>
    <cellStyle name="Percent 8 2 3 3 2 3 2 2" xfId="17840" xr:uid="{00000000-0005-0000-0000-00004FA00000}"/>
    <cellStyle name="Percent 8 2 3 3 2 3 2 3" xfId="27090" xr:uid="{00000000-0005-0000-0000-000050A00000}"/>
    <cellStyle name="Percent 8 2 3 3 2 3 2 4" xfId="36335" xr:uid="{00000000-0005-0000-0000-000051A00000}"/>
    <cellStyle name="Percent 8 2 3 3 2 3 2 5" xfId="45580" xr:uid="{00000000-0005-0000-0000-000052A00000}"/>
    <cellStyle name="Percent 8 2 3 3 2 3 3" xfId="12858" xr:uid="{00000000-0005-0000-0000-000053A00000}"/>
    <cellStyle name="Percent 8 2 3 3 2 3 4" xfId="22108" xr:uid="{00000000-0005-0000-0000-000054A00000}"/>
    <cellStyle name="Percent 8 2 3 3 2 3 5" xfId="31353" xr:uid="{00000000-0005-0000-0000-000055A00000}"/>
    <cellStyle name="Percent 8 2 3 3 2 3 6" xfId="40598" xr:uid="{00000000-0005-0000-0000-000056A00000}"/>
    <cellStyle name="Percent 8 2 3 3 2 4" xfId="2175" xr:uid="{00000000-0005-0000-0000-000057A00000}"/>
    <cellStyle name="Percent 8 2 3 3 2 4 2" xfId="7157" xr:uid="{00000000-0005-0000-0000-000058A00000}"/>
    <cellStyle name="Percent 8 2 3 3 2 4 2 2" xfId="16402" xr:uid="{00000000-0005-0000-0000-000059A00000}"/>
    <cellStyle name="Percent 8 2 3 3 2 4 2 3" xfId="25652" xr:uid="{00000000-0005-0000-0000-00005AA00000}"/>
    <cellStyle name="Percent 8 2 3 3 2 4 2 4" xfId="34897" xr:uid="{00000000-0005-0000-0000-00005BA00000}"/>
    <cellStyle name="Percent 8 2 3 3 2 4 2 5" xfId="44142" xr:uid="{00000000-0005-0000-0000-00005CA00000}"/>
    <cellStyle name="Percent 8 2 3 3 2 4 3" xfId="11420" xr:uid="{00000000-0005-0000-0000-00005DA00000}"/>
    <cellStyle name="Percent 8 2 3 3 2 4 4" xfId="20670" xr:uid="{00000000-0005-0000-0000-00005EA00000}"/>
    <cellStyle name="Percent 8 2 3 3 2 4 5" xfId="29915" xr:uid="{00000000-0005-0000-0000-00005FA00000}"/>
    <cellStyle name="Percent 8 2 3 3 2 4 6" xfId="39160" xr:uid="{00000000-0005-0000-0000-000060A00000}"/>
    <cellStyle name="Percent 8 2 3 3 2 5" xfId="5753" xr:uid="{00000000-0005-0000-0000-000061A00000}"/>
    <cellStyle name="Percent 8 2 3 3 2 5 2" xfId="14998" xr:uid="{00000000-0005-0000-0000-000062A00000}"/>
    <cellStyle name="Percent 8 2 3 3 2 5 3" xfId="24248" xr:uid="{00000000-0005-0000-0000-000063A00000}"/>
    <cellStyle name="Percent 8 2 3 3 2 5 4" xfId="33493" xr:uid="{00000000-0005-0000-0000-000064A00000}"/>
    <cellStyle name="Percent 8 2 3 3 2 5 5" xfId="42738" xr:uid="{00000000-0005-0000-0000-000065A00000}"/>
    <cellStyle name="Percent 8 2 3 3 2 6" xfId="5034" xr:uid="{00000000-0005-0000-0000-000066A00000}"/>
    <cellStyle name="Percent 8 2 3 3 2 6 2" xfId="14279" xr:uid="{00000000-0005-0000-0000-000067A00000}"/>
    <cellStyle name="Percent 8 2 3 3 2 6 3" xfId="23529" xr:uid="{00000000-0005-0000-0000-000068A00000}"/>
    <cellStyle name="Percent 8 2 3 3 2 6 4" xfId="32774" xr:uid="{00000000-0005-0000-0000-000069A00000}"/>
    <cellStyle name="Percent 8 2 3 3 2 6 5" xfId="42019" xr:uid="{00000000-0005-0000-0000-00006AA00000}"/>
    <cellStyle name="Percent 8 2 3 3 2 7" xfId="10016" xr:uid="{00000000-0005-0000-0000-00006BA00000}"/>
    <cellStyle name="Percent 8 2 3 3 2 8" xfId="19266" xr:uid="{00000000-0005-0000-0000-00006CA00000}"/>
    <cellStyle name="Percent 8 2 3 3 2 9" xfId="28511" xr:uid="{00000000-0005-0000-0000-00006DA00000}"/>
    <cellStyle name="Percent 8 2 3 3 3" xfId="1122" xr:uid="{00000000-0005-0000-0000-00006EA00000}"/>
    <cellStyle name="Percent 8 2 3 3 3 2" xfId="3964" xr:uid="{00000000-0005-0000-0000-00006FA00000}"/>
    <cellStyle name="Percent 8 2 3 3 3 2 2" xfId="8946" xr:uid="{00000000-0005-0000-0000-000070A00000}"/>
    <cellStyle name="Percent 8 2 3 3 3 2 2 2" xfId="18191" xr:uid="{00000000-0005-0000-0000-000071A00000}"/>
    <cellStyle name="Percent 8 2 3 3 3 2 2 3" xfId="27441" xr:uid="{00000000-0005-0000-0000-000072A00000}"/>
    <cellStyle name="Percent 8 2 3 3 3 2 2 4" xfId="36686" xr:uid="{00000000-0005-0000-0000-000073A00000}"/>
    <cellStyle name="Percent 8 2 3 3 3 2 2 5" xfId="45931" xr:uid="{00000000-0005-0000-0000-000074A00000}"/>
    <cellStyle name="Percent 8 2 3 3 3 2 3" xfId="13209" xr:uid="{00000000-0005-0000-0000-000075A00000}"/>
    <cellStyle name="Percent 8 2 3 3 3 2 4" xfId="22459" xr:uid="{00000000-0005-0000-0000-000076A00000}"/>
    <cellStyle name="Percent 8 2 3 3 3 2 5" xfId="31704" xr:uid="{00000000-0005-0000-0000-000077A00000}"/>
    <cellStyle name="Percent 8 2 3 3 3 2 6" xfId="40949" xr:uid="{00000000-0005-0000-0000-000078A00000}"/>
    <cellStyle name="Percent 8 2 3 3 3 3" xfId="2526" xr:uid="{00000000-0005-0000-0000-000079A00000}"/>
    <cellStyle name="Percent 8 2 3 3 3 3 2" xfId="7508" xr:uid="{00000000-0005-0000-0000-00007AA00000}"/>
    <cellStyle name="Percent 8 2 3 3 3 3 2 2" xfId="16753" xr:uid="{00000000-0005-0000-0000-00007BA00000}"/>
    <cellStyle name="Percent 8 2 3 3 3 3 2 3" xfId="26003" xr:uid="{00000000-0005-0000-0000-00007CA00000}"/>
    <cellStyle name="Percent 8 2 3 3 3 3 2 4" xfId="35248" xr:uid="{00000000-0005-0000-0000-00007DA00000}"/>
    <cellStyle name="Percent 8 2 3 3 3 3 2 5" xfId="44493" xr:uid="{00000000-0005-0000-0000-00007EA00000}"/>
    <cellStyle name="Percent 8 2 3 3 3 3 3" xfId="11771" xr:uid="{00000000-0005-0000-0000-00007FA00000}"/>
    <cellStyle name="Percent 8 2 3 3 3 3 4" xfId="21021" xr:uid="{00000000-0005-0000-0000-000080A00000}"/>
    <cellStyle name="Percent 8 2 3 3 3 3 5" xfId="30266" xr:uid="{00000000-0005-0000-0000-000081A00000}"/>
    <cellStyle name="Percent 8 2 3 3 3 3 6" xfId="39511" xr:uid="{00000000-0005-0000-0000-000082A00000}"/>
    <cellStyle name="Percent 8 2 3 3 3 4" xfId="6104" xr:uid="{00000000-0005-0000-0000-000083A00000}"/>
    <cellStyle name="Percent 8 2 3 3 3 4 2" xfId="15349" xr:uid="{00000000-0005-0000-0000-000084A00000}"/>
    <cellStyle name="Percent 8 2 3 3 3 4 3" xfId="24599" xr:uid="{00000000-0005-0000-0000-000085A00000}"/>
    <cellStyle name="Percent 8 2 3 3 3 4 4" xfId="33844" xr:uid="{00000000-0005-0000-0000-000086A00000}"/>
    <cellStyle name="Percent 8 2 3 3 3 4 5" xfId="43089" xr:uid="{00000000-0005-0000-0000-000087A00000}"/>
    <cellStyle name="Percent 8 2 3 3 3 5" xfId="10367" xr:uid="{00000000-0005-0000-0000-000088A00000}"/>
    <cellStyle name="Percent 8 2 3 3 3 6" xfId="19617" xr:uid="{00000000-0005-0000-0000-000089A00000}"/>
    <cellStyle name="Percent 8 2 3 3 3 7" xfId="28862" xr:uid="{00000000-0005-0000-0000-00008AA00000}"/>
    <cellStyle name="Percent 8 2 3 3 3 8" xfId="38107" xr:uid="{00000000-0005-0000-0000-00008BA00000}"/>
    <cellStyle name="Percent 8 2 3 3 4" xfId="3245" xr:uid="{00000000-0005-0000-0000-00008CA00000}"/>
    <cellStyle name="Percent 8 2 3 3 4 2" xfId="8227" xr:uid="{00000000-0005-0000-0000-00008DA00000}"/>
    <cellStyle name="Percent 8 2 3 3 4 2 2" xfId="17472" xr:uid="{00000000-0005-0000-0000-00008EA00000}"/>
    <cellStyle name="Percent 8 2 3 3 4 2 3" xfId="26722" xr:uid="{00000000-0005-0000-0000-00008FA00000}"/>
    <cellStyle name="Percent 8 2 3 3 4 2 4" xfId="35967" xr:uid="{00000000-0005-0000-0000-000090A00000}"/>
    <cellStyle name="Percent 8 2 3 3 4 2 5" xfId="45212" xr:uid="{00000000-0005-0000-0000-000091A00000}"/>
    <cellStyle name="Percent 8 2 3 3 4 3" xfId="12490" xr:uid="{00000000-0005-0000-0000-000092A00000}"/>
    <cellStyle name="Percent 8 2 3 3 4 4" xfId="21740" xr:uid="{00000000-0005-0000-0000-000093A00000}"/>
    <cellStyle name="Percent 8 2 3 3 4 5" xfId="30985" xr:uid="{00000000-0005-0000-0000-000094A00000}"/>
    <cellStyle name="Percent 8 2 3 3 4 6" xfId="40230" xr:uid="{00000000-0005-0000-0000-000095A00000}"/>
    <cellStyle name="Percent 8 2 3 3 5" xfId="1707" xr:uid="{00000000-0005-0000-0000-000096A00000}"/>
    <cellStyle name="Percent 8 2 3 3 5 2" xfId="6689" xr:uid="{00000000-0005-0000-0000-000097A00000}"/>
    <cellStyle name="Percent 8 2 3 3 5 2 2" xfId="15934" xr:uid="{00000000-0005-0000-0000-000098A00000}"/>
    <cellStyle name="Percent 8 2 3 3 5 2 3" xfId="25184" xr:uid="{00000000-0005-0000-0000-000099A00000}"/>
    <cellStyle name="Percent 8 2 3 3 5 2 4" xfId="34429" xr:uid="{00000000-0005-0000-0000-00009AA00000}"/>
    <cellStyle name="Percent 8 2 3 3 5 2 5" xfId="43674" xr:uid="{00000000-0005-0000-0000-00009BA00000}"/>
    <cellStyle name="Percent 8 2 3 3 5 3" xfId="10952" xr:uid="{00000000-0005-0000-0000-00009CA00000}"/>
    <cellStyle name="Percent 8 2 3 3 5 4" xfId="20202" xr:uid="{00000000-0005-0000-0000-00009DA00000}"/>
    <cellStyle name="Percent 8 2 3 3 5 5" xfId="29447" xr:uid="{00000000-0005-0000-0000-00009EA00000}"/>
    <cellStyle name="Percent 8 2 3 3 5 6" xfId="38692" xr:uid="{00000000-0005-0000-0000-00009FA00000}"/>
    <cellStyle name="Percent 8 2 3 3 6" xfId="5385" xr:uid="{00000000-0005-0000-0000-0000A0A00000}"/>
    <cellStyle name="Percent 8 2 3 3 6 2" xfId="14630" xr:uid="{00000000-0005-0000-0000-0000A1A00000}"/>
    <cellStyle name="Percent 8 2 3 3 6 3" xfId="23880" xr:uid="{00000000-0005-0000-0000-0000A2A00000}"/>
    <cellStyle name="Percent 8 2 3 3 6 4" xfId="33125" xr:uid="{00000000-0005-0000-0000-0000A3A00000}"/>
    <cellStyle name="Percent 8 2 3 3 6 5" xfId="42370" xr:uid="{00000000-0005-0000-0000-0000A4A00000}"/>
    <cellStyle name="Percent 8 2 3 3 7" xfId="4683" xr:uid="{00000000-0005-0000-0000-0000A5A00000}"/>
    <cellStyle name="Percent 8 2 3 3 7 2" xfId="13928" xr:uid="{00000000-0005-0000-0000-0000A6A00000}"/>
    <cellStyle name="Percent 8 2 3 3 7 3" xfId="23178" xr:uid="{00000000-0005-0000-0000-0000A7A00000}"/>
    <cellStyle name="Percent 8 2 3 3 7 4" xfId="32423" xr:uid="{00000000-0005-0000-0000-0000A8A00000}"/>
    <cellStyle name="Percent 8 2 3 3 7 5" xfId="41668" xr:uid="{00000000-0005-0000-0000-0000A9A00000}"/>
    <cellStyle name="Percent 8 2 3 3 8" xfId="9648" xr:uid="{00000000-0005-0000-0000-0000AAA00000}"/>
    <cellStyle name="Percent 8 2 3 3 9" xfId="18898" xr:uid="{00000000-0005-0000-0000-0000ABA00000}"/>
    <cellStyle name="Percent 8 2 3 4" xfId="537" xr:uid="{00000000-0005-0000-0000-0000ACA00000}"/>
    <cellStyle name="Percent 8 2 3 4 10" xfId="37522" xr:uid="{00000000-0005-0000-0000-0000ADA00000}"/>
    <cellStyle name="Percent 8 2 3 4 2" xfId="1239" xr:uid="{00000000-0005-0000-0000-0000AEA00000}"/>
    <cellStyle name="Percent 8 2 3 4 2 2" xfId="4081" xr:uid="{00000000-0005-0000-0000-0000AFA00000}"/>
    <cellStyle name="Percent 8 2 3 4 2 2 2" xfId="9063" xr:uid="{00000000-0005-0000-0000-0000B0A00000}"/>
    <cellStyle name="Percent 8 2 3 4 2 2 2 2" xfId="18308" xr:uid="{00000000-0005-0000-0000-0000B1A00000}"/>
    <cellStyle name="Percent 8 2 3 4 2 2 2 3" xfId="27558" xr:uid="{00000000-0005-0000-0000-0000B2A00000}"/>
    <cellStyle name="Percent 8 2 3 4 2 2 2 4" xfId="36803" xr:uid="{00000000-0005-0000-0000-0000B3A00000}"/>
    <cellStyle name="Percent 8 2 3 4 2 2 2 5" xfId="46048" xr:uid="{00000000-0005-0000-0000-0000B4A00000}"/>
    <cellStyle name="Percent 8 2 3 4 2 2 3" xfId="13326" xr:uid="{00000000-0005-0000-0000-0000B5A00000}"/>
    <cellStyle name="Percent 8 2 3 4 2 2 4" xfId="22576" xr:uid="{00000000-0005-0000-0000-0000B6A00000}"/>
    <cellStyle name="Percent 8 2 3 4 2 2 5" xfId="31821" xr:uid="{00000000-0005-0000-0000-0000B7A00000}"/>
    <cellStyle name="Percent 8 2 3 4 2 2 6" xfId="41066" xr:uid="{00000000-0005-0000-0000-0000B8A00000}"/>
    <cellStyle name="Percent 8 2 3 4 2 3" xfId="2660" xr:uid="{00000000-0005-0000-0000-0000B9A00000}"/>
    <cellStyle name="Percent 8 2 3 4 2 3 2" xfId="7642" xr:uid="{00000000-0005-0000-0000-0000BAA00000}"/>
    <cellStyle name="Percent 8 2 3 4 2 3 2 2" xfId="16887" xr:uid="{00000000-0005-0000-0000-0000BBA00000}"/>
    <cellStyle name="Percent 8 2 3 4 2 3 2 3" xfId="26137" xr:uid="{00000000-0005-0000-0000-0000BCA00000}"/>
    <cellStyle name="Percent 8 2 3 4 2 3 2 4" xfId="35382" xr:uid="{00000000-0005-0000-0000-0000BDA00000}"/>
    <cellStyle name="Percent 8 2 3 4 2 3 2 5" xfId="44627" xr:uid="{00000000-0005-0000-0000-0000BEA00000}"/>
    <cellStyle name="Percent 8 2 3 4 2 3 3" xfId="11905" xr:uid="{00000000-0005-0000-0000-0000BFA00000}"/>
    <cellStyle name="Percent 8 2 3 4 2 3 4" xfId="21155" xr:uid="{00000000-0005-0000-0000-0000C0A00000}"/>
    <cellStyle name="Percent 8 2 3 4 2 3 5" xfId="30400" xr:uid="{00000000-0005-0000-0000-0000C1A00000}"/>
    <cellStyle name="Percent 8 2 3 4 2 3 6" xfId="39645" xr:uid="{00000000-0005-0000-0000-0000C2A00000}"/>
    <cellStyle name="Percent 8 2 3 4 2 4" xfId="6221" xr:uid="{00000000-0005-0000-0000-0000C3A00000}"/>
    <cellStyle name="Percent 8 2 3 4 2 4 2" xfId="15466" xr:uid="{00000000-0005-0000-0000-0000C4A00000}"/>
    <cellStyle name="Percent 8 2 3 4 2 4 3" xfId="24716" xr:uid="{00000000-0005-0000-0000-0000C5A00000}"/>
    <cellStyle name="Percent 8 2 3 4 2 4 4" xfId="33961" xr:uid="{00000000-0005-0000-0000-0000C6A00000}"/>
    <cellStyle name="Percent 8 2 3 4 2 4 5" xfId="43206" xr:uid="{00000000-0005-0000-0000-0000C7A00000}"/>
    <cellStyle name="Percent 8 2 3 4 2 5" xfId="10484" xr:uid="{00000000-0005-0000-0000-0000C8A00000}"/>
    <cellStyle name="Percent 8 2 3 4 2 6" xfId="19734" xr:uid="{00000000-0005-0000-0000-0000C9A00000}"/>
    <cellStyle name="Percent 8 2 3 4 2 7" xfId="28979" xr:uid="{00000000-0005-0000-0000-0000CAA00000}"/>
    <cellStyle name="Percent 8 2 3 4 2 8" xfId="38224" xr:uid="{00000000-0005-0000-0000-0000CBA00000}"/>
    <cellStyle name="Percent 8 2 3 4 3" xfId="3379" xr:uid="{00000000-0005-0000-0000-0000CCA00000}"/>
    <cellStyle name="Percent 8 2 3 4 3 2" xfId="8361" xr:uid="{00000000-0005-0000-0000-0000CDA00000}"/>
    <cellStyle name="Percent 8 2 3 4 3 2 2" xfId="17606" xr:uid="{00000000-0005-0000-0000-0000CEA00000}"/>
    <cellStyle name="Percent 8 2 3 4 3 2 3" xfId="26856" xr:uid="{00000000-0005-0000-0000-0000CFA00000}"/>
    <cellStyle name="Percent 8 2 3 4 3 2 4" xfId="36101" xr:uid="{00000000-0005-0000-0000-0000D0A00000}"/>
    <cellStyle name="Percent 8 2 3 4 3 2 5" xfId="45346" xr:uid="{00000000-0005-0000-0000-0000D1A00000}"/>
    <cellStyle name="Percent 8 2 3 4 3 3" xfId="12624" xr:uid="{00000000-0005-0000-0000-0000D2A00000}"/>
    <cellStyle name="Percent 8 2 3 4 3 4" xfId="21874" xr:uid="{00000000-0005-0000-0000-0000D3A00000}"/>
    <cellStyle name="Percent 8 2 3 4 3 5" xfId="31119" xr:uid="{00000000-0005-0000-0000-0000D4A00000}"/>
    <cellStyle name="Percent 8 2 3 4 3 6" xfId="40364" xr:uid="{00000000-0005-0000-0000-0000D5A00000}"/>
    <cellStyle name="Percent 8 2 3 4 4" xfId="1941" xr:uid="{00000000-0005-0000-0000-0000D6A00000}"/>
    <cellStyle name="Percent 8 2 3 4 4 2" xfId="6923" xr:uid="{00000000-0005-0000-0000-0000D7A00000}"/>
    <cellStyle name="Percent 8 2 3 4 4 2 2" xfId="16168" xr:uid="{00000000-0005-0000-0000-0000D8A00000}"/>
    <cellStyle name="Percent 8 2 3 4 4 2 3" xfId="25418" xr:uid="{00000000-0005-0000-0000-0000D9A00000}"/>
    <cellStyle name="Percent 8 2 3 4 4 2 4" xfId="34663" xr:uid="{00000000-0005-0000-0000-0000DAA00000}"/>
    <cellStyle name="Percent 8 2 3 4 4 2 5" xfId="43908" xr:uid="{00000000-0005-0000-0000-0000DBA00000}"/>
    <cellStyle name="Percent 8 2 3 4 4 3" xfId="11186" xr:uid="{00000000-0005-0000-0000-0000DCA00000}"/>
    <cellStyle name="Percent 8 2 3 4 4 4" xfId="20436" xr:uid="{00000000-0005-0000-0000-0000DDA00000}"/>
    <cellStyle name="Percent 8 2 3 4 4 5" xfId="29681" xr:uid="{00000000-0005-0000-0000-0000DEA00000}"/>
    <cellStyle name="Percent 8 2 3 4 4 6" xfId="38926" xr:uid="{00000000-0005-0000-0000-0000DFA00000}"/>
    <cellStyle name="Percent 8 2 3 4 5" xfId="5519" xr:uid="{00000000-0005-0000-0000-0000E0A00000}"/>
    <cellStyle name="Percent 8 2 3 4 5 2" xfId="14764" xr:uid="{00000000-0005-0000-0000-0000E1A00000}"/>
    <cellStyle name="Percent 8 2 3 4 5 3" xfId="24014" xr:uid="{00000000-0005-0000-0000-0000E2A00000}"/>
    <cellStyle name="Percent 8 2 3 4 5 4" xfId="33259" xr:uid="{00000000-0005-0000-0000-0000E3A00000}"/>
    <cellStyle name="Percent 8 2 3 4 5 5" xfId="42504" xr:uid="{00000000-0005-0000-0000-0000E4A00000}"/>
    <cellStyle name="Percent 8 2 3 4 6" xfId="4800" xr:uid="{00000000-0005-0000-0000-0000E5A00000}"/>
    <cellStyle name="Percent 8 2 3 4 6 2" xfId="14045" xr:uid="{00000000-0005-0000-0000-0000E6A00000}"/>
    <cellStyle name="Percent 8 2 3 4 6 3" xfId="23295" xr:uid="{00000000-0005-0000-0000-0000E7A00000}"/>
    <cellStyle name="Percent 8 2 3 4 6 4" xfId="32540" xr:uid="{00000000-0005-0000-0000-0000E8A00000}"/>
    <cellStyle name="Percent 8 2 3 4 6 5" xfId="41785" xr:uid="{00000000-0005-0000-0000-0000E9A00000}"/>
    <cellStyle name="Percent 8 2 3 4 7" xfId="9782" xr:uid="{00000000-0005-0000-0000-0000EAA00000}"/>
    <cellStyle name="Percent 8 2 3 4 8" xfId="19032" xr:uid="{00000000-0005-0000-0000-0000EBA00000}"/>
    <cellStyle name="Percent 8 2 3 4 9" xfId="28277" xr:uid="{00000000-0005-0000-0000-0000ECA00000}"/>
    <cellStyle name="Percent 8 2 3 5" xfId="888" xr:uid="{00000000-0005-0000-0000-0000EDA00000}"/>
    <cellStyle name="Percent 8 2 3 5 2" xfId="3730" xr:uid="{00000000-0005-0000-0000-0000EEA00000}"/>
    <cellStyle name="Percent 8 2 3 5 2 2" xfId="8712" xr:uid="{00000000-0005-0000-0000-0000EFA00000}"/>
    <cellStyle name="Percent 8 2 3 5 2 2 2" xfId="17957" xr:uid="{00000000-0005-0000-0000-0000F0A00000}"/>
    <cellStyle name="Percent 8 2 3 5 2 2 3" xfId="27207" xr:uid="{00000000-0005-0000-0000-0000F1A00000}"/>
    <cellStyle name="Percent 8 2 3 5 2 2 4" xfId="36452" xr:uid="{00000000-0005-0000-0000-0000F2A00000}"/>
    <cellStyle name="Percent 8 2 3 5 2 2 5" xfId="45697" xr:uid="{00000000-0005-0000-0000-0000F3A00000}"/>
    <cellStyle name="Percent 8 2 3 5 2 3" xfId="12975" xr:uid="{00000000-0005-0000-0000-0000F4A00000}"/>
    <cellStyle name="Percent 8 2 3 5 2 4" xfId="22225" xr:uid="{00000000-0005-0000-0000-0000F5A00000}"/>
    <cellStyle name="Percent 8 2 3 5 2 5" xfId="31470" xr:uid="{00000000-0005-0000-0000-0000F6A00000}"/>
    <cellStyle name="Percent 8 2 3 5 2 6" xfId="40715" xr:uid="{00000000-0005-0000-0000-0000F7A00000}"/>
    <cellStyle name="Percent 8 2 3 5 3" xfId="2292" xr:uid="{00000000-0005-0000-0000-0000F8A00000}"/>
    <cellStyle name="Percent 8 2 3 5 3 2" xfId="7274" xr:uid="{00000000-0005-0000-0000-0000F9A00000}"/>
    <cellStyle name="Percent 8 2 3 5 3 2 2" xfId="16519" xr:uid="{00000000-0005-0000-0000-0000FAA00000}"/>
    <cellStyle name="Percent 8 2 3 5 3 2 3" xfId="25769" xr:uid="{00000000-0005-0000-0000-0000FBA00000}"/>
    <cellStyle name="Percent 8 2 3 5 3 2 4" xfId="35014" xr:uid="{00000000-0005-0000-0000-0000FCA00000}"/>
    <cellStyle name="Percent 8 2 3 5 3 2 5" xfId="44259" xr:uid="{00000000-0005-0000-0000-0000FDA00000}"/>
    <cellStyle name="Percent 8 2 3 5 3 3" xfId="11537" xr:uid="{00000000-0005-0000-0000-0000FEA00000}"/>
    <cellStyle name="Percent 8 2 3 5 3 4" xfId="20787" xr:uid="{00000000-0005-0000-0000-0000FFA00000}"/>
    <cellStyle name="Percent 8 2 3 5 3 5" xfId="30032" xr:uid="{00000000-0005-0000-0000-000000A10000}"/>
    <cellStyle name="Percent 8 2 3 5 3 6" xfId="39277" xr:uid="{00000000-0005-0000-0000-000001A10000}"/>
    <cellStyle name="Percent 8 2 3 5 4" xfId="5870" xr:uid="{00000000-0005-0000-0000-000002A10000}"/>
    <cellStyle name="Percent 8 2 3 5 4 2" xfId="15115" xr:uid="{00000000-0005-0000-0000-000003A10000}"/>
    <cellStyle name="Percent 8 2 3 5 4 3" xfId="24365" xr:uid="{00000000-0005-0000-0000-000004A10000}"/>
    <cellStyle name="Percent 8 2 3 5 4 4" xfId="33610" xr:uid="{00000000-0005-0000-0000-000005A10000}"/>
    <cellStyle name="Percent 8 2 3 5 4 5" xfId="42855" xr:uid="{00000000-0005-0000-0000-000006A10000}"/>
    <cellStyle name="Percent 8 2 3 5 5" xfId="10133" xr:uid="{00000000-0005-0000-0000-000007A10000}"/>
    <cellStyle name="Percent 8 2 3 5 6" xfId="19383" xr:uid="{00000000-0005-0000-0000-000008A10000}"/>
    <cellStyle name="Percent 8 2 3 5 7" xfId="28628" xr:uid="{00000000-0005-0000-0000-000009A10000}"/>
    <cellStyle name="Percent 8 2 3 5 8" xfId="37873" xr:uid="{00000000-0005-0000-0000-00000AA10000}"/>
    <cellStyle name="Percent 8 2 3 6" xfId="3011" xr:uid="{00000000-0005-0000-0000-00000BA10000}"/>
    <cellStyle name="Percent 8 2 3 6 2" xfId="7993" xr:uid="{00000000-0005-0000-0000-00000CA10000}"/>
    <cellStyle name="Percent 8 2 3 6 2 2" xfId="17238" xr:uid="{00000000-0005-0000-0000-00000DA10000}"/>
    <cellStyle name="Percent 8 2 3 6 2 3" xfId="26488" xr:uid="{00000000-0005-0000-0000-00000EA10000}"/>
    <cellStyle name="Percent 8 2 3 6 2 4" xfId="35733" xr:uid="{00000000-0005-0000-0000-00000FA10000}"/>
    <cellStyle name="Percent 8 2 3 6 2 5" xfId="44978" xr:uid="{00000000-0005-0000-0000-000010A10000}"/>
    <cellStyle name="Percent 8 2 3 6 3" xfId="12256" xr:uid="{00000000-0005-0000-0000-000011A10000}"/>
    <cellStyle name="Percent 8 2 3 6 4" xfId="21506" xr:uid="{00000000-0005-0000-0000-000012A10000}"/>
    <cellStyle name="Percent 8 2 3 6 5" xfId="30751" xr:uid="{00000000-0005-0000-0000-000013A10000}"/>
    <cellStyle name="Percent 8 2 3 6 6" xfId="39996" xr:uid="{00000000-0005-0000-0000-000014A10000}"/>
    <cellStyle name="Percent 8 2 3 7" xfId="1629" xr:uid="{00000000-0005-0000-0000-000015A10000}"/>
    <cellStyle name="Percent 8 2 3 7 2" xfId="6611" xr:uid="{00000000-0005-0000-0000-000016A10000}"/>
    <cellStyle name="Percent 8 2 3 7 2 2" xfId="15856" xr:uid="{00000000-0005-0000-0000-000017A10000}"/>
    <cellStyle name="Percent 8 2 3 7 2 3" xfId="25106" xr:uid="{00000000-0005-0000-0000-000018A10000}"/>
    <cellStyle name="Percent 8 2 3 7 2 4" xfId="34351" xr:uid="{00000000-0005-0000-0000-000019A10000}"/>
    <cellStyle name="Percent 8 2 3 7 2 5" xfId="43596" xr:uid="{00000000-0005-0000-0000-00001AA10000}"/>
    <cellStyle name="Percent 8 2 3 7 3" xfId="10874" xr:uid="{00000000-0005-0000-0000-00001BA10000}"/>
    <cellStyle name="Percent 8 2 3 7 4" xfId="20124" xr:uid="{00000000-0005-0000-0000-00001CA10000}"/>
    <cellStyle name="Percent 8 2 3 7 5" xfId="29369" xr:uid="{00000000-0005-0000-0000-00001DA10000}"/>
    <cellStyle name="Percent 8 2 3 7 6" xfId="38614" xr:uid="{00000000-0005-0000-0000-00001EA10000}"/>
    <cellStyle name="Percent 8 2 3 8" xfId="5151" xr:uid="{00000000-0005-0000-0000-00001FA10000}"/>
    <cellStyle name="Percent 8 2 3 8 2" xfId="14396" xr:uid="{00000000-0005-0000-0000-000020A10000}"/>
    <cellStyle name="Percent 8 2 3 8 3" xfId="23646" xr:uid="{00000000-0005-0000-0000-000021A10000}"/>
    <cellStyle name="Percent 8 2 3 8 4" xfId="32891" xr:uid="{00000000-0005-0000-0000-000022A10000}"/>
    <cellStyle name="Percent 8 2 3 8 5" xfId="42136" xr:uid="{00000000-0005-0000-0000-000023A10000}"/>
    <cellStyle name="Percent 8 2 3 9" xfId="4449" xr:uid="{00000000-0005-0000-0000-000024A10000}"/>
    <cellStyle name="Percent 8 2 3 9 2" xfId="13694" xr:uid="{00000000-0005-0000-0000-000025A10000}"/>
    <cellStyle name="Percent 8 2 3 9 3" xfId="22944" xr:uid="{00000000-0005-0000-0000-000026A10000}"/>
    <cellStyle name="Percent 8 2 3 9 4" xfId="32189" xr:uid="{00000000-0005-0000-0000-000027A10000}"/>
    <cellStyle name="Percent 8 2 3 9 5" xfId="41434" xr:uid="{00000000-0005-0000-0000-000028A10000}"/>
    <cellStyle name="Percent 8 2 4" xfId="246" xr:uid="{00000000-0005-0000-0000-000029A10000}"/>
    <cellStyle name="Percent 8 2 4 10" xfId="27987" xr:uid="{00000000-0005-0000-0000-00002AA10000}"/>
    <cellStyle name="Percent 8 2 4 11" xfId="37232" xr:uid="{00000000-0005-0000-0000-00002BA10000}"/>
    <cellStyle name="Percent 8 2 4 2" xfId="615" xr:uid="{00000000-0005-0000-0000-00002CA10000}"/>
    <cellStyle name="Percent 8 2 4 2 10" xfId="37600" xr:uid="{00000000-0005-0000-0000-00002DA10000}"/>
    <cellStyle name="Percent 8 2 4 2 2" xfId="1317" xr:uid="{00000000-0005-0000-0000-00002EA10000}"/>
    <cellStyle name="Percent 8 2 4 2 2 2" xfId="4159" xr:uid="{00000000-0005-0000-0000-00002FA10000}"/>
    <cellStyle name="Percent 8 2 4 2 2 2 2" xfId="9141" xr:uid="{00000000-0005-0000-0000-000030A10000}"/>
    <cellStyle name="Percent 8 2 4 2 2 2 2 2" xfId="18386" xr:uid="{00000000-0005-0000-0000-000031A10000}"/>
    <cellStyle name="Percent 8 2 4 2 2 2 2 3" xfId="27636" xr:uid="{00000000-0005-0000-0000-000032A10000}"/>
    <cellStyle name="Percent 8 2 4 2 2 2 2 4" xfId="36881" xr:uid="{00000000-0005-0000-0000-000033A10000}"/>
    <cellStyle name="Percent 8 2 4 2 2 2 2 5" xfId="46126" xr:uid="{00000000-0005-0000-0000-000034A10000}"/>
    <cellStyle name="Percent 8 2 4 2 2 2 3" xfId="13404" xr:uid="{00000000-0005-0000-0000-000035A10000}"/>
    <cellStyle name="Percent 8 2 4 2 2 2 4" xfId="22654" xr:uid="{00000000-0005-0000-0000-000036A10000}"/>
    <cellStyle name="Percent 8 2 4 2 2 2 5" xfId="31899" xr:uid="{00000000-0005-0000-0000-000037A10000}"/>
    <cellStyle name="Percent 8 2 4 2 2 2 6" xfId="41144" xr:uid="{00000000-0005-0000-0000-000038A10000}"/>
    <cellStyle name="Percent 8 2 4 2 2 3" xfId="2738" xr:uid="{00000000-0005-0000-0000-000039A10000}"/>
    <cellStyle name="Percent 8 2 4 2 2 3 2" xfId="7720" xr:uid="{00000000-0005-0000-0000-00003AA10000}"/>
    <cellStyle name="Percent 8 2 4 2 2 3 2 2" xfId="16965" xr:uid="{00000000-0005-0000-0000-00003BA10000}"/>
    <cellStyle name="Percent 8 2 4 2 2 3 2 3" xfId="26215" xr:uid="{00000000-0005-0000-0000-00003CA10000}"/>
    <cellStyle name="Percent 8 2 4 2 2 3 2 4" xfId="35460" xr:uid="{00000000-0005-0000-0000-00003DA10000}"/>
    <cellStyle name="Percent 8 2 4 2 2 3 2 5" xfId="44705" xr:uid="{00000000-0005-0000-0000-00003EA10000}"/>
    <cellStyle name="Percent 8 2 4 2 2 3 3" xfId="11983" xr:uid="{00000000-0005-0000-0000-00003FA10000}"/>
    <cellStyle name="Percent 8 2 4 2 2 3 4" xfId="21233" xr:uid="{00000000-0005-0000-0000-000040A10000}"/>
    <cellStyle name="Percent 8 2 4 2 2 3 5" xfId="30478" xr:uid="{00000000-0005-0000-0000-000041A10000}"/>
    <cellStyle name="Percent 8 2 4 2 2 3 6" xfId="39723" xr:uid="{00000000-0005-0000-0000-000042A10000}"/>
    <cellStyle name="Percent 8 2 4 2 2 4" xfId="6299" xr:uid="{00000000-0005-0000-0000-000043A10000}"/>
    <cellStyle name="Percent 8 2 4 2 2 4 2" xfId="15544" xr:uid="{00000000-0005-0000-0000-000044A10000}"/>
    <cellStyle name="Percent 8 2 4 2 2 4 3" xfId="24794" xr:uid="{00000000-0005-0000-0000-000045A10000}"/>
    <cellStyle name="Percent 8 2 4 2 2 4 4" xfId="34039" xr:uid="{00000000-0005-0000-0000-000046A10000}"/>
    <cellStyle name="Percent 8 2 4 2 2 4 5" xfId="43284" xr:uid="{00000000-0005-0000-0000-000047A10000}"/>
    <cellStyle name="Percent 8 2 4 2 2 5" xfId="10562" xr:uid="{00000000-0005-0000-0000-000048A10000}"/>
    <cellStyle name="Percent 8 2 4 2 2 6" xfId="19812" xr:uid="{00000000-0005-0000-0000-000049A10000}"/>
    <cellStyle name="Percent 8 2 4 2 2 7" xfId="29057" xr:uid="{00000000-0005-0000-0000-00004AA10000}"/>
    <cellStyle name="Percent 8 2 4 2 2 8" xfId="38302" xr:uid="{00000000-0005-0000-0000-00004BA10000}"/>
    <cellStyle name="Percent 8 2 4 2 3" xfId="3457" xr:uid="{00000000-0005-0000-0000-00004CA10000}"/>
    <cellStyle name="Percent 8 2 4 2 3 2" xfId="8439" xr:uid="{00000000-0005-0000-0000-00004DA10000}"/>
    <cellStyle name="Percent 8 2 4 2 3 2 2" xfId="17684" xr:uid="{00000000-0005-0000-0000-00004EA10000}"/>
    <cellStyle name="Percent 8 2 4 2 3 2 3" xfId="26934" xr:uid="{00000000-0005-0000-0000-00004FA10000}"/>
    <cellStyle name="Percent 8 2 4 2 3 2 4" xfId="36179" xr:uid="{00000000-0005-0000-0000-000050A10000}"/>
    <cellStyle name="Percent 8 2 4 2 3 2 5" xfId="45424" xr:uid="{00000000-0005-0000-0000-000051A10000}"/>
    <cellStyle name="Percent 8 2 4 2 3 3" xfId="12702" xr:uid="{00000000-0005-0000-0000-000052A10000}"/>
    <cellStyle name="Percent 8 2 4 2 3 4" xfId="21952" xr:uid="{00000000-0005-0000-0000-000053A10000}"/>
    <cellStyle name="Percent 8 2 4 2 3 5" xfId="31197" xr:uid="{00000000-0005-0000-0000-000054A10000}"/>
    <cellStyle name="Percent 8 2 4 2 3 6" xfId="40442" xr:uid="{00000000-0005-0000-0000-000055A10000}"/>
    <cellStyle name="Percent 8 2 4 2 4" xfId="2019" xr:uid="{00000000-0005-0000-0000-000056A10000}"/>
    <cellStyle name="Percent 8 2 4 2 4 2" xfId="7001" xr:uid="{00000000-0005-0000-0000-000057A10000}"/>
    <cellStyle name="Percent 8 2 4 2 4 2 2" xfId="16246" xr:uid="{00000000-0005-0000-0000-000058A10000}"/>
    <cellStyle name="Percent 8 2 4 2 4 2 3" xfId="25496" xr:uid="{00000000-0005-0000-0000-000059A10000}"/>
    <cellStyle name="Percent 8 2 4 2 4 2 4" xfId="34741" xr:uid="{00000000-0005-0000-0000-00005AA10000}"/>
    <cellStyle name="Percent 8 2 4 2 4 2 5" xfId="43986" xr:uid="{00000000-0005-0000-0000-00005BA10000}"/>
    <cellStyle name="Percent 8 2 4 2 4 3" xfId="11264" xr:uid="{00000000-0005-0000-0000-00005CA10000}"/>
    <cellStyle name="Percent 8 2 4 2 4 4" xfId="20514" xr:uid="{00000000-0005-0000-0000-00005DA10000}"/>
    <cellStyle name="Percent 8 2 4 2 4 5" xfId="29759" xr:uid="{00000000-0005-0000-0000-00005EA10000}"/>
    <cellStyle name="Percent 8 2 4 2 4 6" xfId="39004" xr:uid="{00000000-0005-0000-0000-00005FA10000}"/>
    <cellStyle name="Percent 8 2 4 2 5" xfId="5597" xr:uid="{00000000-0005-0000-0000-000060A10000}"/>
    <cellStyle name="Percent 8 2 4 2 5 2" xfId="14842" xr:uid="{00000000-0005-0000-0000-000061A10000}"/>
    <cellStyle name="Percent 8 2 4 2 5 3" xfId="24092" xr:uid="{00000000-0005-0000-0000-000062A10000}"/>
    <cellStyle name="Percent 8 2 4 2 5 4" xfId="33337" xr:uid="{00000000-0005-0000-0000-000063A10000}"/>
    <cellStyle name="Percent 8 2 4 2 5 5" xfId="42582" xr:uid="{00000000-0005-0000-0000-000064A10000}"/>
    <cellStyle name="Percent 8 2 4 2 6" xfId="4878" xr:uid="{00000000-0005-0000-0000-000065A10000}"/>
    <cellStyle name="Percent 8 2 4 2 6 2" xfId="14123" xr:uid="{00000000-0005-0000-0000-000066A10000}"/>
    <cellStyle name="Percent 8 2 4 2 6 3" xfId="23373" xr:uid="{00000000-0005-0000-0000-000067A10000}"/>
    <cellStyle name="Percent 8 2 4 2 6 4" xfId="32618" xr:uid="{00000000-0005-0000-0000-000068A10000}"/>
    <cellStyle name="Percent 8 2 4 2 6 5" xfId="41863" xr:uid="{00000000-0005-0000-0000-000069A10000}"/>
    <cellStyle name="Percent 8 2 4 2 7" xfId="9860" xr:uid="{00000000-0005-0000-0000-00006AA10000}"/>
    <cellStyle name="Percent 8 2 4 2 8" xfId="19110" xr:uid="{00000000-0005-0000-0000-00006BA10000}"/>
    <cellStyle name="Percent 8 2 4 2 9" xfId="28355" xr:uid="{00000000-0005-0000-0000-00006CA10000}"/>
    <cellStyle name="Percent 8 2 4 3" xfId="966" xr:uid="{00000000-0005-0000-0000-00006DA10000}"/>
    <cellStyle name="Percent 8 2 4 3 2" xfId="3808" xr:uid="{00000000-0005-0000-0000-00006EA10000}"/>
    <cellStyle name="Percent 8 2 4 3 2 2" xfId="8790" xr:uid="{00000000-0005-0000-0000-00006FA10000}"/>
    <cellStyle name="Percent 8 2 4 3 2 2 2" xfId="18035" xr:uid="{00000000-0005-0000-0000-000070A10000}"/>
    <cellStyle name="Percent 8 2 4 3 2 2 3" xfId="27285" xr:uid="{00000000-0005-0000-0000-000071A10000}"/>
    <cellStyle name="Percent 8 2 4 3 2 2 4" xfId="36530" xr:uid="{00000000-0005-0000-0000-000072A10000}"/>
    <cellStyle name="Percent 8 2 4 3 2 2 5" xfId="45775" xr:uid="{00000000-0005-0000-0000-000073A10000}"/>
    <cellStyle name="Percent 8 2 4 3 2 3" xfId="13053" xr:uid="{00000000-0005-0000-0000-000074A10000}"/>
    <cellStyle name="Percent 8 2 4 3 2 4" xfId="22303" xr:uid="{00000000-0005-0000-0000-000075A10000}"/>
    <cellStyle name="Percent 8 2 4 3 2 5" xfId="31548" xr:uid="{00000000-0005-0000-0000-000076A10000}"/>
    <cellStyle name="Percent 8 2 4 3 2 6" xfId="40793" xr:uid="{00000000-0005-0000-0000-000077A10000}"/>
    <cellStyle name="Percent 8 2 4 3 3" xfId="2370" xr:uid="{00000000-0005-0000-0000-000078A10000}"/>
    <cellStyle name="Percent 8 2 4 3 3 2" xfId="7352" xr:uid="{00000000-0005-0000-0000-000079A10000}"/>
    <cellStyle name="Percent 8 2 4 3 3 2 2" xfId="16597" xr:uid="{00000000-0005-0000-0000-00007AA10000}"/>
    <cellStyle name="Percent 8 2 4 3 3 2 3" xfId="25847" xr:uid="{00000000-0005-0000-0000-00007BA10000}"/>
    <cellStyle name="Percent 8 2 4 3 3 2 4" xfId="35092" xr:uid="{00000000-0005-0000-0000-00007CA10000}"/>
    <cellStyle name="Percent 8 2 4 3 3 2 5" xfId="44337" xr:uid="{00000000-0005-0000-0000-00007DA10000}"/>
    <cellStyle name="Percent 8 2 4 3 3 3" xfId="11615" xr:uid="{00000000-0005-0000-0000-00007EA10000}"/>
    <cellStyle name="Percent 8 2 4 3 3 4" xfId="20865" xr:uid="{00000000-0005-0000-0000-00007FA10000}"/>
    <cellStyle name="Percent 8 2 4 3 3 5" xfId="30110" xr:uid="{00000000-0005-0000-0000-000080A10000}"/>
    <cellStyle name="Percent 8 2 4 3 3 6" xfId="39355" xr:uid="{00000000-0005-0000-0000-000081A10000}"/>
    <cellStyle name="Percent 8 2 4 3 4" xfId="5948" xr:uid="{00000000-0005-0000-0000-000082A10000}"/>
    <cellStyle name="Percent 8 2 4 3 4 2" xfId="15193" xr:uid="{00000000-0005-0000-0000-000083A10000}"/>
    <cellStyle name="Percent 8 2 4 3 4 3" xfId="24443" xr:uid="{00000000-0005-0000-0000-000084A10000}"/>
    <cellStyle name="Percent 8 2 4 3 4 4" xfId="33688" xr:uid="{00000000-0005-0000-0000-000085A10000}"/>
    <cellStyle name="Percent 8 2 4 3 4 5" xfId="42933" xr:uid="{00000000-0005-0000-0000-000086A10000}"/>
    <cellStyle name="Percent 8 2 4 3 5" xfId="10211" xr:uid="{00000000-0005-0000-0000-000087A10000}"/>
    <cellStyle name="Percent 8 2 4 3 6" xfId="19461" xr:uid="{00000000-0005-0000-0000-000088A10000}"/>
    <cellStyle name="Percent 8 2 4 3 7" xfId="28706" xr:uid="{00000000-0005-0000-0000-000089A10000}"/>
    <cellStyle name="Percent 8 2 4 3 8" xfId="37951" xr:uid="{00000000-0005-0000-0000-00008AA10000}"/>
    <cellStyle name="Percent 8 2 4 4" xfId="3089" xr:uid="{00000000-0005-0000-0000-00008BA10000}"/>
    <cellStyle name="Percent 8 2 4 4 2" xfId="8071" xr:uid="{00000000-0005-0000-0000-00008CA10000}"/>
    <cellStyle name="Percent 8 2 4 4 2 2" xfId="17316" xr:uid="{00000000-0005-0000-0000-00008DA10000}"/>
    <cellStyle name="Percent 8 2 4 4 2 3" xfId="26566" xr:uid="{00000000-0005-0000-0000-00008EA10000}"/>
    <cellStyle name="Percent 8 2 4 4 2 4" xfId="35811" xr:uid="{00000000-0005-0000-0000-00008FA10000}"/>
    <cellStyle name="Percent 8 2 4 4 2 5" xfId="45056" xr:uid="{00000000-0005-0000-0000-000090A10000}"/>
    <cellStyle name="Percent 8 2 4 4 3" xfId="12334" xr:uid="{00000000-0005-0000-0000-000091A10000}"/>
    <cellStyle name="Percent 8 2 4 4 4" xfId="21584" xr:uid="{00000000-0005-0000-0000-000092A10000}"/>
    <cellStyle name="Percent 8 2 4 4 5" xfId="30829" xr:uid="{00000000-0005-0000-0000-000093A10000}"/>
    <cellStyle name="Percent 8 2 4 4 6" xfId="40074" xr:uid="{00000000-0005-0000-0000-000094A10000}"/>
    <cellStyle name="Percent 8 2 4 5" xfId="1785" xr:uid="{00000000-0005-0000-0000-000095A10000}"/>
    <cellStyle name="Percent 8 2 4 5 2" xfId="6767" xr:uid="{00000000-0005-0000-0000-000096A10000}"/>
    <cellStyle name="Percent 8 2 4 5 2 2" xfId="16012" xr:uid="{00000000-0005-0000-0000-000097A10000}"/>
    <cellStyle name="Percent 8 2 4 5 2 3" xfId="25262" xr:uid="{00000000-0005-0000-0000-000098A10000}"/>
    <cellStyle name="Percent 8 2 4 5 2 4" xfId="34507" xr:uid="{00000000-0005-0000-0000-000099A10000}"/>
    <cellStyle name="Percent 8 2 4 5 2 5" xfId="43752" xr:uid="{00000000-0005-0000-0000-00009AA10000}"/>
    <cellStyle name="Percent 8 2 4 5 3" xfId="11030" xr:uid="{00000000-0005-0000-0000-00009BA10000}"/>
    <cellStyle name="Percent 8 2 4 5 4" xfId="20280" xr:uid="{00000000-0005-0000-0000-00009CA10000}"/>
    <cellStyle name="Percent 8 2 4 5 5" xfId="29525" xr:uid="{00000000-0005-0000-0000-00009DA10000}"/>
    <cellStyle name="Percent 8 2 4 5 6" xfId="38770" xr:uid="{00000000-0005-0000-0000-00009EA10000}"/>
    <cellStyle name="Percent 8 2 4 6" xfId="5229" xr:uid="{00000000-0005-0000-0000-00009FA10000}"/>
    <cellStyle name="Percent 8 2 4 6 2" xfId="14474" xr:uid="{00000000-0005-0000-0000-0000A0A10000}"/>
    <cellStyle name="Percent 8 2 4 6 3" xfId="23724" xr:uid="{00000000-0005-0000-0000-0000A1A10000}"/>
    <cellStyle name="Percent 8 2 4 6 4" xfId="32969" xr:uid="{00000000-0005-0000-0000-0000A2A10000}"/>
    <cellStyle name="Percent 8 2 4 6 5" xfId="42214" xr:uid="{00000000-0005-0000-0000-0000A3A10000}"/>
    <cellStyle name="Percent 8 2 4 7" xfId="4527" xr:uid="{00000000-0005-0000-0000-0000A4A10000}"/>
    <cellStyle name="Percent 8 2 4 7 2" xfId="13772" xr:uid="{00000000-0005-0000-0000-0000A5A10000}"/>
    <cellStyle name="Percent 8 2 4 7 3" xfId="23022" xr:uid="{00000000-0005-0000-0000-0000A6A10000}"/>
    <cellStyle name="Percent 8 2 4 7 4" xfId="32267" xr:uid="{00000000-0005-0000-0000-0000A7A10000}"/>
    <cellStyle name="Percent 8 2 4 7 5" xfId="41512" xr:uid="{00000000-0005-0000-0000-0000A8A10000}"/>
    <cellStyle name="Percent 8 2 4 8" xfId="9492" xr:uid="{00000000-0005-0000-0000-0000A9A10000}"/>
    <cellStyle name="Percent 8 2 4 9" xfId="18742" xr:uid="{00000000-0005-0000-0000-0000AAA10000}"/>
    <cellStyle name="Percent 8 2 5" xfId="363" xr:uid="{00000000-0005-0000-0000-0000ABA10000}"/>
    <cellStyle name="Percent 8 2 5 10" xfId="28104" xr:uid="{00000000-0005-0000-0000-0000ACA10000}"/>
    <cellStyle name="Percent 8 2 5 11" xfId="37349" xr:uid="{00000000-0005-0000-0000-0000ADA10000}"/>
    <cellStyle name="Percent 8 2 5 2" xfId="732" xr:uid="{00000000-0005-0000-0000-0000AEA10000}"/>
    <cellStyle name="Percent 8 2 5 2 10" xfId="37717" xr:uid="{00000000-0005-0000-0000-0000AFA10000}"/>
    <cellStyle name="Percent 8 2 5 2 2" xfId="1434" xr:uid="{00000000-0005-0000-0000-0000B0A10000}"/>
    <cellStyle name="Percent 8 2 5 2 2 2" xfId="4276" xr:uid="{00000000-0005-0000-0000-0000B1A10000}"/>
    <cellStyle name="Percent 8 2 5 2 2 2 2" xfId="9258" xr:uid="{00000000-0005-0000-0000-0000B2A10000}"/>
    <cellStyle name="Percent 8 2 5 2 2 2 2 2" xfId="18503" xr:uid="{00000000-0005-0000-0000-0000B3A10000}"/>
    <cellStyle name="Percent 8 2 5 2 2 2 2 3" xfId="27753" xr:uid="{00000000-0005-0000-0000-0000B4A10000}"/>
    <cellStyle name="Percent 8 2 5 2 2 2 2 4" xfId="36998" xr:uid="{00000000-0005-0000-0000-0000B5A10000}"/>
    <cellStyle name="Percent 8 2 5 2 2 2 2 5" xfId="46243" xr:uid="{00000000-0005-0000-0000-0000B6A10000}"/>
    <cellStyle name="Percent 8 2 5 2 2 2 3" xfId="13521" xr:uid="{00000000-0005-0000-0000-0000B7A10000}"/>
    <cellStyle name="Percent 8 2 5 2 2 2 4" xfId="22771" xr:uid="{00000000-0005-0000-0000-0000B8A10000}"/>
    <cellStyle name="Percent 8 2 5 2 2 2 5" xfId="32016" xr:uid="{00000000-0005-0000-0000-0000B9A10000}"/>
    <cellStyle name="Percent 8 2 5 2 2 2 6" xfId="41261" xr:uid="{00000000-0005-0000-0000-0000BAA10000}"/>
    <cellStyle name="Percent 8 2 5 2 2 3" xfId="2855" xr:uid="{00000000-0005-0000-0000-0000BBA10000}"/>
    <cellStyle name="Percent 8 2 5 2 2 3 2" xfId="7837" xr:uid="{00000000-0005-0000-0000-0000BCA10000}"/>
    <cellStyle name="Percent 8 2 5 2 2 3 2 2" xfId="17082" xr:uid="{00000000-0005-0000-0000-0000BDA10000}"/>
    <cellStyle name="Percent 8 2 5 2 2 3 2 3" xfId="26332" xr:uid="{00000000-0005-0000-0000-0000BEA10000}"/>
    <cellStyle name="Percent 8 2 5 2 2 3 2 4" xfId="35577" xr:uid="{00000000-0005-0000-0000-0000BFA10000}"/>
    <cellStyle name="Percent 8 2 5 2 2 3 2 5" xfId="44822" xr:uid="{00000000-0005-0000-0000-0000C0A10000}"/>
    <cellStyle name="Percent 8 2 5 2 2 3 3" xfId="12100" xr:uid="{00000000-0005-0000-0000-0000C1A10000}"/>
    <cellStyle name="Percent 8 2 5 2 2 3 4" xfId="21350" xr:uid="{00000000-0005-0000-0000-0000C2A10000}"/>
    <cellStyle name="Percent 8 2 5 2 2 3 5" xfId="30595" xr:uid="{00000000-0005-0000-0000-0000C3A10000}"/>
    <cellStyle name="Percent 8 2 5 2 2 3 6" xfId="39840" xr:uid="{00000000-0005-0000-0000-0000C4A10000}"/>
    <cellStyle name="Percent 8 2 5 2 2 4" xfId="6416" xr:uid="{00000000-0005-0000-0000-0000C5A10000}"/>
    <cellStyle name="Percent 8 2 5 2 2 4 2" xfId="15661" xr:uid="{00000000-0005-0000-0000-0000C6A10000}"/>
    <cellStyle name="Percent 8 2 5 2 2 4 3" xfId="24911" xr:uid="{00000000-0005-0000-0000-0000C7A10000}"/>
    <cellStyle name="Percent 8 2 5 2 2 4 4" xfId="34156" xr:uid="{00000000-0005-0000-0000-0000C8A10000}"/>
    <cellStyle name="Percent 8 2 5 2 2 4 5" xfId="43401" xr:uid="{00000000-0005-0000-0000-0000C9A10000}"/>
    <cellStyle name="Percent 8 2 5 2 2 5" xfId="10679" xr:uid="{00000000-0005-0000-0000-0000CAA10000}"/>
    <cellStyle name="Percent 8 2 5 2 2 6" xfId="19929" xr:uid="{00000000-0005-0000-0000-0000CBA10000}"/>
    <cellStyle name="Percent 8 2 5 2 2 7" xfId="29174" xr:uid="{00000000-0005-0000-0000-0000CCA10000}"/>
    <cellStyle name="Percent 8 2 5 2 2 8" xfId="38419" xr:uid="{00000000-0005-0000-0000-0000CDA10000}"/>
    <cellStyle name="Percent 8 2 5 2 3" xfId="3574" xr:uid="{00000000-0005-0000-0000-0000CEA10000}"/>
    <cellStyle name="Percent 8 2 5 2 3 2" xfId="8556" xr:uid="{00000000-0005-0000-0000-0000CFA10000}"/>
    <cellStyle name="Percent 8 2 5 2 3 2 2" xfId="17801" xr:uid="{00000000-0005-0000-0000-0000D0A10000}"/>
    <cellStyle name="Percent 8 2 5 2 3 2 3" xfId="27051" xr:uid="{00000000-0005-0000-0000-0000D1A10000}"/>
    <cellStyle name="Percent 8 2 5 2 3 2 4" xfId="36296" xr:uid="{00000000-0005-0000-0000-0000D2A10000}"/>
    <cellStyle name="Percent 8 2 5 2 3 2 5" xfId="45541" xr:uid="{00000000-0005-0000-0000-0000D3A10000}"/>
    <cellStyle name="Percent 8 2 5 2 3 3" xfId="12819" xr:uid="{00000000-0005-0000-0000-0000D4A10000}"/>
    <cellStyle name="Percent 8 2 5 2 3 4" xfId="22069" xr:uid="{00000000-0005-0000-0000-0000D5A10000}"/>
    <cellStyle name="Percent 8 2 5 2 3 5" xfId="31314" xr:uid="{00000000-0005-0000-0000-0000D6A10000}"/>
    <cellStyle name="Percent 8 2 5 2 3 6" xfId="40559" xr:uid="{00000000-0005-0000-0000-0000D7A10000}"/>
    <cellStyle name="Percent 8 2 5 2 4" xfId="2136" xr:uid="{00000000-0005-0000-0000-0000D8A10000}"/>
    <cellStyle name="Percent 8 2 5 2 4 2" xfId="7118" xr:uid="{00000000-0005-0000-0000-0000D9A10000}"/>
    <cellStyle name="Percent 8 2 5 2 4 2 2" xfId="16363" xr:uid="{00000000-0005-0000-0000-0000DAA10000}"/>
    <cellStyle name="Percent 8 2 5 2 4 2 3" xfId="25613" xr:uid="{00000000-0005-0000-0000-0000DBA10000}"/>
    <cellStyle name="Percent 8 2 5 2 4 2 4" xfId="34858" xr:uid="{00000000-0005-0000-0000-0000DCA10000}"/>
    <cellStyle name="Percent 8 2 5 2 4 2 5" xfId="44103" xr:uid="{00000000-0005-0000-0000-0000DDA10000}"/>
    <cellStyle name="Percent 8 2 5 2 4 3" xfId="11381" xr:uid="{00000000-0005-0000-0000-0000DEA10000}"/>
    <cellStyle name="Percent 8 2 5 2 4 4" xfId="20631" xr:uid="{00000000-0005-0000-0000-0000DFA10000}"/>
    <cellStyle name="Percent 8 2 5 2 4 5" xfId="29876" xr:uid="{00000000-0005-0000-0000-0000E0A10000}"/>
    <cellStyle name="Percent 8 2 5 2 4 6" xfId="39121" xr:uid="{00000000-0005-0000-0000-0000E1A10000}"/>
    <cellStyle name="Percent 8 2 5 2 5" xfId="5714" xr:uid="{00000000-0005-0000-0000-0000E2A10000}"/>
    <cellStyle name="Percent 8 2 5 2 5 2" xfId="14959" xr:uid="{00000000-0005-0000-0000-0000E3A10000}"/>
    <cellStyle name="Percent 8 2 5 2 5 3" xfId="24209" xr:uid="{00000000-0005-0000-0000-0000E4A10000}"/>
    <cellStyle name="Percent 8 2 5 2 5 4" xfId="33454" xr:uid="{00000000-0005-0000-0000-0000E5A10000}"/>
    <cellStyle name="Percent 8 2 5 2 5 5" xfId="42699" xr:uid="{00000000-0005-0000-0000-0000E6A10000}"/>
    <cellStyle name="Percent 8 2 5 2 6" xfId="4995" xr:uid="{00000000-0005-0000-0000-0000E7A10000}"/>
    <cellStyle name="Percent 8 2 5 2 6 2" xfId="14240" xr:uid="{00000000-0005-0000-0000-0000E8A10000}"/>
    <cellStyle name="Percent 8 2 5 2 6 3" xfId="23490" xr:uid="{00000000-0005-0000-0000-0000E9A10000}"/>
    <cellStyle name="Percent 8 2 5 2 6 4" xfId="32735" xr:uid="{00000000-0005-0000-0000-0000EAA10000}"/>
    <cellStyle name="Percent 8 2 5 2 6 5" xfId="41980" xr:uid="{00000000-0005-0000-0000-0000EBA10000}"/>
    <cellStyle name="Percent 8 2 5 2 7" xfId="9977" xr:uid="{00000000-0005-0000-0000-0000ECA10000}"/>
    <cellStyle name="Percent 8 2 5 2 8" xfId="19227" xr:uid="{00000000-0005-0000-0000-0000EDA10000}"/>
    <cellStyle name="Percent 8 2 5 2 9" xfId="28472" xr:uid="{00000000-0005-0000-0000-0000EEA10000}"/>
    <cellStyle name="Percent 8 2 5 3" xfId="1083" xr:uid="{00000000-0005-0000-0000-0000EFA10000}"/>
    <cellStyle name="Percent 8 2 5 3 2" xfId="3925" xr:uid="{00000000-0005-0000-0000-0000F0A10000}"/>
    <cellStyle name="Percent 8 2 5 3 2 2" xfId="8907" xr:uid="{00000000-0005-0000-0000-0000F1A10000}"/>
    <cellStyle name="Percent 8 2 5 3 2 2 2" xfId="18152" xr:uid="{00000000-0005-0000-0000-0000F2A10000}"/>
    <cellStyle name="Percent 8 2 5 3 2 2 3" xfId="27402" xr:uid="{00000000-0005-0000-0000-0000F3A10000}"/>
    <cellStyle name="Percent 8 2 5 3 2 2 4" xfId="36647" xr:uid="{00000000-0005-0000-0000-0000F4A10000}"/>
    <cellStyle name="Percent 8 2 5 3 2 2 5" xfId="45892" xr:uid="{00000000-0005-0000-0000-0000F5A10000}"/>
    <cellStyle name="Percent 8 2 5 3 2 3" xfId="13170" xr:uid="{00000000-0005-0000-0000-0000F6A10000}"/>
    <cellStyle name="Percent 8 2 5 3 2 4" xfId="22420" xr:uid="{00000000-0005-0000-0000-0000F7A10000}"/>
    <cellStyle name="Percent 8 2 5 3 2 5" xfId="31665" xr:uid="{00000000-0005-0000-0000-0000F8A10000}"/>
    <cellStyle name="Percent 8 2 5 3 2 6" xfId="40910" xr:uid="{00000000-0005-0000-0000-0000F9A10000}"/>
    <cellStyle name="Percent 8 2 5 3 3" xfId="2487" xr:uid="{00000000-0005-0000-0000-0000FAA10000}"/>
    <cellStyle name="Percent 8 2 5 3 3 2" xfId="7469" xr:uid="{00000000-0005-0000-0000-0000FBA10000}"/>
    <cellStyle name="Percent 8 2 5 3 3 2 2" xfId="16714" xr:uid="{00000000-0005-0000-0000-0000FCA10000}"/>
    <cellStyle name="Percent 8 2 5 3 3 2 3" xfId="25964" xr:uid="{00000000-0005-0000-0000-0000FDA10000}"/>
    <cellStyle name="Percent 8 2 5 3 3 2 4" xfId="35209" xr:uid="{00000000-0005-0000-0000-0000FEA10000}"/>
    <cellStyle name="Percent 8 2 5 3 3 2 5" xfId="44454" xr:uid="{00000000-0005-0000-0000-0000FFA10000}"/>
    <cellStyle name="Percent 8 2 5 3 3 3" xfId="11732" xr:uid="{00000000-0005-0000-0000-000000A20000}"/>
    <cellStyle name="Percent 8 2 5 3 3 4" xfId="20982" xr:uid="{00000000-0005-0000-0000-000001A20000}"/>
    <cellStyle name="Percent 8 2 5 3 3 5" xfId="30227" xr:uid="{00000000-0005-0000-0000-000002A20000}"/>
    <cellStyle name="Percent 8 2 5 3 3 6" xfId="39472" xr:uid="{00000000-0005-0000-0000-000003A20000}"/>
    <cellStyle name="Percent 8 2 5 3 4" xfId="6065" xr:uid="{00000000-0005-0000-0000-000004A20000}"/>
    <cellStyle name="Percent 8 2 5 3 4 2" xfId="15310" xr:uid="{00000000-0005-0000-0000-000005A20000}"/>
    <cellStyle name="Percent 8 2 5 3 4 3" xfId="24560" xr:uid="{00000000-0005-0000-0000-000006A20000}"/>
    <cellStyle name="Percent 8 2 5 3 4 4" xfId="33805" xr:uid="{00000000-0005-0000-0000-000007A20000}"/>
    <cellStyle name="Percent 8 2 5 3 4 5" xfId="43050" xr:uid="{00000000-0005-0000-0000-000008A20000}"/>
    <cellStyle name="Percent 8 2 5 3 5" xfId="10328" xr:uid="{00000000-0005-0000-0000-000009A20000}"/>
    <cellStyle name="Percent 8 2 5 3 6" xfId="19578" xr:uid="{00000000-0005-0000-0000-00000AA20000}"/>
    <cellStyle name="Percent 8 2 5 3 7" xfId="28823" xr:uid="{00000000-0005-0000-0000-00000BA20000}"/>
    <cellStyle name="Percent 8 2 5 3 8" xfId="38068" xr:uid="{00000000-0005-0000-0000-00000CA20000}"/>
    <cellStyle name="Percent 8 2 5 4" xfId="3206" xr:uid="{00000000-0005-0000-0000-00000DA20000}"/>
    <cellStyle name="Percent 8 2 5 4 2" xfId="8188" xr:uid="{00000000-0005-0000-0000-00000EA20000}"/>
    <cellStyle name="Percent 8 2 5 4 2 2" xfId="17433" xr:uid="{00000000-0005-0000-0000-00000FA20000}"/>
    <cellStyle name="Percent 8 2 5 4 2 3" xfId="26683" xr:uid="{00000000-0005-0000-0000-000010A20000}"/>
    <cellStyle name="Percent 8 2 5 4 2 4" xfId="35928" xr:uid="{00000000-0005-0000-0000-000011A20000}"/>
    <cellStyle name="Percent 8 2 5 4 2 5" xfId="45173" xr:uid="{00000000-0005-0000-0000-000012A20000}"/>
    <cellStyle name="Percent 8 2 5 4 3" xfId="12451" xr:uid="{00000000-0005-0000-0000-000013A20000}"/>
    <cellStyle name="Percent 8 2 5 4 4" xfId="21701" xr:uid="{00000000-0005-0000-0000-000014A20000}"/>
    <cellStyle name="Percent 8 2 5 4 5" xfId="30946" xr:uid="{00000000-0005-0000-0000-000015A20000}"/>
    <cellStyle name="Percent 8 2 5 4 6" xfId="40191" xr:uid="{00000000-0005-0000-0000-000016A20000}"/>
    <cellStyle name="Percent 8 2 5 5" xfId="1668" xr:uid="{00000000-0005-0000-0000-000017A20000}"/>
    <cellStyle name="Percent 8 2 5 5 2" xfId="6650" xr:uid="{00000000-0005-0000-0000-000018A20000}"/>
    <cellStyle name="Percent 8 2 5 5 2 2" xfId="15895" xr:uid="{00000000-0005-0000-0000-000019A20000}"/>
    <cellStyle name="Percent 8 2 5 5 2 3" xfId="25145" xr:uid="{00000000-0005-0000-0000-00001AA20000}"/>
    <cellStyle name="Percent 8 2 5 5 2 4" xfId="34390" xr:uid="{00000000-0005-0000-0000-00001BA20000}"/>
    <cellStyle name="Percent 8 2 5 5 2 5" xfId="43635" xr:uid="{00000000-0005-0000-0000-00001CA20000}"/>
    <cellStyle name="Percent 8 2 5 5 3" xfId="10913" xr:uid="{00000000-0005-0000-0000-00001DA20000}"/>
    <cellStyle name="Percent 8 2 5 5 4" xfId="20163" xr:uid="{00000000-0005-0000-0000-00001EA20000}"/>
    <cellStyle name="Percent 8 2 5 5 5" xfId="29408" xr:uid="{00000000-0005-0000-0000-00001FA20000}"/>
    <cellStyle name="Percent 8 2 5 5 6" xfId="38653" xr:uid="{00000000-0005-0000-0000-000020A20000}"/>
    <cellStyle name="Percent 8 2 5 6" xfId="5346" xr:uid="{00000000-0005-0000-0000-000021A20000}"/>
    <cellStyle name="Percent 8 2 5 6 2" xfId="14591" xr:uid="{00000000-0005-0000-0000-000022A20000}"/>
    <cellStyle name="Percent 8 2 5 6 3" xfId="23841" xr:uid="{00000000-0005-0000-0000-000023A20000}"/>
    <cellStyle name="Percent 8 2 5 6 4" xfId="33086" xr:uid="{00000000-0005-0000-0000-000024A20000}"/>
    <cellStyle name="Percent 8 2 5 6 5" xfId="42331" xr:uid="{00000000-0005-0000-0000-000025A20000}"/>
    <cellStyle name="Percent 8 2 5 7" xfId="4644" xr:uid="{00000000-0005-0000-0000-000026A20000}"/>
    <cellStyle name="Percent 8 2 5 7 2" xfId="13889" xr:uid="{00000000-0005-0000-0000-000027A20000}"/>
    <cellStyle name="Percent 8 2 5 7 3" xfId="23139" xr:uid="{00000000-0005-0000-0000-000028A20000}"/>
    <cellStyle name="Percent 8 2 5 7 4" xfId="32384" xr:uid="{00000000-0005-0000-0000-000029A20000}"/>
    <cellStyle name="Percent 8 2 5 7 5" xfId="41629" xr:uid="{00000000-0005-0000-0000-00002AA20000}"/>
    <cellStyle name="Percent 8 2 5 8" xfId="9609" xr:uid="{00000000-0005-0000-0000-00002BA20000}"/>
    <cellStyle name="Percent 8 2 5 9" xfId="18859" xr:uid="{00000000-0005-0000-0000-00002CA20000}"/>
    <cellStyle name="Percent 8 2 6" xfId="498" xr:uid="{00000000-0005-0000-0000-00002DA20000}"/>
    <cellStyle name="Percent 8 2 6 10" xfId="37483" xr:uid="{00000000-0005-0000-0000-00002EA20000}"/>
    <cellStyle name="Percent 8 2 6 2" xfId="1200" xr:uid="{00000000-0005-0000-0000-00002FA20000}"/>
    <cellStyle name="Percent 8 2 6 2 2" xfId="4042" xr:uid="{00000000-0005-0000-0000-000030A20000}"/>
    <cellStyle name="Percent 8 2 6 2 2 2" xfId="9024" xr:uid="{00000000-0005-0000-0000-000031A20000}"/>
    <cellStyle name="Percent 8 2 6 2 2 2 2" xfId="18269" xr:uid="{00000000-0005-0000-0000-000032A20000}"/>
    <cellStyle name="Percent 8 2 6 2 2 2 3" xfId="27519" xr:uid="{00000000-0005-0000-0000-000033A20000}"/>
    <cellStyle name="Percent 8 2 6 2 2 2 4" xfId="36764" xr:uid="{00000000-0005-0000-0000-000034A20000}"/>
    <cellStyle name="Percent 8 2 6 2 2 2 5" xfId="46009" xr:uid="{00000000-0005-0000-0000-000035A20000}"/>
    <cellStyle name="Percent 8 2 6 2 2 3" xfId="13287" xr:uid="{00000000-0005-0000-0000-000036A20000}"/>
    <cellStyle name="Percent 8 2 6 2 2 4" xfId="22537" xr:uid="{00000000-0005-0000-0000-000037A20000}"/>
    <cellStyle name="Percent 8 2 6 2 2 5" xfId="31782" xr:uid="{00000000-0005-0000-0000-000038A20000}"/>
    <cellStyle name="Percent 8 2 6 2 2 6" xfId="41027" xr:uid="{00000000-0005-0000-0000-000039A20000}"/>
    <cellStyle name="Percent 8 2 6 2 3" xfId="2621" xr:uid="{00000000-0005-0000-0000-00003AA20000}"/>
    <cellStyle name="Percent 8 2 6 2 3 2" xfId="7603" xr:uid="{00000000-0005-0000-0000-00003BA20000}"/>
    <cellStyle name="Percent 8 2 6 2 3 2 2" xfId="16848" xr:uid="{00000000-0005-0000-0000-00003CA20000}"/>
    <cellStyle name="Percent 8 2 6 2 3 2 3" xfId="26098" xr:uid="{00000000-0005-0000-0000-00003DA20000}"/>
    <cellStyle name="Percent 8 2 6 2 3 2 4" xfId="35343" xr:uid="{00000000-0005-0000-0000-00003EA20000}"/>
    <cellStyle name="Percent 8 2 6 2 3 2 5" xfId="44588" xr:uid="{00000000-0005-0000-0000-00003FA20000}"/>
    <cellStyle name="Percent 8 2 6 2 3 3" xfId="11866" xr:uid="{00000000-0005-0000-0000-000040A20000}"/>
    <cellStyle name="Percent 8 2 6 2 3 4" xfId="21116" xr:uid="{00000000-0005-0000-0000-000041A20000}"/>
    <cellStyle name="Percent 8 2 6 2 3 5" xfId="30361" xr:uid="{00000000-0005-0000-0000-000042A20000}"/>
    <cellStyle name="Percent 8 2 6 2 3 6" xfId="39606" xr:uid="{00000000-0005-0000-0000-000043A20000}"/>
    <cellStyle name="Percent 8 2 6 2 4" xfId="6182" xr:uid="{00000000-0005-0000-0000-000044A20000}"/>
    <cellStyle name="Percent 8 2 6 2 4 2" xfId="15427" xr:uid="{00000000-0005-0000-0000-000045A20000}"/>
    <cellStyle name="Percent 8 2 6 2 4 3" xfId="24677" xr:uid="{00000000-0005-0000-0000-000046A20000}"/>
    <cellStyle name="Percent 8 2 6 2 4 4" xfId="33922" xr:uid="{00000000-0005-0000-0000-000047A20000}"/>
    <cellStyle name="Percent 8 2 6 2 4 5" xfId="43167" xr:uid="{00000000-0005-0000-0000-000048A20000}"/>
    <cellStyle name="Percent 8 2 6 2 5" xfId="10445" xr:uid="{00000000-0005-0000-0000-000049A20000}"/>
    <cellStyle name="Percent 8 2 6 2 6" xfId="19695" xr:uid="{00000000-0005-0000-0000-00004AA20000}"/>
    <cellStyle name="Percent 8 2 6 2 7" xfId="28940" xr:uid="{00000000-0005-0000-0000-00004BA20000}"/>
    <cellStyle name="Percent 8 2 6 2 8" xfId="38185" xr:uid="{00000000-0005-0000-0000-00004CA20000}"/>
    <cellStyle name="Percent 8 2 6 3" xfId="3340" xr:uid="{00000000-0005-0000-0000-00004DA20000}"/>
    <cellStyle name="Percent 8 2 6 3 2" xfId="8322" xr:uid="{00000000-0005-0000-0000-00004EA20000}"/>
    <cellStyle name="Percent 8 2 6 3 2 2" xfId="17567" xr:uid="{00000000-0005-0000-0000-00004FA20000}"/>
    <cellStyle name="Percent 8 2 6 3 2 3" xfId="26817" xr:uid="{00000000-0005-0000-0000-000050A20000}"/>
    <cellStyle name="Percent 8 2 6 3 2 4" xfId="36062" xr:uid="{00000000-0005-0000-0000-000051A20000}"/>
    <cellStyle name="Percent 8 2 6 3 2 5" xfId="45307" xr:uid="{00000000-0005-0000-0000-000052A20000}"/>
    <cellStyle name="Percent 8 2 6 3 3" xfId="12585" xr:uid="{00000000-0005-0000-0000-000053A20000}"/>
    <cellStyle name="Percent 8 2 6 3 4" xfId="21835" xr:uid="{00000000-0005-0000-0000-000054A20000}"/>
    <cellStyle name="Percent 8 2 6 3 5" xfId="31080" xr:uid="{00000000-0005-0000-0000-000055A20000}"/>
    <cellStyle name="Percent 8 2 6 3 6" xfId="40325" xr:uid="{00000000-0005-0000-0000-000056A20000}"/>
    <cellStyle name="Percent 8 2 6 4" xfId="1902" xr:uid="{00000000-0005-0000-0000-000057A20000}"/>
    <cellStyle name="Percent 8 2 6 4 2" xfId="6884" xr:uid="{00000000-0005-0000-0000-000058A20000}"/>
    <cellStyle name="Percent 8 2 6 4 2 2" xfId="16129" xr:uid="{00000000-0005-0000-0000-000059A20000}"/>
    <cellStyle name="Percent 8 2 6 4 2 3" xfId="25379" xr:uid="{00000000-0005-0000-0000-00005AA20000}"/>
    <cellStyle name="Percent 8 2 6 4 2 4" xfId="34624" xr:uid="{00000000-0005-0000-0000-00005BA20000}"/>
    <cellStyle name="Percent 8 2 6 4 2 5" xfId="43869" xr:uid="{00000000-0005-0000-0000-00005CA20000}"/>
    <cellStyle name="Percent 8 2 6 4 3" xfId="11147" xr:uid="{00000000-0005-0000-0000-00005DA20000}"/>
    <cellStyle name="Percent 8 2 6 4 4" xfId="20397" xr:uid="{00000000-0005-0000-0000-00005EA20000}"/>
    <cellStyle name="Percent 8 2 6 4 5" xfId="29642" xr:uid="{00000000-0005-0000-0000-00005FA20000}"/>
    <cellStyle name="Percent 8 2 6 4 6" xfId="38887" xr:uid="{00000000-0005-0000-0000-000060A20000}"/>
    <cellStyle name="Percent 8 2 6 5" xfId="5480" xr:uid="{00000000-0005-0000-0000-000061A20000}"/>
    <cellStyle name="Percent 8 2 6 5 2" xfId="14725" xr:uid="{00000000-0005-0000-0000-000062A20000}"/>
    <cellStyle name="Percent 8 2 6 5 3" xfId="23975" xr:uid="{00000000-0005-0000-0000-000063A20000}"/>
    <cellStyle name="Percent 8 2 6 5 4" xfId="33220" xr:uid="{00000000-0005-0000-0000-000064A20000}"/>
    <cellStyle name="Percent 8 2 6 5 5" xfId="42465" xr:uid="{00000000-0005-0000-0000-000065A20000}"/>
    <cellStyle name="Percent 8 2 6 6" xfId="4410" xr:uid="{00000000-0005-0000-0000-000066A20000}"/>
    <cellStyle name="Percent 8 2 6 6 2" xfId="13655" xr:uid="{00000000-0005-0000-0000-000067A20000}"/>
    <cellStyle name="Percent 8 2 6 6 3" xfId="22905" xr:uid="{00000000-0005-0000-0000-000068A20000}"/>
    <cellStyle name="Percent 8 2 6 6 4" xfId="32150" xr:uid="{00000000-0005-0000-0000-000069A20000}"/>
    <cellStyle name="Percent 8 2 6 6 5" xfId="41395" xr:uid="{00000000-0005-0000-0000-00006AA20000}"/>
    <cellStyle name="Percent 8 2 6 7" xfId="9743" xr:uid="{00000000-0005-0000-0000-00006BA20000}"/>
    <cellStyle name="Percent 8 2 6 8" xfId="18993" xr:uid="{00000000-0005-0000-0000-00006CA20000}"/>
    <cellStyle name="Percent 8 2 6 9" xfId="28238" xr:uid="{00000000-0005-0000-0000-00006DA20000}"/>
    <cellStyle name="Percent 8 2 7" xfId="466" xr:uid="{00000000-0005-0000-0000-00006EA20000}"/>
    <cellStyle name="Percent 8 2 7 2" xfId="3309" xr:uid="{00000000-0005-0000-0000-00006FA20000}"/>
    <cellStyle name="Percent 8 2 7 2 2" xfId="8291" xr:uid="{00000000-0005-0000-0000-000070A20000}"/>
    <cellStyle name="Percent 8 2 7 2 2 2" xfId="17536" xr:uid="{00000000-0005-0000-0000-000071A20000}"/>
    <cellStyle name="Percent 8 2 7 2 2 3" xfId="26786" xr:uid="{00000000-0005-0000-0000-000072A20000}"/>
    <cellStyle name="Percent 8 2 7 2 2 4" xfId="36031" xr:uid="{00000000-0005-0000-0000-000073A20000}"/>
    <cellStyle name="Percent 8 2 7 2 2 5" xfId="45276" xr:uid="{00000000-0005-0000-0000-000074A20000}"/>
    <cellStyle name="Percent 8 2 7 2 3" xfId="12554" xr:uid="{00000000-0005-0000-0000-000075A20000}"/>
    <cellStyle name="Percent 8 2 7 2 4" xfId="21804" xr:uid="{00000000-0005-0000-0000-000076A20000}"/>
    <cellStyle name="Percent 8 2 7 2 5" xfId="31049" xr:uid="{00000000-0005-0000-0000-000077A20000}"/>
    <cellStyle name="Percent 8 2 7 2 6" xfId="40294" xr:uid="{00000000-0005-0000-0000-000078A20000}"/>
    <cellStyle name="Percent 8 2 7 3" xfId="2590" xr:uid="{00000000-0005-0000-0000-000079A20000}"/>
    <cellStyle name="Percent 8 2 7 3 2" xfId="7572" xr:uid="{00000000-0005-0000-0000-00007AA20000}"/>
    <cellStyle name="Percent 8 2 7 3 2 2" xfId="16817" xr:uid="{00000000-0005-0000-0000-00007BA20000}"/>
    <cellStyle name="Percent 8 2 7 3 2 3" xfId="26067" xr:uid="{00000000-0005-0000-0000-00007CA20000}"/>
    <cellStyle name="Percent 8 2 7 3 2 4" xfId="35312" xr:uid="{00000000-0005-0000-0000-00007DA20000}"/>
    <cellStyle name="Percent 8 2 7 3 2 5" xfId="44557" xr:uid="{00000000-0005-0000-0000-00007EA20000}"/>
    <cellStyle name="Percent 8 2 7 3 3" xfId="11835" xr:uid="{00000000-0005-0000-0000-00007FA20000}"/>
    <cellStyle name="Percent 8 2 7 3 4" xfId="21085" xr:uid="{00000000-0005-0000-0000-000080A20000}"/>
    <cellStyle name="Percent 8 2 7 3 5" xfId="30330" xr:uid="{00000000-0005-0000-0000-000081A20000}"/>
    <cellStyle name="Percent 8 2 7 3 6" xfId="39575" xr:uid="{00000000-0005-0000-0000-000082A20000}"/>
    <cellStyle name="Percent 8 2 7 4" xfId="5449" xr:uid="{00000000-0005-0000-0000-000083A20000}"/>
    <cellStyle name="Percent 8 2 7 4 2" xfId="14694" xr:uid="{00000000-0005-0000-0000-000084A20000}"/>
    <cellStyle name="Percent 8 2 7 4 3" xfId="23944" xr:uid="{00000000-0005-0000-0000-000085A20000}"/>
    <cellStyle name="Percent 8 2 7 4 4" xfId="33189" xr:uid="{00000000-0005-0000-0000-000086A20000}"/>
    <cellStyle name="Percent 8 2 7 4 5" xfId="42434" xr:uid="{00000000-0005-0000-0000-000087A20000}"/>
    <cellStyle name="Percent 8 2 7 5" xfId="4747" xr:uid="{00000000-0005-0000-0000-000088A20000}"/>
    <cellStyle name="Percent 8 2 7 5 2" xfId="13992" xr:uid="{00000000-0005-0000-0000-000089A20000}"/>
    <cellStyle name="Percent 8 2 7 5 3" xfId="23242" xr:uid="{00000000-0005-0000-0000-00008AA20000}"/>
    <cellStyle name="Percent 8 2 7 5 4" xfId="32487" xr:uid="{00000000-0005-0000-0000-00008BA20000}"/>
    <cellStyle name="Percent 8 2 7 5 5" xfId="41732" xr:uid="{00000000-0005-0000-0000-00008CA20000}"/>
    <cellStyle name="Percent 8 2 7 6" xfId="9712" xr:uid="{00000000-0005-0000-0000-00008DA20000}"/>
    <cellStyle name="Percent 8 2 7 7" xfId="18962" xr:uid="{00000000-0005-0000-0000-00008EA20000}"/>
    <cellStyle name="Percent 8 2 7 8" xfId="28207" xr:uid="{00000000-0005-0000-0000-00008FA20000}"/>
    <cellStyle name="Percent 8 2 7 9" xfId="37452" xr:uid="{00000000-0005-0000-0000-000090A20000}"/>
    <cellStyle name="Percent 8 2 8" xfId="849" xr:uid="{00000000-0005-0000-0000-000091A20000}"/>
    <cellStyle name="Percent 8 2 8 2" xfId="3691" xr:uid="{00000000-0005-0000-0000-000092A20000}"/>
    <cellStyle name="Percent 8 2 8 2 2" xfId="8673" xr:uid="{00000000-0005-0000-0000-000093A20000}"/>
    <cellStyle name="Percent 8 2 8 2 2 2" xfId="17918" xr:uid="{00000000-0005-0000-0000-000094A20000}"/>
    <cellStyle name="Percent 8 2 8 2 2 3" xfId="27168" xr:uid="{00000000-0005-0000-0000-000095A20000}"/>
    <cellStyle name="Percent 8 2 8 2 2 4" xfId="36413" xr:uid="{00000000-0005-0000-0000-000096A20000}"/>
    <cellStyle name="Percent 8 2 8 2 2 5" xfId="45658" xr:uid="{00000000-0005-0000-0000-000097A20000}"/>
    <cellStyle name="Percent 8 2 8 2 3" xfId="12936" xr:uid="{00000000-0005-0000-0000-000098A20000}"/>
    <cellStyle name="Percent 8 2 8 2 4" xfId="22186" xr:uid="{00000000-0005-0000-0000-000099A20000}"/>
    <cellStyle name="Percent 8 2 8 2 5" xfId="31431" xr:uid="{00000000-0005-0000-0000-00009AA20000}"/>
    <cellStyle name="Percent 8 2 8 2 6" xfId="40676" xr:uid="{00000000-0005-0000-0000-00009BA20000}"/>
    <cellStyle name="Percent 8 2 8 3" xfId="2253" xr:uid="{00000000-0005-0000-0000-00009CA20000}"/>
    <cellStyle name="Percent 8 2 8 3 2" xfId="7235" xr:uid="{00000000-0005-0000-0000-00009DA20000}"/>
    <cellStyle name="Percent 8 2 8 3 2 2" xfId="16480" xr:uid="{00000000-0005-0000-0000-00009EA20000}"/>
    <cellStyle name="Percent 8 2 8 3 2 3" xfId="25730" xr:uid="{00000000-0005-0000-0000-00009FA20000}"/>
    <cellStyle name="Percent 8 2 8 3 2 4" xfId="34975" xr:uid="{00000000-0005-0000-0000-0000A0A20000}"/>
    <cellStyle name="Percent 8 2 8 3 2 5" xfId="44220" xr:uid="{00000000-0005-0000-0000-0000A1A20000}"/>
    <cellStyle name="Percent 8 2 8 3 3" xfId="11498" xr:uid="{00000000-0005-0000-0000-0000A2A20000}"/>
    <cellStyle name="Percent 8 2 8 3 4" xfId="20748" xr:uid="{00000000-0005-0000-0000-0000A3A20000}"/>
    <cellStyle name="Percent 8 2 8 3 5" xfId="29993" xr:uid="{00000000-0005-0000-0000-0000A4A20000}"/>
    <cellStyle name="Percent 8 2 8 3 6" xfId="39238" xr:uid="{00000000-0005-0000-0000-0000A5A20000}"/>
    <cellStyle name="Percent 8 2 8 4" xfId="5831" xr:uid="{00000000-0005-0000-0000-0000A6A20000}"/>
    <cellStyle name="Percent 8 2 8 4 2" xfId="15076" xr:uid="{00000000-0005-0000-0000-0000A7A20000}"/>
    <cellStyle name="Percent 8 2 8 4 3" xfId="24326" xr:uid="{00000000-0005-0000-0000-0000A8A20000}"/>
    <cellStyle name="Percent 8 2 8 4 4" xfId="33571" xr:uid="{00000000-0005-0000-0000-0000A9A20000}"/>
    <cellStyle name="Percent 8 2 8 4 5" xfId="42816" xr:uid="{00000000-0005-0000-0000-0000AAA20000}"/>
    <cellStyle name="Percent 8 2 8 5" xfId="10094" xr:uid="{00000000-0005-0000-0000-0000ABA20000}"/>
    <cellStyle name="Percent 8 2 8 6" xfId="19344" xr:uid="{00000000-0005-0000-0000-0000ACA20000}"/>
    <cellStyle name="Percent 8 2 8 7" xfId="28589" xr:uid="{00000000-0005-0000-0000-0000ADA20000}"/>
    <cellStyle name="Percent 8 2 8 8" xfId="37834" xr:uid="{00000000-0005-0000-0000-0000AEA20000}"/>
    <cellStyle name="Percent 8 2 9" xfId="2972" xr:uid="{00000000-0005-0000-0000-0000AFA20000}"/>
    <cellStyle name="Percent 8 2 9 2" xfId="7954" xr:uid="{00000000-0005-0000-0000-0000B0A20000}"/>
    <cellStyle name="Percent 8 2 9 2 2" xfId="17199" xr:uid="{00000000-0005-0000-0000-0000B1A20000}"/>
    <cellStyle name="Percent 8 2 9 2 3" xfId="26449" xr:uid="{00000000-0005-0000-0000-0000B2A20000}"/>
    <cellStyle name="Percent 8 2 9 2 4" xfId="35694" xr:uid="{00000000-0005-0000-0000-0000B3A20000}"/>
    <cellStyle name="Percent 8 2 9 2 5" xfId="44939" xr:uid="{00000000-0005-0000-0000-0000B4A20000}"/>
    <cellStyle name="Percent 8 2 9 3" xfId="12217" xr:uid="{00000000-0005-0000-0000-0000B5A20000}"/>
    <cellStyle name="Percent 8 2 9 4" xfId="21467" xr:uid="{00000000-0005-0000-0000-0000B6A20000}"/>
    <cellStyle name="Percent 8 2 9 5" xfId="30712" xr:uid="{00000000-0005-0000-0000-0000B7A20000}"/>
    <cellStyle name="Percent 8 2 9 6" xfId="39957" xr:uid="{00000000-0005-0000-0000-0000B8A20000}"/>
    <cellStyle name="Percent 8 3" xfId="111" xr:uid="{00000000-0005-0000-0000-0000B9A20000}"/>
    <cellStyle name="Percent 8 3 10" xfId="5099" xr:uid="{00000000-0005-0000-0000-0000BAA20000}"/>
    <cellStyle name="Percent 8 3 10 2" xfId="14344" xr:uid="{00000000-0005-0000-0000-0000BBA20000}"/>
    <cellStyle name="Percent 8 3 10 3" xfId="23594" xr:uid="{00000000-0005-0000-0000-0000BCA20000}"/>
    <cellStyle name="Percent 8 3 10 4" xfId="32839" xr:uid="{00000000-0005-0000-0000-0000BDA20000}"/>
    <cellStyle name="Percent 8 3 10 5" xfId="42084" xr:uid="{00000000-0005-0000-0000-0000BEA20000}"/>
    <cellStyle name="Percent 8 3 11" xfId="4397" xr:uid="{00000000-0005-0000-0000-0000BFA20000}"/>
    <cellStyle name="Percent 8 3 11 2" xfId="13642" xr:uid="{00000000-0005-0000-0000-0000C0A20000}"/>
    <cellStyle name="Percent 8 3 11 3" xfId="22892" xr:uid="{00000000-0005-0000-0000-0000C1A20000}"/>
    <cellStyle name="Percent 8 3 11 4" xfId="32137" xr:uid="{00000000-0005-0000-0000-0000C2A20000}"/>
    <cellStyle name="Percent 8 3 11 5" xfId="41382" xr:uid="{00000000-0005-0000-0000-0000C3A20000}"/>
    <cellStyle name="Percent 8 3 12" xfId="9362" xr:uid="{00000000-0005-0000-0000-0000C4A20000}"/>
    <cellStyle name="Percent 8 3 13" xfId="18612" xr:uid="{00000000-0005-0000-0000-0000C5A20000}"/>
    <cellStyle name="Percent 8 3 14" xfId="27857" xr:uid="{00000000-0005-0000-0000-0000C6A20000}"/>
    <cellStyle name="Percent 8 3 15" xfId="37102" xr:uid="{00000000-0005-0000-0000-0000C7A20000}"/>
    <cellStyle name="Percent 8 3 2" xfId="193" xr:uid="{00000000-0005-0000-0000-0000C8A20000}"/>
    <cellStyle name="Percent 8 3 2 10" xfId="9440" xr:uid="{00000000-0005-0000-0000-0000C9A20000}"/>
    <cellStyle name="Percent 8 3 2 11" xfId="18690" xr:uid="{00000000-0005-0000-0000-0000CAA20000}"/>
    <cellStyle name="Percent 8 3 2 12" xfId="27935" xr:uid="{00000000-0005-0000-0000-0000CBA20000}"/>
    <cellStyle name="Percent 8 3 2 13" xfId="37180" xr:uid="{00000000-0005-0000-0000-0000CCA20000}"/>
    <cellStyle name="Percent 8 3 2 2" xfId="272" xr:uid="{00000000-0005-0000-0000-0000CDA20000}"/>
    <cellStyle name="Percent 8 3 2 2 10" xfId="28013" xr:uid="{00000000-0005-0000-0000-0000CEA20000}"/>
    <cellStyle name="Percent 8 3 2 2 11" xfId="37258" xr:uid="{00000000-0005-0000-0000-0000CFA20000}"/>
    <cellStyle name="Percent 8 3 2 2 2" xfId="641" xr:uid="{00000000-0005-0000-0000-0000D0A20000}"/>
    <cellStyle name="Percent 8 3 2 2 2 10" xfId="37626" xr:uid="{00000000-0005-0000-0000-0000D1A20000}"/>
    <cellStyle name="Percent 8 3 2 2 2 2" xfId="1343" xr:uid="{00000000-0005-0000-0000-0000D2A20000}"/>
    <cellStyle name="Percent 8 3 2 2 2 2 2" xfId="4185" xr:uid="{00000000-0005-0000-0000-0000D3A20000}"/>
    <cellStyle name="Percent 8 3 2 2 2 2 2 2" xfId="9167" xr:uid="{00000000-0005-0000-0000-0000D4A20000}"/>
    <cellStyle name="Percent 8 3 2 2 2 2 2 2 2" xfId="18412" xr:uid="{00000000-0005-0000-0000-0000D5A20000}"/>
    <cellStyle name="Percent 8 3 2 2 2 2 2 2 3" xfId="27662" xr:uid="{00000000-0005-0000-0000-0000D6A20000}"/>
    <cellStyle name="Percent 8 3 2 2 2 2 2 2 4" xfId="36907" xr:uid="{00000000-0005-0000-0000-0000D7A20000}"/>
    <cellStyle name="Percent 8 3 2 2 2 2 2 2 5" xfId="46152" xr:uid="{00000000-0005-0000-0000-0000D8A20000}"/>
    <cellStyle name="Percent 8 3 2 2 2 2 2 3" xfId="13430" xr:uid="{00000000-0005-0000-0000-0000D9A20000}"/>
    <cellStyle name="Percent 8 3 2 2 2 2 2 4" xfId="22680" xr:uid="{00000000-0005-0000-0000-0000DAA20000}"/>
    <cellStyle name="Percent 8 3 2 2 2 2 2 5" xfId="31925" xr:uid="{00000000-0005-0000-0000-0000DBA20000}"/>
    <cellStyle name="Percent 8 3 2 2 2 2 2 6" xfId="41170" xr:uid="{00000000-0005-0000-0000-0000DCA20000}"/>
    <cellStyle name="Percent 8 3 2 2 2 2 3" xfId="2764" xr:uid="{00000000-0005-0000-0000-0000DDA20000}"/>
    <cellStyle name="Percent 8 3 2 2 2 2 3 2" xfId="7746" xr:uid="{00000000-0005-0000-0000-0000DEA20000}"/>
    <cellStyle name="Percent 8 3 2 2 2 2 3 2 2" xfId="16991" xr:uid="{00000000-0005-0000-0000-0000DFA20000}"/>
    <cellStyle name="Percent 8 3 2 2 2 2 3 2 3" xfId="26241" xr:uid="{00000000-0005-0000-0000-0000E0A20000}"/>
    <cellStyle name="Percent 8 3 2 2 2 2 3 2 4" xfId="35486" xr:uid="{00000000-0005-0000-0000-0000E1A20000}"/>
    <cellStyle name="Percent 8 3 2 2 2 2 3 2 5" xfId="44731" xr:uid="{00000000-0005-0000-0000-0000E2A20000}"/>
    <cellStyle name="Percent 8 3 2 2 2 2 3 3" xfId="12009" xr:uid="{00000000-0005-0000-0000-0000E3A20000}"/>
    <cellStyle name="Percent 8 3 2 2 2 2 3 4" xfId="21259" xr:uid="{00000000-0005-0000-0000-0000E4A20000}"/>
    <cellStyle name="Percent 8 3 2 2 2 2 3 5" xfId="30504" xr:uid="{00000000-0005-0000-0000-0000E5A20000}"/>
    <cellStyle name="Percent 8 3 2 2 2 2 3 6" xfId="39749" xr:uid="{00000000-0005-0000-0000-0000E6A20000}"/>
    <cellStyle name="Percent 8 3 2 2 2 2 4" xfId="6325" xr:uid="{00000000-0005-0000-0000-0000E7A20000}"/>
    <cellStyle name="Percent 8 3 2 2 2 2 4 2" xfId="15570" xr:uid="{00000000-0005-0000-0000-0000E8A20000}"/>
    <cellStyle name="Percent 8 3 2 2 2 2 4 3" xfId="24820" xr:uid="{00000000-0005-0000-0000-0000E9A20000}"/>
    <cellStyle name="Percent 8 3 2 2 2 2 4 4" xfId="34065" xr:uid="{00000000-0005-0000-0000-0000EAA20000}"/>
    <cellStyle name="Percent 8 3 2 2 2 2 4 5" xfId="43310" xr:uid="{00000000-0005-0000-0000-0000EBA20000}"/>
    <cellStyle name="Percent 8 3 2 2 2 2 5" xfId="10588" xr:uid="{00000000-0005-0000-0000-0000ECA20000}"/>
    <cellStyle name="Percent 8 3 2 2 2 2 6" xfId="19838" xr:uid="{00000000-0005-0000-0000-0000EDA20000}"/>
    <cellStyle name="Percent 8 3 2 2 2 2 7" xfId="29083" xr:uid="{00000000-0005-0000-0000-0000EEA20000}"/>
    <cellStyle name="Percent 8 3 2 2 2 2 8" xfId="38328" xr:uid="{00000000-0005-0000-0000-0000EFA20000}"/>
    <cellStyle name="Percent 8 3 2 2 2 3" xfId="3483" xr:uid="{00000000-0005-0000-0000-0000F0A20000}"/>
    <cellStyle name="Percent 8 3 2 2 2 3 2" xfId="8465" xr:uid="{00000000-0005-0000-0000-0000F1A20000}"/>
    <cellStyle name="Percent 8 3 2 2 2 3 2 2" xfId="17710" xr:uid="{00000000-0005-0000-0000-0000F2A20000}"/>
    <cellStyle name="Percent 8 3 2 2 2 3 2 3" xfId="26960" xr:uid="{00000000-0005-0000-0000-0000F3A20000}"/>
    <cellStyle name="Percent 8 3 2 2 2 3 2 4" xfId="36205" xr:uid="{00000000-0005-0000-0000-0000F4A20000}"/>
    <cellStyle name="Percent 8 3 2 2 2 3 2 5" xfId="45450" xr:uid="{00000000-0005-0000-0000-0000F5A20000}"/>
    <cellStyle name="Percent 8 3 2 2 2 3 3" xfId="12728" xr:uid="{00000000-0005-0000-0000-0000F6A20000}"/>
    <cellStyle name="Percent 8 3 2 2 2 3 4" xfId="21978" xr:uid="{00000000-0005-0000-0000-0000F7A20000}"/>
    <cellStyle name="Percent 8 3 2 2 2 3 5" xfId="31223" xr:uid="{00000000-0005-0000-0000-0000F8A20000}"/>
    <cellStyle name="Percent 8 3 2 2 2 3 6" xfId="40468" xr:uid="{00000000-0005-0000-0000-0000F9A20000}"/>
    <cellStyle name="Percent 8 3 2 2 2 4" xfId="2045" xr:uid="{00000000-0005-0000-0000-0000FAA20000}"/>
    <cellStyle name="Percent 8 3 2 2 2 4 2" xfId="7027" xr:uid="{00000000-0005-0000-0000-0000FBA20000}"/>
    <cellStyle name="Percent 8 3 2 2 2 4 2 2" xfId="16272" xr:uid="{00000000-0005-0000-0000-0000FCA20000}"/>
    <cellStyle name="Percent 8 3 2 2 2 4 2 3" xfId="25522" xr:uid="{00000000-0005-0000-0000-0000FDA20000}"/>
    <cellStyle name="Percent 8 3 2 2 2 4 2 4" xfId="34767" xr:uid="{00000000-0005-0000-0000-0000FEA20000}"/>
    <cellStyle name="Percent 8 3 2 2 2 4 2 5" xfId="44012" xr:uid="{00000000-0005-0000-0000-0000FFA20000}"/>
    <cellStyle name="Percent 8 3 2 2 2 4 3" xfId="11290" xr:uid="{00000000-0005-0000-0000-000000A30000}"/>
    <cellStyle name="Percent 8 3 2 2 2 4 4" xfId="20540" xr:uid="{00000000-0005-0000-0000-000001A30000}"/>
    <cellStyle name="Percent 8 3 2 2 2 4 5" xfId="29785" xr:uid="{00000000-0005-0000-0000-000002A30000}"/>
    <cellStyle name="Percent 8 3 2 2 2 4 6" xfId="39030" xr:uid="{00000000-0005-0000-0000-000003A30000}"/>
    <cellStyle name="Percent 8 3 2 2 2 5" xfId="5623" xr:uid="{00000000-0005-0000-0000-000004A30000}"/>
    <cellStyle name="Percent 8 3 2 2 2 5 2" xfId="14868" xr:uid="{00000000-0005-0000-0000-000005A30000}"/>
    <cellStyle name="Percent 8 3 2 2 2 5 3" xfId="24118" xr:uid="{00000000-0005-0000-0000-000006A30000}"/>
    <cellStyle name="Percent 8 3 2 2 2 5 4" xfId="33363" xr:uid="{00000000-0005-0000-0000-000007A30000}"/>
    <cellStyle name="Percent 8 3 2 2 2 5 5" xfId="42608" xr:uid="{00000000-0005-0000-0000-000008A30000}"/>
    <cellStyle name="Percent 8 3 2 2 2 6" xfId="4904" xr:uid="{00000000-0005-0000-0000-000009A30000}"/>
    <cellStyle name="Percent 8 3 2 2 2 6 2" xfId="14149" xr:uid="{00000000-0005-0000-0000-00000AA30000}"/>
    <cellStyle name="Percent 8 3 2 2 2 6 3" xfId="23399" xr:uid="{00000000-0005-0000-0000-00000BA30000}"/>
    <cellStyle name="Percent 8 3 2 2 2 6 4" xfId="32644" xr:uid="{00000000-0005-0000-0000-00000CA30000}"/>
    <cellStyle name="Percent 8 3 2 2 2 6 5" xfId="41889" xr:uid="{00000000-0005-0000-0000-00000DA30000}"/>
    <cellStyle name="Percent 8 3 2 2 2 7" xfId="9886" xr:uid="{00000000-0005-0000-0000-00000EA30000}"/>
    <cellStyle name="Percent 8 3 2 2 2 8" xfId="19136" xr:uid="{00000000-0005-0000-0000-00000FA30000}"/>
    <cellStyle name="Percent 8 3 2 2 2 9" xfId="28381" xr:uid="{00000000-0005-0000-0000-000010A30000}"/>
    <cellStyle name="Percent 8 3 2 2 3" xfId="992" xr:uid="{00000000-0005-0000-0000-000011A30000}"/>
    <cellStyle name="Percent 8 3 2 2 3 2" xfId="3834" xr:uid="{00000000-0005-0000-0000-000012A30000}"/>
    <cellStyle name="Percent 8 3 2 2 3 2 2" xfId="8816" xr:uid="{00000000-0005-0000-0000-000013A30000}"/>
    <cellStyle name="Percent 8 3 2 2 3 2 2 2" xfId="18061" xr:uid="{00000000-0005-0000-0000-000014A30000}"/>
    <cellStyle name="Percent 8 3 2 2 3 2 2 3" xfId="27311" xr:uid="{00000000-0005-0000-0000-000015A30000}"/>
    <cellStyle name="Percent 8 3 2 2 3 2 2 4" xfId="36556" xr:uid="{00000000-0005-0000-0000-000016A30000}"/>
    <cellStyle name="Percent 8 3 2 2 3 2 2 5" xfId="45801" xr:uid="{00000000-0005-0000-0000-000017A30000}"/>
    <cellStyle name="Percent 8 3 2 2 3 2 3" xfId="13079" xr:uid="{00000000-0005-0000-0000-000018A30000}"/>
    <cellStyle name="Percent 8 3 2 2 3 2 4" xfId="22329" xr:uid="{00000000-0005-0000-0000-000019A30000}"/>
    <cellStyle name="Percent 8 3 2 2 3 2 5" xfId="31574" xr:uid="{00000000-0005-0000-0000-00001AA30000}"/>
    <cellStyle name="Percent 8 3 2 2 3 2 6" xfId="40819" xr:uid="{00000000-0005-0000-0000-00001BA30000}"/>
    <cellStyle name="Percent 8 3 2 2 3 3" xfId="2396" xr:uid="{00000000-0005-0000-0000-00001CA30000}"/>
    <cellStyle name="Percent 8 3 2 2 3 3 2" xfId="7378" xr:uid="{00000000-0005-0000-0000-00001DA30000}"/>
    <cellStyle name="Percent 8 3 2 2 3 3 2 2" xfId="16623" xr:uid="{00000000-0005-0000-0000-00001EA30000}"/>
    <cellStyle name="Percent 8 3 2 2 3 3 2 3" xfId="25873" xr:uid="{00000000-0005-0000-0000-00001FA30000}"/>
    <cellStyle name="Percent 8 3 2 2 3 3 2 4" xfId="35118" xr:uid="{00000000-0005-0000-0000-000020A30000}"/>
    <cellStyle name="Percent 8 3 2 2 3 3 2 5" xfId="44363" xr:uid="{00000000-0005-0000-0000-000021A30000}"/>
    <cellStyle name="Percent 8 3 2 2 3 3 3" xfId="11641" xr:uid="{00000000-0005-0000-0000-000022A30000}"/>
    <cellStyle name="Percent 8 3 2 2 3 3 4" xfId="20891" xr:uid="{00000000-0005-0000-0000-000023A30000}"/>
    <cellStyle name="Percent 8 3 2 2 3 3 5" xfId="30136" xr:uid="{00000000-0005-0000-0000-000024A30000}"/>
    <cellStyle name="Percent 8 3 2 2 3 3 6" xfId="39381" xr:uid="{00000000-0005-0000-0000-000025A30000}"/>
    <cellStyle name="Percent 8 3 2 2 3 4" xfId="5974" xr:uid="{00000000-0005-0000-0000-000026A30000}"/>
    <cellStyle name="Percent 8 3 2 2 3 4 2" xfId="15219" xr:uid="{00000000-0005-0000-0000-000027A30000}"/>
    <cellStyle name="Percent 8 3 2 2 3 4 3" xfId="24469" xr:uid="{00000000-0005-0000-0000-000028A30000}"/>
    <cellStyle name="Percent 8 3 2 2 3 4 4" xfId="33714" xr:uid="{00000000-0005-0000-0000-000029A30000}"/>
    <cellStyle name="Percent 8 3 2 2 3 4 5" xfId="42959" xr:uid="{00000000-0005-0000-0000-00002AA30000}"/>
    <cellStyle name="Percent 8 3 2 2 3 5" xfId="10237" xr:uid="{00000000-0005-0000-0000-00002BA30000}"/>
    <cellStyle name="Percent 8 3 2 2 3 6" xfId="19487" xr:uid="{00000000-0005-0000-0000-00002CA30000}"/>
    <cellStyle name="Percent 8 3 2 2 3 7" xfId="28732" xr:uid="{00000000-0005-0000-0000-00002DA30000}"/>
    <cellStyle name="Percent 8 3 2 2 3 8" xfId="37977" xr:uid="{00000000-0005-0000-0000-00002EA30000}"/>
    <cellStyle name="Percent 8 3 2 2 4" xfId="3115" xr:uid="{00000000-0005-0000-0000-00002FA30000}"/>
    <cellStyle name="Percent 8 3 2 2 4 2" xfId="8097" xr:uid="{00000000-0005-0000-0000-000030A30000}"/>
    <cellStyle name="Percent 8 3 2 2 4 2 2" xfId="17342" xr:uid="{00000000-0005-0000-0000-000031A30000}"/>
    <cellStyle name="Percent 8 3 2 2 4 2 3" xfId="26592" xr:uid="{00000000-0005-0000-0000-000032A30000}"/>
    <cellStyle name="Percent 8 3 2 2 4 2 4" xfId="35837" xr:uid="{00000000-0005-0000-0000-000033A30000}"/>
    <cellStyle name="Percent 8 3 2 2 4 2 5" xfId="45082" xr:uid="{00000000-0005-0000-0000-000034A30000}"/>
    <cellStyle name="Percent 8 3 2 2 4 3" xfId="12360" xr:uid="{00000000-0005-0000-0000-000035A30000}"/>
    <cellStyle name="Percent 8 3 2 2 4 4" xfId="21610" xr:uid="{00000000-0005-0000-0000-000036A30000}"/>
    <cellStyle name="Percent 8 3 2 2 4 5" xfId="30855" xr:uid="{00000000-0005-0000-0000-000037A30000}"/>
    <cellStyle name="Percent 8 3 2 2 4 6" xfId="40100" xr:uid="{00000000-0005-0000-0000-000038A30000}"/>
    <cellStyle name="Percent 8 3 2 2 5" xfId="1811" xr:uid="{00000000-0005-0000-0000-000039A30000}"/>
    <cellStyle name="Percent 8 3 2 2 5 2" xfId="6793" xr:uid="{00000000-0005-0000-0000-00003AA30000}"/>
    <cellStyle name="Percent 8 3 2 2 5 2 2" xfId="16038" xr:uid="{00000000-0005-0000-0000-00003BA30000}"/>
    <cellStyle name="Percent 8 3 2 2 5 2 3" xfId="25288" xr:uid="{00000000-0005-0000-0000-00003CA30000}"/>
    <cellStyle name="Percent 8 3 2 2 5 2 4" xfId="34533" xr:uid="{00000000-0005-0000-0000-00003DA30000}"/>
    <cellStyle name="Percent 8 3 2 2 5 2 5" xfId="43778" xr:uid="{00000000-0005-0000-0000-00003EA30000}"/>
    <cellStyle name="Percent 8 3 2 2 5 3" xfId="11056" xr:uid="{00000000-0005-0000-0000-00003FA30000}"/>
    <cellStyle name="Percent 8 3 2 2 5 4" xfId="20306" xr:uid="{00000000-0005-0000-0000-000040A30000}"/>
    <cellStyle name="Percent 8 3 2 2 5 5" xfId="29551" xr:uid="{00000000-0005-0000-0000-000041A30000}"/>
    <cellStyle name="Percent 8 3 2 2 5 6" xfId="38796" xr:uid="{00000000-0005-0000-0000-000042A30000}"/>
    <cellStyle name="Percent 8 3 2 2 6" xfId="5255" xr:uid="{00000000-0005-0000-0000-000043A30000}"/>
    <cellStyle name="Percent 8 3 2 2 6 2" xfId="14500" xr:uid="{00000000-0005-0000-0000-000044A30000}"/>
    <cellStyle name="Percent 8 3 2 2 6 3" xfId="23750" xr:uid="{00000000-0005-0000-0000-000045A30000}"/>
    <cellStyle name="Percent 8 3 2 2 6 4" xfId="32995" xr:uid="{00000000-0005-0000-0000-000046A30000}"/>
    <cellStyle name="Percent 8 3 2 2 6 5" xfId="42240" xr:uid="{00000000-0005-0000-0000-000047A30000}"/>
    <cellStyle name="Percent 8 3 2 2 7" xfId="4553" xr:uid="{00000000-0005-0000-0000-000048A30000}"/>
    <cellStyle name="Percent 8 3 2 2 7 2" xfId="13798" xr:uid="{00000000-0005-0000-0000-000049A30000}"/>
    <cellStyle name="Percent 8 3 2 2 7 3" xfId="23048" xr:uid="{00000000-0005-0000-0000-00004AA30000}"/>
    <cellStyle name="Percent 8 3 2 2 7 4" xfId="32293" xr:uid="{00000000-0005-0000-0000-00004BA30000}"/>
    <cellStyle name="Percent 8 3 2 2 7 5" xfId="41538" xr:uid="{00000000-0005-0000-0000-00004CA30000}"/>
    <cellStyle name="Percent 8 3 2 2 8" xfId="9518" xr:uid="{00000000-0005-0000-0000-00004DA30000}"/>
    <cellStyle name="Percent 8 3 2 2 9" xfId="18768" xr:uid="{00000000-0005-0000-0000-00004EA30000}"/>
    <cellStyle name="Percent 8 3 2 3" xfId="428" xr:uid="{00000000-0005-0000-0000-00004FA30000}"/>
    <cellStyle name="Percent 8 3 2 3 10" xfId="28169" xr:uid="{00000000-0005-0000-0000-000050A30000}"/>
    <cellStyle name="Percent 8 3 2 3 11" xfId="37414" xr:uid="{00000000-0005-0000-0000-000051A30000}"/>
    <cellStyle name="Percent 8 3 2 3 2" xfId="797" xr:uid="{00000000-0005-0000-0000-000052A30000}"/>
    <cellStyle name="Percent 8 3 2 3 2 10" xfId="37782" xr:uid="{00000000-0005-0000-0000-000053A30000}"/>
    <cellStyle name="Percent 8 3 2 3 2 2" xfId="1499" xr:uid="{00000000-0005-0000-0000-000054A30000}"/>
    <cellStyle name="Percent 8 3 2 3 2 2 2" xfId="4341" xr:uid="{00000000-0005-0000-0000-000055A30000}"/>
    <cellStyle name="Percent 8 3 2 3 2 2 2 2" xfId="9323" xr:uid="{00000000-0005-0000-0000-000056A30000}"/>
    <cellStyle name="Percent 8 3 2 3 2 2 2 2 2" xfId="18568" xr:uid="{00000000-0005-0000-0000-000057A30000}"/>
    <cellStyle name="Percent 8 3 2 3 2 2 2 2 3" xfId="27818" xr:uid="{00000000-0005-0000-0000-000058A30000}"/>
    <cellStyle name="Percent 8 3 2 3 2 2 2 2 4" xfId="37063" xr:uid="{00000000-0005-0000-0000-000059A30000}"/>
    <cellStyle name="Percent 8 3 2 3 2 2 2 2 5" xfId="46308" xr:uid="{00000000-0005-0000-0000-00005AA30000}"/>
    <cellStyle name="Percent 8 3 2 3 2 2 2 3" xfId="13586" xr:uid="{00000000-0005-0000-0000-00005BA30000}"/>
    <cellStyle name="Percent 8 3 2 3 2 2 2 4" xfId="22836" xr:uid="{00000000-0005-0000-0000-00005CA30000}"/>
    <cellStyle name="Percent 8 3 2 3 2 2 2 5" xfId="32081" xr:uid="{00000000-0005-0000-0000-00005DA30000}"/>
    <cellStyle name="Percent 8 3 2 3 2 2 2 6" xfId="41326" xr:uid="{00000000-0005-0000-0000-00005EA30000}"/>
    <cellStyle name="Percent 8 3 2 3 2 2 3" xfId="2920" xr:uid="{00000000-0005-0000-0000-00005FA30000}"/>
    <cellStyle name="Percent 8 3 2 3 2 2 3 2" xfId="7902" xr:uid="{00000000-0005-0000-0000-000060A30000}"/>
    <cellStyle name="Percent 8 3 2 3 2 2 3 2 2" xfId="17147" xr:uid="{00000000-0005-0000-0000-000061A30000}"/>
    <cellStyle name="Percent 8 3 2 3 2 2 3 2 3" xfId="26397" xr:uid="{00000000-0005-0000-0000-000062A30000}"/>
    <cellStyle name="Percent 8 3 2 3 2 2 3 2 4" xfId="35642" xr:uid="{00000000-0005-0000-0000-000063A30000}"/>
    <cellStyle name="Percent 8 3 2 3 2 2 3 2 5" xfId="44887" xr:uid="{00000000-0005-0000-0000-000064A30000}"/>
    <cellStyle name="Percent 8 3 2 3 2 2 3 3" xfId="12165" xr:uid="{00000000-0005-0000-0000-000065A30000}"/>
    <cellStyle name="Percent 8 3 2 3 2 2 3 4" xfId="21415" xr:uid="{00000000-0005-0000-0000-000066A30000}"/>
    <cellStyle name="Percent 8 3 2 3 2 2 3 5" xfId="30660" xr:uid="{00000000-0005-0000-0000-000067A30000}"/>
    <cellStyle name="Percent 8 3 2 3 2 2 3 6" xfId="39905" xr:uid="{00000000-0005-0000-0000-000068A30000}"/>
    <cellStyle name="Percent 8 3 2 3 2 2 4" xfId="6481" xr:uid="{00000000-0005-0000-0000-000069A30000}"/>
    <cellStyle name="Percent 8 3 2 3 2 2 4 2" xfId="15726" xr:uid="{00000000-0005-0000-0000-00006AA30000}"/>
    <cellStyle name="Percent 8 3 2 3 2 2 4 3" xfId="24976" xr:uid="{00000000-0005-0000-0000-00006BA30000}"/>
    <cellStyle name="Percent 8 3 2 3 2 2 4 4" xfId="34221" xr:uid="{00000000-0005-0000-0000-00006CA30000}"/>
    <cellStyle name="Percent 8 3 2 3 2 2 4 5" xfId="43466" xr:uid="{00000000-0005-0000-0000-00006DA30000}"/>
    <cellStyle name="Percent 8 3 2 3 2 2 5" xfId="10744" xr:uid="{00000000-0005-0000-0000-00006EA30000}"/>
    <cellStyle name="Percent 8 3 2 3 2 2 6" xfId="19994" xr:uid="{00000000-0005-0000-0000-00006FA30000}"/>
    <cellStyle name="Percent 8 3 2 3 2 2 7" xfId="29239" xr:uid="{00000000-0005-0000-0000-000070A30000}"/>
    <cellStyle name="Percent 8 3 2 3 2 2 8" xfId="38484" xr:uid="{00000000-0005-0000-0000-000071A30000}"/>
    <cellStyle name="Percent 8 3 2 3 2 3" xfId="3639" xr:uid="{00000000-0005-0000-0000-000072A30000}"/>
    <cellStyle name="Percent 8 3 2 3 2 3 2" xfId="8621" xr:uid="{00000000-0005-0000-0000-000073A30000}"/>
    <cellStyle name="Percent 8 3 2 3 2 3 2 2" xfId="17866" xr:uid="{00000000-0005-0000-0000-000074A30000}"/>
    <cellStyle name="Percent 8 3 2 3 2 3 2 3" xfId="27116" xr:uid="{00000000-0005-0000-0000-000075A30000}"/>
    <cellStyle name="Percent 8 3 2 3 2 3 2 4" xfId="36361" xr:uid="{00000000-0005-0000-0000-000076A30000}"/>
    <cellStyle name="Percent 8 3 2 3 2 3 2 5" xfId="45606" xr:uid="{00000000-0005-0000-0000-000077A30000}"/>
    <cellStyle name="Percent 8 3 2 3 2 3 3" xfId="12884" xr:uid="{00000000-0005-0000-0000-000078A30000}"/>
    <cellStyle name="Percent 8 3 2 3 2 3 4" xfId="22134" xr:uid="{00000000-0005-0000-0000-000079A30000}"/>
    <cellStyle name="Percent 8 3 2 3 2 3 5" xfId="31379" xr:uid="{00000000-0005-0000-0000-00007AA30000}"/>
    <cellStyle name="Percent 8 3 2 3 2 3 6" xfId="40624" xr:uid="{00000000-0005-0000-0000-00007BA30000}"/>
    <cellStyle name="Percent 8 3 2 3 2 4" xfId="2201" xr:uid="{00000000-0005-0000-0000-00007CA30000}"/>
    <cellStyle name="Percent 8 3 2 3 2 4 2" xfId="7183" xr:uid="{00000000-0005-0000-0000-00007DA30000}"/>
    <cellStyle name="Percent 8 3 2 3 2 4 2 2" xfId="16428" xr:uid="{00000000-0005-0000-0000-00007EA30000}"/>
    <cellStyle name="Percent 8 3 2 3 2 4 2 3" xfId="25678" xr:uid="{00000000-0005-0000-0000-00007FA30000}"/>
    <cellStyle name="Percent 8 3 2 3 2 4 2 4" xfId="34923" xr:uid="{00000000-0005-0000-0000-000080A30000}"/>
    <cellStyle name="Percent 8 3 2 3 2 4 2 5" xfId="44168" xr:uid="{00000000-0005-0000-0000-000081A30000}"/>
    <cellStyle name="Percent 8 3 2 3 2 4 3" xfId="11446" xr:uid="{00000000-0005-0000-0000-000082A30000}"/>
    <cellStyle name="Percent 8 3 2 3 2 4 4" xfId="20696" xr:uid="{00000000-0005-0000-0000-000083A30000}"/>
    <cellStyle name="Percent 8 3 2 3 2 4 5" xfId="29941" xr:uid="{00000000-0005-0000-0000-000084A30000}"/>
    <cellStyle name="Percent 8 3 2 3 2 4 6" xfId="39186" xr:uid="{00000000-0005-0000-0000-000085A30000}"/>
    <cellStyle name="Percent 8 3 2 3 2 5" xfId="5779" xr:uid="{00000000-0005-0000-0000-000086A30000}"/>
    <cellStyle name="Percent 8 3 2 3 2 5 2" xfId="15024" xr:uid="{00000000-0005-0000-0000-000087A30000}"/>
    <cellStyle name="Percent 8 3 2 3 2 5 3" xfId="24274" xr:uid="{00000000-0005-0000-0000-000088A30000}"/>
    <cellStyle name="Percent 8 3 2 3 2 5 4" xfId="33519" xr:uid="{00000000-0005-0000-0000-000089A30000}"/>
    <cellStyle name="Percent 8 3 2 3 2 5 5" xfId="42764" xr:uid="{00000000-0005-0000-0000-00008AA30000}"/>
    <cellStyle name="Percent 8 3 2 3 2 6" xfId="5060" xr:uid="{00000000-0005-0000-0000-00008BA30000}"/>
    <cellStyle name="Percent 8 3 2 3 2 6 2" xfId="14305" xr:uid="{00000000-0005-0000-0000-00008CA30000}"/>
    <cellStyle name="Percent 8 3 2 3 2 6 3" xfId="23555" xr:uid="{00000000-0005-0000-0000-00008DA30000}"/>
    <cellStyle name="Percent 8 3 2 3 2 6 4" xfId="32800" xr:uid="{00000000-0005-0000-0000-00008EA30000}"/>
    <cellStyle name="Percent 8 3 2 3 2 6 5" xfId="42045" xr:uid="{00000000-0005-0000-0000-00008FA30000}"/>
    <cellStyle name="Percent 8 3 2 3 2 7" xfId="10042" xr:uid="{00000000-0005-0000-0000-000090A30000}"/>
    <cellStyle name="Percent 8 3 2 3 2 8" xfId="19292" xr:uid="{00000000-0005-0000-0000-000091A30000}"/>
    <cellStyle name="Percent 8 3 2 3 2 9" xfId="28537" xr:uid="{00000000-0005-0000-0000-000092A30000}"/>
    <cellStyle name="Percent 8 3 2 3 3" xfId="1148" xr:uid="{00000000-0005-0000-0000-000093A30000}"/>
    <cellStyle name="Percent 8 3 2 3 3 2" xfId="3990" xr:uid="{00000000-0005-0000-0000-000094A30000}"/>
    <cellStyle name="Percent 8 3 2 3 3 2 2" xfId="8972" xr:uid="{00000000-0005-0000-0000-000095A30000}"/>
    <cellStyle name="Percent 8 3 2 3 3 2 2 2" xfId="18217" xr:uid="{00000000-0005-0000-0000-000096A30000}"/>
    <cellStyle name="Percent 8 3 2 3 3 2 2 3" xfId="27467" xr:uid="{00000000-0005-0000-0000-000097A30000}"/>
    <cellStyle name="Percent 8 3 2 3 3 2 2 4" xfId="36712" xr:uid="{00000000-0005-0000-0000-000098A30000}"/>
    <cellStyle name="Percent 8 3 2 3 3 2 2 5" xfId="45957" xr:uid="{00000000-0005-0000-0000-000099A30000}"/>
    <cellStyle name="Percent 8 3 2 3 3 2 3" xfId="13235" xr:uid="{00000000-0005-0000-0000-00009AA30000}"/>
    <cellStyle name="Percent 8 3 2 3 3 2 4" xfId="22485" xr:uid="{00000000-0005-0000-0000-00009BA30000}"/>
    <cellStyle name="Percent 8 3 2 3 3 2 5" xfId="31730" xr:uid="{00000000-0005-0000-0000-00009CA30000}"/>
    <cellStyle name="Percent 8 3 2 3 3 2 6" xfId="40975" xr:uid="{00000000-0005-0000-0000-00009DA30000}"/>
    <cellStyle name="Percent 8 3 2 3 3 3" xfId="2552" xr:uid="{00000000-0005-0000-0000-00009EA30000}"/>
    <cellStyle name="Percent 8 3 2 3 3 3 2" xfId="7534" xr:uid="{00000000-0005-0000-0000-00009FA30000}"/>
    <cellStyle name="Percent 8 3 2 3 3 3 2 2" xfId="16779" xr:uid="{00000000-0005-0000-0000-0000A0A30000}"/>
    <cellStyle name="Percent 8 3 2 3 3 3 2 3" xfId="26029" xr:uid="{00000000-0005-0000-0000-0000A1A30000}"/>
    <cellStyle name="Percent 8 3 2 3 3 3 2 4" xfId="35274" xr:uid="{00000000-0005-0000-0000-0000A2A30000}"/>
    <cellStyle name="Percent 8 3 2 3 3 3 2 5" xfId="44519" xr:uid="{00000000-0005-0000-0000-0000A3A30000}"/>
    <cellStyle name="Percent 8 3 2 3 3 3 3" xfId="11797" xr:uid="{00000000-0005-0000-0000-0000A4A30000}"/>
    <cellStyle name="Percent 8 3 2 3 3 3 4" xfId="21047" xr:uid="{00000000-0005-0000-0000-0000A5A30000}"/>
    <cellStyle name="Percent 8 3 2 3 3 3 5" xfId="30292" xr:uid="{00000000-0005-0000-0000-0000A6A30000}"/>
    <cellStyle name="Percent 8 3 2 3 3 3 6" xfId="39537" xr:uid="{00000000-0005-0000-0000-0000A7A30000}"/>
    <cellStyle name="Percent 8 3 2 3 3 4" xfId="6130" xr:uid="{00000000-0005-0000-0000-0000A8A30000}"/>
    <cellStyle name="Percent 8 3 2 3 3 4 2" xfId="15375" xr:uid="{00000000-0005-0000-0000-0000A9A30000}"/>
    <cellStyle name="Percent 8 3 2 3 3 4 3" xfId="24625" xr:uid="{00000000-0005-0000-0000-0000AAA30000}"/>
    <cellStyle name="Percent 8 3 2 3 3 4 4" xfId="33870" xr:uid="{00000000-0005-0000-0000-0000ABA30000}"/>
    <cellStyle name="Percent 8 3 2 3 3 4 5" xfId="43115" xr:uid="{00000000-0005-0000-0000-0000ACA30000}"/>
    <cellStyle name="Percent 8 3 2 3 3 5" xfId="10393" xr:uid="{00000000-0005-0000-0000-0000ADA30000}"/>
    <cellStyle name="Percent 8 3 2 3 3 6" xfId="19643" xr:uid="{00000000-0005-0000-0000-0000AEA30000}"/>
    <cellStyle name="Percent 8 3 2 3 3 7" xfId="28888" xr:uid="{00000000-0005-0000-0000-0000AFA30000}"/>
    <cellStyle name="Percent 8 3 2 3 3 8" xfId="38133" xr:uid="{00000000-0005-0000-0000-0000B0A30000}"/>
    <cellStyle name="Percent 8 3 2 3 4" xfId="3271" xr:uid="{00000000-0005-0000-0000-0000B1A30000}"/>
    <cellStyle name="Percent 8 3 2 3 4 2" xfId="8253" xr:uid="{00000000-0005-0000-0000-0000B2A30000}"/>
    <cellStyle name="Percent 8 3 2 3 4 2 2" xfId="17498" xr:uid="{00000000-0005-0000-0000-0000B3A30000}"/>
    <cellStyle name="Percent 8 3 2 3 4 2 3" xfId="26748" xr:uid="{00000000-0005-0000-0000-0000B4A30000}"/>
    <cellStyle name="Percent 8 3 2 3 4 2 4" xfId="35993" xr:uid="{00000000-0005-0000-0000-0000B5A30000}"/>
    <cellStyle name="Percent 8 3 2 3 4 2 5" xfId="45238" xr:uid="{00000000-0005-0000-0000-0000B6A30000}"/>
    <cellStyle name="Percent 8 3 2 3 4 3" xfId="12516" xr:uid="{00000000-0005-0000-0000-0000B7A30000}"/>
    <cellStyle name="Percent 8 3 2 3 4 4" xfId="21766" xr:uid="{00000000-0005-0000-0000-0000B8A30000}"/>
    <cellStyle name="Percent 8 3 2 3 4 5" xfId="31011" xr:uid="{00000000-0005-0000-0000-0000B9A30000}"/>
    <cellStyle name="Percent 8 3 2 3 4 6" xfId="40256" xr:uid="{00000000-0005-0000-0000-0000BAA30000}"/>
    <cellStyle name="Percent 8 3 2 3 5" xfId="1733" xr:uid="{00000000-0005-0000-0000-0000BBA30000}"/>
    <cellStyle name="Percent 8 3 2 3 5 2" xfId="6715" xr:uid="{00000000-0005-0000-0000-0000BCA30000}"/>
    <cellStyle name="Percent 8 3 2 3 5 2 2" xfId="15960" xr:uid="{00000000-0005-0000-0000-0000BDA30000}"/>
    <cellStyle name="Percent 8 3 2 3 5 2 3" xfId="25210" xr:uid="{00000000-0005-0000-0000-0000BEA30000}"/>
    <cellStyle name="Percent 8 3 2 3 5 2 4" xfId="34455" xr:uid="{00000000-0005-0000-0000-0000BFA30000}"/>
    <cellStyle name="Percent 8 3 2 3 5 2 5" xfId="43700" xr:uid="{00000000-0005-0000-0000-0000C0A30000}"/>
    <cellStyle name="Percent 8 3 2 3 5 3" xfId="10978" xr:uid="{00000000-0005-0000-0000-0000C1A30000}"/>
    <cellStyle name="Percent 8 3 2 3 5 4" xfId="20228" xr:uid="{00000000-0005-0000-0000-0000C2A30000}"/>
    <cellStyle name="Percent 8 3 2 3 5 5" xfId="29473" xr:uid="{00000000-0005-0000-0000-0000C3A30000}"/>
    <cellStyle name="Percent 8 3 2 3 5 6" xfId="38718" xr:uid="{00000000-0005-0000-0000-0000C4A30000}"/>
    <cellStyle name="Percent 8 3 2 3 6" xfId="5411" xr:uid="{00000000-0005-0000-0000-0000C5A30000}"/>
    <cellStyle name="Percent 8 3 2 3 6 2" xfId="14656" xr:uid="{00000000-0005-0000-0000-0000C6A30000}"/>
    <cellStyle name="Percent 8 3 2 3 6 3" xfId="23906" xr:uid="{00000000-0005-0000-0000-0000C7A30000}"/>
    <cellStyle name="Percent 8 3 2 3 6 4" xfId="33151" xr:uid="{00000000-0005-0000-0000-0000C8A30000}"/>
    <cellStyle name="Percent 8 3 2 3 6 5" xfId="42396" xr:uid="{00000000-0005-0000-0000-0000C9A30000}"/>
    <cellStyle name="Percent 8 3 2 3 7" xfId="4709" xr:uid="{00000000-0005-0000-0000-0000CAA30000}"/>
    <cellStyle name="Percent 8 3 2 3 7 2" xfId="13954" xr:uid="{00000000-0005-0000-0000-0000CBA30000}"/>
    <cellStyle name="Percent 8 3 2 3 7 3" xfId="23204" xr:uid="{00000000-0005-0000-0000-0000CCA30000}"/>
    <cellStyle name="Percent 8 3 2 3 7 4" xfId="32449" xr:uid="{00000000-0005-0000-0000-0000CDA30000}"/>
    <cellStyle name="Percent 8 3 2 3 7 5" xfId="41694" xr:uid="{00000000-0005-0000-0000-0000CEA30000}"/>
    <cellStyle name="Percent 8 3 2 3 8" xfId="9674" xr:uid="{00000000-0005-0000-0000-0000CFA30000}"/>
    <cellStyle name="Percent 8 3 2 3 9" xfId="18924" xr:uid="{00000000-0005-0000-0000-0000D0A30000}"/>
    <cellStyle name="Percent 8 3 2 4" xfId="563" xr:uid="{00000000-0005-0000-0000-0000D1A30000}"/>
    <cellStyle name="Percent 8 3 2 4 10" xfId="37548" xr:uid="{00000000-0005-0000-0000-0000D2A30000}"/>
    <cellStyle name="Percent 8 3 2 4 2" xfId="1265" xr:uid="{00000000-0005-0000-0000-0000D3A30000}"/>
    <cellStyle name="Percent 8 3 2 4 2 2" xfId="4107" xr:uid="{00000000-0005-0000-0000-0000D4A30000}"/>
    <cellStyle name="Percent 8 3 2 4 2 2 2" xfId="9089" xr:uid="{00000000-0005-0000-0000-0000D5A30000}"/>
    <cellStyle name="Percent 8 3 2 4 2 2 2 2" xfId="18334" xr:uid="{00000000-0005-0000-0000-0000D6A30000}"/>
    <cellStyle name="Percent 8 3 2 4 2 2 2 3" xfId="27584" xr:uid="{00000000-0005-0000-0000-0000D7A30000}"/>
    <cellStyle name="Percent 8 3 2 4 2 2 2 4" xfId="36829" xr:uid="{00000000-0005-0000-0000-0000D8A30000}"/>
    <cellStyle name="Percent 8 3 2 4 2 2 2 5" xfId="46074" xr:uid="{00000000-0005-0000-0000-0000D9A30000}"/>
    <cellStyle name="Percent 8 3 2 4 2 2 3" xfId="13352" xr:uid="{00000000-0005-0000-0000-0000DAA30000}"/>
    <cellStyle name="Percent 8 3 2 4 2 2 4" xfId="22602" xr:uid="{00000000-0005-0000-0000-0000DBA30000}"/>
    <cellStyle name="Percent 8 3 2 4 2 2 5" xfId="31847" xr:uid="{00000000-0005-0000-0000-0000DCA30000}"/>
    <cellStyle name="Percent 8 3 2 4 2 2 6" xfId="41092" xr:uid="{00000000-0005-0000-0000-0000DDA30000}"/>
    <cellStyle name="Percent 8 3 2 4 2 3" xfId="2686" xr:uid="{00000000-0005-0000-0000-0000DEA30000}"/>
    <cellStyle name="Percent 8 3 2 4 2 3 2" xfId="7668" xr:uid="{00000000-0005-0000-0000-0000DFA30000}"/>
    <cellStyle name="Percent 8 3 2 4 2 3 2 2" xfId="16913" xr:uid="{00000000-0005-0000-0000-0000E0A30000}"/>
    <cellStyle name="Percent 8 3 2 4 2 3 2 3" xfId="26163" xr:uid="{00000000-0005-0000-0000-0000E1A30000}"/>
    <cellStyle name="Percent 8 3 2 4 2 3 2 4" xfId="35408" xr:uid="{00000000-0005-0000-0000-0000E2A30000}"/>
    <cellStyle name="Percent 8 3 2 4 2 3 2 5" xfId="44653" xr:uid="{00000000-0005-0000-0000-0000E3A30000}"/>
    <cellStyle name="Percent 8 3 2 4 2 3 3" xfId="11931" xr:uid="{00000000-0005-0000-0000-0000E4A30000}"/>
    <cellStyle name="Percent 8 3 2 4 2 3 4" xfId="21181" xr:uid="{00000000-0005-0000-0000-0000E5A30000}"/>
    <cellStyle name="Percent 8 3 2 4 2 3 5" xfId="30426" xr:uid="{00000000-0005-0000-0000-0000E6A30000}"/>
    <cellStyle name="Percent 8 3 2 4 2 3 6" xfId="39671" xr:uid="{00000000-0005-0000-0000-0000E7A30000}"/>
    <cellStyle name="Percent 8 3 2 4 2 4" xfId="6247" xr:uid="{00000000-0005-0000-0000-0000E8A30000}"/>
    <cellStyle name="Percent 8 3 2 4 2 4 2" xfId="15492" xr:uid="{00000000-0005-0000-0000-0000E9A30000}"/>
    <cellStyle name="Percent 8 3 2 4 2 4 3" xfId="24742" xr:uid="{00000000-0005-0000-0000-0000EAA30000}"/>
    <cellStyle name="Percent 8 3 2 4 2 4 4" xfId="33987" xr:uid="{00000000-0005-0000-0000-0000EBA30000}"/>
    <cellStyle name="Percent 8 3 2 4 2 4 5" xfId="43232" xr:uid="{00000000-0005-0000-0000-0000ECA30000}"/>
    <cellStyle name="Percent 8 3 2 4 2 5" xfId="10510" xr:uid="{00000000-0005-0000-0000-0000EDA30000}"/>
    <cellStyle name="Percent 8 3 2 4 2 6" xfId="19760" xr:uid="{00000000-0005-0000-0000-0000EEA30000}"/>
    <cellStyle name="Percent 8 3 2 4 2 7" xfId="29005" xr:uid="{00000000-0005-0000-0000-0000EFA30000}"/>
    <cellStyle name="Percent 8 3 2 4 2 8" xfId="38250" xr:uid="{00000000-0005-0000-0000-0000F0A30000}"/>
    <cellStyle name="Percent 8 3 2 4 3" xfId="3405" xr:uid="{00000000-0005-0000-0000-0000F1A30000}"/>
    <cellStyle name="Percent 8 3 2 4 3 2" xfId="8387" xr:uid="{00000000-0005-0000-0000-0000F2A30000}"/>
    <cellStyle name="Percent 8 3 2 4 3 2 2" xfId="17632" xr:uid="{00000000-0005-0000-0000-0000F3A30000}"/>
    <cellStyle name="Percent 8 3 2 4 3 2 3" xfId="26882" xr:uid="{00000000-0005-0000-0000-0000F4A30000}"/>
    <cellStyle name="Percent 8 3 2 4 3 2 4" xfId="36127" xr:uid="{00000000-0005-0000-0000-0000F5A30000}"/>
    <cellStyle name="Percent 8 3 2 4 3 2 5" xfId="45372" xr:uid="{00000000-0005-0000-0000-0000F6A30000}"/>
    <cellStyle name="Percent 8 3 2 4 3 3" xfId="12650" xr:uid="{00000000-0005-0000-0000-0000F7A30000}"/>
    <cellStyle name="Percent 8 3 2 4 3 4" xfId="21900" xr:uid="{00000000-0005-0000-0000-0000F8A30000}"/>
    <cellStyle name="Percent 8 3 2 4 3 5" xfId="31145" xr:uid="{00000000-0005-0000-0000-0000F9A30000}"/>
    <cellStyle name="Percent 8 3 2 4 3 6" xfId="40390" xr:uid="{00000000-0005-0000-0000-0000FAA30000}"/>
    <cellStyle name="Percent 8 3 2 4 4" xfId="1967" xr:uid="{00000000-0005-0000-0000-0000FBA30000}"/>
    <cellStyle name="Percent 8 3 2 4 4 2" xfId="6949" xr:uid="{00000000-0005-0000-0000-0000FCA30000}"/>
    <cellStyle name="Percent 8 3 2 4 4 2 2" xfId="16194" xr:uid="{00000000-0005-0000-0000-0000FDA30000}"/>
    <cellStyle name="Percent 8 3 2 4 4 2 3" xfId="25444" xr:uid="{00000000-0005-0000-0000-0000FEA30000}"/>
    <cellStyle name="Percent 8 3 2 4 4 2 4" xfId="34689" xr:uid="{00000000-0005-0000-0000-0000FFA30000}"/>
    <cellStyle name="Percent 8 3 2 4 4 2 5" xfId="43934" xr:uid="{00000000-0005-0000-0000-000000A40000}"/>
    <cellStyle name="Percent 8 3 2 4 4 3" xfId="11212" xr:uid="{00000000-0005-0000-0000-000001A40000}"/>
    <cellStyle name="Percent 8 3 2 4 4 4" xfId="20462" xr:uid="{00000000-0005-0000-0000-000002A40000}"/>
    <cellStyle name="Percent 8 3 2 4 4 5" xfId="29707" xr:uid="{00000000-0005-0000-0000-000003A40000}"/>
    <cellStyle name="Percent 8 3 2 4 4 6" xfId="38952" xr:uid="{00000000-0005-0000-0000-000004A40000}"/>
    <cellStyle name="Percent 8 3 2 4 5" xfId="5545" xr:uid="{00000000-0005-0000-0000-000005A40000}"/>
    <cellStyle name="Percent 8 3 2 4 5 2" xfId="14790" xr:uid="{00000000-0005-0000-0000-000006A40000}"/>
    <cellStyle name="Percent 8 3 2 4 5 3" xfId="24040" xr:uid="{00000000-0005-0000-0000-000007A40000}"/>
    <cellStyle name="Percent 8 3 2 4 5 4" xfId="33285" xr:uid="{00000000-0005-0000-0000-000008A40000}"/>
    <cellStyle name="Percent 8 3 2 4 5 5" xfId="42530" xr:uid="{00000000-0005-0000-0000-000009A40000}"/>
    <cellStyle name="Percent 8 3 2 4 6" xfId="4826" xr:uid="{00000000-0005-0000-0000-00000AA40000}"/>
    <cellStyle name="Percent 8 3 2 4 6 2" xfId="14071" xr:uid="{00000000-0005-0000-0000-00000BA40000}"/>
    <cellStyle name="Percent 8 3 2 4 6 3" xfId="23321" xr:uid="{00000000-0005-0000-0000-00000CA40000}"/>
    <cellStyle name="Percent 8 3 2 4 6 4" xfId="32566" xr:uid="{00000000-0005-0000-0000-00000DA40000}"/>
    <cellStyle name="Percent 8 3 2 4 6 5" xfId="41811" xr:uid="{00000000-0005-0000-0000-00000EA40000}"/>
    <cellStyle name="Percent 8 3 2 4 7" xfId="9808" xr:uid="{00000000-0005-0000-0000-00000FA40000}"/>
    <cellStyle name="Percent 8 3 2 4 8" xfId="19058" xr:uid="{00000000-0005-0000-0000-000010A40000}"/>
    <cellStyle name="Percent 8 3 2 4 9" xfId="28303" xr:uid="{00000000-0005-0000-0000-000011A40000}"/>
    <cellStyle name="Percent 8 3 2 5" xfId="914" xr:uid="{00000000-0005-0000-0000-000012A40000}"/>
    <cellStyle name="Percent 8 3 2 5 2" xfId="3756" xr:uid="{00000000-0005-0000-0000-000013A40000}"/>
    <cellStyle name="Percent 8 3 2 5 2 2" xfId="8738" xr:uid="{00000000-0005-0000-0000-000014A40000}"/>
    <cellStyle name="Percent 8 3 2 5 2 2 2" xfId="17983" xr:uid="{00000000-0005-0000-0000-000015A40000}"/>
    <cellStyle name="Percent 8 3 2 5 2 2 3" xfId="27233" xr:uid="{00000000-0005-0000-0000-000016A40000}"/>
    <cellStyle name="Percent 8 3 2 5 2 2 4" xfId="36478" xr:uid="{00000000-0005-0000-0000-000017A40000}"/>
    <cellStyle name="Percent 8 3 2 5 2 2 5" xfId="45723" xr:uid="{00000000-0005-0000-0000-000018A40000}"/>
    <cellStyle name="Percent 8 3 2 5 2 3" xfId="13001" xr:uid="{00000000-0005-0000-0000-000019A40000}"/>
    <cellStyle name="Percent 8 3 2 5 2 4" xfId="22251" xr:uid="{00000000-0005-0000-0000-00001AA40000}"/>
    <cellStyle name="Percent 8 3 2 5 2 5" xfId="31496" xr:uid="{00000000-0005-0000-0000-00001BA40000}"/>
    <cellStyle name="Percent 8 3 2 5 2 6" xfId="40741" xr:uid="{00000000-0005-0000-0000-00001CA40000}"/>
    <cellStyle name="Percent 8 3 2 5 3" xfId="2318" xr:uid="{00000000-0005-0000-0000-00001DA40000}"/>
    <cellStyle name="Percent 8 3 2 5 3 2" xfId="7300" xr:uid="{00000000-0005-0000-0000-00001EA40000}"/>
    <cellStyle name="Percent 8 3 2 5 3 2 2" xfId="16545" xr:uid="{00000000-0005-0000-0000-00001FA40000}"/>
    <cellStyle name="Percent 8 3 2 5 3 2 3" xfId="25795" xr:uid="{00000000-0005-0000-0000-000020A40000}"/>
    <cellStyle name="Percent 8 3 2 5 3 2 4" xfId="35040" xr:uid="{00000000-0005-0000-0000-000021A40000}"/>
    <cellStyle name="Percent 8 3 2 5 3 2 5" xfId="44285" xr:uid="{00000000-0005-0000-0000-000022A40000}"/>
    <cellStyle name="Percent 8 3 2 5 3 3" xfId="11563" xr:uid="{00000000-0005-0000-0000-000023A40000}"/>
    <cellStyle name="Percent 8 3 2 5 3 4" xfId="20813" xr:uid="{00000000-0005-0000-0000-000024A40000}"/>
    <cellStyle name="Percent 8 3 2 5 3 5" xfId="30058" xr:uid="{00000000-0005-0000-0000-000025A40000}"/>
    <cellStyle name="Percent 8 3 2 5 3 6" xfId="39303" xr:uid="{00000000-0005-0000-0000-000026A40000}"/>
    <cellStyle name="Percent 8 3 2 5 4" xfId="5896" xr:uid="{00000000-0005-0000-0000-000027A40000}"/>
    <cellStyle name="Percent 8 3 2 5 4 2" xfId="15141" xr:uid="{00000000-0005-0000-0000-000028A40000}"/>
    <cellStyle name="Percent 8 3 2 5 4 3" xfId="24391" xr:uid="{00000000-0005-0000-0000-000029A40000}"/>
    <cellStyle name="Percent 8 3 2 5 4 4" xfId="33636" xr:uid="{00000000-0005-0000-0000-00002AA40000}"/>
    <cellStyle name="Percent 8 3 2 5 4 5" xfId="42881" xr:uid="{00000000-0005-0000-0000-00002BA40000}"/>
    <cellStyle name="Percent 8 3 2 5 5" xfId="10159" xr:uid="{00000000-0005-0000-0000-00002CA40000}"/>
    <cellStyle name="Percent 8 3 2 5 6" xfId="19409" xr:uid="{00000000-0005-0000-0000-00002DA40000}"/>
    <cellStyle name="Percent 8 3 2 5 7" xfId="28654" xr:uid="{00000000-0005-0000-0000-00002EA40000}"/>
    <cellStyle name="Percent 8 3 2 5 8" xfId="37899" xr:uid="{00000000-0005-0000-0000-00002FA40000}"/>
    <cellStyle name="Percent 8 3 2 6" xfId="3037" xr:uid="{00000000-0005-0000-0000-000030A40000}"/>
    <cellStyle name="Percent 8 3 2 6 2" xfId="8019" xr:uid="{00000000-0005-0000-0000-000031A40000}"/>
    <cellStyle name="Percent 8 3 2 6 2 2" xfId="17264" xr:uid="{00000000-0005-0000-0000-000032A40000}"/>
    <cellStyle name="Percent 8 3 2 6 2 3" xfId="26514" xr:uid="{00000000-0005-0000-0000-000033A40000}"/>
    <cellStyle name="Percent 8 3 2 6 2 4" xfId="35759" xr:uid="{00000000-0005-0000-0000-000034A40000}"/>
    <cellStyle name="Percent 8 3 2 6 2 5" xfId="45004" xr:uid="{00000000-0005-0000-0000-000035A40000}"/>
    <cellStyle name="Percent 8 3 2 6 3" xfId="12282" xr:uid="{00000000-0005-0000-0000-000036A40000}"/>
    <cellStyle name="Percent 8 3 2 6 4" xfId="21532" xr:uid="{00000000-0005-0000-0000-000037A40000}"/>
    <cellStyle name="Percent 8 3 2 6 5" xfId="30777" xr:uid="{00000000-0005-0000-0000-000038A40000}"/>
    <cellStyle name="Percent 8 3 2 6 6" xfId="40022" xr:uid="{00000000-0005-0000-0000-000039A40000}"/>
    <cellStyle name="Percent 8 3 2 7" xfId="1577" xr:uid="{00000000-0005-0000-0000-00003AA40000}"/>
    <cellStyle name="Percent 8 3 2 7 2" xfId="6559" xr:uid="{00000000-0005-0000-0000-00003BA40000}"/>
    <cellStyle name="Percent 8 3 2 7 2 2" xfId="15804" xr:uid="{00000000-0005-0000-0000-00003CA40000}"/>
    <cellStyle name="Percent 8 3 2 7 2 3" xfId="25054" xr:uid="{00000000-0005-0000-0000-00003DA40000}"/>
    <cellStyle name="Percent 8 3 2 7 2 4" xfId="34299" xr:uid="{00000000-0005-0000-0000-00003EA40000}"/>
    <cellStyle name="Percent 8 3 2 7 2 5" xfId="43544" xr:uid="{00000000-0005-0000-0000-00003FA40000}"/>
    <cellStyle name="Percent 8 3 2 7 3" xfId="10822" xr:uid="{00000000-0005-0000-0000-000040A40000}"/>
    <cellStyle name="Percent 8 3 2 7 4" xfId="20072" xr:uid="{00000000-0005-0000-0000-000041A40000}"/>
    <cellStyle name="Percent 8 3 2 7 5" xfId="29317" xr:uid="{00000000-0005-0000-0000-000042A40000}"/>
    <cellStyle name="Percent 8 3 2 7 6" xfId="38562" xr:uid="{00000000-0005-0000-0000-000043A40000}"/>
    <cellStyle name="Percent 8 3 2 8" xfId="5177" xr:uid="{00000000-0005-0000-0000-000044A40000}"/>
    <cellStyle name="Percent 8 3 2 8 2" xfId="14422" xr:uid="{00000000-0005-0000-0000-000045A40000}"/>
    <cellStyle name="Percent 8 3 2 8 3" xfId="23672" xr:uid="{00000000-0005-0000-0000-000046A40000}"/>
    <cellStyle name="Percent 8 3 2 8 4" xfId="32917" xr:uid="{00000000-0005-0000-0000-000047A40000}"/>
    <cellStyle name="Percent 8 3 2 8 5" xfId="42162" xr:uid="{00000000-0005-0000-0000-000048A40000}"/>
    <cellStyle name="Percent 8 3 2 9" xfId="4475" xr:uid="{00000000-0005-0000-0000-000049A40000}"/>
    <cellStyle name="Percent 8 3 2 9 2" xfId="13720" xr:uid="{00000000-0005-0000-0000-00004AA40000}"/>
    <cellStyle name="Percent 8 3 2 9 3" xfId="22970" xr:uid="{00000000-0005-0000-0000-00004BA40000}"/>
    <cellStyle name="Percent 8 3 2 9 4" xfId="32215" xr:uid="{00000000-0005-0000-0000-00004CA40000}"/>
    <cellStyle name="Percent 8 3 2 9 5" xfId="41460" xr:uid="{00000000-0005-0000-0000-00004DA40000}"/>
    <cellStyle name="Percent 8 3 3" xfId="154" xr:uid="{00000000-0005-0000-0000-00004EA40000}"/>
    <cellStyle name="Percent 8 3 3 10" xfId="9401" xr:uid="{00000000-0005-0000-0000-00004FA40000}"/>
    <cellStyle name="Percent 8 3 3 11" xfId="18651" xr:uid="{00000000-0005-0000-0000-000050A40000}"/>
    <cellStyle name="Percent 8 3 3 12" xfId="27896" xr:uid="{00000000-0005-0000-0000-000051A40000}"/>
    <cellStyle name="Percent 8 3 3 13" xfId="37141" xr:uid="{00000000-0005-0000-0000-000052A40000}"/>
    <cellStyle name="Percent 8 3 3 2" xfId="311" xr:uid="{00000000-0005-0000-0000-000053A40000}"/>
    <cellStyle name="Percent 8 3 3 2 10" xfId="28052" xr:uid="{00000000-0005-0000-0000-000054A40000}"/>
    <cellStyle name="Percent 8 3 3 2 11" xfId="37297" xr:uid="{00000000-0005-0000-0000-000055A40000}"/>
    <cellStyle name="Percent 8 3 3 2 2" xfId="680" xr:uid="{00000000-0005-0000-0000-000056A40000}"/>
    <cellStyle name="Percent 8 3 3 2 2 10" xfId="37665" xr:uid="{00000000-0005-0000-0000-000057A40000}"/>
    <cellStyle name="Percent 8 3 3 2 2 2" xfId="1382" xr:uid="{00000000-0005-0000-0000-000058A40000}"/>
    <cellStyle name="Percent 8 3 3 2 2 2 2" xfId="4224" xr:uid="{00000000-0005-0000-0000-000059A40000}"/>
    <cellStyle name="Percent 8 3 3 2 2 2 2 2" xfId="9206" xr:uid="{00000000-0005-0000-0000-00005AA40000}"/>
    <cellStyle name="Percent 8 3 3 2 2 2 2 2 2" xfId="18451" xr:uid="{00000000-0005-0000-0000-00005BA40000}"/>
    <cellStyle name="Percent 8 3 3 2 2 2 2 2 3" xfId="27701" xr:uid="{00000000-0005-0000-0000-00005CA40000}"/>
    <cellStyle name="Percent 8 3 3 2 2 2 2 2 4" xfId="36946" xr:uid="{00000000-0005-0000-0000-00005DA40000}"/>
    <cellStyle name="Percent 8 3 3 2 2 2 2 2 5" xfId="46191" xr:uid="{00000000-0005-0000-0000-00005EA40000}"/>
    <cellStyle name="Percent 8 3 3 2 2 2 2 3" xfId="13469" xr:uid="{00000000-0005-0000-0000-00005FA40000}"/>
    <cellStyle name="Percent 8 3 3 2 2 2 2 4" xfId="22719" xr:uid="{00000000-0005-0000-0000-000060A40000}"/>
    <cellStyle name="Percent 8 3 3 2 2 2 2 5" xfId="31964" xr:uid="{00000000-0005-0000-0000-000061A40000}"/>
    <cellStyle name="Percent 8 3 3 2 2 2 2 6" xfId="41209" xr:uid="{00000000-0005-0000-0000-000062A40000}"/>
    <cellStyle name="Percent 8 3 3 2 2 2 3" xfId="2803" xr:uid="{00000000-0005-0000-0000-000063A40000}"/>
    <cellStyle name="Percent 8 3 3 2 2 2 3 2" xfId="7785" xr:uid="{00000000-0005-0000-0000-000064A40000}"/>
    <cellStyle name="Percent 8 3 3 2 2 2 3 2 2" xfId="17030" xr:uid="{00000000-0005-0000-0000-000065A40000}"/>
    <cellStyle name="Percent 8 3 3 2 2 2 3 2 3" xfId="26280" xr:uid="{00000000-0005-0000-0000-000066A40000}"/>
    <cellStyle name="Percent 8 3 3 2 2 2 3 2 4" xfId="35525" xr:uid="{00000000-0005-0000-0000-000067A40000}"/>
    <cellStyle name="Percent 8 3 3 2 2 2 3 2 5" xfId="44770" xr:uid="{00000000-0005-0000-0000-000068A40000}"/>
    <cellStyle name="Percent 8 3 3 2 2 2 3 3" xfId="12048" xr:uid="{00000000-0005-0000-0000-000069A40000}"/>
    <cellStyle name="Percent 8 3 3 2 2 2 3 4" xfId="21298" xr:uid="{00000000-0005-0000-0000-00006AA40000}"/>
    <cellStyle name="Percent 8 3 3 2 2 2 3 5" xfId="30543" xr:uid="{00000000-0005-0000-0000-00006BA40000}"/>
    <cellStyle name="Percent 8 3 3 2 2 2 3 6" xfId="39788" xr:uid="{00000000-0005-0000-0000-00006CA40000}"/>
    <cellStyle name="Percent 8 3 3 2 2 2 4" xfId="6364" xr:uid="{00000000-0005-0000-0000-00006DA40000}"/>
    <cellStyle name="Percent 8 3 3 2 2 2 4 2" xfId="15609" xr:uid="{00000000-0005-0000-0000-00006EA40000}"/>
    <cellStyle name="Percent 8 3 3 2 2 2 4 3" xfId="24859" xr:uid="{00000000-0005-0000-0000-00006FA40000}"/>
    <cellStyle name="Percent 8 3 3 2 2 2 4 4" xfId="34104" xr:uid="{00000000-0005-0000-0000-000070A40000}"/>
    <cellStyle name="Percent 8 3 3 2 2 2 4 5" xfId="43349" xr:uid="{00000000-0005-0000-0000-000071A40000}"/>
    <cellStyle name="Percent 8 3 3 2 2 2 5" xfId="10627" xr:uid="{00000000-0005-0000-0000-000072A40000}"/>
    <cellStyle name="Percent 8 3 3 2 2 2 6" xfId="19877" xr:uid="{00000000-0005-0000-0000-000073A40000}"/>
    <cellStyle name="Percent 8 3 3 2 2 2 7" xfId="29122" xr:uid="{00000000-0005-0000-0000-000074A40000}"/>
    <cellStyle name="Percent 8 3 3 2 2 2 8" xfId="38367" xr:uid="{00000000-0005-0000-0000-000075A40000}"/>
    <cellStyle name="Percent 8 3 3 2 2 3" xfId="3522" xr:uid="{00000000-0005-0000-0000-000076A40000}"/>
    <cellStyle name="Percent 8 3 3 2 2 3 2" xfId="8504" xr:uid="{00000000-0005-0000-0000-000077A40000}"/>
    <cellStyle name="Percent 8 3 3 2 2 3 2 2" xfId="17749" xr:uid="{00000000-0005-0000-0000-000078A40000}"/>
    <cellStyle name="Percent 8 3 3 2 2 3 2 3" xfId="26999" xr:uid="{00000000-0005-0000-0000-000079A40000}"/>
    <cellStyle name="Percent 8 3 3 2 2 3 2 4" xfId="36244" xr:uid="{00000000-0005-0000-0000-00007AA40000}"/>
    <cellStyle name="Percent 8 3 3 2 2 3 2 5" xfId="45489" xr:uid="{00000000-0005-0000-0000-00007BA40000}"/>
    <cellStyle name="Percent 8 3 3 2 2 3 3" xfId="12767" xr:uid="{00000000-0005-0000-0000-00007CA40000}"/>
    <cellStyle name="Percent 8 3 3 2 2 3 4" xfId="22017" xr:uid="{00000000-0005-0000-0000-00007DA40000}"/>
    <cellStyle name="Percent 8 3 3 2 2 3 5" xfId="31262" xr:uid="{00000000-0005-0000-0000-00007EA40000}"/>
    <cellStyle name="Percent 8 3 3 2 2 3 6" xfId="40507" xr:uid="{00000000-0005-0000-0000-00007FA40000}"/>
    <cellStyle name="Percent 8 3 3 2 2 4" xfId="2084" xr:uid="{00000000-0005-0000-0000-000080A40000}"/>
    <cellStyle name="Percent 8 3 3 2 2 4 2" xfId="7066" xr:uid="{00000000-0005-0000-0000-000081A40000}"/>
    <cellStyle name="Percent 8 3 3 2 2 4 2 2" xfId="16311" xr:uid="{00000000-0005-0000-0000-000082A40000}"/>
    <cellStyle name="Percent 8 3 3 2 2 4 2 3" xfId="25561" xr:uid="{00000000-0005-0000-0000-000083A40000}"/>
    <cellStyle name="Percent 8 3 3 2 2 4 2 4" xfId="34806" xr:uid="{00000000-0005-0000-0000-000084A40000}"/>
    <cellStyle name="Percent 8 3 3 2 2 4 2 5" xfId="44051" xr:uid="{00000000-0005-0000-0000-000085A40000}"/>
    <cellStyle name="Percent 8 3 3 2 2 4 3" xfId="11329" xr:uid="{00000000-0005-0000-0000-000086A40000}"/>
    <cellStyle name="Percent 8 3 3 2 2 4 4" xfId="20579" xr:uid="{00000000-0005-0000-0000-000087A40000}"/>
    <cellStyle name="Percent 8 3 3 2 2 4 5" xfId="29824" xr:uid="{00000000-0005-0000-0000-000088A40000}"/>
    <cellStyle name="Percent 8 3 3 2 2 4 6" xfId="39069" xr:uid="{00000000-0005-0000-0000-000089A40000}"/>
    <cellStyle name="Percent 8 3 3 2 2 5" xfId="5662" xr:uid="{00000000-0005-0000-0000-00008AA40000}"/>
    <cellStyle name="Percent 8 3 3 2 2 5 2" xfId="14907" xr:uid="{00000000-0005-0000-0000-00008BA40000}"/>
    <cellStyle name="Percent 8 3 3 2 2 5 3" xfId="24157" xr:uid="{00000000-0005-0000-0000-00008CA40000}"/>
    <cellStyle name="Percent 8 3 3 2 2 5 4" xfId="33402" xr:uid="{00000000-0005-0000-0000-00008DA40000}"/>
    <cellStyle name="Percent 8 3 3 2 2 5 5" xfId="42647" xr:uid="{00000000-0005-0000-0000-00008EA40000}"/>
    <cellStyle name="Percent 8 3 3 2 2 6" xfId="4943" xr:uid="{00000000-0005-0000-0000-00008FA40000}"/>
    <cellStyle name="Percent 8 3 3 2 2 6 2" xfId="14188" xr:uid="{00000000-0005-0000-0000-000090A40000}"/>
    <cellStyle name="Percent 8 3 3 2 2 6 3" xfId="23438" xr:uid="{00000000-0005-0000-0000-000091A40000}"/>
    <cellStyle name="Percent 8 3 3 2 2 6 4" xfId="32683" xr:uid="{00000000-0005-0000-0000-000092A40000}"/>
    <cellStyle name="Percent 8 3 3 2 2 6 5" xfId="41928" xr:uid="{00000000-0005-0000-0000-000093A40000}"/>
    <cellStyle name="Percent 8 3 3 2 2 7" xfId="9925" xr:uid="{00000000-0005-0000-0000-000094A40000}"/>
    <cellStyle name="Percent 8 3 3 2 2 8" xfId="19175" xr:uid="{00000000-0005-0000-0000-000095A40000}"/>
    <cellStyle name="Percent 8 3 3 2 2 9" xfId="28420" xr:uid="{00000000-0005-0000-0000-000096A40000}"/>
    <cellStyle name="Percent 8 3 3 2 3" xfId="1031" xr:uid="{00000000-0005-0000-0000-000097A40000}"/>
    <cellStyle name="Percent 8 3 3 2 3 2" xfId="3873" xr:uid="{00000000-0005-0000-0000-000098A40000}"/>
    <cellStyle name="Percent 8 3 3 2 3 2 2" xfId="8855" xr:uid="{00000000-0005-0000-0000-000099A40000}"/>
    <cellStyle name="Percent 8 3 3 2 3 2 2 2" xfId="18100" xr:uid="{00000000-0005-0000-0000-00009AA40000}"/>
    <cellStyle name="Percent 8 3 3 2 3 2 2 3" xfId="27350" xr:uid="{00000000-0005-0000-0000-00009BA40000}"/>
    <cellStyle name="Percent 8 3 3 2 3 2 2 4" xfId="36595" xr:uid="{00000000-0005-0000-0000-00009CA40000}"/>
    <cellStyle name="Percent 8 3 3 2 3 2 2 5" xfId="45840" xr:uid="{00000000-0005-0000-0000-00009DA40000}"/>
    <cellStyle name="Percent 8 3 3 2 3 2 3" xfId="13118" xr:uid="{00000000-0005-0000-0000-00009EA40000}"/>
    <cellStyle name="Percent 8 3 3 2 3 2 4" xfId="22368" xr:uid="{00000000-0005-0000-0000-00009FA40000}"/>
    <cellStyle name="Percent 8 3 3 2 3 2 5" xfId="31613" xr:uid="{00000000-0005-0000-0000-0000A0A40000}"/>
    <cellStyle name="Percent 8 3 3 2 3 2 6" xfId="40858" xr:uid="{00000000-0005-0000-0000-0000A1A40000}"/>
    <cellStyle name="Percent 8 3 3 2 3 3" xfId="2435" xr:uid="{00000000-0005-0000-0000-0000A2A40000}"/>
    <cellStyle name="Percent 8 3 3 2 3 3 2" xfId="7417" xr:uid="{00000000-0005-0000-0000-0000A3A40000}"/>
    <cellStyle name="Percent 8 3 3 2 3 3 2 2" xfId="16662" xr:uid="{00000000-0005-0000-0000-0000A4A40000}"/>
    <cellStyle name="Percent 8 3 3 2 3 3 2 3" xfId="25912" xr:uid="{00000000-0005-0000-0000-0000A5A40000}"/>
    <cellStyle name="Percent 8 3 3 2 3 3 2 4" xfId="35157" xr:uid="{00000000-0005-0000-0000-0000A6A40000}"/>
    <cellStyle name="Percent 8 3 3 2 3 3 2 5" xfId="44402" xr:uid="{00000000-0005-0000-0000-0000A7A40000}"/>
    <cellStyle name="Percent 8 3 3 2 3 3 3" xfId="11680" xr:uid="{00000000-0005-0000-0000-0000A8A40000}"/>
    <cellStyle name="Percent 8 3 3 2 3 3 4" xfId="20930" xr:uid="{00000000-0005-0000-0000-0000A9A40000}"/>
    <cellStyle name="Percent 8 3 3 2 3 3 5" xfId="30175" xr:uid="{00000000-0005-0000-0000-0000AAA40000}"/>
    <cellStyle name="Percent 8 3 3 2 3 3 6" xfId="39420" xr:uid="{00000000-0005-0000-0000-0000ABA40000}"/>
    <cellStyle name="Percent 8 3 3 2 3 4" xfId="6013" xr:uid="{00000000-0005-0000-0000-0000ACA40000}"/>
    <cellStyle name="Percent 8 3 3 2 3 4 2" xfId="15258" xr:uid="{00000000-0005-0000-0000-0000ADA40000}"/>
    <cellStyle name="Percent 8 3 3 2 3 4 3" xfId="24508" xr:uid="{00000000-0005-0000-0000-0000AEA40000}"/>
    <cellStyle name="Percent 8 3 3 2 3 4 4" xfId="33753" xr:uid="{00000000-0005-0000-0000-0000AFA40000}"/>
    <cellStyle name="Percent 8 3 3 2 3 4 5" xfId="42998" xr:uid="{00000000-0005-0000-0000-0000B0A40000}"/>
    <cellStyle name="Percent 8 3 3 2 3 5" xfId="10276" xr:uid="{00000000-0005-0000-0000-0000B1A40000}"/>
    <cellStyle name="Percent 8 3 3 2 3 6" xfId="19526" xr:uid="{00000000-0005-0000-0000-0000B2A40000}"/>
    <cellStyle name="Percent 8 3 3 2 3 7" xfId="28771" xr:uid="{00000000-0005-0000-0000-0000B3A40000}"/>
    <cellStyle name="Percent 8 3 3 2 3 8" xfId="38016" xr:uid="{00000000-0005-0000-0000-0000B4A40000}"/>
    <cellStyle name="Percent 8 3 3 2 4" xfId="3154" xr:uid="{00000000-0005-0000-0000-0000B5A40000}"/>
    <cellStyle name="Percent 8 3 3 2 4 2" xfId="8136" xr:uid="{00000000-0005-0000-0000-0000B6A40000}"/>
    <cellStyle name="Percent 8 3 3 2 4 2 2" xfId="17381" xr:uid="{00000000-0005-0000-0000-0000B7A40000}"/>
    <cellStyle name="Percent 8 3 3 2 4 2 3" xfId="26631" xr:uid="{00000000-0005-0000-0000-0000B8A40000}"/>
    <cellStyle name="Percent 8 3 3 2 4 2 4" xfId="35876" xr:uid="{00000000-0005-0000-0000-0000B9A40000}"/>
    <cellStyle name="Percent 8 3 3 2 4 2 5" xfId="45121" xr:uid="{00000000-0005-0000-0000-0000BAA40000}"/>
    <cellStyle name="Percent 8 3 3 2 4 3" xfId="12399" xr:uid="{00000000-0005-0000-0000-0000BBA40000}"/>
    <cellStyle name="Percent 8 3 3 2 4 4" xfId="21649" xr:uid="{00000000-0005-0000-0000-0000BCA40000}"/>
    <cellStyle name="Percent 8 3 3 2 4 5" xfId="30894" xr:uid="{00000000-0005-0000-0000-0000BDA40000}"/>
    <cellStyle name="Percent 8 3 3 2 4 6" xfId="40139" xr:uid="{00000000-0005-0000-0000-0000BEA40000}"/>
    <cellStyle name="Percent 8 3 3 2 5" xfId="1850" xr:uid="{00000000-0005-0000-0000-0000BFA40000}"/>
    <cellStyle name="Percent 8 3 3 2 5 2" xfId="6832" xr:uid="{00000000-0005-0000-0000-0000C0A40000}"/>
    <cellStyle name="Percent 8 3 3 2 5 2 2" xfId="16077" xr:uid="{00000000-0005-0000-0000-0000C1A40000}"/>
    <cellStyle name="Percent 8 3 3 2 5 2 3" xfId="25327" xr:uid="{00000000-0005-0000-0000-0000C2A40000}"/>
    <cellStyle name="Percent 8 3 3 2 5 2 4" xfId="34572" xr:uid="{00000000-0005-0000-0000-0000C3A40000}"/>
    <cellStyle name="Percent 8 3 3 2 5 2 5" xfId="43817" xr:uid="{00000000-0005-0000-0000-0000C4A40000}"/>
    <cellStyle name="Percent 8 3 3 2 5 3" xfId="11095" xr:uid="{00000000-0005-0000-0000-0000C5A40000}"/>
    <cellStyle name="Percent 8 3 3 2 5 4" xfId="20345" xr:uid="{00000000-0005-0000-0000-0000C6A40000}"/>
    <cellStyle name="Percent 8 3 3 2 5 5" xfId="29590" xr:uid="{00000000-0005-0000-0000-0000C7A40000}"/>
    <cellStyle name="Percent 8 3 3 2 5 6" xfId="38835" xr:uid="{00000000-0005-0000-0000-0000C8A40000}"/>
    <cellStyle name="Percent 8 3 3 2 6" xfId="5294" xr:uid="{00000000-0005-0000-0000-0000C9A40000}"/>
    <cellStyle name="Percent 8 3 3 2 6 2" xfId="14539" xr:uid="{00000000-0005-0000-0000-0000CAA40000}"/>
    <cellStyle name="Percent 8 3 3 2 6 3" xfId="23789" xr:uid="{00000000-0005-0000-0000-0000CBA40000}"/>
    <cellStyle name="Percent 8 3 3 2 6 4" xfId="33034" xr:uid="{00000000-0005-0000-0000-0000CCA40000}"/>
    <cellStyle name="Percent 8 3 3 2 6 5" xfId="42279" xr:uid="{00000000-0005-0000-0000-0000CDA40000}"/>
    <cellStyle name="Percent 8 3 3 2 7" xfId="4592" xr:uid="{00000000-0005-0000-0000-0000CEA40000}"/>
    <cellStyle name="Percent 8 3 3 2 7 2" xfId="13837" xr:uid="{00000000-0005-0000-0000-0000CFA40000}"/>
    <cellStyle name="Percent 8 3 3 2 7 3" xfId="23087" xr:uid="{00000000-0005-0000-0000-0000D0A40000}"/>
    <cellStyle name="Percent 8 3 3 2 7 4" xfId="32332" xr:uid="{00000000-0005-0000-0000-0000D1A40000}"/>
    <cellStyle name="Percent 8 3 3 2 7 5" xfId="41577" xr:uid="{00000000-0005-0000-0000-0000D2A40000}"/>
    <cellStyle name="Percent 8 3 3 2 8" xfId="9557" xr:uid="{00000000-0005-0000-0000-0000D3A40000}"/>
    <cellStyle name="Percent 8 3 3 2 9" xfId="18807" xr:uid="{00000000-0005-0000-0000-0000D4A40000}"/>
    <cellStyle name="Percent 8 3 3 3" xfId="389" xr:uid="{00000000-0005-0000-0000-0000D5A40000}"/>
    <cellStyle name="Percent 8 3 3 3 10" xfId="28130" xr:uid="{00000000-0005-0000-0000-0000D6A40000}"/>
    <cellStyle name="Percent 8 3 3 3 11" xfId="37375" xr:uid="{00000000-0005-0000-0000-0000D7A40000}"/>
    <cellStyle name="Percent 8 3 3 3 2" xfId="758" xr:uid="{00000000-0005-0000-0000-0000D8A40000}"/>
    <cellStyle name="Percent 8 3 3 3 2 10" xfId="37743" xr:uid="{00000000-0005-0000-0000-0000D9A40000}"/>
    <cellStyle name="Percent 8 3 3 3 2 2" xfId="1460" xr:uid="{00000000-0005-0000-0000-0000DAA40000}"/>
    <cellStyle name="Percent 8 3 3 3 2 2 2" xfId="4302" xr:uid="{00000000-0005-0000-0000-0000DBA40000}"/>
    <cellStyle name="Percent 8 3 3 3 2 2 2 2" xfId="9284" xr:uid="{00000000-0005-0000-0000-0000DCA40000}"/>
    <cellStyle name="Percent 8 3 3 3 2 2 2 2 2" xfId="18529" xr:uid="{00000000-0005-0000-0000-0000DDA40000}"/>
    <cellStyle name="Percent 8 3 3 3 2 2 2 2 3" xfId="27779" xr:uid="{00000000-0005-0000-0000-0000DEA40000}"/>
    <cellStyle name="Percent 8 3 3 3 2 2 2 2 4" xfId="37024" xr:uid="{00000000-0005-0000-0000-0000DFA40000}"/>
    <cellStyle name="Percent 8 3 3 3 2 2 2 2 5" xfId="46269" xr:uid="{00000000-0005-0000-0000-0000E0A40000}"/>
    <cellStyle name="Percent 8 3 3 3 2 2 2 3" xfId="13547" xr:uid="{00000000-0005-0000-0000-0000E1A40000}"/>
    <cellStyle name="Percent 8 3 3 3 2 2 2 4" xfId="22797" xr:uid="{00000000-0005-0000-0000-0000E2A40000}"/>
    <cellStyle name="Percent 8 3 3 3 2 2 2 5" xfId="32042" xr:uid="{00000000-0005-0000-0000-0000E3A40000}"/>
    <cellStyle name="Percent 8 3 3 3 2 2 2 6" xfId="41287" xr:uid="{00000000-0005-0000-0000-0000E4A40000}"/>
    <cellStyle name="Percent 8 3 3 3 2 2 3" xfId="2881" xr:uid="{00000000-0005-0000-0000-0000E5A40000}"/>
    <cellStyle name="Percent 8 3 3 3 2 2 3 2" xfId="7863" xr:uid="{00000000-0005-0000-0000-0000E6A40000}"/>
    <cellStyle name="Percent 8 3 3 3 2 2 3 2 2" xfId="17108" xr:uid="{00000000-0005-0000-0000-0000E7A40000}"/>
    <cellStyle name="Percent 8 3 3 3 2 2 3 2 3" xfId="26358" xr:uid="{00000000-0005-0000-0000-0000E8A40000}"/>
    <cellStyle name="Percent 8 3 3 3 2 2 3 2 4" xfId="35603" xr:uid="{00000000-0005-0000-0000-0000E9A40000}"/>
    <cellStyle name="Percent 8 3 3 3 2 2 3 2 5" xfId="44848" xr:uid="{00000000-0005-0000-0000-0000EAA40000}"/>
    <cellStyle name="Percent 8 3 3 3 2 2 3 3" xfId="12126" xr:uid="{00000000-0005-0000-0000-0000EBA40000}"/>
    <cellStyle name="Percent 8 3 3 3 2 2 3 4" xfId="21376" xr:uid="{00000000-0005-0000-0000-0000ECA40000}"/>
    <cellStyle name="Percent 8 3 3 3 2 2 3 5" xfId="30621" xr:uid="{00000000-0005-0000-0000-0000EDA40000}"/>
    <cellStyle name="Percent 8 3 3 3 2 2 3 6" xfId="39866" xr:uid="{00000000-0005-0000-0000-0000EEA40000}"/>
    <cellStyle name="Percent 8 3 3 3 2 2 4" xfId="6442" xr:uid="{00000000-0005-0000-0000-0000EFA40000}"/>
    <cellStyle name="Percent 8 3 3 3 2 2 4 2" xfId="15687" xr:uid="{00000000-0005-0000-0000-0000F0A40000}"/>
    <cellStyle name="Percent 8 3 3 3 2 2 4 3" xfId="24937" xr:uid="{00000000-0005-0000-0000-0000F1A40000}"/>
    <cellStyle name="Percent 8 3 3 3 2 2 4 4" xfId="34182" xr:uid="{00000000-0005-0000-0000-0000F2A40000}"/>
    <cellStyle name="Percent 8 3 3 3 2 2 4 5" xfId="43427" xr:uid="{00000000-0005-0000-0000-0000F3A40000}"/>
    <cellStyle name="Percent 8 3 3 3 2 2 5" xfId="10705" xr:uid="{00000000-0005-0000-0000-0000F4A40000}"/>
    <cellStyle name="Percent 8 3 3 3 2 2 6" xfId="19955" xr:uid="{00000000-0005-0000-0000-0000F5A40000}"/>
    <cellStyle name="Percent 8 3 3 3 2 2 7" xfId="29200" xr:uid="{00000000-0005-0000-0000-0000F6A40000}"/>
    <cellStyle name="Percent 8 3 3 3 2 2 8" xfId="38445" xr:uid="{00000000-0005-0000-0000-0000F7A40000}"/>
    <cellStyle name="Percent 8 3 3 3 2 3" xfId="3600" xr:uid="{00000000-0005-0000-0000-0000F8A40000}"/>
    <cellStyle name="Percent 8 3 3 3 2 3 2" xfId="8582" xr:uid="{00000000-0005-0000-0000-0000F9A40000}"/>
    <cellStyle name="Percent 8 3 3 3 2 3 2 2" xfId="17827" xr:uid="{00000000-0005-0000-0000-0000FAA40000}"/>
    <cellStyle name="Percent 8 3 3 3 2 3 2 3" xfId="27077" xr:uid="{00000000-0005-0000-0000-0000FBA40000}"/>
    <cellStyle name="Percent 8 3 3 3 2 3 2 4" xfId="36322" xr:uid="{00000000-0005-0000-0000-0000FCA40000}"/>
    <cellStyle name="Percent 8 3 3 3 2 3 2 5" xfId="45567" xr:uid="{00000000-0005-0000-0000-0000FDA40000}"/>
    <cellStyle name="Percent 8 3 3 3 2 3 3" xfId="12845" xr:uid="{00000000-0005-0000-0000-0000FEA40000}"/>
    <cellStyle name="Percent 8 3 3 3 2 3 4" xfId="22095" xr:uid="{00000000-0005-0000-0000-0000FFA40000}"/>
    <cellStyle name="Percent 8 3 3 3 2 3 5" xfId="31340" xr:uid="{00000000-0005-0000-0000-000000A50000}"/>
    <cellStyle name="Percent 8 3 3 3 2 3 6" xfId="40585" xr:uid="{00000000-0005-0000-0000-000001A50000}"/>
    <cellStyle name="Percent 8 3 3 3 2 4" xfId="2162" xr:uid="{00000000-0005-0000-0000-000002A50000}"/>
    <cellStyle name="Percent 8 3 3 3 2 4 2" xfId="7144" xr:uid="{00000000-0005-0000-0000-000003A50000}"/>
    <cellStyle name="Percent 8 3 3 3 2 4 2 2" xfId="16389" xr:uid="{00000000-0005-0000-0000-000004A50000}"/>
    <cellStyle name="Percent 8 3 3 3 2 4 2 3" xfId="25639" xr:uid="{00000000-0005-0000-0000-000005A50000}"/>
    <cellStyle name="Percent 8 3 3 3 2 4 2 4" xfId="34884" xr:uid="{00000000-0005-0000-0000-000006A50000}"/>
    <cellStyle name="Percent 8 3 3 3 2 4 2 5" xfId="44129" xr:uid="{00000000-0005-0000-0000-000007A50000}"/>
    <cellStyle name="Percent 8 3 3 3 2 4 3" xfId="11407" xr:uid="{00000000-0005-0000-0000-000008A50000}"/>
    <cellStyle name="Percent 8 3 3 3 2 4 4" xfId="20657" xr:uid="{00000000-0005-0000-0000-000009A50000}"/>
    <cellStyle name="Percent 8 3 3 3 2 4 5" xfId="29902" xr:uid="{00000000-0005-0000-0000-00000AA50000}"/>
    <cellStyle name="Percent 8 3 3 3 2 4 6" xfId="39147" xr:uid="{00000000-0005-0000-0000-00000BA50000}"/>
    <cellStyle name="Percent 8 3 3 3 2 5" xfId="5740" xr:uid="{00000000-0005-0000-0000-00000CA50000}"/>
    <cellStyle name="Percent 8 3 3 3 2 5 2" xfId="14985" xr:uid="{00000000-0005-0000-0000-00000DA50000}"/>
    <cellStyle name="Percent 8 3 3 3 2 5 3" xfId="24235" xr:uid="{00000000-0005-0000-0000-00000EA50000}"/>
    <cellStyle name="Percent 8 3 3 3 2 5 4" xfId="33480" xr:uid="{00000000-0005-0000-0000-00000FA50000}"/>
    <cellStyle name="Percent 8 3 3 3 2 5 5" xfId="42725" xr:uid="{00000000-0005-0000-0000-000010A50000}"/>
    <cellStyle name="Percent 8 3 3 3 2 6" xfId="5021" xr:uid="{00000000-0005-0000-0000-000011A50000}"/>
    <cellStyle name="Percent 8 3 3 3 2 6 2" xfId="14266" xr:uid="{00000000-0005-0000-0000-000012A50000}"/>
    <cellStyle name="Percent 8 3 3 3 2 6 3" xfId="23516" xr:uid="{00000000-0005-0000-0000-000013A50000}"/>
    <cellStyle name="Percent 8 3 3 3 2 6 4" xfId="32761" xr:uid="{00000000-0005-0000-0000-000014A50000}"/>
    <cellStyle name="Percent 8 3 3 3 2 6 5" xfId="42006" xr:uid="{00000000-0005-0000-0000-000015A50000}"/>
    <cellStyle name="Percent 8 3 3 3 2 7" xfId="10003" xr:uid="{00000000-0005-0000-0000-000016A50000}"/>
    <cellStyle name="Percent 8 3 3 3 2 8" xfId="19253" xr:uid="{00000000-0005-0000-0000-000017A50000}"/>
    <cellStyle name="Percent 8 3 3 3 2 9" xfId="28498" xr:uid="{00000000-0005-0000-0000-000018A50000}"/>
    <cellStyle name="Percent 8 3 3 3 3" xfId="1109" xr:uid="{00000000-0005-0000-0000-000019A50000}"/>
    <cellStyle name="Percent 8 3 3 3 3 2" xfId="3951" xr:uid="{00000000-0005-0000-0000-00001AA50000}"/>
    <cellStyle name="Percent 8 3 3 3 3 2 2" xfId="8933" xr:uid="{00000000-0005-0000-0000-00001BA50000}"/>
    <cellStyle name="Percent 8 3 3 3 3 2 2 2" xfId="18178" xr:uid="{00000000-0005-0000-0000-00001CA50000}"/>
    <cellStyle name="Percent 8 3 3 3 3 2 2 3" xfId="27428" xr:uid="{00000000-0005-0000-0000-00001DA50000}"/>
    <cellStyle name="Percent 8 3 3 3 3 2 2 4" xfId="36673" xr:uid="{00000000-0005-0000-0000-00001EA50000}"/>
    <cellStyle name="Percent 8 3 3 3 3 2 2 5" xfId="45918" xr:uid="{00000000-0005-0000-0000-00001FA50000}"/>
    <cellStyle name="Percent 8 3 3 3 3 2 3" xfId="13196" xr:uid="{00000000-0005-0000-0000-000020A50000}"/>
    <cellStyle name="Percent 8 3 3 3 3 2 4" xfId="22446" xr:uid="{00000000-0005-0000-0000-000021A50000}"/>
    <cellStyle name="Percent 8 3 3 3 3 2 5" xfId="31691" xr:uid="{00000000-0005-0000-0000-000022A50000}"/>
    <cellStyle name="Percent 8 3 3 3 3 2 6" xfId="40936" xr:uid="{00000000-0005-0000-0000-000023A50000}"/>
    <cellStyle name="Percent 8 3 3 3 3 3" xfId="2513" xr:uid="{00000000-0005-0000-0000-000024A50000}"/>
    <cellStyle name="Percent 8 3 3 3 3 3 2" xfId="7495" xr:uid="{00000000-0005-0000-0000-000025A50000}"/>
    <cellStyle name="Percent 8 3 3 3 3 3 2 2" xfId="16740" xr:uid="{00000000-0005-0000-0000-000026A50000}"/>
    <cellStyle name="Percent 8 3 3 3 3 3 2 3" xfId="25990" xr:uid="{00000000-0005-0000-0000-000027A50000}"/>
    <cellStyle name="Percent 8 3 3 3 3 3 2 4" xfId="35235" xr:uid="{00000000-0005-0000-0000-000028A50000}"/>
    <cellStyle name="Percent 8 3 3 3 3 3 2 5" xfId="44480" xr:uid="{00000000-0005-0000-0000-000029A50000}"/>
    <cellStyle name="Percent 8 3 3 3 3 3 3" xfId="11758" xr:uid="{00000000-0005-0000-0000-00002AA50000}"/>
    <cellStyle name="Percent 8 3 3 3 3 3 4" xfId="21008" xr:uid="{00000000-0005-0000-0000-00002BA50000}"/>
    <cellStyle name="Percent 8 3 3 3 3 3 5" xfId="30253" xr:uid="{00000000-0005-0000-0000-00002CA50000}"/>
    <cellStyle name="Percent 8 3 3 3 3 3 6" xfId="39498" xr:uid="{00000000-0005-0000-0000-00002DA50000}"/>
    <cellStyle name="Percent 8 3 3 3 3 4" xfId="6091" xr:uid="{00000000-0005-0000-0000-00002EA50000}"/>
    <cellStyle name="Percent 8 3 3 3 3 4 2" xfId="15336" xr:uid="{00000000-0005-0000-0000-00002FA50000}"/>
    <cellStyle name="Percent 8 3 3 3 3 4 3" xfId="24586" xr:uid="{00000000-0005-0000-0000-000030A50000}"/>
    <cellStyle name="Percent 8 3 3 3 3 4 4" xfId="33831" xr:uid="{00000000-0005-0000-0000-000031A50000}"/>
    <cellStyle name="Percent 8 3 3 3 3 4 5" xfId="43076" xr:uid="{00000000-0005-0000-0000-000032A50000}"/>
    <cellStyle name="Percent 8 3 3 3 3 5" xfId="10354" xr:uid="{00000000-0005-0000-0000-000033A50000}"/>
    <cellStyle name="Percent 8 3 3 3 3 6" xfId="19604" xr:uid="{00000000-0005-0000-0000-000034A50000}"/>
    <cellStyle name="Percent 8 3 3 3 3 7" xfId="28849" xr:uid="{00000000-0005-0000-0000-000035A50000}"/>
    <cellStyle name="Percent 8 3 3 3 3 8" xfId="38094" xr:uid="{00000000-0005-0000-0000-000036A50000}"/>
    <cellStyle name="Percent 8 3 3 3 4" xfId="3232" xr:uid="{00000000-0005-0000-0000-000037A50000}"/>
    <cellStyle name="Percent 8 3 3 3 4 2" xfId="8214" xr:uid="{00000000-0005-0000-0000-000038A50000}"/>
    <cellStyle name="Percent 8 3 3 3 4 2 2" xfId="17459" xr:uid="{00000000-0005-0000-0000-000039A50000}"/>
    <cellStyle name="Percent 8 3 3 3 4 2 3" xfId="26709" xr:uid="{00000000-0005-0000-0000-00003AA50000}"/>
    <cellStyle name="Percent 8 3 3 3 4 2 4" xfId="35954" xr:uid="{00000000-0005-0000-0000-00003BA50000}"/>
    <cellStyle name="Percent 8 3 3 3 4 2 5" xfId="45199" xr:uid="{00000000-0005-0000-0000-00003CA50000}"/>
    <cellStyle name="Percent 8 3 3 3 4 3" xfId="12477" xr:uid="{00000000-0005-0000-0000-00003DA50000}"/>
    <cellStyle name="Percent 8 3 3 3 4 4" xfId="21727" xr:uid="{00000000-0005-0000-0000-00003EA50000}"/>
    <cellStyle name="Percent 8 3 3 3 4 5" xfId="30972" xr:uid="{00000000-0005-0000-0000-00003FA50000}"/>
    <cellStyle name="Percent 8 3 3 3 4 6" xfId="40217" xr:uid="{00000000-0005-0000-0000-000040A50000}"/>
    <cellStyle name="Percent 8 3 3 3 5" xfId="1694" xr:uid="{00000000-0005-0000-0000-000041A50000}"/>
    <cellStyle name="Percent 8 3 3 3 5 2" xfId="6676" xr:uid="{00000000-0005-0000-0000-000042A50000}"/>
    <cellStyle name="Percent 8 3 3 3 5 2 2" xfId="15921" xr:uid="{00000000-0005-0000-0000-000043A50000}"/>
    <cellStyle name="Percent 8 3 3 3 5 2 3" xfId="25171" xr:uid="{00000000-0005-0000-0000-000044A50000}"/>
    <cellStyle name="Percent 8 3 3 3 5 2 4" xfId="34416" xr:uid="{00000000-0005-0000-0000-000045A50000}"/>
    <cellStyle name="Percent 8 3 3 3 5 2 5" xfId="43661" xr:uid="{00000000-0005-0000-0000-000046A50000}"/>
    <cellStyle name="Percent 8 3 3 3 5 3" xfId="10939" xr:uid="{00000000-0005-0000-0000-000047A50000}"/>
    <cellStyle name="Percent 8 3 3 3 5 4" xfId="20189" xr:uid="{00000000-0005-0000-0000-000048A50000}"/>
    <cellStyle name="Percent 8 3 3 3 5 5" xfId="29434" xr:uid="{00000000-0005-0000-0000-000049A50000}"/>
    <cellStyle name="Percent 8 3 3 3 5 6" xfId="38679" xr:uid="{00000000-0005-0000-0000-00004AA50000}"/>
    <cellStyle name="Percent 8 3 3 3 6" xfId="5372" xr:uid="{00000000-0005-0000-0000-00004BA50000}"/>
    <cellStyle name="Percent 8 3 3 3 6 2" xfId="14617" xr:uid="{00000000-0005-0000-0000-00004CA50000}"/>
    <cellStyle name="Percent 8 3 3 3 6 3" xfId="23867" xr:uid="{00000000-0005-0000-0000-00004DA50000}"/>
    <cellStyle name="Percent 8 3 3 3 6 4" xfId="33112" xr:uid="{00000000-0005-0000-0000-00004EA50000}"/>
    <cellStyle name="Percent 8 3 3 3 6 5" xfId="42357" xr:uid="{00000000-0005-0000-0000-00004FA50000}"/>
    <cellStyle name="Percent 8 3 3 3 7" xfId="4670" xr:uid="{00000000-0005-0000-0000-000050A50000}"/>
    <cellStyle name="Percent 8 3 3 3 7 2" xfId="13915" xr:uid="{00000000-0005-0000-0000-000051A50000}"/>
    <cellStyle name="Percent 8 3 3 3 7 3" xfId="23165" xr:uid="{00000000-0005-0000-0000-000052A50000}"/>
    <cellStyle name="Percent 8 3 3 3 7 4" xfId="32410" xr:uid="{00000000-0005-0000-0000-000053A50000}"/>
    <cellStyle name="Percent 8 3 3 3 7 5" xfId="41655" xr:uid="{00000000-0005-0000-0000-000054A50000}"/>
    <cellStyle name="Percent 8 3 3 3 8" xfId="9635" xr:uid="{00000000-0005-0000-0000-000055A50000}"/>
    <cellStyle name="Percent 8 3 3 3 9" xfId="18885" xr:uid="{00000000-0005-0000-0000-000056A50000}"/>
    <cellStyle name="Percent 8 3 3 4" xfId="524" xr:uid="{00000000-0005-0000-0000-000057A50000}"/>
    <cellStyle name="Percent 8 3 3 4 10" xfId="37509" xr:uid="{00000000-0005-0000-0000-000058A50000}"/>
    <cellStyle name="Percent 8 3 3 4 2" xfId="1226" xr:uid="{00000000-0005-0000-0000-000059A50000}"/>
    <cellStyle name="Percent 8 3 3 4 2 2" xfId="4068" xr:uid="{00000000-0005-0000-0000-00005AA50000}"/>
    <cellStyle name="Percent 8 3 3 4 2 2 2" xfId="9050" xr:uid="{00000000-0005-0000-0000-00005BA50000}"/>
    <cellStyle name="Percent 8 3 3 4 2 2 2 2" xfId="18295" xr:uid="{00000000-0005-0000-0000-00005CA50000}"/>
    <cellStyle name="Percent 8 3 3 4 2 2 2 3" xfId="27545" xr:uid="{00000000-0005-0000-0000-00005DA50000}"/>
    <cellStyle name="Percent 8 3 3 4 2 2 2 4" xfId="36790" xr:uid="{00000000-0005-0000-0000-00005EA50000}"/>
    <cellStyle name="Percent 8 3 3 4 2 2 2 5" xfId="46035" xr:uid="{00000000-0005-0000-0000-00005FA50000}"/>
    <cellStyle name="Percent 8 3 3 4 2 2 3" xfId="13313" xr:uid="{00000000-0005-0000-0000-000060A50000}"/>
    <cellStyle name="Percent 8 3 3 4 2 2 4" xfId="22563" xr:uid="{00000000-0005-0000-0000-000061A50000}"/>
    <cellStyle name="Percent 8 3 3 4 2 2 5" xfId="31808" xr:uid="{00000000-0005-0000-0000-000062A50000}"/>
    <cellStyle name="Percent 8 3 3 4 2 2 6" xfId="41053" xr:uid="{00000000-0005-0000-0000-000063A50000}"/>
    <cellStyle name="Percent 8 3 3 4 2 3" xfId="2647" xr:uid="{00000000-0005-0000-0000-000064A50000}"/>
    <cellStyle name="Percent 8 3 3 4 2 3 2" xfId="7629" xr:uid="{00000000-0005-0000-0000-000065A50000}"/>
    <cellStyle name="Percent 8 3 3 4 2 3 2 2" xfId="16874" xr:uid="{00000000-0005-0000-0000-000066A50000}"/>
    <cellStyle name="Percent 8 3 3 4 2 3 2 3" xfId="26124" xr:uid="{00000000-0005-0000-0000-000067A50000}"/>
    <cellStyle name="Percent 8 3 3 4 2 3 2 4" xfId="35369" xr:uid="{00000000-0005-0000-0000-000068A50000}"/>
    <cellStyle name="Percent 8 3 3 4 2 3 2 5" xfId="44614" xr:uid="{00000000-0005-0000-0000-000069A50000}"/>
    <cellStyle name="Percent 8 3 3 4 2 3 3" xfId="11892" xr:uid="{00000000-0005-0000-0000-00006AA50000}"/>
    <cellStyle name="Percent 8 3 3 4 2 3 4" xfId="21142" xr:uid="{00000000-0005-0000-0000-00006BA50000}"/>
    <cellStyle name="Percent 8 3 3 4 2 3 5" xfId="30387" xr:uid="{00000000-0005-0000-0000-00006CA50000}"/>
    <cellStyle name="Percent 8 3 3 4 2 3 6" xfId="39632" xr:uid="{00000000-0005-0000-0000-00006DA50000}"/>
    <cellStyle name="Percent 8 3 3 4 2 4" xfId="6208" xr:uid="{00000000-0005-0000-0000-00006EA50000}"/>
    <cellStyle name="Percent 8 3 3 4 2 4 2" xfId="15453" xr:uid="{00000000-0005-0000-0000-00006FA50000}"/>
    <cellStyle name="Percent 8 3 3 4 2 4 3" xfId="24703" xr:uid="{00000000-0005-0000-0000-000070A50000}"/>
    <cellStyle name="Percent 8 3 3 4 2 4 4" xfId="33948" xr:uid="{00000000-0005-0000-0000-000071A50000}"/>
    <cellStyle name="Percent 8 3 3 4 2 4 5" xfId="43193" xr:uid="{00000000-0005-0000-0000-000072A50000}"/>
    <cellStyle name="Percent 8 3 3 4 2 5" xfId="10471" xr:uid="{00000000-0005-0000-0000-000073A50000}"/>
    <cellStyle name="Percent 8 3 3 4 2 6" xfId="19721" xr:uid="{00000000-0005-0000-0000-000074A50000}"/>
    <cellStyle name="Percent 8 3 3 4 2 7" xfId="28966" xr:uid="{00000000-0005-0000-0000-000075A50000}"/>
    <cellStyle name="Percent 8 3 3 4 2 8" xfId="38211" xr:uid="{00000000-0005-0000-0000-000076A50000}"/>
    <cellStyle name="Percent 8 3 3 4 3" xfId="3366" xr:uid="{00000000-0005-0000-0000-000077A50000}"/>
    <cellStyle name="Percent 8 3 3 4 3 2" xfId="8348" xr:uid="{00000000-0005-0000-0000-000078A50000}"/>
    <cellStyle name="Percent 8 3 3 4 3 2 2" xfId="17593" xr:uid="{00000000-0005-0000-0000-000079A50000}"/>
    <cellStyle name="Percent 8 3 3 4 3 2 3" xfId="26843" xr:uid="{00000000-0005-0000-0000-00007AA50000}"/>
    <cellStyle name="Percent 8 3 3 4 3 2 4" xfId="36088" xr:uid="{00000000-0005-0000-0000-00007BA50000}"/>
    <cellStyle name="Percent 8 3 3 4 3 2 5" xfId="45333" xr:uid="{00000000-0005-0000-0000-00007CA50000}"/>
    <cellStyle name="Percent 8 3 3 4 3 3" xfId="12611" xr:uid="{00000000-0005-0000-0000-00007DA50000}"/>
    <cellStyle name="Percent 8 3 3 4 3 4" xfId="21861" xr:uid="{00000000-0005-0000-0000-00007EA50000}"/>
    <cellStyle name="Percent 8 3 3 4 3 5" xfId="31106" xr:uid="{00000000-0005-0000-0000-00007FA50000}"/>
    <cellStyle name="Percent 8 3 3 4 3 6" xfId="40351" xr:uid="{00000000-0005-0000-0000-000080A50000}"/>
    <cellStyle name="Percent 8 3 3 4 4" xfId="1928" xr:uid="{00000000-0005-0000-0000-000081A50000}"/>
    <cellStyle name="Percent 8 3 3 4 4 2" xfId="6910" xr:uid="{00000000-0005-0000-0000-000082A50000}"/>
    <cellStyle name="Percent 8 3 3 4 4 2 2" xfId="16155" xr:uid="{00000000-0005-0000-0000-000083A50000}"/>
    <cellStyle name="Percent 8 3 3 4 4 2 3" xfId="25405" xr:uid="{00000000-0005-0000-0000-000084A50000}"/>
    <cellStyle name="Percent 8 3 3 4 4 2 4" xfId="34650" xr:uid="{00000000-0005-0000-0000-000085A50000}"/>
    <cellStyle name="Percent 8 3 3 4 4 2 5" xfId="43895" xr:uid="{00000000-0005-0000-0000-000086A50000}"/>
    <cellStyle name="Percent 8 3 3 4 4 3" xfId="11173" xr:uid="{00000000-0005-0000-0000-000087A50000}"/>
    <cellStyle name="Percent 8 3 3 4 4 4" xfId="20423" xr:uid="{00000000-0005-0000-0000-000088A50000}"/>
    <cellStyle name="Percent 8 3 3 4 4 5" xfId="29668" xr:uid="{00000000-0005-0000-0000-000089A50000}"/>
    <cellStyle name="Percent 8 3 3 4 4 6" xfId="38913" xr:uid="{00000000-0005-0000-0000-00008AA50000}"/>
    <cellStyle name="Percent 8 3 3 4 5" xfId="5506" xr:uid="{00000000-0005-0000-0000-00008BA50000}"/>
    <cellStyle name="Percent 8 3 3 4 5 2" xfId="14751" xr:uid="{00000000-0005-0000-0000-00008CA50000}"/>
    <cellStyle name="Percent 8 3 3 4 5 3" xfId="24001" xr:uid="{00000000-0005-0000-0000-00008DA50000}"/>
    <cellStyle name="Percent 8 3 3 4 5 4" xfId="33246" xr:uid="{00000000-0005-0000-0000-00008EA50000}"/>
    <cellStyle name="Percent 8 3 3 4 5 5" xfId="42491" xr:uid="{00000000-0005-0000-0000-00008FA50000}"/>
    <cellStyle name="Percent 8 3 3 4 6" xfId="4787" xr:uid="{00000000-0005-0000-0000-000090A50000}"/>
    <cellStyle name="Percent 8 3 3 4 6 2" xfId="14032" xr:uid="{00000000-0005-0000-0000-000091A50000}"/>
    <cellStyle name="Percent 8 3 3 4 6 3" xfId="23282" xr:uid="{00000000-0005-0000-0000-000092A50000}"/>
    <cellStyle name="Percent 8 3 3 4 6 4" xfId="32527" xr:uid="{00000000-0005-0000-0000-000093A50000}"/>
    <cellStyle name="Percent 8 3 3 4 6 5" xfId="41772" xr:uid="{00000000-0005-0000-0000-000094A50000}"/>
    <cellStyle name="Percent 8 3 3 4 7" xfId="9769" xr:uid="{00000000-0005-0000-0000-000095A50000}"/>
    <cellStyle name="Percent 8 3 3 4 8" xfId="19019" xr:uid="{00000000-0005-0000-0000-000096A50000}"/>
    <cellStyle name="Percent 8 3 3 4 9" xfId="28264" xr:uid="{00000000-0005-0000-0000-000097A50000}"/>
    <cellStyle name="Percent 8 3 3 5" xfId="875" xr:uid="{00000000-0005-0000-0000-000098A50000}"/>
    <cellStyle name="Percent 8 3 3 5 2" xfId="3717" xr:uid="{00000000-0005-0000-0000-000099A50000}"/>
    <cellStyle name="Percent 8 3 3 5 2 2" xfId="8699" xr:uid="{00000000-0005-0000-0000-00009AA50000}"/>
    <cellStyle name="Percent 8 3 3 5 2 2 2" xfId="17944" xr:uid="{00000000-0005-0000-0000-00009BA50000}"/>
    <cellStyle name="Percent 8 3 3 5 2 2 3" xfId="27194" xr:uid="{00000000-0005-0000-0000-00009CA50000}"/>
    <cellStyle name="Percent 8 3 3 5 2 2 4" xfId="36439" xr:uid="{00000000-0005-0000-0000-00009DA50000}"/>
    <cellStyle name="Percent 8 3 3 5 2 2 5" xfId="45684" xr:uid="{00000000-0005-0000-0000-00009EA50000}"/>
    <cellStyle name="Percent 8 3 3 5 2 3" xfId="12962" xr:uid="{00000000-0005-0000-0000-00009FA50000}"/>
    <cellStyle name="Percent 8 3 3 5 2 4" xfId="22212" xr:uid="{00000000-0005-0000-0000-0000A0A50000}"/>
    <cellStyle name="Percent 8 3 3 5 2 5" xfId="31457" xr:uid="{00000000-0005-0000-0000-0000A1A50000}"/>
    <cellStyle name="Percent 8 3 3 5 2 6" xfId="40702" xr:uid="{00000000-0005-0000-0000-0000A2A50000}"/>
    <cellStyle name="Percent 8 3 3 5 3" xfId="2279" xr:uid="{00000000-0005-0000-0000-0000A3A50000}"/>
    <cellStyle name="Percent 8 3 3 5 3 2" xfId="7261" xr:uid="{00000000-0005-0000-0000-0000A4A50000}"/>
    <cellStyle name="Percent 8 3 3 5 3 2 2" xfId="16506" xr:uid="{00000000-0005-0000-0000-0000A5A50000}"/>
    <cellStyle name="Percent 8 3 3 5 3 2 3" xfId="25756" xr:uid="{00000000-0005-0000-0000-0000A6A50000}"/>
    <cellStyle name="Percent 8 3 3 5 3 2 4" xfId="35001" xr:uid="{00000000-0005-0000-0000-0000A7A50000}"/>
    <cellStyle name="Percent 8 3 3 5 3 2 5" xfId="44246" xr:uid="{00000000-0005-0000-0000-0000A8A50000}"/>
    <cellStyle name="Percent 8 3 3 5 3 3" xfId="11524" xr:uid="{00000000-0005-0000-0000-0000A9A50000}"/>
    <cellStyle name="Percent 8 3 3 5 3 4" xfId="20774" xr:uid="{00000000-0005-0000-0000-0000AAA50000}"/>
    <cellStyle name="Percent 8 3 3 5 3 5" xfId="30019" xr:uid="{00000000-0005-0000-0000-0000ABA50000}"/>
    <cellStyle name="Percent 8 3 3 5 3 6" xfId="39264" xr:uid="{00000000-0005-0000-0000-0000ACA50000}"/>
    <cellStyle name="Percent 8 3 3 5 4" xfId="5857" xr:uid="{00000000-0005-0000-0000-0000ADA50000}"/>
    <cellStyle name="Percent 8 3 3 5 4 2" xfId="15102" xr:uid="{00000000-0005-0000-0000-0000AEA50000}"/>
    <cellStyle name="Percent 8 3 3 5 4 3" xfId="24352" xr:uid="{00000000-0005-0000-0000-0000AFA50000}"/>
    <cellStyle name="Percent 8 3 3 5 4 4" xfId="33597" xr:uid="{00000000-0005-0000-0000-0000B0A50000}"/>
    <cellStyle name="Percent 8 3 3 5 4 5" xfId="42842" xr:uid="{00000000-0005-0000-0000-0000B1A50000}"/>
    <cellStyle name="Percent 8 3 3 5 5" xfId="10120" xr:uid="{00000000-0005-0000-0000-0000B2A50000}"/>
    <cellStyle name="Percent 8 3 3 5 6" xfId="19370" xr:uid="{00000000-0005-0000-0000-0000B3A50000}"/>
    <cellStyle name="Percent 8 3 3 5 7" xfId="28615" xr:uid="{00000000-0005-0000-0000-0000B4A50000}"/>
    <cellStyle name="Percent 8 3 3 5 8" xfId="37860" xr:uid="{00000000-0005-0000-0000-0000B5A50000}"/>
    <cellStyle name="Percent 8 3 3 6" xfId="2998" xr:uid="{00000000-0005-0000-0000-0000B6A50000}"/>
    <cellStyle name="Percent 8 3 3 6 2" xfId="7980" xr:uid="{00000000-0005-0000-0000-0000B7A50000}"/>
    <cellStyle name="Percent 8 3 3 6 2 2" xfId="17225" xr:uid="{00000000-0005-0000-0000-0000B8A50000}"/>
    <cellStyle name="Percent 8 3 3 6 2 3" xfId="26475" xr:uid="{00000000-0005-0000-0000-0000B9A50000}"/>
    <cellStyle name="Percent 8 3 3 6 2 4" xfId="35720" xr:uid="{00000000-0005-0000-0000-0000BAA50000}"/>
    <cellStyle name="Percent 8 3 3 6 2 5" xfId="44965" xr:uid="{00000000-0005-0000-0000-0000BBA50000}"/>
    <cellStyle name="Percent 8 3 3 6 3" xfId="12243" xr:uid="{00000000-0005-0000-0000-0000BCA50000}"/>
    <cellStyle name="Percent 8 3 3 6 4" xfId="21493" xr:uid="{00000000-0005-0000-0000-0000BDA50000}"/>
    <cellStyle name="Percent 8 3 3 6 5" xfId="30738" xr:uid="{00000000-0005-0000-0000-0000BEA50000}"/>
    <cellStyle name="Percent 8 3 3 6 6" xfId="39983" xr:uid="{00000000-0005-0000-0000-0000BFA50000}"/>
    <cellStyle name="Percent 8 3 3 7" xfId="1616" xr:uid="{00000000-0005-0000-0000-0000C0A50000}"/>
    <cellStyle name="Percent 8 3 3 7 2" xfId="6598" xr:uid="{00000000-0005-0000-0000-0000C1A50000}"/>
    <cellStyle name="Percent 8 3 3 7 2 2" xfId="15843" xr:uid="{00000000-0005-0000-0000-0000C2A50000}"/>
    <cellStyle name="Percent 8 3 3 7 2 3" xfId="25093" xr:uid="{00000000-0005-0000-0000-0000C3A50000}"/>
    <cellStyle name="Percent 8 3 3 7 2 4" xfId="34338" xr:uid="{00000000-0005-0000-0000-0000C4A50000}"/>
    <cellStyle name="Percent 8 3 3 7 2 5" xfId="43583" xr:uid="{00000000-0005-0000-0000-0000C5A50000}"/>
    <cellStyle name="Percent 8 3 3 7 3" xfId="10861" xr:uid="{00000000-0005-0000-0000-0000C6A50000}"/>
    <cellStyle name="Percent 8 3 3 7 4" xfId="20111" xr:uid="{00000000-0005-0000-0000-0000C7A50000}"/>
    <cellStyle name="Percent 8 3 3 7 5" xfId="29356" xr:uid="{00000000-0005-0000-0000-0000C8A50000}"/>
    <cellStyle name="Percent 8 3 3 7 6" xfId="38601" xr:uid="{00000000-0005-0000-0000-0000C9A50000}"/>
    <cellStyle name="Percent 8 3 3 8" xfId="5138" xr:uid="{00000000-0005-0000-0000-0000CAA50000}"/>
    <cellStyle name="Percent 8 3 3 8 2" xfId="14383" xr:uid="{00000000-0005-0000-0000-0000CBA50000}"/>
    <cellStyle name="Percent 8 3 3 8 3" xfId="23633" xr:uid="{00000000-0005-0000-0000-0000CCA50000}"/>
    <cellStyle name="Percent 8 3 3 8 4" xfId="32878" xr:uid="{00000000-0005-0000-0000-0000CDA50000}"/>
    <cellStyle name="Percent 8 3 3 8 5" xfId="42123" xr:uid="{00000000-0005-0000-0000-0000CEA50000}"/>
    <cellStyle name="Percent 8 3 3 9" xfId="4436" xr:uid="{00000000-0005-0000-0000-0000CFA50000}"/>
    <cellStyle name="Percent 8 3 3 9 2" xfId="13681" xr:uid="{00000000-0005-0000-0000-0000D0A50000}"/>
    <cellStyle name="Percent 8 3 3 9 3" xfId="22931" xr:uid="{00000000-0005-0000-0000-0000D1A50000}"/>
    <cellStyle name="Percent 8 3 3 9 4" xfId="32176" xr:uid="{00000000-0005-0000-0000-0000D2A50000}"/>
    <cellStyle name="Percent 8 3 3 9 5" xfId="41421" xr:uid="{00000000-0005-0000-0000-0000D3A50000}"/>
    <cellStyle name="Percent 8 3 4" xfId="233" xr:uid="{00000000-0005-0000-0000-0000D4A50000}"/>
    <cellStyle name="Percent 8 3 4 10" xfId="27974" xr:uid="{00000000-0005-0000-0000-0000D5A50000}"/>
    <cellStyle name="Percent 8 3 4 11" xfId="37219" xr:uid="{00000000-0005-0000-0000-0000D6A50000}"/>
    <cellStyle name="Percent 8 3 4 2" xfId="602" xr:uid="{00000000-0005-0000-0000-0000D7A50000}"/>
    <cellStyle name="Percent 8 3 4 2 10" xfId="37587" xr:uid="{00000000-0005-0000-0000-0000D8A50000}"/>
    <cellStyle name="Percent 8 3 4 2 2" xfId="1304" xr:uid="{00000000-0005-0000-0000-0000D9A50000}"/>
    <cellStyle name="Percent 8 3 4 2 2 2" xfId="4146" xr:uid="{00000000-0005-0000-0000-0000DAA50000}"/>
    <cellStyle name="Percent 8 3 4 2 2 2 2" xfId="9128" xr:uid="{00000000-0005-0000-0000-0000DBA50000}"/>
    <cellStyle name="Percent 8 3 4 2 2 2 2 2" xfId="18373" xr:uid="{00000000-0005-0000-0000-0000DCA50000}"/>
    <cellStyle name="Percent 8 3 4 2 2 2 2 3" xfId="27623" xr:uid="{00000000-0005-0000-0000-0000DDA50000}"/>
    <cellStyle name="Percent 8 3 4 2 2 2 2 4" xfId="36868" xr:uid="{00000000-0005-0000-0000-0000DEA50000}"/>
    <cellStyle name="Percent 8 3 4 2 2 2 2 5" xfId="46113" xr:uid="{00000000-0005-0000-0000-0000DFA50000}"/>
    <cellStyle name="Percent 8 3 4 2 2 2 3" xfId="13391" xr:uid="{00000000-0005-0000-0000-0000E0A50000}"/>
    <cellStyle name="Percent 8 3 4 2 2 2 4" xfId="22641" xr:uid="{00000000-0005-0000-0000-0000E1A50000}"/>
    <cellStyle name="Percent 8 3 4 2 2 2 5" xfId="31886" xr:uid="{00000000-0005-0000-0000-0000E2A50000}"/>
    <cellStyle name="Percent 8 3 4 2 2 2 6" xfId="41131" xr:uid="{00000000-0005-0000-0000-0000E3A50000}"/>
    <cellStyle name="Percent 8 3 4 2 2 3" xfId="2725" xr:uid="{00000000-0005-0000-0000-0000E4A50000}"/>
    <cellStyle name="Percent 8 3 4 2 2 3 2" xfId="7707" xr:uid="{00000000-0005-0000-0000-0000E5A50000}"/>
    <cellStyle name="Percent 8 3 4 2 2 3 2 2" xfId="16952" xr:uid="{00000000-0005-0000-0000-0000E6A50000}"/>
    <cellStyle name="Percent 8 3 4 2 2 3 2 3" xfId="26202" xr:uid="{00000000-0005-0000-0000-0000E7A50000}"/>
    <cellStyle name="Percent 8 3 4 2 2 3 2 4" xfId="35447" xr:uid="{00000000-0005-0000-0000-0000E8A50000}"/>
    <cellStyle name="Percent 8 3 4 2 2 3 2 5" xfId="44692" xr:uid="{00000000-0005-0000-0000-0000E9A50000}"/>
    <cellStyle name="Percent 8 3 4 2 2 3 3" xfId="11970" xr:uid="{00000000-0005-0000-0000-0000EAA50000}"/>
    <cellStyle name="Percent 8 3 4 2 2 3 4" xfId="21220" xr:uid="{00000000-0005-0000-0000-0000EBA50000}"/>
    <cellStyle name="Percent 8 3 4 2 2 3 5" xfId="30465" xr:uid="{00000000-0005-0000-0000-0000ECA50000}"/>
    <cellStyle name="Percent 8 3 4 2 2 3 6" xfId="39710" xr:uid="{00000000-0005-0000-0000-0000EDA50000}"/>
    <cellStyle name="Percent 8 3 4 2 2 4" xfId="6286" xr:uid="{00000000-0005-0000-0000-0000EEA50000}"/>
    <cellStyle name="Percent 8 3 4 2 2 4 2" xfId="15531" xr:uid="{00000000-0005-0000-0000-0000EFA50000}"/>
    <cellStyle name="Percent 8 3 4 2 2 4 3" xfId="24781" xr:uid="{00000000-0005-0000-0000-0000F0A50000}"/>
    <cellStyle name="Percent 8 3 4 2 2 4 4" xfId="34026" xr:uid="{00000000-0005-0000-0000-0000F1A50000}"/>
    <cellStyle name="Percent 8 3 4 2 2 4 5" xfId="43271" xr:uid="{00000000-0005-0000-0000-0000F2A50000}"/>
    <cellStyle name="Percent 8 3 4 2 2 5" xfId="10549" xr:uid="{00000000-0005-0000-0000-0000F3A50000}"/>
    <cellStyle name="Percent 8 3 4 2 2 6" xfId="19799" xr:uid="{00000000-0005-0000-0000-0000F4A50000}"/>
    <cellStyle name="Percent 8 3 4 2 2 7" xfId="29044" xr:uid="{00000000-0005-0000-0000-0000F5A50000}"/>
    <cellStyle name="Percent 8 3 4 2 2 8" xfId="38289" xr:uid="{00000000-0005-0000-0000-0000F6A50000}"/>
    <cellStyle name="Percent 8 3 4 2 3" xfId="3444" xr:uid="{00000000-0005-0000-0000-0000F7A50000}"/>
    <cellStyle name="Percent 8 3 4 2 3 2" xfId="8426" xr:uid="{00000000-0005-0000-0000-0000F8A50000}"/>
    <cellStyle name="Percent 8 3 4 2 3 2 2" xfId="17671" xr:uid="{00000000-0005-0000-0000-0000F9A50000}"/>
    <cellStyle name="Percent 8 3 4 2 3 2 3" xfId="26921" xr:uid="{00000000-0005-0000-0000-0000FAA50000}"/>
    <cellStyle name="Percent 8 3 4 2 3 2 4" xfId="36166" xr:uid="{00000000-0005-0000-0000-0000FBA50000}"/>
    <cellStyle name="Percent 8 3 4 2 3 2 5" xfId="45411" xr:uid="{00000000-0005-0000-0000-0000FCA50000}"/>
    <cellStyle name="Percent 8 3 4 2 3 3" xfId="12689" xr:uid="{00000000-0005-0000-0000-0000FDA50000}"/>
    <cellStyle name="Percent 8 3 4 2 3 4" xfId="21939" xr:uid="{00000000-0005-0000-0000-0000FEA50000}"/>
    <cellStyle name="Percent 8 3 4 2 3 5" xfId="31184" xr:uid="{00000000-0005-0000-0000-0000FFA50000}"/>
    <cellStyle name="Percent 8 3 4 2 3 6" xfId="40429" xr:uid="{00000000-0005-0000-0000-000000A60000}"/>
    <cellStyle name="Percent 8 3 4 2 4" xfId="2006" xr:uid="{00000000-0005-0000-0000-000001A60000}"/>
    <cellStyle name="Percent 8 3 4 2 4 2" xfId="6988" xr:uid="{00000000-0005-0000-0000-000002A60000}"/>
    <cellStyle name="Percent 8 3 4 2 4 2 2" xfId="16233" xr:uid="{00000000-0005-0000-0000-000003A60000}"/>
    <cellStyle name="Percent 8 3 4 2 4 2 3" xfId="25483" xr:uid="{00000000-0005-0000-0000-000004A60000}"/>
    <cellStyle name="Percent 8 3 4 2 4 2 4" xfId="34728" xr:uid="{00000000-0005-0000-0000-000005A60000}"/>
    <cellStyle name="Percent 8 3 4 2 4 2 5" xfId="43973" xr:uid="{00000000-0005-0000-0000-000006A60000}"/>
    <cellStyle name="Percent 8 3 4 2 4 3" xfId="11251" xr:uid="{00000000-0005-0000-0000-000007A60000}"/>
    <cellStyle name="Percent 8 3 4 2 4 4" xfId="20501" xr:uid="{00000000-0005-0000-0000-000008A60000}"/>
    <cellStyle name="Percent 8 3 4 2 4 5" xfId="29746" xr:uid="{00000000-0005-0000-0000-000009A60000}"/>
    <cellStyle name="Percent 8 3 4 2 4 6" xfId="38991" xr:uid="{00000000-0005-0000-0000-00000AA60000}"/>
    <cellStyle name="Percent 8 3 4 2 5" xfId="5584" xr:uid="{00000000-0005-0000-0000-00000BA60000}"/>
    <cellStyle name="Percent 8 3 4 2 5 2" xfId="14829" xr:uid="{00000000-0005-0000-0000-00000CA60000}"/>
    <cellStyle name="Percent 8 3 4 2 5 3" xfId="24079" xr:uid="{00000000-0005-0000-0000-00000DA60000}"/>
    <cellStyle name="Percent 8 3 4 2 5 4" xfId="33324" xr:uid="{00000000-0005-0000-0000-00000EA60000}"/>
    <cellStyle name="Percent 8 3 4 2 5 5" xfId="42569" xr:uid="{00000000-0005-0000-0000-00000FA60000}"/>
    <cellStyle name="Percent 8 3 4 2 6" xfId="4865" xr:uid="{00000000-0005-0000-0000-000010A60000}"/>
    <cellStyle name="Percent 8 3 4 2 6 2" xfId="14110" xr:uid="{00000000-0005-0000-0000-000011A60000}"/>
    <cellStyle name="Percent 8 3 4 2 6 3" xfId="23360" xr:uid="{00000000-0005-0000-0000-000012A60000}"/>
    <cellStyle name="Percent 8 3 4 2 6 4" xfId="32605" xr:uid="{00000000-0005-0000-0000-000013A60000}"/>
    <cellStyle name="Percent 8 3 4 2 6 5" xfId="41850" xr:uid="{00000000-0005-0000-0000-000014A60000}"/>
    <cellStyle name="Percent 8 3 4 2 7" xfId="9847" xr:uid="{00000000-0005-0000-0000-000015A60000}"/>
    <cellStyle name="Percent 8 3 4 2 8" xfId="19097" xr:uid="{00000000-0005-0000-0000-000016A60000}"/>
    <cellStyle name="Percent 8 3 4 2 9" xfId="28342" xr:uid="{00000000-0005-0000-0000-000017A60000}"/>
    <cellStyle name="Percent 8 3 4 3" xfId="953" xr:uid="{00000000-0005-0000-0000-000018A60000}"/>
    <cellStyle name="Percent 8 3 4 3 2" xfId="3795" xr:uid="{00000000-0005-0000-0000-000019A60000}"/>
    <cellStyle name="Percent 8 3 4 3 2 2" xfId="8777" xr:uid="{00000000-0005-0000-0000-00001AA60000}"/>
    <cellStyle name="Percent 8 3 4 3 2 2 2" xfId="18022" xr:uid="{00000000-0005-0000-0000-00001BA60000}"/>
    <cellStyle name="Percent 8 3 4 3 2 2 3" xfId="27272" xr:uid="{00000000-0005-0000-0000-00001CA60000}"/>
    <cellStyle name="Percent 8 3 4 3 2 2 4" xfId="36517" xr:uid="{00000000-0005-0000-0000-00001DA60000}"/>
    <cellStyle name="Percent 8 3 4 3 2 2 5" xfId="45762" xr:uid="{00000000-0005-0000-0000-00001EA60000}"/>
    <cellStyle name="Percent 8 3 4 3 2 3" xfId="13040" xr:uid="{00000000-0005-0000-0000-00001FA60000}"/>
    <cellStyle name="Percent 8 3 4 3 2 4" xfId="22290" xr:uid="{00000000-0005-0000-0000-000020A60000}"/>
    <cellStyle name="Percent 8 3 4 3 2 5" xfId="31535" xr:uid="{00000000-0005-0000-0000-000021A60000}"/>
    <cellStyle name="Percent 8 3 4 3 2 6" xfId="40780" xr:uid="{00000000-0005-0000-0000-000022A60000}"/>
    <cellStyle name="Percent 8 3 4 3 3" xfId="2357" xr:uid="{00000000-0005-0000-0000-000023A60000}"/>
    <cellStyle name="Percent 8 3 4 3 3 2" xfId="7339" xr:uid="{00000000-0005-0000-0000-000024A60000}"/>
    <cellStyle name="Percent 8 3 4 3 3 2 2" xfId="16584" xr:uid="{00000000-0005-0000-0000-000025A60000}"/>
    <cellStyle name="Percent 8 3 4 3 3 2 3" xfId="25834" xr:uid="{00000000-0005-0000-0000-000026A60000}"/>
    <cellStyle name="Percent 8 3 4 3 3 2 4" xfId="35079" xr:uid="{00000000-0005-0000-0000-000027A60000}"/>
    <cellStyle name="Percent 8 3 4 3 3 2 5" xfId="44324" xr:uid="{00000000-0005-0000-0000-000028A60000}"/>
    <cellStyle name="Percent 8 3 4 3 3 3" xfId="11602" xr:uid="{00000000-0005-0000-0000-000029A60000}"/>
    <cellStyle name="Percent 8 3 4 3 3 4" xfId="20852" xr:uid="{00000000-0005-0000-0000-00002AA60000}"/>
    <cellStyle name="Percent 8 3 4 3 3 5" xfId="30097" xr:uid="{00000000-0005-0000-0000-00002BA60000}"/>
    <cellStyle name="Percent 8 3 4 3 3 6" xfId="39342" xr:uid="{00000000-0005-0000-0000-00002CA60000}"/>
    <cellStyle name="Percent 8 3 4 3 4" xfId="5935" xr:uid="{00000000-0005-0000-0000-00002DA60000}"/>
    <cellStyle name="Percent 8 3 4 3 4 2" xfId="15180" xr:uid="{00000000-0005-0000-0000-00002EA60000}"/>
    <cellStyle name="Percent 8 3 4 3 4 3" xfId="24430" xr:uid="{00000000-0005-0000-0000-00002FA60000}"/>
    <cellStyle name="Percent 8 3 4 3 4 4" xfId="33675" xr:uid="{00000000-0005-0000-0000-000030A60000}"/>
    <cellStyle name="Percent 8 3 4 3 4 5" xfId="42920" xr:uid="{00000000-0005-0000-0000-000031A60000}"/>
    <cellStyle name="Percent 8 3 4 3 5" xfId="10198" xr:uid="{00000000-0005-0000-0000-000032A60000}"/>
    <cellStyle name="Percent 8 3 4 3 6" xfId="19448" xr:uid="{00000000-0005-0000-0000-000033A60000}"/>
    <cellStyle name="Percent 8 3 4 3 7" xfId="28693" xr:uid="{00000000-0005-0000-0000-000034A60000}"/>
    <cellStyle name="Percent 8 3 4 3 8" xfId="37938" xr:uid="{00000000-0005-0000-0000-000035A60000}"/>
    <cellStyle name="Percent 8 3 4 4" xfId="3076" xr:uid="{00000000-0005-0000-0000-000036A60000}"/>
    <cellStyle name="Percent 8 3 4 4 2" xfId="8058" xr:uid="{00000000-0005-0000-0000-000037A60000}"/>
    <cellStyle name="Percent 8 3 4 4 2 2" xfId="17303" xr:uid="{00000000-0005-0000-0000-000038A60000}"/>
    <cellStyle name="Percent 8 3 4 4 2 3" xfId="26553" xr:uid="{00000000-0005-0000-0000-000039A60000}"/>
    <cellStyle name="Percent 8 3 4 4 2 4" xfId="35798" xr:uid="{00000000-0005-0000-0000-00003AA60000}"/>
    <cellStyle name="Percent 8 3 4 4 2 5" xfId="45043" xr:uid="{00000000-0005-0000-0000-00003BA60000}"/>
    <cellStyle name="Percent 8 3 4 4 3" xfId="12321" xr:uid="{00000000-0005-0000-0000-00003CA60000}"/>
    <cellStyle name="Percent 8 3 4 4 4" xfId="21571" xr:uid="{00000000-0005-0000-0000-00003DA60000}"/>
    <cellStyle name="Percent 8 3 4 4 5" xfId="30816" xr:uid="{00000000-0005-0000-0000-00003EA60000}"/>
    <cellStyle name="Percent 8 3 4 4 6" xfId="40061" xr:uid="{00000000-0005-0000-0000-00003FA60000}"/>
    <cellStyle name="Percent 8 3 4 5" xfId="1772" xr:uid="{00000000-0005-0000-0000-000040A60000}"/>
    <cellStyle name="Percent 8 3 4 5 2" xfId="6754" xr:uid="{00000000-0005-0000-0000-000041A60000}"/>
    <cellStyle name="Percent 8 3 4 5 2 2" xfId="15999" xr:uid="{00000000-0005-0000-0000-000042A60000}"/>
    <cellStyle name="Percent 8 3 4 5 2 3" xfId="25249" xr:uid="{00000000-0005-0000-0000-000043A60000}"/>
    <cellStyle name="Percent 8 3 4 5 2 4" xfId="34494" xr:uid="{00000000-0005-0000-0000-000044A60000}"/>
    <cellStyle name="Percent 8 3 4 5 2 5" xfId="43739" xr:uid="{00000000-0005-0000-0000-000045A60000}"/>
    <cellStyle name="Percent 8 3 4 5 3" xfId="11017" xr:uid="{00000000-0005-0000-0000-000046A60000}"/>
    <cellStyle name="Percent 8 3 4 5 4" xfId="20267" xr:uid="{00000000-0005-0000-0000-000047A60000}"/>
    <cellStyle name="Percent 8 3 4 5 5" xfId="29512" xr:uid="{00000000-0005-0000-0000-000048A60000}"/>
    <cellStyle name="Percent 8 3 4 5 6" xfId="38757" xr:uid="{00000000-0005-0000-0000-000049A60000}"/>
    <cellStyle name="Percent 8 3 4 6" xfId="5216" xr:uid="{00000000-0005-0000-0000-00004AA60000}"/>
    <cellStyle name="Percent 8 3 4 6 2" xfId="14461" xr:uid="{00000000-0005-0000-0000-00004BA60000}"/>
    <cellStyle name="Percent 8 3 4 6 3" xfId="23711" xr:uid="{00000000-0005-0000-0000-00004CA60000}"/>
    <cellStyle name="Percent 8 3 4 6 4" xfId="32956" xr:uid="{00000000-0005-0000-0000-00004DA60000}"/>
    <cellStyle name="Percent 8 3 4 6 5" xfId="42201" xr:uid="{00000000-0005-0000-0000-00004EA60000}"/>
    <cellStyle name="Percent 8 3 4 7" xfId="4514" xr:uid="{00000000-0005-0000-0000-00004FA60000}"/>
    <cellStyle name="Percent 8 3 4 7 2" xfId="13759" xr:uid="{00000000-0005-0000-0000-000050A60000}"/>
    <cellStyle name="Percent 8 3 4 7 3" xfId="23009" xr:uid="{00000000-0005-0000-0000-000051A60000}"/>
    <cellStyle name="Percent 8 3 4 7 4" xfId="32254" xr:uid="{00000000-0005-0000-0000-000052A60000}"/>
    <cellStyle name="Percent 8 3 4 7 5" xfId="41499" xr:uid="{00000000-0005-0000-0000-000053A60000}"/>
    <cellStyle name="Percent 8 3 4 8" xfId="9479" xr:uid="{00000000-0005-0000-0000-000054A60000}"/>
    <cellStyle name="Percent 8 3 4 9" xfId="18729" xr:uid="{00000000-0005-0000-0000-000055A60000}"/>
    <cellStyle name="Percent 8 3 5" xfId="350" xr:uid="{00000000-0005-0000-0000-000056A60000}"/>
    <cellStyle name="Percent 8 3 5 10" xfId="28091" xr:uid="{00000000-0005-0000-0000-000057A60000}"/>
    <cellStyle name="Percent 8 3 5 11" xfId="37336" xr:uid="{00000000-0005-0000-0000-000058A60000}"/>
    <cellStyle name="Percent 8 3 5 2" xfId="719" xr:uid="{00000000-0005-0000-0000-000059A60000}"/>
    <cellStyle name="Percent 8 3 5 2 10" xfId="37704" xr:uid="{00000000-0005-0000-0000-00005AA60000}"/>
    <cellStyle name="Percent 8 3 5 2 2" xfId="1421" xr:uid="{00000000-0005-0000-0000-00005BA60000}"/>
    <cellStyle name="Percent 8 3 5 2 2 2" xfId="4263" xr:uid="{00000000-0005-0000-0000-00005CA60000}"/>
    <cellStyle name="Percent 8 3 5 2 2 2 2" xfId="9245" xr:uid="{00000000-0005-0000-0000-00005DA60000}"/>
    <cellStyle name="Percent 8 3 5 2 2 2 2 2" xfId="18490" xr:uid="{00000000-0005-0000-0000-00005EA60000}"/>
    <cellStyle name="Percent 8 3 5 2 2 2 2 3" xfId="27740" xr:uid="{00000000-0005-0000-0000-00005FA60000}"/>
    <cellStyle name="Percent 8 3 5 2 2 2 2 4" xfId="36985" xr:uid="{00000000-0005-0000-0000-000060A60000}"/>
    <cellStyle name="Percent 8 3 5 2 2 2 2 5" xfId="46230" xr:uid="{00000000-0005-0000-0000-000061A60000}"/>
    <cellStyle name="Percent 8 3 5 2 2 2 3" xfId="13508" xr:uid="{00000000-0005-0000-0000-000062A60000}"/>
    <cellStyle name="Percent 8 3 5 2 2 2 4" xfId="22758" xr:uid="{00000000-0005-0000-0000-000063A60000}"/>
    <cellStyle name="Percent 8 3 5 2 2 2 5" xfId="32003" xr:uid="{00000000-0005-0000-0000-000064A60000}"/>
    <cellStyle name="Percent 8 3 5 2 2 2 6" xfId="41248" xr:uid="{00000000-0005-0000-0000-000065A60000}"/>
    <cellStyle name="Percent 8 3 5 2 2 3" xfId="2842" xr:uid="{00000000-0005-0000-0000-000066A60000}"/>
    <cellStyle name="Percent 8 3 5 2 2 3 2" xfId="7824" xr:uid="{00000000-0005-0000-0000-000067A60000}"/>
    <cellStyle name="Percent 8 3 5 2 2 3 2 2" xfId="17069" xr:uid="{00000000-0005-0000-0000-000068A60000}"/>
    <cellStyle name="Percent 8 3 5 2 2 3 2 3" xfId="26319" xr:uid="{00000000-0005-0000-0000-000069A60000}"/>
    <cellStyle name="Percent 8 3 5 2 2 3 2 4" xfId="35564" xr:uid="{00000000-0005-0000-0000-00006AA60000}"/>
    <cellStyle name="Percent 8 3 5 2 2 3 2 5" xfId="44809" xr:uid="{00000000-0005-0000-0000-00006BA60000}"/>
    <cellStyle name="Percent 8 3 5 2 2 3 3" xfId="12087" xr:uid="{00000000-0005-0000-0000-00006CA60000}"/>
    <cellStyle name="Percent 8 3 5 2 2 3 4" xfId="21337" xr:uid="{00000000-0005-0000-0000-00006DA60000}"/>
    <cellStyle name="Percent 8 3 5 2 2 3 5" xfId="30582" xr:uid="{00000000-0005-0000-0000-00006EA60000}"/>
    <cellStyle name="Percent 8 3 5 2 2 3 6" xfId="39827" xr:uid="{00000000-0005-0000-0000-00006FA60000}"/>
    <cellStyle name="Percent 8 3 5 2 2 4" xfId="6403" xr:uid="{00000000-0005-0000-0000-000070A60000}"/>
    <cellStyle name="Percent 8 3 5 2 2 4 2" xfId="15648" xr:uid="{00000000-0005-0000-0000-000071A60000}"/>
    <cellStyle name="Percent 8 3 5 2 2 4 3" xfId="24898" xr:uid="{00000000-0005-0000-0000-000072A60000}"/>
    <cellStyle name="Percent 8 3 5 2 2 4 4" xfId="34143" xr:uid="{00000000-0005-0000-0000-000073A60000}"/>
    <cellStyle name="Percent 8 3 5 2 2 4 5" xfId="43388" xr:uid="{00000000-0005-0000-0000-000074A60000}"/>
    <cellStyle name="Percent 8 3 5 2 2 5" xfId="10666" xr:uid="{00000000-0005-0000-0000-000075A60000}"/>
    <cellStyle name="Percent 8 3 5 2 2 6" xfId="19916" xr:uid="{00000000-0005-0000-0000-000076A60000}"/>
    <cellStyle name="Percent 8 3 5 2 2 7" xfId="29161" xr:uid="{00000000-0005-0000-0000-000077A60000}"/>
    <cellStyle name="Percent 8 3 5 2 2 8" xfId="38406" xr:uid="{00000000-0005-0000-0000-000078A60000}"/>
    <cellStyle name="Percent 8 3 5 2 3" xfId="3561" xr:uid="{00000000-0005-0000-0000-000079A60000}"/>
    <cellStyle name="Percent 8 3 5 2 3 2" xfId="8543" xr:uid="{00000000-0005-0000-0000-00007AA60000}"/>
    <cellStyle name="Percent 8 3 5 2 3 2 2" xfId="17788" xr:uid="{00000000-0005-0000-0000-00007BA60000}"/>
    <cellStyle name="Percent 8 3 5 2 3 2 3" xfId="27038" xr:uid="{00000000-0005-0000-0000-00007CA60000}"/>
    <cellStyle name="Percent 8 3 5 2 3 2 4" xfId="36283" xr:uid="{00000000-0005-0000-0000-00007DA60000}"/>
    <cellStyle name="Percent 8 3 5 2 3 2 5" xfId="45528" xr:uid="{00000000-0005-0000-0000-00007EA60000}"/>
    <cellStyle name="Percent 8 3 5 2 3 3" xfId="12806" xr:uid="{00000000-0005-0000-0000-00007FA60000}"/>
    <cellStyle name="Percent 8 3 5 2 3 4" xfId="22056" xr:uid="{00000000-0005-0000-0000-000080A60000}"/>
    <cellStyle name="Percent 8 3 5 2 3 5" xfId="31301" xr:uid="{00000000-0005-0000-0000-000081A60000}"/>
    <cellStyle name="Percent 8 3 5 2 3 6" xfId="40546" xr:uid="{00000000-0005-0000-0000-000082A60000}"/>
    <cellStyle name="Percent 8 3 5 2 4" xfId="2123" xr:uid="{00000000-0005-0000-0000-000083A60000}"/>
    <cellStyle name="Percent 8 3 5 2 4 2" xfId="7105" xr:uid="{00000000-0005-0000-0000-000084A60000}"/>
    <cellStyle name="Percent 8 3 5 2 4 2 2" xfId="16350" xr:uid="{00000000-0005-0000-0000-000085A60000}"/>
    <cellStyle name="Percent 8 3 5 2 4 2 3" xfId="25600" xr:uid="{00000000-0005-0000-0000-000086A60000}"/>
    <cellStyle name="Percent 8 3 5 2 4 2 4" xfId="34845" xr:uid="{00000000-0005-0000-0000-000087A60000}"/>
    <cellStyle name="Percent 8 3 5 2 4 2 5" xfId="44090" xr:uid="{00000000-0005-0000-0000-000088A60000}"/>
    <cellStyle name="Percent 8 3 5 2 4 3" xfId="11368" xr:uid="{00000000-0005-0000-0000-000089A60000}"/>
    <cellStyle name="Percent 8 3 5 2 4 4" xfId="20618" xr:uid="{00000000-0005-0000-0000-00008AA60000}"/>
    <cellStyle name="Percent 8 3 5 2 4 5" xfId="29863" xr:uid="{00000000-0005-0000-0000-00008BA60000}"/>
    <cellStyle name="Percent 8 3 5 2 4 6" xfId="39108" xr:uid="{00000000-0005-0000-0000-00008CA60000}"/>
    <cellStyle name="Percent 8 3 5 2 5" xfId="5701" xr:uid="{00000000-0005-0000-0000-00008DA60000}"/>
    <cellStyle name="Percent 8 3 5 2 5 2" xfId="14946" xr:uid="{00000000-0005-0000-0000-00008EA60000}"/>
    <cellStyle name="Percent 8 3 5 2 5 3" xfId="24196" xr:uid="{00000000-0005-0000-0000-00008FA60000}"/>
    <cellStyle name="Percent 8 3 5 2 5 4" xfId="33441" xr:uid="{00000000-0005-0000-0000-000090A60000}"/>
    <cellStyle name="Percent 8 3 5 2 5 5" xfId="42686" xr:uid="{00000000-0005-0000-0000-000091A60000}"/>
    <cellStyle name="Percent 8 3 5 2 6" xfId="4982" xr:uid="{00000000-0005-0000-0000-000092A60000}"/>
    <cellStyle name="Percent 8 3 5 2 6 2" xfId="14227" xr:uid="{00000000-0005-0000-0000-000093A60000}"/>
    <cellStyle name="Percent 8 3 5 2 6 3" xfId="23477" xr:uid="{00000000-0005-0000-0000-000094A60000}"/>
    <cellStyle name="Percent 8 3 5 2 6 4" xfId="32722" xr:uid="{00000000-0005-0000-0000-000095A60000}"/>
    <cellStyle name="Percent 8 3 5 2 6 5" xfId="41967" xr:uid="{00000000-0005-0000-0000-000096A60000}"/>
    <cellStyle name="Percent 8 3 5 2 7" xfId="9964" xr:uid="{00000000-0005-0000-0000-000097A60000}"/>
    <cellStyle name="Percent 8 3 5 2 8" xfId="19214" xr:uid="{00000000-0005-0000-0000-000098A60000}"/>
    <cellStyle name="Percent 8 3 5 2 9" xfId="28459" xr:uid="{00000000-0005-0000-0000-000099A60000}"/>
    <cellStyle name="Percent 8 3 5 3" xfId="1070" xr:uid="{00000000-0005-0000-0000-00009AA60000}"/>
    <cellStyle name="Percent 8 3 5 3 2" xfId="3912" xr:uid="{00000000-0005-0000-0000-00009BA60000}"/>
    <cellStyle name="Percent 8 3 5 3 2 2" xfId="8894" xr:uid="{00000000-0005-0000-0000-00009CA60000}"/>
    <cellStyle name="Percent 8 3 5 3 2 2 2" xfId="18139" xr:uid="{00000000-0005-0000-0000-00009DA60000}"/>
    <cellStyle name="Percent 8 3 5 3 2 2 3" xfId="27389" xr:uid="{00000000-0005-0000-0000-00009EA60000}"/>
    <cellStyle name="Percent 8 3 5 3 2 2 4" xfId="36634" xr:uid="{00000000-0005-0000-0000-00009FA60000}"/>
    <cellStyle name="Percent 8 3 5 3 2 2 5" xfId="45879" xr:uid="{00000000-0005-0000-0000-0000A0A60000}"/>
    <cellStyle name="Percent 8 3 5 3 2 3" xfId="13157" xr:uid="{00000000-0005-0000-0000-0000A1A60000}"/>
    <cellStyle name="Percent 8 3 5 3 2 4" xfId="22407" xr:uid="{00000000-0005-0000-0000-0000A2A60000}"/>
    <cellStyle name="Percent 8 3 5 3 2 5" xfId="31652" xr:uid="{00000000-0005-0000-0000-0000A3A60000}"/>
    <cellStyle name="Percent 8 3 5 3 2 6" xfId="40897" xr:uid="{00000000-0005-0000-0000-0000A4A60000}"/>
    <cellStyle name="Percent 8 3 5 3 3" xfId="2474" xr:uid="{00000000-0005-0000-0000-0000A5A60000}"/>
    <cellStyle name="Percent 8 3 5 3 3 2" xfId="7456" xr:uid="{00000000-0005-0000-0000-0000A6A60000}"/>
    <cellStyle name="Percent 8 3 5 3 3 2 2" xfId="16701" xr:uid="{00000000-0005-0000-0000-0000A7A60000}"/>
    <cellStyle name="Percent 8 3 5 3 3 2 3" xfId="25951" xr:uid="{00000000-0005-0000-0000-0000A8A60000}"/>
    <cellStyle name="Percent 8 3 5 3 3 2 4" xfId="35196" xr:uid="{00000000-0005-0000-0000-0000A9A60000}"/>
    <cellStyle name="Percent 8 3 5 3 3 2 5" xfId="44441" xr:uid="{00000000-0005-0000-0000-0000AAA60000}"/>
    <cellStyle name="Percent 8 3 5 3 3 3" xfId="11719" xr:uid="{00000000-0005-0000-0000-0000ABA60000}"/>
    <cellStyle name="Percent 8 3 5 3 3 4" xfId="20969" xr:uid="{00000000-0005-0000-0000-0000ACA60000}"/>
    <cellStyle name="Percent 8 3 5 3 3 5" xfId="30214" xr:uid="{00000000-0005-0000-0000-0000ADA60000}"/>
    <cellStyle name="Percent 8 3 5 3 3 6" xfId="39459" xr:uid="{00000000-0005-0000-0000-0000AEA60000}"/>
    <cellStyle name="Percent 8 3 5 3 4" xfId="6052" xr:uid="{00000000-0005-0000-0000-0000AFA60000}"/>
    <cellStyle name="Percent 8 3 5 3 4 2" xfId="15297" xr:uid="{00000000-0005-0000-0000-0000B0A60000}"/>
    <cellStyle name="Percent 8 3 5 3 4 3" xfId="24547" xr:uid="{00000000-0005-0000-0000-0000B1A60000}"/>
    <cellStyle name="Percent 8 3 5 3 4 4" xfId="33792" xr:uid="{00000000-0005-0000-0000-0000B2A60000}"/>
    <cellStyle name="Percent 8 3 5 3 4 5" xfId="43037" xr:uid="{00000000-0005-0000-0000-0000B3A60000}"/>
    <cellStyle name="Percent 8 3 5 3 5" xfId="10315" xr:uid="{00000000-0005-0000-0000-0000B4A60000}"/>
    <cellStyle name="Percent 8 3 5 3 6" xfId="19565" xr:uid="{00000000-0005-0000-0000-0000B5A60000}"/>
    <cellStyle name="Percent 8 3 5 3 7" xfId="28810" xr:uid="{00000000-0005-0000-0000-0000B6A60000}"/>
    <cellStyle name="Percent 8 3 5 3 8" xfId="38055" xr:uid="{00000000-0005-0000-0000-0000B7A60000}"/>
    <cellStyle name="Percent 8 3 5 4" xfId="3193" xr:uid="{00000000-0005-0000-0000-0000B8A60000}"/>
    <cellStyle name="Percent 8 3 5 4 2" xfId="8175" xr:uid="{00000000-0005-0000-0000-0000B9A60000}"/>
    <cellStyle name="Percent 8 3 5 4 2 2" xfId="17420" xr:uid="{00000000-0005-0000-0000-0000BAA60000}"/>
    <cellStyle name="Percent 8 3 5 4 2 3" xfId="26670" xr:uid="{00000000-0005-0000-0000-0000BBA60000}"/>
    <cellStyle name="Percent 8 3 5 4 2 4" xfId="35915" xr:uid="{00000000-0005-0000-0000-0000BCA60000}"/>
    <cellStyle name="Percent 8 3 5 4 2 5" xfId="45160" xr:uid="{00000000-0005-0000-0000-0000BDA60000}"/>
    <cellStyle name="Percent 8 3 5 4 3" xfId="12438" xr:uid="{00000000-0005-0000-0000-0000BEA60000}"/>
    <cellStyle name="Percent 8 3 5 4 4" xfId="21688" xr:uid="{00000000-0005-0000-0000-0000BFA60000}"/>
    <cellStyle name="Percent 8 3 5 4 5" xfId="30933" xr:uid="{00000000-0005-0000-0000-0000C0A60000}"/>
    <cellStyle name="Percent 8 3 5 4 6" xfId="40178" xr:uid="{00000000-0005-0000-0000-0000C1A60000}"/>
    <cellStyle name="Percent 8 3 5 5" xfId="1655" xr:uid="{00000000-0005-0000-0000-0000C2A60000}"/>
    <cellStyle name="Percent 8 3 5 5 2" xfId="6637" xr:uid="{00000000-0005-0000-0000-0000C3A60000}"/>
    <cellStyle name="Percent 8 3 5 5 2 2" xfId="15882" xr:uid="{00000000-0005-0000-0000-0000C4A60000}"/>
    <cellStyle name="Percent 8 3 5 5 2 3" xfId="25132" xr:uid="{00000000-0005-0000-0000-0000C5A60000}"/>
    <cellStyle name="Percent 8 3 5 5 2 4" xfId="34377" xr:uid="{00000000-0005-0000-0000-0000C6A60000}"/>
    <cellStyle name="Percent 8 3 5 5 2 5" xfId="43622" xr:uid="{00000000-0005-0000-0000-0000C7A60000}"/>
    <cellStyle name="Percent 8 3 5 5 3" xfId="10900" xr:uid="{00000000-0005-0000-0000-0000C8A60000}"/>
    <cellStyle name="Percent 8 3 5 5 4" xfId="20150" xr:uid="{00000000-0005-0000-0000-0000C9A60000}"/>
    <cellStyle name="Percent 8 3 5 5 5" xfId="29395" xr:uid="{00000000-0005-0000-0000-0000CAA60000}"/>
    <cellStyle name="Percent 8 3 5 5 6" xfId="38640" xr:uid="{00000000-0005-0000-0000-0000CBA60000}"/>
    <cellStyle name="Percent 8 3 5 6" xfId="5333" xr:uid="{00000000-0005-0000-0000-0000CCA60000}"/>
    <cellStyle name="Percent 8 3 5 6 2" xfId="14578" xr:uid="{00000000-0005-0000-0000-0000CDA60000}"/>
    <cellStyle name="Percent 8 3 5 6 3" xfId="23828" xr:uid="{00000000-0005-0000-0000-0000CEA60000}"/>
    <cellStyle name="Percent 8 3 5 6 4" xfId="33073" xr:uid="{00000000-0005-0000-0000-0000CFA60000}"/>
    <cellStyle name="Percent 8 3 5 6 5" xfId="42318" xr:uid="{00000000-0005-0000-0000-0000D0A60000}"/>
    <cellStyle name="Percent 8 3 5 7" xfId="4631" xr:uid="{00000000-0005-0000-0000-0000D1A60000}"/>
    <cellStyle name="Percent 8 3 5 7 2" xfId="13876" xr:uid="{00000000-0005-0000-0000-0000D2A60000}"/>
    <cellStyle name="Percent 8 3 5 7 3" xfId="23126" xr:uid="{00000000-0005-0000-0000-0000D3A60000}"/>
    <cellStyle name="Percent 8 3 5 7 4" xfId="32371" xr:uid="{00000000-0005-0000-0000-0000D4A60000}"/>
    <cellStyle name="Percent 8 3 5 7 5" xfId="41616" xr:uid="{00000000-0005-0000-0000-0000D5A60000}"/>
    <cellStyle name="Percent 8 3 5 8" xfId="9596" xr:uid="{00000000-0005-0000-0000-0000D6A60000}"/>
    <cellStyle name="Percent 8 3 5 9" xfId="18846" xr:uid="{00000000-0005-0000-0000-0000D7A60000}"/>
    <cellStyle name="Percent 8 3 6" xfId="484" xr:uid="{00000000-0005-0000-0000-0000D8A60000}"/>
    <cellStyle name="Percent 8 3 6 10" xfId="37470" xr:uid="{00000000-0005-0000-0000-0000D9A60000}"/>
    <cellStyle name="Percent 8 3 6 2" xfId="1187" xr:uid="{00000000-0005-0000-0000-0000DAA60000}"/>
    <cellStyle name="Percent 8 3 6 2 2" xfId="4029" xr:uid="{00000000-0005-0000-0000-0000DBA60000}"/>
    <cellStyle name="Percent 8 3 6 2 2 2" xfId="9011" xr:uid="{00000000-0005-0000-0000-0000DCA60000}"/>
    <cellStyle name="Percent 8 3 6 2 2 2 2" xfId="18256" xr:uid="{00000000-0005-0000-0000-0000DDA60000}"/>
    <cellStyle name="Percent 8 3 6 2 2 2 3" xfId="27506" xr:uid="{00000000-0005-0000-0000-0000DEA60000}"/>
    <cellStyle name="Percent 8 3 6 2 2 2 4" xfId="36751" xr:uid="{00000000-0005-0000-0000-0000DFA60000}"/>
    <cellStyle name="Percent 8 3 6 2 2 2 5" xfId="45996" xr:uid="{00000000-0005-0000-0000-0000E0A60000}"/>
    <cellStyle name="Percent 8 3 6 2 2 3" xfId="13274" xr:uid="{00000000-0005-0000-0000-0000E1A60000}"/>
    <cellStyle name="Percent 8 3 6 2 2 4" xfId="22524" xr:uid="{00000000-0005-0000-0000-0000E2A60000}"/>
    <cellStyle name="Percent 8 3 6 2 2 5" xfId="31769" xr:uid="{00000000-0005-0000-0000-0000E3A60000}"/>
    <cellStyle name="Percent 8 3 6 2 2 6" xfId="41014" xr:uid="{00000000-0005-0000-0000-0000E4A60000}"/>
    <cellStyle name="Percent 8 3 6 2 3" xfId="2608" xr:uid="{00000000-0005-0000-0000-0000E5A60000}"/>
    <cellStyle name="Percent 8 3 6 2 3 2" xfId="7590" xr:uid="{00000000-0005-0000-0000-0000E6A60000}"/>
    <cellStyle name="Percent 8 3 6 2 3 2 2" xfId="16835" xr:uid="{00000000-0005-0000-0000-0000E7A60000}"/>
    <cellStyle name="Percent 8 3 6 2 3 2 3" xfId="26085" xr:uid="{00000000-0005-0000-0000-0000E8A60000}"/>
    <cellStyle name="Percent 8 3 6 2 3 2 4" xfId="35330" xr:uid="{00000000-0005-0000-0000-0000E9A60000}"/>
    <cellStyle name="Percent 8 3 6 2 3 2 5" xfId="44575" xr:uid="{00000000-0005-0000-0000-0000EAA60000}"/>
    <cellStyle name="Percent 8 3 6 2 3 3" xfId="11853" xr:uid="{00000000-0005-0000-0000-0000EBA60000}"/>
    <cellStyle name="Percent 8 3 6 2 3 4" xfId="21103" xr:uid="{00000000-0005-0000-0000-0000ECA60000}"/>
    <cellStyle name="Percent 8 3 6 2 3 5" xfId="30348" xr:uid="{00000000-0005-0000-0000-0000EDA60000}"/>
    <cellStyle name="Percent 8 3 6 2 3 6" xfId="39593" xr:uid="{00000000-0005-0000-0000-0000EEA60000}"/>
    <cellStyle name="Percent 8 3 6 2 4" xfId="6169" xr:uid="{00000000-0005-0000-0000-0000EFA60000}"/>
    <cellStyle name="Percent 8 3 6 2 4 2" xfId="15414" xr:uid="{00000000-0005-0000-0000-0000F0A60000}"/>
    <cellStyle name="Percent 8 3 6 2 4 3" xfId="24664" xr:uid="{00000000-0005-0000-0000-0000F1A60000}"/>
    <cellStyle name="Percent 8 3 6 2 4 4" xfId="33909" xr:uid="{00000000-0005-0000-0000-0000F2A60000}"/>
    <cellStyle name="Percent 8 3 6 2 4 5" xfId="43154" xr:uid="{00000000-0005-0000-0000-0000F3A60000}"/>
    <cellStyle name="Percent 8 3 6 2 5" xfId="10432" xr:uid="{00000000-0005-0000-0000-0000F4A60000}"/>
    <cellStyle name="Percent 8 3 6 2 6" xfId="19682" xr:uid="{00000000-0005-0000-0000-0000F5A60000}"/>
    <cellStyle name="Percent 8 3 6 2 7" xfId="28927" xr:uid="{00000000-0005-0000-0000-0000F6A60000}"/>
    <cellStyle name="Percent 8 3 6 2 8" xfId="38172" xr:uid="{00000000-0005-0000-0000-0000F7A60000}"/>
    <cellStyle name="Percent 8 3 6 3" xfId="3327" xr:uid="{00000000-0005-0000-0000-0000F8A60000}"/>
    <cellStyle name="Percent 8 3 6 3 2" xfId="8309" xr:uid="{00000000-0005-0000-0000-0000F9A60000}"/>
    <cellStyle name="Percent 8 3 6 3 2 2" xfId="17554" xr:uid="{00000000-0005-0000-0000-0000FAA60000}"/>
    <cellStyle name="Percent 8 3 6 3 2 3" xfId="26804" xr:uid="{00000000-0005-0000-0000-0000FBA60000}"/>
    <cellStyle name="Percent 8 3 6 3 2 4" xfId="36049" xr:uid="{00000000-0005-0000-0000-0000FCA60000}"/>
    <cellStyle name="Percent 8 3 6 3 2 5" xfId="45294" xr:uid="{00000000-0005-0000-0000-0000FDA60000}"/>
    <cellStyle name="Percent 8 3 6 3 3" xfId="12572" xr:uid="{00000000-0005-0000-0000-0000FEA60000}"/>
    <cellStyle name="Percent 8 3 6 3 4" xfId="21822" xr:uid="{00000000-0005-0000-0000-0000FFA60000}"/>
    <cellStyle name="Percent 8 3 6 3 5" xfId="31067" xr:uid="{00000000-0005-0000-0000-000000A70000}"/>
    <cellStyle name="Percent 8 3 6 3 6" xfId="40312" xr:uid="{00000000-0005-0000-0000-000001A70000}"/>
    <cellStyle name="Percent 8 3 6 4" xfId="1889" xr:uid="{00000000-0005-0000-0000-000002A70000}"/>
    <cellStyle name="Percent 8 3 6 4 2" xfId="6871" xr:uid="{00000000-0005-0000-0000-000003A70000}"/>
    <cellStyle name="Percent 8 3 6 4 2 2" xfId="16116" xr:uid="{00000000-0005-0000-0000-000004A70000}"/>
    <cellStyle name="Percent 8 3 6 4 2 3" xfId="25366" xr:uid="{00000000-0005-0000-0000-000005A70000}"/>
    <cellStyle name="Percent 8 3 6 4 2 4" xfId="34611" xr:uid="{00000000-0005-0000-0000-000006A70000}"/>
    <cellStyle name="Percent 8 3 6 4 2 5" xfId="43856" xr:uid="{00000000-0005-0000-0000-000007A70000}"/>
    <cellStyle name="Percent 8 3 6 4 3" xfId="11134" xr:uid="{00000000-0005-0000-0000-000008A70000}"/>
    <cellStyle name="Percent 8 3 6 4 4" xfId="20384" xr:uid="{00000000-0005-0000-0000-000009A70000}"/>
    <cellStyle name="Percent 8 3 6 4 5" xfId="29629" xr:uid="{00000000-0005-0000-0000-00000AA70000}"/>
    <cellStyle name="Percent 8 3 6 4 6" xfId="38874" xr:uid="{00000000-0005-0000-0000-00000BA70000}"/>
    <cellStyle name="Percent 8 3 6 5" xfId="5467" xr:uid="{00000000-0005-0000-0000-00000CA70000}"/>
    <cellStyle name="Percent 8 3 6 5 2" xfId="14712" xr:uid="{00000000-0005-0000-0000-00000DA70000}"/>
    <cellStyle name="Percent 8 3 6 5 3" xfId="23962" xr:uid="{00000000-0005-0000-0000-00000EA70000}"/>
    <cellStyle name="Percent 8 3 6 5 4" xfId="33207" xr:uid="{00000000-0005-0000-0000-00000FA70000}"/>
    <cellStyle name="Percent 8 3 6 5 5" xfId="42452" xr:uid="{00000000-0005-0000-0000-000010A70000}"/>
    <cellStyle name="Percent 8 3 6 6" xfId="4757" xr:uid="{00000000-0005-0000-0000-000011A70000}"/>
    <cellStyle name="Percent 8 3 6 6 2" xfId="14002" xr:uid="{00000000-0005-0000-0000-000012A70000}"/>
    <cellStyle name="Percent 8 3 6 6 3" xfId="23252" xr:uid="{00000000-0005-0000-0000-000013A70000}"/>
    <cellStyle name="Percent 8 3 6 6 4" xfId="32497" xr:uid="{00000000-0005-0000-0000-000014A70000}"/>
    <cellStyle name="Percent 8 3 6 6 5" xfId="41742" xr:uid="{00000000-0005-0000-0000-000015A70000}"/>
    <cellStyle name="Percent 8 3 6 7" xfId="9730" xr:uid="{00000000-0005-0000-0000-000016A70000}"/>
    <cellStyle name="Percent 8 3 6 8" xfId="18980" xr:uid="{00000000-0005-0000-0000-000017A70000}"/>
    <cellStyle name="Percent 8 3 6 9" xfId="28225" xr:uid="{00000000-0005-0000-0000-000018A70000}"/>
    <cellStyle name="Percent 8 3 7" xfId="836" xr:uid="{00000000-0005-0000-0000-000019A70000}"/>
    <cellStyle name="Percent 8 3 7 2" xfId="3678" xr:uid="{00000000-0005-0000-0000-00001AA70000}"/>
    <cellStyle name="Percent 8 3 7 2 2" xfId="8660" xr:uid="{00000000-0005-0000-0000-00001BA70000}"/>
    <cellStyle name="Percent 8 3 7 2 2 2" xfId="17905" xr:uid="{00000000-0005-0000-0000-00001CA70000}"/>
    <cellStyle name="Percent 8 3 7 2 2 3" xfId="27155" xr:uid="{00000000-0005-0000-0000-00001DA70000}"/>
    <cellStyle name="Percent 8 3 7 2 2 4" xfId="36400" xr:uid="{00000000-0005-0000-0000-00001EA70000}"/>
    <cellStyle name="Percent 8 3 7 2 2 5" xfId="45645" xr:uid="{00000000-0005-0000-0000-00001FA70000}"/>
    <cellStyle name="Percent 8 3 7 2 3" xfId="12923" xr:uid="{00000000-0005-0000-0000-000020A70000}"/>
    <cellStyle name="Percent 8 3 7 2 4" xfId="22173" xr:uid="{00000000-0005-0000-0000-000021A70000}"/>
    <cellStyle name="Percent 8 3 7 2 5" xfId="31418" xr:uid="{00000000-0005-0000-0000-000022A70000}"/>
    <cellStyle name="Percent 8 3 7 2 6" xfId="40663" xr:uid="{00000000-0005-0000-0000-000023A70000}"/>
    <cellStyle name="Percent 8 3 7 3" xfId="2240" xr:uid="{00000000-0005-0000-0000-000024A70000}"/>
    <cellStyle name="Percent 8 3 7 3 2" xfId="7222" xr:uid="{00000000-0005-0000-0000-000025A70000}"/>
    <cellStyle name="Percent 8 3 7 3 2 2" xfId="16467" xr:uid="{00000000-0005-0000-0000-000026A70000}"/>
    <cellStyle name="Percent 8 3 7 3 2 3" xfId="25717" xr:uid="{00000000-0005-0000-0000-000027A70000}"/>
    <cellStyle name="Percent 8 3 7 3 2 4" xfId="34962" xr:uid="{00000000-0005-0000-0000-000028A70000}"/>
    <cellStyle name="Percent 8 3 7 3 2 5" xfId="44207" xr:uid="{00000000-0005-0000-0000-000029A70000}"/>
    <cellStyle name="Percent 8 3 7 3 3" xfId="11485" xr:uid="{00000000-0005-0000-0000-00002AA70000}"/>
    <cellStyle name="Percent 8 3 7 3 4" xfId="20735" xr:uid="{00000000-0005-0000-0000-00002BA70000}"/>
    <cellStyle name="Percent 8 3 7 3 5" xfId="29980" xr:uid="{00000000-0005-0000-0000-00002CA70000}"/>
    <cellStyle name="Percent 8 3 7 3 6" xfId="39225" xr:uid="{00000000-0005-0000-0000-00002DA70000}"/>
    <cellStyle name="Percent 8 3 7 4" xfId="5818" xr:uid="{00000000-0005-0000-0000-00002EA70000}"/>
    <cellStyle name="Percent 8 3 7 4 2" xfId="15063" xr:uid="{00000000-0005-0000-0000-00002FA70000}"/>
    <cellStyle name="Percent 8 3 7 4 3" xfId="24313" xr:uid="{00000000-0005-0000-0000-000030A70000}"/>
    <cellStyle name="Percent 8 3 7 4 4" xfId="33558" xr:uid="{00000000-0005-0000-0000-000031A70000}"/>
    <cellStyle name="Percent 8 3 7 4 5" xfId="42803" xr:uid="{00000000-0005-0000-0000-000032A70000}"/>
    <cellStyle name="Percent 8 3 7 5" xfId="10081" xr:uid="{00000000-0005-0000-0000-000033A70000}"/>
    <cellStyle name="Percent 8 3 7 6" xfId="19331" xr:uid="{00000000-0005-0000-0000-000034A70000}"/>
    <cellStyle name="Percent 8 3 7 7" xfId="28576" xr:uid="{00000000-0005-0000-0000-000035A70000}"/>
    <cellStyle name="Percent 8 3 7 8" xfId="37821" xr:uid="{00000000-0005-0000-0000-000036A70000}"/>
    <cellStyle name="Percent 8 3 8" xfId="2959" xr:uid="{00000000-0005-0000-0000-000037A70000}"/>
    <cellStyle name="Percent 8 3 8 2" xfId="7941" xr:uid="{00000000-0005-0000-0000-000038A70000}"/>
    <cellStyle name="Percent 8 3 8 2 2" xfId="17186" xr:uid="{00000000-0005-0000-0000-000039A70000}"/>
    <cellStyle name="Percent 8 3 8 2 3" xfId="26436" xr:uid="{00000000-0005-0000-0000-00003AA70000}"/>
    <cellStyle name="Percent 8 3 8 2 4" xfId="35681" xr:uid="{00000000-0005-0000-0000-00003BA70000}"/>
    <cellStyle name="Percent 8 3 8 2 5" xfId="44926" xr:uid="{00000000-0005-0000-0000-00003CA70000}"/>
    <cellStyle name="Percent 8 3 8 3" xfId="12204" xr:uid="{00000000-0005-0000-0000-00003DA70000}"/>
    <cellStyle name="Percent 8 3 8 4" xfId="21454" xr:uid="{00000000-0005-0000-0000-00003EA70000}"/>
    <cellStyle name="Percent 8 3 8 5" xfId="30699" xr:uid="{00000000-0005-0000-0000-00003FA70000}"/>
    <cellStyle name="Percent 8 3 8 6" xfId="39944" xr:uid="{00000000-0005-0000-0000-000040A70000}"/>
    <cellStyle name="Percent 8 3 9" xfId="1538" xr:uid="{00000000-0005-0000-0000-000041A70000}"/>
    <cellStyle name="Percent 8 3 9 2" xfId="6520" xr:uid="{00000000-0005-0000-0000-000042A70000}"/>
    <cellStyle name="Percent 8 3 9 2 2" xfId="15765" xr:uid="{00000000-0005-0000-0000-000043A70000}"/>
    <cellStyle name="Percent 8 3 9 2 3" xfId="25015" xr:uid="{00000000-0005-0000-0000-000044A70000}"/>
    <cellStyle name="Percent 8 3 9 2 4" xfId="34260" xr:uid="{00000000-0005-0000-0000-000045A70000}"/>
    <cellStyle name="Percent 8 3 9 2 5" xfId="43505" xr:uid="{00000000-0005-0000-0000-000046A70000}"/>
    <cellStyle name="Percent 8 3 9 3" xfId="10783" xr:uid="{00000000-0005-0000-0000-000047A70000}"/>
    <cellStyle name="Percent 8 3 9 4" xfId="20033" xr:uid="{00000000-0005-0000-0000-000048A70000}"/>
    <cellStyle name="Percent 8 3 9 5" xfId="29278" xr:uid="{00000000-0005-0000-0000-000049A70000}"/>
    <cellStyle name="Percent 8 3 9 6" xfId="38523" xr:uid="{00000000-0005-0000-0000-00004AA70000}"/>
    <cellStyle name="Percent 8 4" xfId="143" xr:uid="{00000000-0005-0000-0000-00004BA70000}"/>
    <cellStyle name="Percent 8 4 10" xfId="9390" xr:uid="{00000000-0005-0000-0000-00004CA70000}"/>
    <cellStyle name="Percent 8 4 11" xfId="18640" xr:uid="{00000000-0005-0000-0000-00004DA70000}"/>
    <cellStyle name="Percent 8 4 12" xfId="27885" xr:uid="{00000000-0005-0000-0000-00004EA70000}"/>
    <cellStyle name="Percent 8 4 13" xfId="37130" xr:uid="{00000000-0005-0000-0000-00004FA70000}"/>
    <cellStyle name="Percent 8 4 2" xfId="300" xr:uid="{00000000-0005-0000-0000-000050A70000}"/>
    <cellStyle name="Percent 8 4 2 10" xfId="28041" xr:uid="{00000000-0005-0000-0000-000051A70000}"/>
    <cellStyle name="Percent 8 4 2 11" xfId="37286" xr:uid="{00000000-0005-0000-0000-000052A70000}"/>
    <cellStyle name="Percent 8 4 2 2" xfId="669" xr:uid="{00000000-0005-0000-0000-000053A70000}"/>
    <cellStyle name="Percent 8 4 2 2 10" xfId="37654" xr:uid="{00000000-0005-0000-0000-000054A70000}"/>
    <cellStyle name="Percent 8 4 2 2 2" xfId="1371" xr:uid="{00000000-0005-0000-0000-000055A70000}"/>
    <cellStyle name="Percent 8 4 2 2 2 2" xfId="4213" xr:uid="{00000000-0005-0000-0000-000056A70000}"/>
    <cellStyle name="Percent 8 4 2 2 2 2 2" xfId="9195" xr:uid="{00000000-0005-0000-0000-000057A70000}"/>
    <cellStyle name="Percent 8 4 2 2 2 2 2 2" xfId="18440" xr:uid="{00000000-0005-0000-0000-000058A70000}"/>
    <cellStyle name="Percent 8 4 2 2 2 2 2 3" xfId="27690" xr:uid="{00000000-0005-0000-0000-000059A70000}"/>
    <cellStyle name="Percent 8 4 2 2 2 2 2 4" xfId="36935" xr:uid="{00000000-0005-0000-0000-00005AA70000}"/>
    <cellStyle name="Percent 8 4 2 2 2 2 2 5" xfId="46180" xr:uid="{00000000-0005-0000-0000-00005BA70000}"/>
    <cellStyle name="Percent 8 4 2 2 2 2 3" xfId="13458" xr:uid="{00000000-0005-0000-0000-00005CA70000}"/>
    <cellStyle name="Percent 8 4 2 2 2 2 4" xfId="22708" xr:uid="{00000000-0005-0000-0000-00005DA70000}"/>
    <cellStyle name="Percent 8 4 2 2 2 2 5" xfId="31953" xr:uid="{00000000-0005-0000-0000-00005EA70000}"/>
    <cellStyle name="Percent 8 4 2 2 2 2 6" xfId="41198" xr:uid="{00000000-0005-0000-0000-00005FA70000}"/>
    <cellStyle name="Percent 8 4 2 2 2 3" xfId="2792" xr:uid="{00000000-0005-0000-0000-000060A70000}"/>
    <cellStyle name="Percent 8 4 2 2 2 3 2" xfId="7774" xr:uid="{00000000-0005-0000-0000-000061A70000}"/>
    <cellStyle name="Percent 8 4 2 2 2 3 2 2" xfId="17019" xr:uid="{00000000-0005-0000-0000-000062A70000}"/>
    <cellStyle name="Percent 8 4 2 2 2 3 2 3" xfId="26269" xr:uid="{00000000-0005-0000-0000-000063A70000}"/>
    <cellStyle name="Percent 8 4 2 2 2 3 2 4" xfId="35514" xr:uid="{00000000-0005-0000-0000-000064A70000}"/>
    <cellStyle name="Percent 8 4 2 2 2 3 2 5" xfId="44759" xr:uid="{00000000-0005-0000-0000-000065A70000}"/>
    <cellStyle name="Percent 8 4 2 2 2 3 3" xfId="12037" xr:uid="{00000000-0005-0000-0000-000066A70000}"/>
    <cellStyle name="Percent 8 4 2 2 2 3 4" xfId="21287" xr:uid="{00000000-0005-0000-0000-000067A70000}"/>
    <cellStyle name="Percent 8 4 2 2 2 3 5" xfId="30532" xr:uid="{00000000-0005-0000-0000-000068A70000}"/>
    <cellStyle name="Percent 8 4 2 2 2 3 6" xfId="39777" xr:uid="{00000000-0005-0000-0000-000069A70000}"/>
    <cellStyle name="Percent 8 4 2 2 2 4" xfId="6353" xr:uid="{00000000-0005-0000-0000-00006AA70000}"/>
    <cellStyle name="Percent 8 4 2 2 2 4 2" xfId="15598" xr:uid="{00000000-0005-0000-0000-00006BA70000}"/>
    <cellStyle name="Percent 8 4 2 2 2 4 3" xfId="24848" xr:uid="{00000000-0005-0000-0000-00006CA70000}"/>
    <cellStyle name="Percent 8 4 2 2 2 4 4" xfId="34093" xr:uid="{00000000-0005-0000-0000-00006DA70000}"/>
    <cellStyle name="Percent 8 4 2 2 2 4 5" xfId="43338" xr:uid="{00000000-0005-0000-0000-00006EA70000}"/>
    <cellStyle name="Percent 8 4 2 2 2 5" xfId="10616" xr:uid="{00000000-0005-0000-0000-00006FA70000}"/>
    <cellStyle name="Percent 8 4 2 2 2 6" xfId="19866" xr:uid="{00000000-0005-0000-0000-000070A70000}"/>
    <cellStyle name="Percent 8 4 2 2 2 7" xfId="29111" xr:uid="{00000000-0005-0000-0000-000071A70000}"/>
    <cellStyle name="Percent 8 4 2 2 2 8" xfId="38356" xr:uid="{00000000-0005-0000-0000-000072A70000}"/>
    <cellStyle name="Percent 8 4 2 2 3" xfId="3511" xr:uid="{00000000-0005-0000-0000-000073A70000}"/>
    <cellStyle name="Percent 8 4 2 2 3 2" xfId="8493" xr:uid="{00000000-0005-0000-0000-000074A70000}"/>
    <cellStyle name="Percent 8 4 2 2 3 2 2" xfId="17738" xr:uid="{00000000-0005-0000-0000-000075A70000}"/>
    <cellStyle name="Percent 8 4 2 2 3 2 3" xfId="26988" xr:uid="{00000000-0005-0000-0000-000076A70000}"/>
    <cellStyle name="Percent 8 4 2 2 3 2 4" xfId="36233" xr:uid="{00000000-0005-0000-0000-000077A70000}"/>
    <cellStyle name="Percent 8 4 2 2 3 2 5" xfId="45478" xr:uid="{00000000-0005-0000-0000-000078A70000}"/>
    <cellStyle name="Percent 8 4 2 2 3 3" xfId="12756" xr:uid="{00000000-0005-0000-0000-000079A70000}"/>
    <cellStyle name="Percent 8 4 2 2 3 4" xfId="22006" xr:uid="{00000000-0005-0000-0000-00007AA70000}"/>
    <cellStyle name="Percent 8 4 2 2 3 5" xfId="31251" xr:uid="{00000000-0005-0000-0000-00007BA70000}"/>
    <cellStyle name="Percent 8 4 2 2 3 6" xfId="40496" xr:uid="{00000000-0005-0000-0000-00007CA70000}"/>
    <cellStyle name="Percent 8 4 2 2 4" xfId="2073" xr:uid="{00000000-0005-0000-0000-00007DA70000}"/>
    <cellStyle name="Percent 8 4 2 2 4 2" xfId="7055" xr:uid="{00000000-0005-0000-0000-00007EA70000}"/>
    <cellStyle name="Percent 8 4 2 2 4 2 2" xfId="16300" xr:uid="{00000000-0005-0000-0000-00007FA70000}"/>
    <cellStyle name="Percent 8 4 2 2 4 2 3" xfId="25550" xr:uid="{00000000-0005-0000-0000-000080A70000}"/>
    <cellStyle name="Percent 8 4 2 2 4 2 4" xfId="34795" xr:uid="{00000000-0005-0000-0000-000081A70000}"/>
    <cellStyle name="Percent 8 4 2 2 4 2 5" xfId="44040" xr:uid="{00000000-0005-0000-0000-000082A70000}"/>
    <cellStyle name="Percent 8 4 2 2 4 3" xfId="11318" xr:uid="{00000000-0005-0000-0000-000083A70000}"/>
    <cellStyle name="Percent 8 4 2 2 4 4" xfId="20568" xr:uid="{00000000-0005-0000-0000-000084A70000}"/>
    <cellStyle name="Percent 8 4 2 2 4 5" xfId="29813" xr:uid="{00000000-0005-0000-0000-000085A70000}"/>
    <cellStyle name="Percent 8 4 2 2 4 6" xfId="39058" xr:uid="{00000000-0005-0000-0000-000086A70000}"/>
    <cellStyle name="Percent 8 4 2 2 5" xfId="5651" xr:uid="{00000000-0005-0000-0000-000087A70000}"/>
    <cellStyle name="Percent 8 4 2 2 5 2" xfId="14896" xr:uid="{00000000-0005-0000-0000-000088A70000}"/>
    <cellStyle name="Percent 8 4 2 2 5 3" xfId="24146" xr:uid="{00000000-0005-0000-0000-000089A70000}"/>
    <cellStyle name="Percent 8 4 2 2 5 4" xfId="33391" xr:uid="{00000000-0005-0000-0000-00008AA70000}"/>
    <cellStyle name="Percent 8 4 2 2 5 5" xfId="42636" xr:uid="{00000000-0005-0000-0000-00008BA70000}"/>
    <cellStyle name="Percent 8 4 2 2 6" xfId="4932" xr:uid="{00000000-0005-0000-0000-00008CA70000}"/>
    <cellStyle name="Percent 8 4 2 2 6 2" xfId="14177" xr:uid="{00000000-0005-0000-0000-00008DA70000}"/>
    <cellStyle name="Percent 8 4 2 2 6 3" xfId="23427" xr:uid="{00000000-0005-0000-0000-00008EA70000}"/>
    <cellStyle name="Percent 8 4 2 2 6 4" xfId="32672" xr:uid="{00000000-0005-0000-0000-00008FA70000}"/>
    <cellStyle name="Percent 8 4 2 2 6 5" xfId="41917" xr:uid="{00000000-0005-0000-0000-000090A70000}"/>
    <cellStyle name="Percent 8 4 2 2 7" xfId="9914" xr:uid="{00000000-0005-0000-0000-000091A70000}"/>
    <cellStyle name="Percent 8 4 2 2 8" xfId="19164" xr:uid="{00000000-0005-0000-0000-000092A70000}"/>
    <cellStyle name="Percent 8 4 2 2 9" xfId="28409" xr:uid="{00000000-0005-0000-0000-000093A70000}"/>
    <cellStyle name="Percent 8 4 2 3" xfId="1020" xr:uid="{00000000-0005-0000-0000-000094A70000}"/>
    <cellStyle name="Percent 8 4 2 3 2" xfId="3862" xr:uid="{00000000-0005-0000-0000-000095A70000}"/>
    <cellStyle name="Percent 8 4 2 3 2 2" xfId="8844" xr:uid="{00000000-0005-0000-0000-000096A70000}"/>
    <cellStyle name="Percent 8 4 2 3 2 2 2" xfId="18089" xr:uid="{00000000-0005-0000-0000-000097A70000}"/>
    <cellStyle name="Percent 8 4 2 3 2 2 3" xfId="27339" xr:uid="{00000000-0005-0000-0000-000098A70000}"/>
    <cellStyle name="Percent 8 4 2 3 2 2 4" xfId="36584" xr:uid="{00000000-0005-0000-0000-000099A70000}"/>
    <cellStyle name="Percent 8 4 2 3 2 2 5" xfId="45829" xr:uid="{00000000-0005-0000-0000-00009AA70000}"/>
    <cellStyle name="Percent 8 4 2 3 2 3" xfId="13107" xr:uid="{00000000-0005-0000-0000-00009BA70000}"/>
    <cellStyle name="Percent 8 4 2 3 2 4" xfId="22357" xr:uid="{00000000-0005-0000-0000-00009CA70000}"/>
    <cellStyle name="Percent 8 4 2 3 2 5" xfId="31602" xr:uid="{00000000-0005-0000-0000-00009DA70000}"/>
    <cellStyle name="Percent 8 4 2 3 2 6" xfId="40847" xr:uid="{00000000-0005-0000-0000-00009EA70000}"/>
    <cellStyle name="Percent 8 4 2 3 3" xfId="2424" xr:uid="{00000000-0005-0000-0000-00009FA70000}"/>
    <cellStyle name="Percent 8 4 2 3 3 2" xfId="7406" xr:uid="{00000000-0005-0000-0000-0000A0A70000}"/>
    <cellStyle name="Percent 8 4 2 3 3 2 2" xfId="16651" xr:uid="{00000000-0005-0000-0000-0000A1A70000}"/>
    <cellStyle name="Percent 8 4 2 3 3 2 3" xfId="25901" xr:uid="{00000000-0005-0000-0000-0000A2A70000}"/>
    <cellStyle name="Percent 8 4 2 3 3 2 4" xfId="35146" xr:uid="{00000000-0005-0000-0000-0000A3A70000}"/>
    <cellStyle name="Percent 8 4 2 3 3 2 5" xfId="44391" xr:uid="{00000000-0005-0000-0000-0000A4A70000}"/>
    <cellStyle name="Percent 8 4 2 3 3 3" xfId="11669" xr:uid="{00000000-0005-0000-0000-0000A5A70000}"/>
    <cellStyle name="Percent 8 4 2 3 3 4" xfId="20919" xr:uid="{00000000-0005-0000-0000-0000A6A70000}"/>
    <cellStyle name="Percent 8 4 2 3 3 5" xfId="30164" xr:uid="{00000000-0005-0000-0000-0000A7A70000}"/>
    <cellStyle name="Percent 8 4 2 3 3 6" xfId="39409" xr:uid="{00000000-0005-0000-0000-0000A8A70000}"/>
    <cellStyle name="Percent 8 4 2 3 4" xfId="6002" xr:uid="{00000000-0005-0000-0000-0000A9A70000}"/>
    <cellStyle name="Percent 8 4 2 3 4 2" xfId="15247" xr:uid="{00000000-0005-0000-0000-0000AAA70000}"/>
    <cellStyle name="Percent 8 4 2 3 4 3" xfId="24497" xr:uid="{00000000-0005-0000-0000-0000ABA70000}"/>
    <cellStyle name="Percent 8 4 2 3 4 4" xfId="33742" xr:uid="{00000000-0005-0000-0000-0000ACA70000}"/>
    <cellStyle name="Percent 8 4 2 3 4 5" xfId="42987" xr:uid="{00000000-0005-0000-0000-0000ADA70000}"/>
    <cellStyle name="Percent 8 4 2 3 5" xfId="10265" xr:uid="{00000000-0005-0000-0000-0000AEA70000}"/>
    <cellStyle name="Percent 8 4 2 3 6" xfId="19515" xr:uid="{00000000-0005-0000-0000-0000AFA70000}"/>
    <cellStyle name="Percent 8 4 2 3 7" xfId="28760" xr:uid="{00000000-0005-0000-0000-0000B0A70000}"/>
    <cellStyle name="Percent 8 4 2 3 8" xfId="38005" xr:uid="{00000000-0005-0000-0000-0000B1A70000}"/>
    <cellStyle name="Percent 8 4 2 4" xfId="3143" xr:uid="{00000000-0005-0000-0000-0000B2A70000}"/>
    <cellStyle name="Percent 8 4 2 4 2" xfId="8125" xr:uid="{00000000-0005-0000-0000-0000B3A70000}"/>
    <cellStyle name="Percent 8 4 2 4 2 2" xfId="17370" xr:uid="{00000000-0005-0000-0000-0000B4A70000}"/>
    <cellStyle name="Percent 8 4 2 4 2 3" xfId="26620" xr:uid="{00000000-0005-0000-0000-0000B5A70000}"/>
    <cellStyle name="Percent 8 4 2 4 2 4" xfId="35865" xr:uid="{00000000-0005-0000-0000-0000B6A70000}"/>
    <cellStyle name="Percent 8 4 2 4 2 5" xfId="45110" xr:uid="{00000000-0005-0000-0000-0000B7A70000}"/>
    <cellStyle name="Percent 8 4 2 4 3" xfId="12388" xr:uid="{00000000-0005-0000-0000-0000B8A70000}"/>
    <cellStyle name="Percent 8 4 2 4 4" xfId="21638" xr:uid="{00000000-0005-0000-0000-0000B9A70000}"/>
    <cellStyle name="Percent 8 4 2 4 5" xfId="30883" xr:uid="{00000000-0005-0000-0000-0000BAA70000}"/>
    <cellStyle name="Percent 8 4 2 4 6" xfId="40128" xr:uid="{00000000-0005-0000-0000-0000BBA70000}"/>
    <cellStyle name="Percent 8 4 2 5" xfId="1839" xr:uid="{00000000-0005-0000-0000-0000BCA70000}"/>
    <cellStyle name="Percent 8 4 2 5 2" xfId="6821" xr:uid="{00000000-0005-0000-0000-0000BDA70000}"/>
    <cellStyle name="Percent 8 4 2 5 2 2" xfId="16066" xr:uid="{00000000-0005-0000-0000-0000BEA70000}"/>
    <cellStyle name="Percent 8 4 2 5 2 3" xfId="25316" xr:uid="{00000000-0005-0000-0000-0000BFA70000}"/>
    <cellStyle name="Percent 8 4 2 5 2 4" xfId="34561" xr:uid="{00000000-0005-0000-0000-0000C0A70000}"/>
    <cellStyle name="Percent 8 4 2 5 2 5" xfId="43806" xr:uid="{00000000-0005-0000-0000-0000C1A70000}"/>
    <cellStyle name="Percent 8 4 2 5 3" xfId="11084" xr:uid="{00000000-0005-0000-0000-0000C2A70000}"/>
    <cellStyle name="Percent 8 4 2 5 4" xfId="20334" xr:uid="{00000000-0005-0000-0000-0000C3A70000}"/>
    <cellStyle name="Percent 8 4 2 5 5" xfId="29579" xr:uid="{00000000-0005-0000-0000-0000C4A70000}"/>
    <cellStyle name="Percent 8 4 2 5 6" xfId="38824" xr:uid="{00000000-0005-0000-0000-0000C5A70000}"/>
    <cellStyle name="Percent 8 4 2 6" xfId="5283" xr:uid="{00000000-0005-0000-0000-0000C6A70000}"/>
    <cellStyle name="Percent 8 4 2 6 2" xfId="14528" xr:uid="{00000000-0005-0000-0000-0000C7A70000}"/>
    <cellStyle name="Percent 8 4 2 6 3" xfId="23778" xr:uid="{00000000-0005-0000-0000-0000C8A70000}"/>
    <cellStyle name="Percent 8 4 2 6 4" xfId="33023" xr:uid="{00000000-0005-0000-0000-0000C9A70000}"/>
    <cellStyle name="Percent 8 4 2 6 5" xfId="42268" xr:uid="{00000000-0005-0000-0000-0000CAA70000}"/>
    <cellStyle name="Percent 8 4 2 7" xfId="4581" xr:uid="{00000000-0005-0000-0000-0000CBA70000}"/>
    <cellStyle name="Percent 8 4 2 7 2" xfId="13826" xr:uid="{00000000-0005-0000-0000-0000CCA70000}"/>
    <cellStyle name="Percent 8 4 2 7 3" xfId="23076" xr:uid="{00000000-0005-0000-0000-0000CDA70000}"/>
    <cellStyle name="Percent 8 4 2 7 4" xfId="32321" xr:uid="{00000000-0005-0000-0000-0000CEA70000}"/>
    <cellStyle name="Percent 8 4 2 7 5" xfId="41566" xr:uid="{00000000-0005-0000-0000-0000CFA70000}"/>
    <cellStyle name="Percent 8 4 2 8" xfId="9546" xr:uid="{00000000-0005-0000-0000-0000D0A70000}"/>
    <cellStyle name="Percent 8 4 2 9" xfId="18796" xr:uid="{00000000-0005-0000-0000-0000D1A70000}"/>
    <cellStyle name="Percent 8 4 3" xfId="378" xr:uid="{00000000-0005-0000-0000-0000D2A70000}"/>
    <cellStyle name="Percent 8 4 3 10" xfId="28119" xr:uid="{00000000-0005-0000-0000-0000D3A70000}"/>
    <cellStyle name="Percent 8 4 3 11" xfId="37364" xr:uid="{00000000-0005-0000-0000-0000D4A70000}"/>
    <cellStyle name="Percent 8 4 3 2" xfId="747" xr:uid="{00000000-0005-0000-0000-0000D5A70000}"/>
    <cellStyle name="Percent 8 4 3 2 10" xfId="37732" xr:uid="{00000000-0005-0000-0000-0000D6A70000}"/>
    <cellStyle name="Percent 8 4 3 2 2" xfId="1449" xr:uid="{00000000-0005-0000-0000-0000D7A70000}"/>
    <cellStyle name="Percent 8 4 3 2 2 2" xfId="4291" xr:uid="{00000000-0005-0000-0000-0000D8A70000}"/>
    <cellStyle name="Percent 8 4 3 2 2 2 2" xfId="9273" xr:uid="{00000000-0005-0000-0000-0000D9A70000}"/>
    <cellStyle name="Percent 8 4 3 2 2 2 2 2" xfId="18518" xr:uid="{00000000-0005-0000-0000-0000DAA70000}"/>
    <cellStyle name="Percent 8 4 3 2 2 2 2 3" xfId="27768" xr:uid="{00000000-0005-0000-0000-0000DBA70000}"/>
    <cellStyle name="Percent 8 4 3 2 2 2 2 4" xfId="37013" xr:uid="{00000000-0005-0000-0000-0000DCA70000}"/>
    <cellStyle name="Percent 8 4 3 2 2 2 2 5" xfId="46258" xr:uid="{00000000-0005-0000-0000-0000DDA70000}"/>
    <cellStyle name="Percent 8 4 3 2 2 2 3" xfId="13536" xr:uid="{00000000-0005-0000-0000-0000DEA70000}"/>
    <cellStyle name="Percent 8 4 3 2 2 2 4" xfId="22786" xr:uid="{00000000-0005-0000-0000-0000DFA70000}"/>
    <cellStyle name="Percent 8 4 3 2 2 2 5" xfId="32031" xr:uid="{00000000-0005-0000-0000-0000E0A70000}"/>
    <cellStyle name="Percent 8 4 3 2 2 2 6" xfId="41276" xr:uid="{00000000-0005-0000-0000-0000E1A70000}"/>
    <cellStyle name="Percent 8 4 3 2 2 3" xfId="2870" xr:uid="{00000000-0005-0000-0000-0000E2A70000}"/>
    <cellStyle name="Percent 8 4 3 2 2 3 2" xfId="7852" xr:uid="{00000000-0005-0000-0000-0000E3A70000}"/>
    <cellStyle name="Percent 8 4 3 2 2 3 2 2" xfId="17097" xr:uid="{00000000-0005-0000-0000-0000E4A70000}"/>
    <cellStyle name="Percent 8 4 3 2 2 3 2 3" xfId="26347" xr:uid="{00000000-0005-0000-0000-0000E5A70000}"/>
    <cellStyle name="Percent 8 4 3 2 2 3 2 4" xfId="35592" xr:uid="{00000000-0005-0000-0000-0000E6A70000}"/>
    <cellStyle name="Percent 8 4 3 2 2 3 2 5" xfId="44837" xr:uid="{00000000-0005-0000-0000-0000E7A70000}"/>
    <cellStyle name="Percent 8 4 3 2 2 3 3" xfId="12115" xr:uid="{00000000-0005-0000-0000-0000E8A70000}"/>
    <cellStyle name="Percent 8 4 3 2 2 3 4" xfId="21365" xr:uid="{00000000-0005-0000-0000-0000E9A70000}"/>
    <cellStyle name="Percent 8 4 3 2 2 3 5" xfId="30610" xr:uid="{00000000-0005-0000-0000-0000EAA70000}"/>
    <cellStyle name="Percent 8 4 3 2 2 3 6" xfId="39855" xr:uid="{00000000-0005-0000-0000-0000EBA70000}"/>
    <cellStyle name="Percent 8 4 3 2 2 4" xfId="6431" xr:uid="{00000000-0005-0000-0000-0000ECA70000}"/>
    <cellStyle name="Percent 8 4 3 2 2 4 2" xfId="15676" xr:uid="{00000000-0005-0000-0000-0000EDA70000}"/>
    <cellStyle name="Percent 8 4 3 2 2 4 3" xfId="24926" xr:uid="{00000000-0005-0000-0000-0000EEA70000}"/>
    <cellStyle name="Percent 8 4 3 2 2 4 4" xfId="34171" xr:uid="{00000000-0005-0000-0000-0000EFA70000}"/>
    <cellStyle name="Percent 8 4 3 2 2 4 5" xfId="43416" xr:uid="{00000000-0005-0000-0000-0000F0A70000}"/>
    <cellStyle name="Percent 8 4 3 2 2 5" xfId="10694" xr:uid="{00000000-0005-0000-0000-0000F1A70000}"/>
    <cellStyle name="Percent 8 4 3 2 2 6" xfId="19944" xr:uid="{00000000-0005-0000-0000-0000F2A70000}"/>
    <cellStyle name="Percent 8 4 3 2 2 7" xfId="29189" xr:uid="{00000000-0005-0000-0000-0000F3A70000}"/>
    <cellStyle name="Percent 8 4 3 2 2 8" xfId="38434" xr:uid="{00000000-0005-0000-0000-0000F4A70000}"/>
    <cellStyle name="Percent 8 4 3 2 3" xfId="3589" xr:uid="{00000000-0005-0000-0000-0000F5A70000}"/>
    <cellStyle name="Percent 8 4 3 2 3 2" xfId="8571" xr:uid="{00000000-0005-0000-0000-0000F6A70000}"/>
    <cellStyle name="Percent 8 4 3 2 3 2 2" xfId="17816" xr:uid="{00000000-0005-0000-0000-0000F7A70000}"/>
    <cellStyle name="Percent 8 4 3 2 3 2 3" xfId="27066" xr:uid="{00000000-0005-0000-0000-0000F8A70000}"/>
    <cellStyle name="Percent 8 4 3 2 3 2 4" xfId="36311" xr:uid="{00000000-0005-0000-0000-0000F9A70000}"/>
    <cellStyle name="Percent 8 4 3 2 3 2 5" xfId="45556" xr:uid="{00000000-0005-0000-0000-0000FAA70000}"/>
    <cellStyle name="Percent 8 4 3 2 3 3" xfId="12834" xr:uid="{00000000-0005-0000-0000-0000FBA70000}"/>
    <cellStyle name="Percent 8 4 3 2 3 4" xfId="22084" xr:uid="{00000000-0005-0000-0000-0000FCA70000}"/>
    <cellStyle name="Percent 8 4 3 2 3 5" xfId="31329" xr:uid="{00000000-0005-0000-0000-0000FDA70000}"/>
    <cellStyle name="Percent 8 4 3 2 3 6" xfId="40574" xr:uid="{00000000-0005-0000-0000-0000FEA70000}"/>
    <cellStyle name="Percent 8 4 3 2 4" xfId="2151" xr:uid="{00000000-0005-0000-0000-0000FFA70000}"/>
    <cellStyle name="Percent 8 4 3 2 4 2" xfId="7133" xr:uid="{00000000-0005-0000-0000-000000A80000}"/>
    <cellStyle name="Percent 8 4 3 2 4 2 2" xfId="16378" xr:uid="{00000000-0005-0000-0000-000001A80000}"/>
    <cellStyle name="Percent 8 4 3 2 4 2 3" xfId="25628" xr:uid="{00000000-0005-0000-0000-000002A80000}"/>
    <cellStyle name="Percent 8 4 3 2 4 2 4" xfId="34873" xr:uid="{00000000-0005-0000-0000-000003A80000}"/>
    <cellStyle name="Percent 8 4 3 2 4 2 5" xfId="44118" xr:uid="{00000000-0005-0000-0000-000004A80000}"/>
    <cellStyle name="Percent 8 4 3 2 4 3" xfId="11396" xr:uid="{00000000-0005-0000-0000-000005A80000}"/>
    <cellStyle name="Percent 8 4 3 2 4 4" xfId="20646" xr:uid="{00000000-0005-0000-0000-000006A80000}"/>
    <cellStyle name="Percent 8 4 3 2 4 5" xfId="29891" xr:uid="{00000000-0005-0000-0000-000007A80000}"/>
    <cellStyle name="Percent 8 4 3 2 4 6" xfId="39136" xr:uid="{00000000-0005-0000-0000-000008A80000}"/>
    <cellStyle name="Percent 8 4 3 2 5" xfId="5729" xr:uid="{00000000-0005-0000-0000-000009A80000}"/>
    <cellStyle name="Percent 8 4 3 2 5 2" xfId="14974" xr:uid="{00000000-0005-0000-0000-00000AA80000}"/>
    <cellStyle name="Percent 8 4 3 2 5 3" xfId="24224" xr:uid="{00000000-0005-0000-0000-00000BA80000}"/>
    <cellStyle name="Percent 8 4 3 2 5 4" xfId="33469" xr:uid="{00000000-0005-0000-0000-00000CA80000}"/>
    <cellStyle name="Percent 8 4 3 2 5 5" xfId="42714" xr:uid="{00000000-0005-0000-0000-00000DA80000}"/>
    <cellStyle name="Percent 8 4 3 2 6" xfId="5010" xr:uid="{00000000-0005-0000-0000-00000EA80000}"/>
    <cellStyle name="Percent 8 4 3 2 6 2" xfId="14255" xr:uid="{00000000-0005-0000-0000-00000FA80000}"/>
    <cellStyle name="Percent 8 4 3 2 6 3" xfId="23505" xr:uid="{00000000-0005-0000-0000-000010A80000}"/>
    <cellStyle name="Percent 8 4 3 2 6 4" xfId="32750" xr:uid="{00000000-0005-0000-0000-000011A80000}"/>
    <cellStyle name="Percent 8 4 3 2 6 5" xfId="41995" xr:uid="{00000000-0005-0000-0000-000012A80000}"/>
    <cellStyle name="Percent 8 4 3 2 7" xfId="9992" xr:uid="{00000000-0005-0000-0000-000013A80000}"/>
    <cellStyle name="Percent 8 4 3 2 8" xfId="19242" xr:uid="{00000000-0005-0000-0000-000014A80000}"/>
    <cellStyle name="Percent 8 4 3 2 9" xfId="28487" xr:uid="{00000000-0005-0000-0000-000015A80000}"/>
    <cellStyle name="Percent 8 4 3 3" xfId="1098" xr:uid="{00000000-0005-0000-0000-000016A80000}"/>
    <cellStyle name="Percent 8 4 3 3 2" xfId="3940" xr:uid="{00000000-0005-0000-0000-000017A80000}"/>
    <cellStyle name="Percent 8 4 3 3 2 2" xfId="8922" xr:uid="{00000000-0005-0000-0000-000018A80000}"/>
    <cellStyle name="Percent 8 4 3 3 2 2 2" xfId="18167" xr:uid="{00000000-0005-0000-0000-000019A80000}"/>
    <cellStyle name="Percent 8 4 3 3 2 2 3" xfId="27417" xr:uid="{00000000-0005-0000-0000-00001AA80000}"/>
    <cellStyle name="Percent 8 4 3 3 2 2 4" xfId="36662" xr:uid="{00000000-0005-0000-0000-00001BA80000}"/>
    <cellStyle name="Percent 8 4 3 3 2 2 5" xfId="45907" xr:uid="{00000000-0005-0000-0000-00001CA80000}"/>
    <cellStyle name="Percent 8 4 3 3 2 3" xfId="13185" xr:uid="{00000000-0005-0000-0000-00001DA80000}"/>
    <cellStyle name="Percent 8 4 3 3 2 4" xfId="22435" xr:uid="{00000000-0005-0000-0000-00001EA80000}"/>
    <cellStyle name="Percent 8 4 3 3 2 5" xfId="31680" xr:uid="{00000000-0005-0000-0000-00001FA80000}"/>
    <cellStyle name="Percent 8 4 3 3 2 6" xfId="40925" xr:uid="{00000000-0005-0000-0000-000020A80000}"/>
    <cellStyle name="Percent 8 4 3 3 3" xfId="2502" xr:uid="{00000000-0005-0000-0000-000021A80000}"/>
    <cellStyle name="Percent 8 4 3 3 3 2" xfId="7484" xr:uid="{00000000-0005-0000-0000-000022A80000}"/>
    <cellStyle name="Percent 8 4 3 3 3 2 2" xfId="16729" xr:uid="{00000000-0005-0000-0000-000023A80000}"/>
    <cellStyle name="Percent 8 4 3 3 3 2 3" xfId="25979" xr:uid="{00000000-0005-0000-0000-000024A80000}"/>
    <cellStyle name="Percent 8 4 3 3 3 2 4" xfId="35224" xr:uid="{00000000-0005-0000-0000-000025A80000}"/>
    <cellStyle name="Percent 8 4 3 3 3 2 5" xfId="44469" xr:uid="{00000000-0005-0000-0000-000026A80000}"/>
    <cellStyle name="Percent 8 4 3 3 3 3" xfId="11747" xr:uid="{00000000-0005-0000-0000-000027A80000}"/>
    <cellStyle name="Percent 8 4 3 3 3 4" xfId="20997" xr:uid="{00000000-0005-0000-0000-000028A80000}"/>
    <cellStyle name="Percent 8 4 3 3 3 5" xfId="30242" xr:uid="{00000000-0005-0000-0000-000029A80000}"/>
    <cellStyle name="Percent 8 4 3 3 3 6" xfId="39487" xr:uid="{00000000-0005-0000-0000-00002AA80000}"/>
    <cellStyle name="Percent 8 4 3 3 4" xfId="6080" xr:uid="{00000000-0005-0000-0000-00002BA80000}"/>
    <cellStyle name="Percent 8 4 3 3 4 2" xfId="15325" xr:uid="{00000000-0005-0000-0000-00002CA80000}"/>
    <cellStyle name="Percent 8 4 3 3 4 3" xfId="24575" xr:uid="{00000000-0005-0000-0000-00002DA80000}"/>
    <cellStyle name="Percent 8 4 3 3 4 4" xfId="33820" xr:uid="{00000000-0005-0000-0000-00002EA80000}"/>
    <cellStyle name="Percent 8 4 3 3 4 5" xfId="43065" xr:uid="{00000000-0005-0000-0000-00002FA80000}"/>
    <cellStyle name="Percent 8 4 3 3 5" xfId="10343" xr:uid="{00000000-0005-0000-0000-000030A80000}"/>
    <cellStyle name="Percent 8 4 3 3 6" xfId="19593" xr:uid="{00000000-0005-0000-0000-000031A80000}"/>
    <cellStyle name="Percent 8 4 3 3 7" xfId="28838" xr:uid="{00000000-0005-0000-0000-000032A80000}"/>
    <cellStyle name="Percent 8 4 3 3 8" xfId="38083" xr:uid="{00000000-0005-0000-0000-000033A80000}"/>
    <cellStyle name="Percent 8 4 3 4" xfId="3221" xr:uid="{00000000-0005-0000-0000-000034A80000}"/>
    <cellStyle name="Percent 8 4 3 4 2" xfId="8203" xr:uid="{00000000-0005-0000-0000-000035A80000}"/>
    <cellStyle name="Percent 8 4 3 4 2 2" xfId="17448" xr:uid="{00000000-0005-0000-0000-000036A80000}"/>
    <cellStyle name="Percent 8 4 3 4 2 3" xfId="26698" xr:uid="{00000000-0005-0000-0000-000037A80000}"/>
    <cellStyle name="Percent 8 4 3 4 2 4" xfId="35943" xr:uid="{00000000-0005-0000-0000-000038A80000}"/>
    <cellStyle name="Percent 8 4 3 4 2 5" xfId="45188" xr:uid="{00000000-0005-0000-0000-000039A80000}"/>
    <cellStyle name="Percent 8 4 3 4 3" xfId="12466" xr:uid="{00000000-0005-0000-0000-00003AA80000}"/>
    <cellStyle name="Percent 8 4 3 4 4" xfId="21716" xr:uid="{00000000-0005-0000-0000-00003BA80000}"/>
    <cellStyle name="Percent 8 4 3 4 5" xfId="30961" xr:uid="{00000000-0005-0000-0000-00003CA80000}"/>
    <cellStyle name="Percent 8 4 3 4 6" xfId="40206" xr:uid="{00000000-0005-0000-0000-00003DA80000}"/>
    <cellStyle name="Percent 8 4 3 5" xfId="1683" xr:uid="{00000000-0005-0000-0000-00003EA80000}"/>
    <cellStyle name="Percent 8 4 3 5 2" xfId="6665" xr:uid="{00000000-0005-0000-0000-00003FA80000}"/>
    <cellStyle name="Percent 8 4 3 5 2 2" xfId="15910" xr:uid="{00000000-0005-0000-0000-000040A80000}"/>
    <cellStyle name="Percent 8 4 3 5 2 3" xfId="25160" xr:uid="{00000000-0005-0000-0000-000041A80000}"/>
    <cellStyle name="Percent 8 4 3 5 2 4" xfId="34405" xr:uid="{00000000-0005-0000-0000-000042A80000}"/>
    <cellStyle name="Percent 8 4 3 5 2 5" xfId="43650" xr:uid="{00000000-0005-0000-0000-000043A80000}"/>
    <cellStyle name="Percent 8 4 3 5 3" xfId="10928" xr:uid="{00000000-0005-0000-0000-000044A80000}"/>
    <cellStyle name="Percent 8 4 3 5 4" xfId="20178" xr:uid="{00000000-0005-0000-0000-000045A80000}"/>
    <cellStyle name="Percent 8 4 3 5 5" xfId="29423" xr:uid="{00000000-0005-0000-0000-000046A80000}"/>
    <cellStyle name="Percent 8 4 3 5 6" xfId="38668" xr:uid="{00000000-0005-0000-0000-000047A80000}"/>
    <cellStyle name="Percent 8 4 3 6" xfId="5361" xr:uid="{00000000-0005-0000-0000-000048A80000}"/>
    <cellStyle name="Percent 8 4 3 6 2" xfId="14606" xr:uid="{00000000-0005-0000-0000-000049A80000}"/>
    <cellStyle name="Percent 8 4 3 6 3" xfId="23856" xr:uid="{00000000-0005-0000-0000-00004AA80000}"/>
    <cellStyle name="Percent 8 4 3 6 4" xfId="33101" xr:uid="{00000000-0005-0000-0000-00004BA80000}"/>
    <cellStyle name="Percent 8 4 3 6 5" xfId="42346" xr:uid="{00000000-0005-0000-0000-00004CA80000}"/>
    <cellStyle name="Percent 8 4 3 7" xfId="4659" xr:uid="{00000000-0005-0000-0000-00004DA80000}"/>
    <cellStyle name="Percent 8 4 3 7 2" xfId="13904" xr:uid="{00000000-0005-0000-0000-00004EA80000}"/>
    <cellStyle name="Percent 8 4 3 7 3" xfId="23154" xr:uid="{00000000-0005-0000-0000-00004FA80000}"/>
    <cellStyle name="Percent 8 4 3 7 4" xfId="32399" xr:uid="{00000000-0005-0000-0000-000050A80000}"/>
    <cellStyle name="Percent 8 4 3 7 5" xfId="41644" xr:uid="{00000000-0005-0000-0000-000051A80000}"/>
    <cellStyle name="Percent 8 4 3 8" xfId="9624" xr:uid="{00000000-0005-0000-0000-000052A80000}"/>
    <cellStyle name="Percent 8 4 3 9" xfId="18874" xr:uid="{00000000-0005-0000-0000-000053A80000}"/>
    <cellStyle name="Percent 8 4 4" xfId="513" xr:uid="{00000000-0005-0000-0000-000054A80000}"/>
    <cellStyle name="Percent 8 4 4 10" xfId="37498" xr:uid="{00000000-0005-0000-0000-000055A80000}"/>
    <cellStyle name="Percent 8 4 4 2" xfId="1215" xr:uid="{00000000-0005-0000-0000-000056A80000}"/>
    <cellStyle name="Percent 8 4 4 2 2" xfId="4057" xr:uid="{00000000-0005-0000-0000-000057A80000}"/>
    <cellStyle name="Percent 8 4 4 2 2 2" xfId="9039" xr:uid="{00000000-0005-0000-0000-000058A80000}"/>
    <cellStyle name="Percent 8 4 4 2 2 2 2" xfId="18284" xr:uid="{00000000-0005-0000-0000-000059A80000}"/>
    <cellStyle name="Percent 8 4 4 2 2 2 3" xfId="27534" xr:uid="{00000000-0005-0000-0000-00005AA80000}"/>
    <cellStyle name="Percent 8 4 4 2 2 2 4" xfId="36779" xr:uid="{00000000-0005-0000-0000-00005BA80000}"/>
    <cellStyle name="Percent 8 4 4 2 2 2 5" xfId="46024" xr:uid="{00000000-0005-0000-0000-00005CA80000}"/>
    <cellStyle name="Percent 8 4 4 2 2 3" xfId="13302" xr:uid="{00000000-0005-0000-0000-00005DA80000}"/>
    <cellStyle name="Percent 8 4 4 2 2 4" xfId="22552" xr:uid="{00000000-0005-0000-0000-00005EA80000}"/>
    <cellStyle name="Percent 8 4 4 2 2 5" xfId="31797" xr:uid="{00000000-0005-0000-0000-00005FA80000}"/>
    <cellStyle name="Percent 8 4 4 2 2 6" xfId="41042" xr:uid="{00000000-0005-0000-0000-000060A80000}"/>
    <cellStyle name="Percent 8 4 4 2 3" xfId="2636" xr:uid="{00000000-0005-0000-0000-000061A80000}"/>
    <cellStyle name="Percent 8 4 4 2 3 2" xfId="7618" xr:uid="{00000000-0005-0000-0000-000062A80000}"/>
    <cellStyle name="Percent 8 4 4 2 3 2 2" xfId="16863" xr:uid="{00000000-0005-0000-0000-000063A80000}"/>
    <cellStyle name="Percent 8 4 4 2 3 2 3" xfId="26113" xr:uid="{00000000-0005-0000-0000-000064A80000}"/>
    <cellStyle name="Percent 8 4 4 2 3 2 4" xfId="35358" xr:uid="{00000000-0005-0000-0000-000065A80000}"/>
    <cellStyle name="Percent 8 4 4 2 3 2 5" xfId="44603" xr:uid="{00000000-0005-0000-0000-000066A80000}"/>
    <cellStyle name="Percent 8 4 4 2 3 3" xfId="11881" xr:uid="{00000000-0005-0000-0000-000067A80000}"/>
    <cellStyle name="Percent 8 4 4 2 3 4" xfId="21131" xr:uid="{00000000-0005-0000-0000-000068A80000}"/>
    <cellStyle name="Percent 8 4 4 2 3 5" xfId="30376" xr:uid="{00000000-0005-0000-0000-000069A80000}"/>
    <cellStyle name="Percent 8 4 4 2 3 6" xfId="39621" xr:uid="{00000000-0005-0000-0000-00006AA80000}"/>
    <cellStyle name="Percent 8 4 4 2 4" xfId="6197" xr:uid="{00000000-0005-0000-0000-00006BA80000}"/>
    <cellStyle name="Percent 8 4 4 2 4 2" xfId="15442" xr:uid="{00000000-0005-0000-0000-00006CA80000}"/>
    <cellStyle name="Percent 8 4 4 2 4 3" xfId="24692" xr:uid="{00000000-0005-0000-0000-00006DA80000}"/>
    <cellStyle name="Percent 8 4 4 2 4 4" xfId="33937" xr:uid="{00000000-0005-0000-0000-00006EA80000}"/>
    <cellStyle name="Percent 8 4 4 2 4 5" xfId="43182" xr:uid="{00000000-0005-0000-0000-00006FA80000}"/>
    <cellStyle name="Percent 8 4 4 2 5" xfId="10460" xr:uid="{00000000-0005-0000-0000-000070A80000}"/>
    <cellStyle name="Percent 8 4 4 2 6" xfId="19710" xr:uid="{00000000-0005-0000-0000-000071A80000}"/>
    <cellStyle name="Percent 8 4 4 2 7" xfId="28955" xr:uid="{00000000-0005-0000-0000-000072A80000}"/>
    <cellStyle name="Percent 8 4 4 2 8" xfId="38200" xr:uid="{00000000-0005-0000-0000-000073A80000}"/>
    <cellStyle name="Percent 8 4 4 3" xfId="3355" xr:uid="{00000000-0005-0000-0000-000074A80000}"/>
    <cellStyle name="Percent 8 4 4 3 2" xfId="8337" xr:uid="{00000000-0005-0000-0000-000075A80000}"/>
    <cellStyle name="Percent 8 4 4 3 2 2" xfId="17582" xr:uid="{00000000-0005-0000-0000-000076A80000}"/>
    <cellStyle name="Percent 8 4 4 3 2 3" xfId="26832" xr:uid="{00000000-0005-0000-0000-000077A80000}"/>
    <cellStyle name="Percent 8 4 4 3 2 4" xfId="36077" xr:uid="{00000000-0005-0000-0000-000078A80000}"/>
    <cellStyle name="Percent 8 4 4 3 2 5" xfId="45322" xr:uid="{00000000-0005-0000-0000-000079A80000}"/>
    <cellStyle name="Percent 8 4 4 3 3" xfId="12600" xr:uid="{00000000-0005-0000-0000-00007AA80000}"/>
    <cellStyle name="Percent 8 4 4 3 4" xfId="21850" xr:uid="{00000000-0005-0000-0000-00007BA80000}"/>
    <cellStyle name="Percent 8 4 4 3 5" xfId="31095" xr:uid="{00000000-0005-0000-0000-00007CA80000}"/>
    <cellStyle name="Percent 8 4 4 3 6" xfId="40340" xr:uid="{00000000-0005-0000-0000-00007DA80000}"/>
    <cellStyle name="Percent 8 4 4 4" xfId="1917" xr:uid="{00000000-0005-0000-0000-00007EA80000}"/>
    <cellStyle name="Percent 8 4 4 4 2" xfId="6899" xr:uid="{00000000-0005-0000-0000-00007FA80000}"/>
    <cellStyle name="Percent 8 4 4 4 2 2" xfId="16144" xr:uid="{00000000-0005-0000-0000-000080A80000}"/>
    <cellStyle name="Percent 8 4 4 4 2 3" xfId="25394" xr:uid="{00000000-0005-0000-0000-000081A80000}"/>
    <cellStyle name="Percent 8 4 4 4 2 4" xfId="34639" xr:uid="{00000000-0005-0000-0000-000082A80000}"/>
    <cellStyle name="Percent 8 4 4 4 2 5" xfId="43884" xr:uid="{00000000-0005-0000-0000-000083A80000}"/>
    <cellStyle name="Percent 8 4 4 4 3" xfId="11162" xr:uid="{00000000-0005-0000-0000-000084A80000}"/>
    <cellStyle name="Percent 8 4 4 4 4" xfId="20412" xr:uid="{00000000-0005-0000-0000-000085A80000}"/>
    <cellStyle name="Percent 8 4 4 4 5" xfId="29657" xr:uid="{00000000-0005-0000-0000-000086A80000}"/>
    <cellStyle name="Percent 8 4 4 4 6" xfId="38902" xr:uid="{00000000-0005-0000-0000-000087A80000}"/>
    <cellStyle name="Percent 8 4 4 5" xfId="5495" xr:uid="{00000000-0005-0000-0000-000088A80000}"/>
    <cellStyle name="Percent 8 4 4 5 2" xfId="14740" xr:uid="{00000000-0005-0000-0000-000089A80000}"/>
    <cellStyle name="Percent 8 4 4 5 3" xfId="23990" xr:uid="{00000000-0005-0000-0000-00008AA80000}"/>
    <cellStyle name="Percent 8 4 4 5 4" xfId="33235" xr:uid="{00000000-0005-0000-0000-00008BA80000}"/>
    <cellStyle name="Percent 8 4 4 5 5" xfId="42480" xr:uid="{00000000-0005-0000-0000-00008CA80000}"/>
    <cellStyle name="Percent 8 4 4 6" xfId="4776" xr:uid="{00000000-0005-0000-0000-00008DA80000}"/>
    <cellStyle name="Percent 8 4 4 6 2" xfId="14021" xr:uid="{00000000-0005-0000-0000-00008EA80000}"/>
    <cellStyle name="Percent 8 4 4 6 3" xfId="23271" xr:uid="{00000000-0005-0000-0000-00008FA80000}"/>
    <cellStyle name="Percent 8 4 4 6 4" xfId="32516" xr:uid="{00000000-0005-0000-0000-000090A80000}"/>
    <cellStyle name="Percent 8 4 4 6 5" xfId="41761" xr:uid="{00000000-0005-0000-0000-000091A80000}"/>
    <cellStyle name="Percent 8 4 4 7" xfId="9758" xr:uid="{00000000-0005-0000-0000-000092A80000}"/>
    <cellStyle name="Percent 8 4 4 8" xfId="19008" xr:uid="{00000000-0005-0000-0000-000093A80000}"/>
    <cellStyle name="Percent 8 4 4 9" xfId="28253" xr:uid="{00000000-0005-0000-0000-000094A80000}"/>
    <cellStyle name="Percent 8 4 5" xfId="864" xr:uid="{00000000-0005-0000-0000-000095A80000}"/>
    <cellStyle name="Percent 8 4 5 2" xfId="3706" xr:uid="{00000000-0005-0000-0000-000096A80000}"/>
    <cellStyle name="Percent 8 4 5 2 2" xfId="8688" xr:uid="{00000000-0005-0000-0000-000097A80000}"/>
    <cellStyle name="Percent 8 4 5 2 2 2" xfId="17933" xr:uid="{00000000-0005-0000-0000-000098A80000}"/>
    <cellStyle name="Percent 8 4 5 2 2 3" xfId="27183" xr:uid="{00000000-0005-0000-0000-000099A80000}"/>
    <cellStyle name="Percent 8 4 5 2 2 4" xfId="36428" xr:uid="{00000000-0005-0000-0000-00009AA80000}"/>
    <cellStyle name="Percent 8 4 5 2 2 5" xfId="45673" xr:uid="{00000000-0005-0000-0000-00009BA80000}"/>
    <cellStyle name="Percent 8 4 5 2 3" xfId="12951" xr:uid="{00000000-0005-0000-0000-00009CA80000}"/>
    <cellStyle name="Percent 8 4 5 2 4" xfId="22201" xr:uid="{00000000-0005-0000-0000-00009DA80000}"/>
    <cellStyle name="Percent 8 4 5 2 5" xfId="31446" xr:uid="{00000000-0005-0000-0000-00009EA80000}"/>
    <cellStyle name="Percent 8 4 5 2 6" xfId="40691" xr:uid="{00000000-0005-0000-0000-00009FA80000}"/>
    <cellStyle name="Percent 8 4 5 3" xfId="2268" xr:uid="{00000000-0005-0000-0000-0000A0A80000}"/>
    <cellStyle name="Percent 8 4 5 3 2" xfId="7250" xr:uid="{00000000-0005-0000-0000-0000A1A80000}"/>
    <cellStyle name="Percent 8 4 5 3 2 2" xfId="16495" xr:uid="{00000000-0005-0000-0000-0000A2A80000}"/>
    <cellStyle name="Percent 8 4 5 3 2 3" xfId="25745" xr:uid="{00000000-0005-0000-0000-0000A3A80000}"/>
    <cellStyle name="Percent 8 4 5 3 2 4" xfId="34990" xr:uid="{00000000-0005-0000-0000-0000A4A80000}"/>
    <cellStyle name="Percent 8 4 5 3 2 5" xfId="44235" xr:uid="{00000000-0005-0000-0000-0000A5A80000}"/>
    <cellStyle name="Percent 8 4 5 3 3" xfId="11513" xr:uid="{00000000-0005-0000-0000-0000A6A80000}"/>
    <cellStyle name="Percent 8 4 5 3 4" xfId="20763" xr:uid="{00000000-0005-0000-0000-0000A7A80000}"/>
    <cellStyle name="Percent 8 4 5 3 5" xfId="30008" xr:uid="{00000000-0005-0000-0000-0000A8A80000}"/>
    <cellStyle name="Percent 8 4 5 3 6" xfId="39253" xr:uid="{00000000-0005-0000-0000-0000A9A80000}"/>
    <cellStyle name="Percent 8 4 5 4" xfId="5846" xr:uid="{00000000-0005-0000-0000-0000AAA80000}"/>
    <cellStyle name="Percent 8 4 5 4 2" xfId="15091" xr:uid="{00000000-0005-0000-0000-0000ABA80000}"/>
    <cellStyle name="Percent 8 4 5 4 3" xfId="24341" xr:uid="{00000000-0005-0000-0000-0000ACA80000}"/>
    <cellStyle name="Percent 8 4 5 4 4" xfId="33586" xr:uid="{00000000-0005-0000-0000-0000ADA80000}"/>
    <cellStyle name="Percent 8 4 5 4 5" xfId="42831" xr:uid="{00000000-0005-0000-0000-0000AEA80000}"/>
    <cellStyle name="Percent 8 4 5 5" xfId="10109" xr:uid="{00000000-0005-0000-0000-0000AFA80000}"/>
    <cellStyle name="Percent 8 4 5 6" xfId="19359" xr:uid="{00000000-0005-0000-0000-0000B0A80000}"/>
    <cellStyle name="Percent 8 4 5 7" xfId="28604" xr:uid="{00000000-0005-0000-0000-0000B1A80000}"/>
    <cellStyle name="Percent 8 4 5 8" xfId="37849" xr:uid="{00000000-0005-0000-0000-0000B2A80000}"/>
    <cellStyle name="Percent 8 4 6" xfId="2987" xr:uid="{00000000-0005-0000-0000-0000B3A80000}"/>
    <cellStyle name="Percent 8 4 6 2" xfId="7969" xr:uid="{00000000-0005-0000-0000-0000B4A80000}"/>
    <cellStyle name="Percent 8 4 6 2 2" xfId="17214" xr:uid="{00000000-0005-0000-0000-0000B5A80000}"/>
    <cellStyle name="Percent 8 4 6 2 3" xfId="26464" xr:uid="{00000000-0005-0000-0000-0000B6A80000}"/>
    <cellStyle name="Percent 8 4 6 2 4" xfId="35709" xr:uid="{00000000-0005-0000-0000-0000B7A80000}"/>
    <cellStyle name="Percent 8 4 6 2 5" xfId="44954" xr:uid="{00000000-0005-0000-0000-0000B8A80000}"/>
    <cellStyle name="Percent 8 4 6 3" xfId="12232" xr:uid="{00000000-0005-0000-0000-0000B9A80000}"/>
    <cellStyle name="Percent 8 4 6 4" xfId="21482" xr:uid="{00000000-0005-0000-0000-0000BAA80000}"/>
    <cellStyle name="Percent 8 4 6 5" xfId="30727" xr:uid="{00000000-0005-0000-0000-0000BBA80000}"/>
    <cellStyle name="Percent 8 4 6 6" xfId="39972" xr:uid="{00000000-0005-0000-0000-0000BCA80000}"/>
    <cellStyle name="Percent 8 4 7" xfId="1605" xr:uid="{00000000-0005-0000-0000-0000BDA80000}"/>
    <cellStyle name="Percent 8 4 7 2" xfId="6587" xr:uid="{00000000-0005-0000-0000-0000BEA80000}"/>
    <cellStyle name="Percent 8 4 7 2 2" xfId="15832" xr:uid="{00000000-0005-0000-0000-0000BFA80000}"/>
    <cellStyle name="Percent 8 4 7 2 3" xfId="25082" xr:uid="{00000000-0005-0000-0000-0000C0A80000}"/>
    <cellStyle name="Percent 8 4 7 2 4" xfId="34327" xr:uid="{00000000-0005-0000-0000-0000C1A80000}"/>
    <cellStyle name="Percent 8 4 7 2 5" xfId="43572" xr:uid="{00000000-0005-0000-0000-0000C2A80000}"/>
    <cellStyle name="Percent 8 4 7 3" xfId="10850" xr:uid="{00000000-0005-0000-0000-0000C3A80000}"/>
    <cellStyle name="Percent 8 4 7 4" xfId="20100" xr:uid="{00000000-0005-0000-0000-0000C4A80000}"/>
    <cellStyle name="Percent 8 4 7 5" xfId="29345" xr:uid="{00000000-0005-0000-0000-0000C5A80000}"/>
    <cellStyle name="Percent 8 4 7 6" xfId="38590" xr:uid="{00000000-0005-0000-0000-0000C6A80000}"/>
    <cellStyle name="Percent 8 4 8" xfId="5127" xr:uid="{00000000-0005-0000-0000-0000C7A80000}"/>
    <cellStyle name="Percent 8 4 8 2" xfId="14372" xr:uid="{00000000-0005-0000-0000-0000C8A80000}"/>
    <cellStyle name="Percent 8 4 8 3" xfId="23622" xr:uid="{00000000-0005-0000-0000-0000C9A80000}"/>
    <cellStyle name="Percent 8 4 8 4" xfId="32867" xr:uid="{00000000-0005-0000-0000-0000CAA80000}"/>
    <cellStyle name="Percent 8 4 8 5" xfId="42112" xr:uid="{00000000-0005-0000-0000-0000CBA80000}"/>
    <cellStyle name="Percent 8 4 9" xfId="4425" xr:uid="{00000000-0005-0000-0000-0000CCA80000}"/>
    <cellStyle name="Percent 8 4 9 2" xfId="13670" xr:uid="{00000000-0005-0000-0000-0000CDA80000}"/>
    <cellStyle name="Percent 8 4 9 3" xfId="22920" xr:uid="{00000000-0005-0000-0000-0000CEA80000}"/>
    <cellStyle name="Percent 8 4 9 4" xfId="32165" xr:uid="{00000000-0005-0000-0000-0000CFA80000}"/>
    <cellStyle name="Percent 8 4 9 5" xfId="41410" xr:uid="{00000000-0005-0000-0000-0000D0A80000}"/>
    <cellStyle name="Percent 8 5" xfId="182" xr:uid="{00000000-0005-0000-0000-0000D1A80000}"/>
    <cellStyle name="Percent 8 5 10" xfId="9429" xr:uid="{00000000-0005-0000-0000-0000D2A80000}"/>
    <cellStyle name="Percent 8 5 11" xfId="18679" xr:uid="{00000000-0005-0000-0000-0000D3A80000}"/>
    <cellStyle name="Percent 8 5 12" xfId="27924" xr:uid="{00000000-0005-0000-0000-0000D4A80000}"/>
    <cellStyle name="Percent 8 5 13" xfId="37169" xr:uid="{00000000-0005-0000-0000-0000D5A80000}"/>
    <cellStyle name="Percent 8 5 2" xfId="261" xr:uid="{00000000-0005-0000-0000-0000D6A80000}"/>
    <cellStyle name="Percent 8 5 2 10" xfId="28002" xr:uid="{00000000-0005-0000-0000-0000D7A80000}"/>
    <cellStyle name="Percent 8 5 2 11" xfId="37247" xr:uid="{00000000-0005-0000-0000-0000D8A80000}"/>
    <cellStyle name="Percent 8 5 2 2" xfId="630" xr:uid="{00000000-0005-0000-0000-0000D9A80000}"/>
    <cellStyle name="Percent 8 5 2 2 10" xfId="37615" xr:uid="{00000000-0005-0000-0000-0000DAA80000}"/>
    <cellStyle name="Percent 8 5 2 2 2" xfId="1332" xr:uid="{00000000-0005-0000-0000-0000DBA80000}"/>
    <cellStyle name="Percent 8 5 2 2 2 2" xfId="4174" xr:uid="{00000000-0005-0000-0000-0000DCA80000}"/>
    <cellStyle name="Percent 8 5 2 2 2 2 2" xfId="9156" xr:uid="{00000000-0005-0000-0000-0000DDA80000}"/>
    <cellStyle name="Percent 8 5 2 2 2 2 2 2" xfId="18401" xr:uid="{00000000-0005-0000-0000-0000DEA80000}"/>
    <cellStyle name="Percent 8 5 2 2 2 2 2 3" xfId="27651" xr:uid="{00000000-0005-0000-0000-0000DFA80000}"/>
    <cellStyle name="Percent 8 5 2 2 2 2 2 4" xfId="36896" xr:uid="{00000000-0005-0000-0000-0000E0A80000}"/>
    <cellStyle name="Percent 8 5 2 2 2 2 2 5" xfId="46141" xr:uid="{00000000-0005-0000-0000-0000E1A80000}"/>
    <cellStyle name="Percent 8 5 2 2 2 2 3" xfId="13419" xr:uid="{00000000-0005-0000-0000-0000E2A80000}"/>
    <cellStyle name="Percent 8 5 2 2 2 2 4" xfId="22669" xr:uid="{00000000-0005-0000-0000-0000E3A80000}"/>
    <cellStyle name="Percent 8 5 2 2 2 2 5" xfId="31914" xr:uid="{00000000-0005-0000-0000-0000E4A80000}"/>
    <cellStyle name="Percent 8 5 2 2 2 2 6" xfId="41159" xr:uid="{00000000-0005-0000-0000-0000E5A80000}"/>
    <cellStyle name="Percent 8 5 2 2 2 3" xfId="2753" xr:uid="{00000000-0005-0000-0000-0000E6A80000}"/>
    <cellStyle name="Percent 8 5 2 2 2 3 2" xfId="7735" xr:uid="{00000000-0005-0000-0000-0000E7A80000}"/>
    <cellStyle name="Percent 8 5 2 2 2 3 2 2" xfId="16980" xr:uid="{00000000-0005-0000-0000-0000E8A80000}"/>
    <cellStyle name="Percent 8 5 2 2 2 3 2 3" xfId="26230" xr:uid="{00000000-0005-0000-0000-0000E9A80000}"/>
    <cellStyle name="Percent 8 5 2 2 2 3 2 4" xfId="35475" xr:uid="{00000000-0005-0000-0000-0000EAA80000}"/>
    <cellStyle name="Percent 8 5 2 2 2 3 2 5" xfId="44720" xr:uid="{00000000-0005-0000-0000-0000EBA80000}"/>
    <cellStyle name="Percent 8 5 2 2 2 3 3" xfId="11998" xr:uid="{00000000-0005-0000-0000-0000ECA80000}"/>
    <cellStyle name="Percent 8 5 2 2 2 3 4" xfId="21248" xr:uid="{00000000-0005-0000-0000-0000EDA80000}"/>
    <cellStyle name="Percent 8 5 2 2 2 3 5" xfId="30493" xr:uid="{00000000-0005-0000-0000-0000EEA80000}"/>
    <cellStyle name="Percent 8 5 2 2 2 3 6" xfId="39738" xr:uid="{00000000-0005-0000-0000-0000EFA80000}"/>
    <cellStyle name="Percent 8 5 2 2 2 4" xfId="6314" xr:uid="{00000000-0005-0000-0000-0000F0A80000}"/>
    <cellStyle name="Percent 8 5 2 2 2 4 2" xfId="15559" xr:uid="{00000000-0005-0000-0000-0000F1A80000}"/>
    <cellStyle name="Percent 8 5 2 2 2 4 3" xfId="24809" xr:uid="{00000000-0005-0000-0000-0000F2A80000}"/>
    <cellStyle name="Percent 8 5 2 2 2 4 4" xfId="34054" xr:uid="{00000000-0005-0000-0000-0000F3A80000}"/>
    <cellStyle name="Percent 8 5 2 2 2 4 5" xfId="43299" xr:uid="{00000000-0005-0000-0000-0000F4A80000}"/>
    <cellStyle name="Percent 8 5 2 2 2 5" xfId="10577" xr:uid="{00000000-0005-0000-0000-0000F5A80000}"/>
    <cellStyle name="Percent 8 5 2 2 2 6" xfId="19827" xr:uid="{00000000-0005-0000-0000-0000F6A80000}"/>
    <cellStyle name="Percent 8 5 2 2 2 7" xfId="29072" xr:uid="{00000000-0005-0000-0000-0000F7A80000}"/>
    <cellStyle name="Percent 8 5 2 2 2 8" xfId="38317" xr:uid="{00000000-0005-0000-0000-0000F8A80000}"/>
    <cellStyle name="Percent 8 5 2 2 3" xfId="3472" xr:uid="{00000000-0005-0000-0000-0000F9A80000}"/>
    <cellStyle name="Percent 8 5 2 2 3 2" xfId="8454" xr:uid="{00000000-0005-0000-0000-0000FAA80000}"/>
    <cellStyle name="Percent 8 5 2 2 3 2 2" xfId="17699" xr:uid="{00000000-0005-0000-0000-0000FBA80000}"/>
    <cellStyle name="Percent 8 5 2 2 3 2 3" xfId="26949" xr:uid="{00000000-0005-0000-0000-0000FCA80000}"/>
    <cellStyle name="Percent 8 5 2 2 3 2 4" xfId="36194" xr:uid="{00000000-0005-0000-0000-0000FDA80000}"/>
    <cellStyle name="Percent 8 5 2 2 3 2 5" xfId="45439" xr:uid="{00000000-0005-0000-0000-0000FEA80000}"/>
    <cellStyle name="Percent 8 5 2 2 3 3" xfId="12717" xr:uid="{00000000-0005-0000-0000-0000FFA80000}"/>
    <cellStyle name="Percent 8 5 2 2 3 4" xfId="21967" xr:uid="{00000000-0005-0000-0000-000000A90000}"/>
    <cellStyle name="Percent 8 5 2 2 3 5" xfId="31212" xr:uid="{00000000-0005-0000-0000-000001A90000}"/>
    <cellStyle name="Percent 8 5 2 2 3 6" xfId="40457" xr:uid="{00000000-0005-0000-0000-000002A90000}"/>
    <cellStyle name="Percent 8 5 2 2 4" xfId="2034" xr:uid="{00000000-0005-0000-0000-000003A90000}"/>
    <cellStyle name="Percent 8 5 2 2 4 2" xfId="7016" xr:uid="{00000000-0005-0000-0000-000004A90000}"/>
    <cellStyle name="Percent 8 5 2 2 4 2 2" xfId="16261" xr:uid="{00000000-0005-0000-0000-000005A90000}"/>
    <cellStyle name="Percent 8 5 2 2 4 2 3" xfId="25511" xr:uid="{00000000-0005-0000-0000-000006A90000}"/>
    <cellStyle name="Percent 8 5 2 2 4 2 4" xfId="34756" xr:uid="{00000000-0005-0000-0000-000007A90000}"/>
    <cellStyle name="Percent 8 5 2 2 4 2 5" xfId="44001" xr:uid="{00000000-0005-0000-0000-000008A90000}"/>
    <cellStyle name="Percent 8 5 2 2 4 3" xfId="11279" xr:uid="{00000000-0005-0000-0000-000009A90000}"/>
    <cellStyle name="Percent 8 5 2 2 4 4" xfId="20529" xr:uid="{00000000-0005-0000-0000-00000AA90000}"/>
    <cellStyle name="Percent 8 5 2 2 4 5" xfId="29774" xr:uid="{00000000-0005-0000-0000-00000BA90000}"/>
    <cellStyle name="Percent 8 5 2 2 4 6" xfId="39019" xr:uid="{00000000-0005-0000-0000-00000CA90000}"/>
    <cellStyle name="Percent 8 5 2 2 5" xfId="5612" xr:uid="{00000000-0005-0000-0000-00000DA90000}"/>
    <cellStyle name="Percent 8 5 2 2 5 2" xfId="14857" xr:uid="{00000000-0005-0000-0000-00000EA90000}"/>
    <cellStyle name="Percent 8 5 2 2 5 3" xfId="24107" xr:uid="{00000000-0005-0000-0000-00000FA90000}"/>
    <cellStyle name="Percent 8 5 2 2 5 4" xfId="33352" xr:uid="{00000000-0005-0000-0000-000010A90000}"/>
    <cellStyle name="Percent 8 5 2 2 5 5" xfId="42597" xr:uid="{00000000-0005-0000-0000-000011A90000}"/>
    <cellStyle name="Percent 8 5 2 2 6" xfId="4893" xr:uid="{00000000-0005-0000-0000-000012A90000}"/>
    <cellStyle name="Percent 8 5 2 2 6 2" xfId="14138" xr:uid="{00000000-0005-0000-0000-000013A90000}"/>
    <cellStyle name="Percent 8 5 2 2 6 3" xfId="23388" xr:uid="{00000000-0005-0000-0000-000014A90000}"/>
    <cellStyle name="Percent 8 5 2 2 6 4" xfId="32633" xr:uid="{00000000-0005-0000-0000-000015A90000}"/>
    <cellStyle name="Percent 8 5 2 2 6 5" xfId="41878" xr:uid="{00000000-0005-0000-0000-000016A90000}"/>
    <cellStyle name="Percent 8 5 2 2 7" xfId="9875" xr:uid="{00000000-0005-0000-0000-000017A90000}"/>
    <cellStyle name="Percent 8 5 2 2 8" xfId="19125" xr:uid="{00000000-0005-0000-0000-000018A90000}"/>
    <cellStyle name="Percent 8 5 2 2 9" xfId="28370" xr:uid="{00000000-0005-0000-0000-000019A90000}"/>
    <cellStyle name="Percent 8 5 2 3" xfId="981" xr:uid="{00000000-0005-0000-0000-00001AA90000}"/>
    <cellStyle name="Percent 8 5 2 3 2" xfId="3823" xr:uid="{00000000-0005-0000-0000-00001BA90000}"/>
    <cellStyle name="Percent 8 5 2 3 2 2" xfId="8805" xr:uid="{00000000-0005-0000-0000-00001CA90000}"/>
    <cellStyle name="Percent 8 5 2 3 2 2 2" xfId="18050" xr:uid="{00000000-0005-0000-0000-00001DA90000}"/>
    <cellStyle name="Percent 8 5 2 3 2 2 3" xfId="27300" xr:uid="{00000000-0005-0000-0000-00001EA90000}"/>
    <cellStyle name="Percent 8 5 2 3 2 2 4" xfId="36545" xr:uid="{00000000-0005-0000-0000-00001FA90000}"/>
    <cellStyle name="Percent 8 5 2 3 2 2 5" xfId="45790" xr:uid="{00000000-0005-0000-0000-000020A90000}"/>
    <cellStyle name="Percent 8 5 2 3 2 3" xfId="13068" xr:uid="{00000000-0005-0000-0000-000021A90000}"/>
    <cellStyle name="Percent 8 5 2 3 2 4" xfId="22318" xr:uid="{00000000-0005-0000-0000-000022A90000}"/>
    <cellStyle name="Percent 8 5 2 3 2 5" xfId="31563" xr:uid="{00000000-0005-0000-0000-000023A90000}"/>
    <cellStyle name="Percent 8 5 2 3 2 6" xfId="40808" xr:uid="{00000000-0005-0000-0000-000024A90000}"/>
    <cellStyle name="Percent 8 5 2 3 3" xfId="2385" xr:uid="{00000000-0005-0000-0000-000025A90000}"/>
    <cellStyle name="Percent 8 5 2 3 3 2" xfId="7367" xr:uid="{00000000-0005-0000-0000-000026A90000}"/>
    <cellStyle name="Percent 8 5 2 3 3 2 2" xfId="16612" xr:uid="{00000000-0005-0000-0000-000027A90000}"/>
    <cellStyle name="Percent 8 5 2 3 3 2 3" xfId="25862" xr:uid="{00000000-0005-0000-0000-000028A90000}"/>
    <cellStyle name="Percent 8 5 2 3 3 2 4" xfId="35107" xr:uid="{00000000-0005-0000-0000-000029A90000}"/>
    <cellStyle name="Percent 8 5 2 3 3 2 5" xfId="44352" xr:uid="{00000000-0005-0000-0000-00002AA90000}"/>
    <cellStyle name="Percent 8 5 2 3 3 3" xfId="11630" xr:uid="{00000000-0005-0000-0000-00002BA90000}"/>
    <cellStyle name="Percent 8 5 2 3 3 4" xfId="20880" xr:uid="{00000000-0005-0000-0000-00002CA90000}"/>
    <cellStyle name="Percent 8 5 2 3 3 5" xfId="30125" xr:uid="{00000000-0005-0000-0000-00002DA90000}"/>
    <cellStyle name="Percent 8 5 2 3 3 6" xfId="39370" xr:uid="{00000000-0005-0000-0000-00002EA90000}"/>
    <cellStyle name="Percent 8 5 2 3 4" xfId="5963" xr:uid="{00000000-0005-0000-0000-00002FA90000}"/>
    <cellStyle name="Percent 8 5 2 3 4 2" xfId="15208" xr:uid="{00000000-0005-0000-0000-000030A90000}"/>
    <cellStyle name="Percent 8 5 2 3 4 3" xfId="24458" xr:uid="{00000000-0005-0000-0000-000031A90000}"/>
    <cellStyle name="Percent 8 5 2 3 4 4" xfId="33703" xr:uid="{00000000-0005-0000-0000-000032A90000}"/>
    <cellStyle name="Percent 8 5 2 3 4 5" xfId="42948" xr:uid="{00000000-0005-0000-0000-000033A90000}"/>
    <cellStyle name="Percent 8 5 2 3 5" xfId="10226" xr:uid="{00000000-0005-0000-0000-000034A90000}"/>
    <cellStyle name="Percent 8 5 2 3 6" xfId="19476" xr:uid="{00000000-0005-0000-0000-000035A90000}"/>
    <cellStyle name="Percent 8 5 2 3 7" xfId="28721" xr:uid="{00000000-0005-0000-0000-000036A90000}"/>
    <cellStyle name="Percent 8 5 2 3 8" xfId="37966" xr:uid="{00000000-0005-0000-0000-000037A90000}"/>
    <cellStyle name="Percent 8 5 2 4" xfId="3104" xr:uid="{00000000-0005-0000-0000-000038A90000}"/>
    <cellStyle name="Percent 8 5 2 4 2" xfId="8086" xr:uid="{00000000-0005-0000-0000-000039A90000}"/>
    <cellStyle name="Percent 8 5 2 4 2 2" xfId="17331" xr:uid="{00000000-0005-0000-0000-00003AA90000}"/>
    <cellStyle name="Percent 8 5 2 4 2 3" xfId="26581" xr:uid="{00000000-0005-0000-0000-00003BA90000}"/>
    <cellStyle name="Percent 8 5 2 4 2 4" xfId="35826" xr:uid="{00000000-0005-0000-0000-00003CA90000}"/>
    <cellStyle name="Percent 8 5 2 4 2 5" xfId="45071" xr:uid="{00000000-0005-0000-0000-00003DA90000}"/>
    <cellStyle name="Percent 8 5 2 4 3" xfId="12349" xr:uid="{00000000-0005-0000-0000-00003EA90000}"/>
    <cellStyle name="Percent 8 5 2 4 4" xfId="21599" xr:uid="{00000000-0005-0000-0000-00003FA90000}"/>
    <cellStyle name="Percent 8 5 2 4 5" xfId="30844" xr:uid="{00000000-0005-0000-0000-000040A90000}"/>
    <cellStyle name="Percent 8 5 2 4 6" xfId="40089" xr:uid="{00000000-0005-0000-0000-000041A90000}"/>
    <cellStyle name="Percent 8 5 2 5" xfId="1800" xr:uid="{00000000-0005-0000-0000-000042A90000}"/>
    <cellStyle name="Percent 8 5 2 5 2" xfId="6782" xr:uid="{00000000-0005-0000-0000-000043A90000}"/>
    <cellStyle name="Percent 8 5 2 5 2 2" xfId="16027" xr:uid="{00000000-0005-0000-0000-000044A90000}"/>
    <cellStyle name="Percent 8 5 2 5 2 3" xfId="25277" xr:uid="{00000000-0005-0000-0000-000045A90000}"/>
    <cellStyle name="Percent 8 5 2 5 2 4" xfId="34522" xr:uid="{00000000-0005-0000-0000-000046A90000}"/>
    <cellStyle name="Percent 8 5 2 5 2 5" xfId="43767" xr:uid="{00000000-0005-0000-0000-000047A90000}"/>
    <cellStyle name="Percent 8 5 2 5 3" xfId="11045" xr:uid="{00000000-0005-0000-0000-000048A90000}"/>
    <cellStyle name="Percent 8 5 2 5 4" xfId="20295" xr:uid="{00000000-0005-0000-0000-000049A90000}"/>
    <cellStyle name="Percent 8 5 2 5 5" xfId="29540" xr:uid="{00000000-0005-0000-0000-00004AA90000}"/>
    <cellStyle name="Percent 8 5 2 5 6" xfId="38785" xr:uid="{00000000-0005-0000-0000-00004BA90000}"/>
    <cellStyle name="Percent 8 5 2 6" xfId="5244" xr:uid="{00000000-0005-0000-0000-00004CA90000}"/>
    <cellStyle name="Percent 8 5 2 6 2" xfId="14489" xr:uid="{00000000-0005-0000-0000-00004DA90000}"/>
    <cellStyle name="Percent 8 5 2 6 3" xfId="23739" xr:uid="{00000000-0005-0000-0000-00004EA90000}"/>
    <cellStyle name="Percent 8 5 2 6 4" xfId="32984" xr:uid="{00000000-0005-0000-0000-00004FA90000}"/>
    <cellStyle name="Percent 8 5 2 6 5" xfId="42229" xr:uid="{00000000-0005-0000-0000-000050A90000}"/>
    <cellStyle name="Percent 8 5 2 7" xfId="4542" xr:uid="{00000000-0005-0000-0000-000051A90000}"/>
    <cellStyle name="Percent 8 5 2 7 2" xfId="13787" xr:uid="{00000000-0005-0000-0000-000052A90000}"/>
    <cellStyle name="Percent 8 5 2 7 3" xfId="23037" xr:uid="{00000000-0005-0000-0000-000053A90000}"/>
    <cellStyle name="Percent 8 5 2 7 4" xfId="32282" xr:uid="{00000000-0005-0000-0000-000054A90000}"/>
    <cellStyle name="Percent 8 5 2 7 5" xfId="41527" xr:uid="{00000000-0005-0000-0000-000055A90000}"/>
    <cellStyle name="Percent 8 5 2 8" xfId="9507" xr:uid="{00000000-0005-0000-0000-000056A90000}"/>
    <cellStyle name="Percent 8 5 2 9" xfId="18757" xr:uid="{00000000-0005-0000-0000-000057A90000}"/>
    <cellStyle name="Percent 8 5 3" xfId="417" xr:uid="{00000000-0005-0000-0000-000058A90000}"/>
    <cellStyle name="Percent 8 5 3 10" xfId="28158" xr:uid="{00000000-0005-0000-0000-000059A90000}"/>
    <cellStyle name="Percent 8 5 3 11" xfId="37403" xr:uid="{00000000-0005-0000-0000-00005AA90000}"/>
    <cellStyle name="Percent 8 5 3 2" xfId="786" xr:uid="{00000000-0005-0000-0000-00005BA90000}"/>
    <cellStyle name="Percent 8 5 3 2 10" xfId="37771" xr:uid="{00000000-0005-0000-0000-00005CA90000}"/>
    <cellStyle name="Percent 8 5 3 2 2" xfId="1488" xr:uid="{00000000-0005-0000-0000-00005DA90000}"/>
    <cellStyle name="Percent 8 5 3 2 2 2" xfId="4330" xr:uid="{00000000-0005-0000-0000-00005EA90000}"/>
    <cellStyle name="Percent 8 5 3 2 2 2 2" xfId="9312" xr:uid="{00000000-0005-0000-0000-00005FA90000}"/>
    <cellStyle name="Percent 8 5 3 2 2 2 2 2" xfId="18557" xr:uid="{00000000-0005-0000-0000-000060A90000}"/>
    <cellStyle name="Percent 8 5 3 2 2 2 2 3" xfId="27807" xr:uid="{00000000-0005-0000-0000-000061A90000}"/>
    <cellStyle name="Percent 8 5 3 2 2 2 2 4" xfId="37052" xr:uid="{00000000-0005-0000-0000-000062A90000}"/>
    <cellStyle name="Percent 8 5 3 2 2 2 2 5" xfId="46297" xr:uid="{00000000-0005-0000-0000-000063A90000}"/>
    <cellStyle name="Percent 8 5 3 2 2 2 3" xfId="13575" xr:uid="{00000000-0005-0000-0000-000064A90000}"/>
    <cellStyle name="Percent 8 5 3 2 2 2 4" xfId="22825" xr:uid="{00000000-0005-0000-0000-000065A90000}"/>
    <cellStyle name="Percent 8 5 3 2 2 2 5" xfId="32070" xr:uid="{00000000-0005-0000-0000-000066A90000}"/>
    <cellStyle name="Percent 8 5 3 2 2 2 6" xfId="41315" xr:uid="{00000000-0005-0000-0000-000067A90000}"/>
    <cellStyle name="Percent 8 5 3 2 2 3" xfId="2909" xr:uid="{00000000-0005-0000-0000-000068A90000}"/>
    <cellStyle name="Percent 8 5 3 2 2 3 2" xfId="7891" xr:uid="{00000000-0005-0000-0000-000069A90000}"/>
    <cellStyle name="Percent 8 5 3 2 2 3 2 2" xfId="17136" xr:uid="{00000000-0005-0000-0000-00006AA90000}"/>
    <cellStyle name="Percent 8 5 3 2 2 3 2 3" xfId="26386" xr:uid="{00000000-0005-0000-0000-00006BA90000}"/>
    <cellStyle name="Percent 8 5 3 2 2 3 2 4" xfId="35631" xr:uid="{00000000-0005-0000-0000-00006CA90000}"/>
    <cellStyle name="Percent 8 5 3 2 2 3 2 5" xfId="44876" xr:uid="{00000000-0005-0000-0000-00006DA90000}"/>
    <cellStyle name="Percent 8 5 3 2 2 3 3" xfId="12154" xr:uid="{00000000-0005-0000-0000-00006EA90000}"/>
    <cellStyle name="Percent 8 5 3 2 2 3 4" xfId="21404" xr:uid="{00000000-0005-0000-0000-00006FA90000}"/>
    <cellStyle name="Percent 8 5 3 2 2 3 5" xfId="30649" xr:uid="{00000000-0005-0000-0000-000070A90000}"/>
    <cellStyle name="Percent 8 5 3 2 2 3 6" xfId="39894" xr:uid="{00000000-0005-0000-0000-000071A90000}"/>
    <cellStyle name="Percent 8 5 3 2 2 4" xfId="6470" xr:uid="{00000000-0005-0000-0000-000072A90000}"/>
    <cellStyle name="Percent 8 5 3 2 2 4 2" xfId="15715" xr:uid="{00000000-0005-0000-0000-000073A90000}"/>
    <cellStyle name="Percent 8 5 3 2 2 4 3" xfId="24965" xr:uid="{00000000-0005-0000-0000-000074A90000}"/>
    <cellStyle name="Percent 8 5 3 2 2 4 4" xfId="34210" xr:uid="{00000000-0005-0000-0000-000075A90000}"/>
    <cellStyle name="Percent 8 5 3 2 2 4 5" xfId="43455" xr:uid="{00000000-0005-0000-0000-000076A90000}"/>
    <cellStyle name="Percent 8 5 3 2 2 5" xfId="10733" xr:uid="{00000000-0005-0000-0000-000077A90000}"/>
    <cellStyle name="Percent 8 5 3 2 2 6" xfId="19983" xr:uid="{00000000-0005-0000-0000-000078A90000}"/>
    <cellStyle name="Percent 8 5 3 2 2 7" xfId="29228" xr:uid="{00000000-0005-0000-0000-000079A90000}"/>
    <cellStyle name="Percent 8 5 3 2 2 8" xfId="38473" xr:uid="{00000000-0005-0000-0000-00007AA90000}"/>
    <cellStyle name="Percent 8 5 3 2 3" xfId="3628" xr:uid="{00000000-0005-0000-0000-00007BA90000}"/>
    <cellStyle name="Percent 8 5 3 2 3 2" xfId="8610" xr:uid="{00000000-0005-0000-0000-00007CA90000}"/>
    <cellStyle name="Percent 8 5 3 2 3 2 2" xfId="17855" xr:uid="{00000000-0005-0000-0000-00007DA90000}"/>
    <cellStyle name="Percent 8 5 3 2 3 2 3" xfId="27105" xr:uid="{00000000-0005-0000-0000-00007EA90000}"/>
    <cellStyle name="Percent 8 5 3 2 3 2 4" xfId="36350" xr:uid="{00000000-0005-0000-0000-00007FA90000}"/>
    <cellStyle name="Percent 8 5 3 2 3 2 5" xfId="45595" xr:uid="{00000000-0005-0000-0000-000080A90000}"/>
    <cellStyle name="Percent 8 5 3 2 3 3" xfId="12873" xr:uid="{00000000-0005-0000-0000-000081A90000}"/>
    <cellStyle name="Percent 8 5 3 2 3 4" xfId="22123" xr:uid="{00000000-0005-0000-0000-000082A90000}"/>
    <cellStyle name="Percent 8 5 3 2 3 5" xfId="31368" xr:uid="{00000000-0005-0000-0000-000083A90000}"/>
    <cellStyle name="Percent 8 5 3 2 3 6" xfId="40613" xr:uid="{00000000-0005-0000-0000-000084A90000}"/>
    <cellStyle name="Percent 8 5 3 2 4" xfId="2190" xr:uid="{00000000-0005-0000-0000-000085A90000}"/>
    <cellStyle name="Percent 8 5 3 2 4 2" xfId="7172" xr:uid="{00000000-0005-0000-0000-000086A90000}"/>
    <cellStyle name="Percent 8 5 3 2 4 2 2" xfId="16417" xr:uid="{00000000-0005-0000-0000-000087A90000}"/>
    <cellStyle name="Percent 8 5 3 2 4 2 3" xfId="25667" xr:uid="{00000000-0005-0000-0000-000088A90000}"/>
    <cellStyle name="Percent 8 5 3 2 4 2 4" xfId="34912" xr:uid="{00000000-0005-0000-0000-000089A90000}"/>
    <cellStyle name="Percent 8 5 3 2 4 2 5" xfId="44157" xr:uid="{00000000-0005-0000-0000-00008AA90000}"/>
    <cellStyle name="Percent 8 5 3 2 4 3" xfId="11435" xr:uid="{00000000-0005-0000-0000-00008BA90000}"/>
    <cellStyle name="Percent 8 5 3 2 4 4" xfId="20685" xr:uid="{00000000-0005-0000-0000-00008CA90000}"/>
    <cellStyle name="Percent 8 5 3 2 4 5" xfId="29930" xr:uid="{00000000-0005-0000-0000-00008DA90000}"/>
    <cellStyle name="Percent 8 5 3 2 4 6" xfId="39175" xr:uid="{00000000-0005-0000-0000-00008EA90000}"/>
    <cellStyle name="Percent 8 5 3 2 5" xfId="5768" xr:uid="{00000000-0005-0000-0000-00008FA90000}"/>
    <cellStyle name="Percent 8 5 3 2 5 2" xfId="15013" xr:uid="{00000000-0005-0000-0000-000090A90000}"/>
    <cellStyle name="Percent 8 5 3 2 5 3" xfId="24263" xr:uid="{00000000-0005-0000-0000-000091A90000}"/>
    <cellStyle name="Percent 8 5 3 2 5 4" xfId="33508" xr:uid="{00000000-0005-0000-0000-000092A90000}"/>
    <cellStyle name="Percent 8 5 3 2 5 5" xfId="42753" xr:uid="{00000000-0005-0000-0000-000093A90000}"/>
    <cellStyle name="Percent 8 5 3 2 6" xfId="5049" xr:uid="{00000000-0005-0000-0000-000094A90000}"/>
    <cellStyle name="Percent 8 5 3 2 6 2" xfId="14294" xr:uid="{00000000-0005-0000-0000-000095A90000}"/>
    <cellStyle name="Percent 8 5 3 2 6 3" xfId="23544" xr:uid="{00000000-0005-0000-0000-000096A90000}"/>
    <cellStyle name="Percent 8 5 3 2 6 4" xfId="32789" xr:uid="{00000000-0005-0000-0000-000097A90000}"/>
    <cellStyle name="Percent 8 5 3 2 6 5" xfId="42034" xr:uid="{00000000-0005-0000-0000-000098A90000}"/>
    <cellStyle name="Percent 8 5 3 2 7" xfId="10031" xr:uid="{00000000-0005-0000-0000-000099A90000}"/>
    <cellStyle name="Percent 8 5 3 2 8" xfId="19281" xr:uid="{00000000-0005-0000-0000-00009AA90000}"/>
    <cellStyle name="Percent 8 5 3 2 9" xfId="28526" xr:uid="{00000000-0005-0000-0000-00009BA90000}"/>
    <cellStyle name="Percent 8 5 3 3" xfId="1137" xr:uid="{00000000-0005-0000-0000-00009CA90000}"/>
    <cellStyle name="Percent 8 5 3 3 2" xfId="3979" xr:uid="{00000000-0005-0000-0000-00009DA90000}"/>
    <cellStyle name="Percent 8 5 3 3 2 2" xfId="8961" xr:uid="{00000000-0005-0000-0000-00009EA90000}"/>
    <cellStyle name="Percent 8 5 3 3 2 2 2" xfId="18206" xr:uid="{00000000-0005-0000-0000-00009FA90000}"/>
    <cellStyle name="Percent 8 5 3 3 2 2 3" xfId="27456" xr:uid="{00000000-0005-0000-0000-0000A0A90000}"/>
    <cellStyle name="Percent 8 5 3 3 2 2 4" xfId="36701" xr:uid="{00000000-0005-0000-0000-0000A1A90000}"/>
    <cellStyle name="Percent 8 5 3 3 2 2 5" xfId="45946" xr:uid="{00000000-0005-0000-0000-0000A2A90000}"/>
    <cellStyle name="Percent 8 5 3 3 2 3" xfId="13224" xr:uid="{00000000-0005-0000-0000-0000A3A90000}"/>
    <cellStyle name="Percent 8 5 3 3 2 4" xfId="22474" xr:uid="{00000000-0005-0000-0000-0000A4A90000}"/>
    <cellStyle name="Percent 8 5 3 3 2 5" xfId="31719" xr:uid="{00000000-0005-0000-0000-0000A5A90000}"/>
    <cellStyle name="Percent 8 5 3 3 2 6" xfId="40964" xr:uid="{00000000-0005-0000-0000-0000A6A90000}"/>
    <cellStyle name="Percent 8 5 3 3 3" xfId="2541" xr:uid="{00000000-0005-0000-0000-0000A7A90000}"/>
    <cellStyle name="Percent 8 5 3 3 3 2" xfId="7523" xr:uid="{00000000-0005-0000-0000-0000A8A90000}"/>
    <cellStyle name="Percent 8 5 3 3 3 2 2" xfId="16768" xr:uid="{00000000-0005-0000-0000-0000A9A90000}"/>
    <cellStyle name="Percent 8 5 3 3 3 2 3" xfId="26018" xr:uid="{00000000-0005-0000-0000-0000AAA90000}"/>
    <cellStyle name="Percent 8 5 3 3 3 2 4" xfId="35263" xr:uid="{00000000-0005-0000-0000-0000ABA90000}"/>
    <cellStyle name="Percent 8 5 3 3 3 2 5" xfId="44508" xr:uid="{00000000-0005-0000-0000-0000ACA90000}"/>
    <cellStyle name="Percent 8 5 3 3 3 3" xfId="11786" xr:uid="{00000000-0005-0000-0000-0000ADA90000}"/>
    <cellStyle name="Percent 8 5 3 3 3 4" xfId="21036" xr:uid="{00000000-0005-0000-0000-0000AEA90000}"/>
    <cellStyle name="Percent 8 5 3 3 3 5" xfId="30281" xr:uid="{00000000-0005-0000-0000-0000AFA90000}"/>
    <cellStyle name="Percent 8 5 3 3 3 6" xfId="39526" xr:uid="{00000000-0005-0000-0000-0000B0A90000}"/>
    <cellStyle name="Percent 8 5 3 3 4" xfId="6119" xr:uid="{00000000-0005-0000-0000-0000B1A90000}"/>
    <cellStyle name="Percent 8 5 3 3 4 2" xfId="15364" xr:uid="{00000000-0005-0000-0000-0000B2A90000}"/>
    <cellStyle name="Percent 8 5 3 3 4 3" xfId="24614" xr:uid="{00000000-0005-0000-0000-0000B3A90000}"/>
    <cellStyle name="Percent 8 5 3 3 4 4" xfId="33859" xr:uid="{00000000-0005-0000-0000-0000B4A90000}"/>
    <cellStyle name="Percent 8 5 3 3 4 5" xfId="43104" xr:uid="{00000000-0005-0000-0000-0000B5A90000}"/>
    <cellStyle name="Percent 8 5 3 3 5" xfId="10382" xr:uid="{00000000-0005-0000-0000-0000B6A90000}"/>
    <cellStyle name="Percent 8 5 3 3 6" xfId="19632" xr:uid="{00000000-0005-0000-0000-0000B7A90000}"/>
    <cellStyle name="Percent 8 5 3 3 7" xfId="28877" xr:uid="{00000000-0005-0000-0000-0000B8A90000}"/>
    <cellStyle name="Percent 8 5 3 3 8" xfId="38122" xr:uid="{00000000-0005-0000-0000-0000B9A90000}"/>
    <cellStyle name="Percent 8 5 3 4" xfId="3260" xr:uid="{00000000-0005-0000-0000-0000BAA90000}"/>
    <cellStyle name="Percent 8 5 3 4 2" xfId="8242" xr:uid="{00000000-0005-0000-0000-0000BBA90000}"/>
    <cellStyle name="Percent 8 5 3 4 2 2" xfId="17487" xr:uid="{00000000-0005-0000-0000-0000BCA90000}"/>
    <cellStyle name="Percent 8 5 3 4 2 3" xfId="26737" xr:uid="{00000000-0005-0000-0000-0000BDA90000}"/>
    <cellStyle name="Percent 8 5 3 4 2 4" xfId="35982" xr:uid="{00000000-0005-0000-0000-0000BEA90000}"/>
    <cellStyle name="Percent 8 5 3 4 2 5" xfId="45227" xr:uid="{00000000-0005-0000-0000-0000BFA90000}"/>
    <cellStyle name="Percent 8 5 3 4 3" xfId="12505" xr:uid="{00000000-0005-0000-0000-0000C0A90000}"/>
    <cellStyle name="Percent 8 5 3 4 4" xfId="21755" xr:uid="{00000000-0005-0000-0000-0000C1A90000}"/>
    <cellStyle name="Percent 8 5 3 4 5" xfId="31000" xr:uid="{00000000-0005-0000-0000-0000C2A90000}"/>
    <cellStyle name="Percent 8 5 3 4 6" xfId="40245" xr:uid="{00000000-0005-0000-0000-0000C3A90000}"/>
    <cellStyle name="Percent 8 5 3 5" xfId="1722" xr:uid="{00000000-0005-0000-0000-0000C4A90000}"/>
    <cellStyle name="Percent 8 5 3 5 2" xfId="6704" xr:uid="{00000000-0005-0000-0000-0000C5A90000}"/>
    <cellStyle name="Percent 8 5 3 5 2 2" xfId="15949" xr:uid="{00000000-0005-0000-0000-0000C6A90000}"/>
    <cellStyle name="Percent 8 5 3 5 2 3" xfId="25199" xr:uid="{00000000-0005-0000-0000-0000C7A90000}"/>
    <cellStyle name="Percent 8 5 3 5 2 4" xfId="34444" xr:uid="{00000000-0005-0000-0000-0000C8A90000}"/>
    <cellStyle name="Percent 8 5 3 5 2 5" xfId="43689" xr:uid="{00000000-0005-0000-0000-0000C9A90000}"/>
    <cellStyle name="Percent 8 5 3 5 3" xfId="10967" xr:uid="{00000000-0005-0000-0000-0000CAA90000}"/>
    <cellStyle name="Percent 8 5 3 5 4" xfId="20217" xr:uid="{00000000-0005-0000-0000-0000CBA90000}"/>
    <cellStyle name="Percent 8 5 3 5 5" xfId="29462" xr:uid="{00000000-0005-0000-0000-0000CCA90000}"/>
    <cellStyle name="Percent 8 5 3 5 6" xfId="38707" xr:uid="{00000000-0005-0000-0000-0000CDA90000}"/>
    <cellStyle name="Percent 8 5 3 6" xfId="5400" xr:uid="{00000000-0005-0000-0000-0000CEA90000}"/>
    <cellStyle name="Percent 8 5 3 6 2" xfId="14645" xr:uid="{00000000-0005-0000-0000-0000CFA90000}"/>
    <cellStyle name="Percent 8 5 3 6 3" xfId="23895" xr:uid="{00000000-0005-0000-0000-0000D0A90000}"/>
    <cellStyle name="Percent 8 5 3 6 4" xfId="33140" xr:uid="{00000000-0005-0000-0000-0000D1A90000}"/>
    <cellStyle name="Percent 8 5 3 6 5" xfId="42385" xr:uid="{00000000-0005-0000-0000-0000D2A90000}"/>
    <cellStyle name="Percent 8 5 3 7" xfId="4698" xr:uid="{00000000-0005-0000-0000-0000D3A90000}"/>
    <cellStyle name="Percent 8 5 3 7 2" xfId="13943" xr:uid="{00000000-0005-0000-0000-0000D4A90000}"/>
    <cellStyle name="Percent 8 5 3 7 3" xfId="23193" xr:uid="{00000000-0005-0000-0000-0000D5A90000}"/>
    <cellStyle name="Percent 8 5 3 7 4" xfId="32438" xr:uid="{00000000-0005-0000-0000-0000D6A90000}"/>
    <cellStyle name="Percent 8 5 3 7 5" xfId="41683" xr:uid="{00000000-0005-0000-0000-0000D7A90000}"/>
    <cellStyle name="Percent 8 5 3 8" xfId="9663" xr:uid="{00000000-0005-0000-0000-0000D8A90000}"/>
    <cellStyle name="Percent 8 5 3 9" xfId="18913" xr:uid="{00000000-0005-0000-0000-0000D9A90000}"/>
    <cellStyle name="Percent 8 5 4" xfId="552" xr:uid="{00000000-0005-0000-0000-0000DAA90000}"/>
    <cellStyle name="Percent 8 5 4 10" xfId="37537" xr:uid="{00000000-0005-0000-0000-0000DBA90000}"/>
    <cellStyle name="Percent 8 5 4 2" xfId="1254" xr:uid="{00000000-0005-0000-0000-0000DCA90000}"/>
    <cellStyle name="Percent 8 5 4 2 2" xfId="4096" xr:uid="{00000000-0005-0000-0000-0000DDA90000}"/>
    <cellStyle name="Percent 8 5 4 2 2 2" xfId="9078" xr:uid="{00000000-0005-0000-0000-0000DEA90000}"/>
    <cellStyle name="Percent 8 5 4 2 2 2 2" xfId="18323" xr:uid="{00000000-0005-0000-0000-0000DFA90000}"/>
    <cellStyle name="Percent 8 5 4 2 2 2 3" xfId="27573" xr:uid="{00000000-0005-0000-0000-0000E0A90000}"/>
    <cellStyle name="Percent 8 5 4 2 2 2 4" xfId="36818" xr:uid="{00000000-0005-0000-0000-0000E1A90000}"/>
    <cellStyle name="Percent 8 5 4 2 2 2 5" xfId="46063" xr:uid="{00000000-0005-0000-0000-0000E2A90000}"/>
    <cellStyle name="Percent 8 5 4 2 2 3" xfId="13341" xr:uid="{00000000-0005-0000-0000-0000E3A90000}"/>
    <cellStyle name="Percent 8 5 4 2 2 4" xfId="22591" xr:uid="{00000000-0005-0000-0000-0000E4A90000}"/>
    <cellStyle name="Percent 8 5 4 2 2 5" xfId="31836" xr:uid="{00000000-0005-0000-0000-0000E5A90000}"/>
    <cellStyle name="Percent 8 5 4 2 2 6" xfId="41081" xr:uid="{00000000-0005-0000-0000-0000E6A90000}"/>
    <cellStyle name="Percent 8 5 4 2 3" xfId="2675" xr:uid="{00000000-0005-0000-0000-0000E7A90000}"/>
    <cellStyle name="Percent 8 5 4 2 3 2" xfId="7657" xr:uid="{00000000-0005-0000-0000-0000E8A90000}"/>
    <cellStyle name="Percent 8 5 4 2 3 2 2" xfId="16902" xr:uid="{00000000-0005-0000-0000-0000E9A90000}"/>
    <cellStyle name="Percent 8 5 4 2 3 2 3" xfId="26152" xr:uid="{00000000-0005-0000-0000-0000EAA90000}"/>
    <cellStyle name="Percent 8 5 4 2 3 2 4" xfId="35397" xr:uid="{00000000-0005-0000-0000-0000EBA90000}"/>
    <cellStyle name="Percent 8 5 4 2 3 2 5" xfId="44642" xr:uid="{00000000-0005-0000-0000-0000ECA90000}"/>
    <cellStyle name="Percent 8 5 4 2 3 3" xfId="11920" xr:uid="{00000000-0005-0000-0000-0000EDA90000}"/>
    <cellStyle name="Percent 8 5 4 2 3 4" xfId="21170" xr:uid="{00000000-0005-0000-0000-0000EEA90000}"/>
    <cellStyle name="Percent 8 5 4 2 3 5" xfId="30415" xr:uid="{00000000-0005-0000-0000-0000EFA90000}"/>
    <cellStyle name="Percent 8 5 4 2 3 6" xfId="39660" xr:uid="{00000000-0005-0000-0000-0000F0A90000}"/>
    <cellStyle name="Percent 8 5 4 2 4" xfId="6236" xr:uid="{00000000-0005-0000-0000-0000F1A90000}"/>
    <cellStyle name="Percent 8 5 4 2 4 2" xfId="15481" xr:uid="{00000000-0005-0000-0000-0000F2A90000}"/>
    <cellStyle name="Percent 8 5 4 2 4 3" xfId="24731" xr:uid="{00000000-0005-0000-0000-0000F3A90000}"/>
    <cellStyle name="Percent 8 5 4 2 4 4" xfId="33976" xr:uid="{00000000-0005-0000-0000-0000F4A90000}"/>
    <cellStyle name="Percent 8 5 4 2 4 5" xfId="43221" xr:uid="{00000000-0005-0000-0000-0000F5A90000}"/>
    <cellStyle name="Percent 8 5 4 2 5" xfId="10499" xr:uid="{00000000-0005-0000-0000-0000F6A90000}"/>
    <cellStyle name="Percent 8 5 4 2 6" xfId="19749" xr:uid="{00000000-0005-0000-0000-0000F7A90000}"/>
    <cellStyle name="Percent 8 5 4 2 7" xfId="28994" xr:uid="{00000000-0005-0000-0000-0000F8A90000}"/>
    <cellStyle name="Percent 8 5 4 2 8" xfId="38239" xr:uid="{00000000-0005-0000-0000-0000F9A90000}"/>
    <cellStyle name="Percent 8 5 4 3" xfId="3394" xr:uid="{00000000-0005-0000-0000-0000FAA90000}"/>
    <cellStyle name="Percent 8 5 4 3 2" xfId="8376" xr:uid="{00000000-0005-0000-0000-0000FBA90000}"/>
    <cellStyle name="Percent 8 5 4 3 2 2" xfId="17621" xr:uid="{00000000-0005-0000-0000-0000FCA90000}"/>
    <cellStyle name="Percent 8 5 4 3 2 3" xfId="26871" xr:uid="{00000000-0005-0000-0000-0000FDA90000}"/>
    <cellStyle name="Percent 8 5 4 3 2 4" xfId="36116" xr:uid="{00000000-0005-0000-0000-0000FEA90000}"/>
    <cellStyle name="Percent 8 5 4 3 2 5" xfId="45361" xr:uid="{00000000-0005-0000-0000-0000FFA90000}"/>
    <cellStyle name="Percent 8 5 4 3 3" xfId="12639" xr:uid="{00000000-0005-0000-0000-000000AA0000}"/>
    <cellStyle name="Percent 8 5 4 3 4" xfId="21889" xr:uid="{00000000-0005-0000-0000-000001AA0000}"/>
    <cellStyle name="Percent 8 5 4 3 5" xfId="31134" xr:uid="{00000000-0005-0000-0000-000002AA0000}"/>
    <cellStyle name="Percent 8 5 4 3 6" xfId="40379" xr:uid="{00000000-0005-0000-0000-000003AA0000}"/>
    <cellStyle name="Percent 8 5 4 4" xfId="1956" xr:uid="{00000000-0005-0000-0000-000004AA0000}"/>
    <cellStyle name="Percent 8 5 4 4 2" xfId="6938" xr:uid="{00000000-0005-0000-0000-000005AA0000}"/>
    <cellStyle name="Percent 8 5 4 4 2 2" xfId="16183" xr:uid="{00000000-0005-0000-0000-000006AA0000}"/>
    <cellStyle name="Percent 8 5 4 4 2 3" xfId="25433" xr:uid="{00000000-0005-0000-0000-000007AA0000}"/>
    <cellStyle name="Percent 8 5 4 4 2 4" xfId="34678" xr:uid="{00000000-0005-0000-0000-000008AA0000}"/>
    <cellStyle name="Percent 8 5 4 4 2 5" xfId="43923" xr:uid="{00000000-0005-0000-0000-000009AA0000}"/>
    <cellStyle name="Percent 8 5 4 4 3" xfId="11201" xr:uid="{00000000-0005-0000-0000-00000AAA0000}"/>
    <cellStyle name="Percent 8 5 4 4 4" xfId="20451" xr:uid="{00000000-0005-0000-0000-00000BAA0000}"/>
    <cellStyle name="Percent 8 5 4 4 5" xfId="29696" xr:uid="{00000000-0005-0000-0000-00000CAA0000}"/>
    <cellStyle name="Percent 8 5 4 4 6" xfId="38941" xr:uid="{00000000-0005-0000-0000-00000DAA0000}"/>
    <cellStyle name="Percent 8 5 4 5" xfId="5534" xr:uid="{00000000-0005-0000-0000-00000EAA0000}"/>
    <cellStyle name="Percent 8 5 4 5 2" xfId="14779" xr:uid="{00000000-0005-0000-0000-00000FAA0000}"/>
    <cellStyle name="Percent 8 5 4 5 3" xfId="24029" xr:uid="{00000000-0005-0000-0000-000010AA0000}"/>
    <cellStyle name="Percent 8 5 4 5 4" xfId="33274" xr:uid="{00000000-0005-0000-0000-000011AA0000}"/>
    <cellStyle name="Percent 8 5 4 5 5" xfId="42519" xr:uid="{00000000-0005-0000-0000-000012AA0000}"/>
    <cellStyle name="Percent 8 5 4 6" xfId="4815" xr:uid="{00000000-0005-0000-0000-000013AA0000}"/>
    <cellStyle name="Percent 8 5 4 6 2" xfId="14060" xr:uid="{00000000-0005-0000-0000-000014AA0000}"/>
    <cellStyle name="Percent 8 5 4 6 3" xfId="23310" xr:uid="{00000000-0005-0000-0000-000015AA0000}"/>
    <cellStyle name="Percent 8 5 4 6 4" xfId="32555" xr:uid="{00000000-0005-0000-0000-000016AA0000}"/>
    <cellStyle name="Percent 8 5 4 6 5" xfId="41800" xr:uid="{00000000-0005-0000-0000-000017AA0000}"/>
    <cellStyle name="Percent 8 5 4 7" xfId="9797" xr:uid="{00000000-0005-0000-0000-000018AA0000}"/>
    <cellStyle name="Percent 8 5 4 8" xfId="19047" xr:uid="{00000000-0005-0000-0000-000019AA0000}"/>
    <cellStyle name="Percent 8 5 4 9" xfId="28292" xr:uid="{00000000-0005-0000-0000-00001AAA0000}"/>
    <cellStyle name="Percent 8 5 5" xfId="903" xr:uid="{00000000-0005-0000-0000-00001BAA0000}"/>
    <cellStyle name="Percent 8 5 5 2" xfId="3745" xr:uid="{00000000-0005-0000-0000-00001CAA0000}"/>
    <cellStyle name="Percent 8 5 5 2 2" xfId="8727" xr:uid="{00000000-0005-0000-0000-00001DAA0000}"/>
    <cellStyle name="Percent 8 5 5 2 2 2" xfId="17972" xr:uid="{00000000-0005-0000-0000-00001EAA0000}"/>
    <cellStyle name="Percent 8 5 5 2 2 3" xfId="27222" xr:uid="{00000000-0005-0000-0000-00001FAA0000}"/>
    <cellStyle name="Percent 8 5 5 2 2 4" xfId="36467" xr:uid="{00000000-0005-0000-0000-000020AA0000}"/>
    <cellStyle name="Percent 8 5 5 2 2 5" xfId="45712" xr:uid="{00000000-0005-0000-0000-000021AA0000}"/>
    <cellStyle name="Percent 8 5 5 2 3" xfId="12990" xr:uid="{00000000-0005-0000-0000-000022AA0000}"/>
    <cellStyle name="Percent 8 5 5 2 4" xfId="22240" xr:uid="{00000000-0005-0000-0000-000023AA0000}"/>
    <cellStyle name="Percent 8 5 5 2 5" xfId="31485" xr:uid="{00000000-0005-0000-0000-000024AA0000}"/>
    <cellStyle name="Percent 8 5 5 2 6" xfId="40730" xr:uid="{00000000-0005-0000-0000-000025AA0000}"/>
    <cellStyle name="Percent 8 5 5 3" xfId="2307" xr:uid="{00000000-0005-0000-0000-000026AA0000}"/>
    <cellStyle name="Percent 8 5 5 3 2" xfId="7289" xr:uid="{00000000-0005-0000-0000-000027AA0000}"/>
    <cellStyle name="Percent 8 5 5 3 2 2" xfId="16534" xr:uid="{00000000-0005-0000-0000-000028AA0000}"/>
    <cellStyle name="Percent 8 5 5 3 2 3" xfId="25784" xr:uid="{00000000-0005-0000-0000-000029AA0000}"/>
    <cellStyle name="Percent 8 5 5 3 2 4" xfId="35029" xr:uid="{00000000-0005-0000-0000-00002AAA0000}"/>
    <cellStyle name="Percent 8 5 5 3 2 5" xfId="44274" xr:uid="{00000000-0005-0000-0000-00002BAA0000}"/>
    <cellStyle name="Percent 8 5 5 3 3" xfId="11552" xr:uid="{00000000-0005-0000-0000-00002CAA0000}"/>
    <cellStyle name="Percent 8 5 5 3 4" xfId="20802" xr:uid="{00000000-0005-0000-0000-00002DAA0000}"/>
    <cellStyle name="Percent 8 5 5 3 5" xfId="30047" xr:uid="{00000000-0005-0000-0000-00002EAA0000}"/>
    <cellStyle name="Percent 8 5 5 3 6" xfId="39292" xr:uid="{00000000-0005-0000-0000-00002FAA0000}"/>
    <cellStyle name="Percent 8 5 5 4" xfId="5885" xr:uid="{00000000-0005-0000-0000-000030AA0000}"/>
    <cellStyle name="Percent 8 5 5 4 2" xfId="15130" xr:uid="{00000000-0005-0000-0000-000031AA0000}"/>
    <cellStyle name="Percent 8 5 5 4 3" xfId="24380" xr:uid="{00000000-0005-0000-0000-000032AA0000}"/>
    <cellStyle name="Percent 8 5 5 4 4" xfId="33625" xr:uid="{00000000-0005-0000-0000-000033AA0000}"/>
    <cellStyle name="Percent 8 5 5 4 5" xfId="42870" xr:uid="{00000000-0005-0000-0000-000034AA0000}"/>
    <cellStyle name="Percent 8 5 5 5" xfId="10148" xr:uid="{00000000-0005-0000-0000-000035AA0000}"/>
    <cellStyle name="Percent 8 5 5 6" xfId="19398" xr:uid="{00000000-0005-0000-0000-000036AA0000}"/>
    <cellStyle name="Percent 8 5 5 7" xfId="28643" xr:uid="{00000000-0005-0000-0000-000037AA0000}"/>
    <cellStyle name="Percent 8 5 5 8" xfId="37888" xr:uid="{00000000-0005-0000-0000-000038AA0000}"/>
    <cellStyle name="Percent 8 5 6" xfId="3026" xr:uid="{00000000-0005-0000-0000-000039AA0000}"/>
    <cellStyle name="Percent 8 5 6 2" xfId="8008" xr:uid="{00000000-0005-0000-0000-00003AAA0000}"/>
    <cellStyle name="Percent 8 5 6 2 2" xfId="17253" xr:uid="{00000000-0005-0000-0000-00003BAA0000}"/>
    <cellStyle name="Percent 8 5 6 2 3" xfId="26503" xr:uid="{00000000-0005-0000-0000-00003CAA0000}"/>
    <cellStyle name="Percent 8 5 6 2 4" xfId="35748" xr:uid="{00000000-0005-0000-0000-00003DAA0000}"/>
    <cellStyle name="Percent 8 5 6 2 5" xfId="44993" xr:uid="{00000000-0005-0000-0000-00003EAA0000}"/>
    <cellStyle name="Percent 8 5 6 3" xfId="12271" xr:uid="{00000000-0005-0000-0000-00003FAA0000}"/>
    <cellStyle name="Percent 8 5 6 4" xfId="21521" xr:uid="{00000000-0005-0000-0000-000040AA0000}"/>
    <cellStyle name="Percent 8 5 6 5" xfId="30766" xr:uid="{00000000-0005-0000-0000-000041AA0000}"/>
    <cellStyle name="Percent 8 5 6 6" xfId="40011" xr:uid="{00000000-0005-0000-0000-000042AA0000}"/>
    <cellStyle name="Percent 8 5 7" xfId="1566" xr:uid="{00000000-0005-0000-0000-000043AA0000}"/>
    <cellStyle name="Percent 8 5 7 2" xfId="6548" xr:uid="{00000000-0005-0000-0000-000044AA0000}"/>
    <cellStyle name="Percent 8 5 7 2 2" xfId="15793" xr:uid="{00000000-0005-0000-0000-000045AA0000}"/>
    <cellStyle name="Percent 8 5 7 2 3" xfId="25043" xr:uid="{00000000-0005-0000-0000-000046AA0000}"/>
    <cellStyle name="Percent 8 5 7 2 4" xfId="34288" xr:uid="{00000000-0005-0000-0000-000047AA0000}"/>
    <cellStyle name="Percent 8 5 7 2 5" xfId="43533" xr:uid="{00000000-0005-0000-0000-000048AA0000}"/>
    <cellStyle name="Percent 8 5 7 3" xfId="10811" xr:uid="{00000000-0005-0000-0000-000049AA0000}"/>
    <cellStyle name="Percent 8 5 7 4" xfId="20061" xr:uid="{00000000-0005-0000-0000-00004AAA0000}"/>
    <cellStyle name="Percent 8 5 7 5" xfId="29306" xr:uid="{00000000-0005-0000-0000-00004BAA0000}"/>
    <cellStyle name="Percent 8 5 7 6" xfId="38551" xr:uid="{00000000-0005-0000-0000-00004CAA0000}"/>
    <cellStyle name="Percent 8 5 8" xfId="5166" xr:uid="{00000000-0005-0000-0000-00004DAA0000}"/>
    <cellStyle name="Percent 8 5 8 2" xfId="14411" xr:uid="{00000000-0005-0000-0000-00004EAA0000}"/>
    <cellStyle name="Percent 8 5 8 3" xfId="23661" xr:uid="{00000000-0005-0000-0000-00004FAA0000}"/>
    <cellStyle name="Percent 8 5 8 4" xfId="32906" xr:uid="{00000000-0005-0000-0000-000050AA0000}"/>
    <cellStyle name="Percent 8 5 8 5" xfId="42151" xr:uid="{00000000-0005-0000-0000-000051AA0000}"/>
    <cellStyle name="Percent 8 5 9" xfId="4464" xr:uid="{00000000-0005-0000-0000-000052AA0000}"/>
    <cellStyle name="Percent 8 5 9 2" xfId="13709" xr:uid="{00000000-0005-0000-0000-000053AA0000}"/>
    <cellStyle name="Percent 8 5 9 3" xfId="22959" xr:uid="{00000000-0005-0000-0000-000054AA0000}"/>
    <cellStyle name="Percent 8 5 9 4" xfId="32204" xr:uid="{00000000-0005-0000-0000-000055AA0000}"/>
    <cellStyle name="Percent 8 5 9 5" xfId="41449" xr:uid="{00000000-0005-0000-0000-000056AA0000}"/>
    <cellStyle name="Percent 8 6" xfId="222" xr:uid="{00000000-0005-0000-0000-000057AA0000}"/>
    <cellStyle name="Percent 8 6 10" xfId="27963" xr:uid="{00000000-0005-0000-0000-000058AA0000}"/>
    <cellStyle name="Percent 8 6 11" xfId="37208" xr:uid="{00000000-0005-0000-0000-000059AA0000}"/>
    <cellStyle name="Percent 8 6 2" xfId="591" xr:uid="{00000000-0005-0000-0000-00005AAA0000}"/>
    <cellStyle name="Percent 8 6 2 10" xfId="37576" xr:uid="{00000000-0005-0000-0000-00005BAA0000}"/>
    <cellStyle name="Percent 8 6 2 2" xfId="1293" xr:uid="{00000000-0005-0000-0000-00005CAA0000}"/>
    <cellStyle name="Percent 8 6 2 2 2" xfId="4135" xr:uid="{00000000-0005-0000-0000-00005DAA0000}"/>
    <cellStyle name="Percent 8 6 2 2 2 2" xfId="9117" xr:uid="{00000000-0005-0000-0000-00005EAA0000}"/>
    <cellStyle name="Percent 8 6 2 2 2 2 2" xfId="18362" xr:uid="{00000000-0005-0000-0000-00005FAA0000}"/>
    <cellStyle name="Percent 8 6 2 2 2 2 3" xfId="27612" xr:uid="{00000000-0005-0000-0000-000060AA0000}"/>
    <cellStyle name="Percent 8 6 2 2 2 2 4" xfId="36857" xr:uid="{00000000-0005-0000-0000-000061AA0000}"/>
    <cellStyle name="Percent 8 6 2 2 2 2 5" xfId="46102" xr:uid="{00000000-0005-0000-0000-000062AA0000}"/>
    <cellStyle name="Percent 8 6 2 2 2 3" xfId="13380" xr:uid="{00000000-0005-0000-0000-000063AA0000}"/>
    <cellStyle name="Percent 8 6 2 2 2 4" xfId="22630" xr:uid="{00000000-0005-0000-0000-000064AA0000}"/>
    <cellStyle name="Percent 8 6 2 2 2 5" xfId="31875" xr:uid="{00000000-0005-0000-0000-000065AA0000}"/>
    <cellStyle name="Percent 8 6 2 2 2 6" xfId="41120" xr:uid="{00000000-0005-0000-0000-000066AA0000}"/>
    <cellStyle name="Percent 8 6 2 2 3" xfId="2714" xr:uid="{00000000-0005-0000-0000-000067AA0000}"/>
    <cellStyle name="Percent 8 6 2 2 3 2" xfId="7696" xr:uid="{00000000-0005-0000-0000-000068AA0000}"/>
    <cellStyle name="Percent 8 6 2 2 3 2 2" xfId="16941" xr:uid="{00000000-0005-0000-0000-000069AA0000}"/>
    <cellStyle name="Percent 8 6 2 2 3 2 3" xfId="26191" xr:uid="{00000000-0005-0000-0000-00006AAA0000}"/>
    <cellStyle name="Percent 8 6 2 2 3 2 4" xfId="35436" xr:uid="{00000000-0005-0000-0000-00006BAA0000}"/>
    <cellStyle name="Percent 8 6 2 2 3 2 5" xfId="44681" xr:uid="{00000000-0005-0000-0000-00006CAA0000}"/>
    <cellStyle name="Percent 8 6 2 2 3 3" xfId="11959" xr:uid="{00000000-0005-0000-0000-00006DAA0000}"/>
    <cellStyle name="Percent 8 6 2 2 3 4" xfId="21209" xr:uid="{00000000-0005-0000-0000-00006EAA0000}"/>
    <cellStyle name="Percent 8 6 2 2 3 5" xfId="30454" xr:uid="{00000000-0005-0000-0000-00006FAA0000}"/>
    <cellStyle name="Percent 8 6 2 2 3 6" xfId="39699" xr:uid="{00000000-0005-0000-0000-000070AA0000}"/>
    <cellStyle name="Percent 8 6 2 2 4" xfId="6275" xr:uid="{00000000-0005-0000-0000-000071AA0000}"/>
    <cellStyle name="Percent 8 6 2 2 4 2" xfId="15520" xr:uid="{00000000-0005-0000-0000-000072AA0000}"/>
    <cellStyle name="Percent 8 6 2 2 4 3" xfId="24770" xr:uid="{00000000-0005-0000-0000-000073AA0000}"/>
    <cellStyle name="Percent 8 6 2 2 4 4" xfId="34015" xr:uid="{00000000-0005-0000-0000-000074AA0000}"/>
    <cellStyle name="Percent 8 6 2 2 4 5" xfId="43260" xr:uid="{00000000-0005-0000-0000-000075AA0000}"/>
    <cellStyle name="Percent 8 6 2 2 5" xfId="10538" xr:uid="{00000000-0005-0000-0000-000076AA0000}"/>
    <cellStyle name="Percent 8 6 2 2 6" xfId="19788" xr:uid="{00000000-0005-0000-0000-000077AA0000}"/>
    <cellStyle name="Percent 8 6 2 2 7" xfId="29033" xr:uid="{00000000-0005-0000-0000-000078AA0000}"/>
    <cellStyle name="Percent 8 6 2 2 8" xfId="38278" xr:uid="{00000000-0005-0000-0000-000079AA0000}"/>
    <cellStyle name="Percent 8 6 2 3" xfId="3433" xr:uid="{00000000-0005-0000-0000-00007AAA0000}"/>
    <cellStyle name="Percent 8 6 2 3 2" xfId="8415" xr:uid="{00000000-0005-0000-0000-00007BAA0000}"/>
    <cellStyle name="Percent 8 6 2 3 2 2" xfId="17660" xr:uid="{00000000-0005-0000-0000-00007CAA0000}"/>
    <cellStyle name="Percent 8 6 2 3 2 3" xfId="26910" xr:uid="{00000000-0005-0000-0000-00007DAA0000}"/>
    <cellStyle name="Percent 8 6 2 3 2 4" xfId="36155" xr:uid="{00000000-0005-0000-0000-00007EAA0000}"/>
    <cellStyle name="Percent 8 6 2 3 2 5" xfId="45400" xr:uid="{00000000-0005-0000-0000-00007FAA0000}"/>
    <cellStyle name="Percent 8 6 2 3 3" xfId="12678" xr:uid="{00000000-0005-0000-0000-000080AA0000}"/>
    <cellStyle name="Percent 8 6 2 3 4" xfId="21928" xr:uid="{00000000-0005-0000-0000-000081AA0000}"/>
    <cellStyle name="Percent 8 6 2 3 5" xfId="31173" xr:uid="{00000000-0005-0000-0000-000082AA0000}"/>
    <cellStyle name="Percent 8 6 2 3 6" xfId="40418" xr:uid="{00000000-0005-0000-0000-000083AA0000}"/>
    <cellStyle name="Percent 8 6 2 4" xfId="1995" xr:uid="{00000000-0005-0000-0000-000084AA0000}"/>
    <cellStyle name="Percent 8 6 2 4 2" xfId="6977" xr:uid="{00000000-0005-0000-0000-000085AA0000}"/>
    <cellStyle name="Percent 8 6 2 4 2 2" xfId="16222" xr:uid="{00000000-0005-0000-0000-000086AA0000}"/>
    <cellStyle name="Percent 8 6 2 4 2 3" xfId="25472" xr:uid="{00000000-0005-0000-0000-000087AA0000}"/>
    <cellStyle name="Percent 8 6 2 4 2 4" xfId="34717" xr:uid="{00000000-0005-0000-0000-000088AA0000}"/>
    <cellStyle name="Percent 8 6 2 4 2 5" xfId="43962" xr:uid="{00000000-0005-0000-0000-000089AA0000}"/>
    <cellStyle name="Percent 8 6 2 4 3" xfId="11240" xr:uid="{00000000-0005-0000-0000-00008AAA0000}"/>
    <cellStyle name="Percent 8 6 2 4 4" xfId="20490" xr:uid="{00000000-0005-0000-0000-00008BAA0000}"/>
    <cellStyle name="Percent 8 6 2 4 5" xfId="29735" xr:uid="{00000000-0005-0000-0000-00008CAA0000}"/>
    <cellStyle name="Percent 8 6 2 4 6" xfId="38980" xr:uid="{00000000-0005-0000-0000-00008DAA0000}"/>
    <cellStyle name="Percent 8 6 2 5" xfId="5573" xr:uid="{00000000-0005-0000-0000-00008EAA0000}"/>
    <cellStyle name="Percent 8 6 2 5 2" xfId="14818" xr:uid="{00000000-0005-0000-0000-00008FAA0000}"/>
    <cellStyle name="Percent 8 6 2 5 3" xfId="24068" xr:uid="{00000000-0005-0000-0000-000090AA0000}"/>
    <cellStyle name="Percent 8 6 2 5 4" xfId="33313" xr:uid="{00000000-0005-0000-0000-000091AA0000}"/>
    <cellStyle name="Percent 8 6 2 5 5" xfId="42558" xr:uid="{00000000-0005-0000-0000-000092AA0000}"/>
    <cellStyle name="Percent 8 6 2 6" xfId="4854" xr:uid="{00000000-0005-0000-0000-000093AA0000}"/>
    <cellStyle name="Percent 8 6 2 6 2" xfId="14099" xr:uid="{00000000-0005-0000-0000-000094AA0000}"/>
    <cellStyle name="Percent 8 6 2 6 3" xfId="23349" xr:uid="{00000000-0005-0000-0000-000095AA0000}"/>
    <cellStyle name="Percent 8 6 2 6 4" xfId="32594" xr:uid="{00000000-0005-0000-0000-000096AA0000}"/>
    <cellStyle name="Percent 8 6 2 6 5" xfId="41839" xr:uid="{00000000-0005-0000-0000-000097AA0000}"/>
    <cellStyle name="Percent 8 6 2 7" xfId="9836" xr:uid="{00000000-0005-0000-0000-000098AA0000}"/>
    <cellStyle name="Percent 8 6 2 8" xfId="19086" xr:uid="{00000000-0005-0000-0000-000099AA0000}"/>
    <cellStyle name="Percent 8 6 2 9" xfId="28331" xr:uid="{00000000-0005-0000-0000-00009AAA0000}"/>
    <cellStyle name="Percent 8 6 3" xfId="942" xr:uid="{00000000-0005-0000-0000-00009BAA0000}"/>
    <cellStyle name="Percent 8 6 3 2" xfId="3784" xr:uid="{00000000-0005-0000-0000-00009CAA0000}"/>
    <cellStyle name="Percent 8 6 3 2 2" xfId="8766" xr:uid="{00000000-0005-0000-0000-00009DAA0000}"/>
    <cellStyle name="Percent 8 6 3 2 2 2" xfId="18011" xr:uid="{00000000-0005-0000-0000-00009EAA0000}"/>
    <cellStyle name="Percent 8 6 3 2 2 3" xfId="27261" xr:uid="{00000000-0005-0000-0000-00009FAA0000}"/>
    <cellStyle name="Percent 8 6 3 2 2 4" xfId="36506" xr:uid="{00000000-0005-0000-0000-0000A0AA0000}"/>
    <cellStyle name="Percent 8 6 3 2 2 5" xfId="45751" xr:uid="{00000000-0005-0000-0000-0000A1AA0000}"/>
    <cellStyle name="Percent 8 6 3 2 3" xfId="13029" xr:uid="{00000000-0005-0000-0000-0000A2AA0000}"/>
    <cellStyle name="Percent 8 6 3 2 4" xfId="22279" xr:uid="{00000000-0005-0000-0000-0000A3AA0000}"/>
    <cellStyle name="Percent 8 6 3 2 5" xfId="31524" xr:uid="{00000000-0005-0000-0000-0000A4AA0000}"/>
    <cellStyle name="Percent 8 6 3 2 6" xfId="40769" xr:uid="{00000000-0005-0000-0000-0000A5AA0000}"/>
    <cellStyle name="Percent 8 6 3 3" xfId="2346" xr:uid="{00000000-0005-0000-0000-0000A6AA0000}"/>
    <cellStyle name="Percent 8 6 3 3 2" xfId="7328" xr:uid="{00000000-0005-0000-0000-0000A7AA0000}"/>
    <cellStyle name="Percent 8 6 3 3 2 2" xfId="16573" xr:uid="{00000000-0005-0000-0000-0000A8AA0000}"/>
    <cellStyle name="Percent 8 6 3 3 2 3" xfId="25823" xr:uid="{00000000-0005-0000-0000-0000A9AA0000}"/>
    <cellStyle name="Percent 8 6 3 3 2 4" xfId="35068" xr:uid="{00000000-0005-0000-0000-0000AAAA0000}"/>
    <cellStyle name="Percent 8 6 3 3 2 5" xfId="44313" xr:uid="{00000000-0005-0000-0000-0000ABAA0000}"/>
    <cellStyle name="Percent 8 6 3 3 3" xfId="11591" xr:uid="{00000000-0005-0000-0000-0000ACAA0000}"/>
    <cellStyle name="Percent 8 6 3 3 4" xfId="20841" xr:uid="{00000000-0005-0000-0000-0000ADAA0000}"/>
    <cellStyle name="Percent 8 6 3 3 5" xfId="30086" xr:uid="{00000000-0005-0000-0000-0000AEAA0000}"/>
    <cellStyle name="Percent 8 6 3 3 6" xfId="39331" xr:uid="{00000000-0005-0000-0000-0000AFAA0000}"/>
    <cellStyle name="Percent 8 6 3 4" xfId="5924" xr:uid="{00000000-0005-0000-0000-0000B0AA0000}"/>
    <cellStyle name="Percent 8 6 3 4 2" xfId="15169" xr:uid="{00000000-0005-0000-0000-0000B1AA0000}"/>
    <cellStyle name="Percent 8 6 3 4 3" xfId="24419" xr:uid="{00000000-0005-0000-0000-0000B2AA0000}"/>
    <cellStyle name="Percent 8 6 3 4 4" xfId="33664" xr:uid="{00000000-0005-0000-0000-0000B3AA0000}"/>
    <cellStyle name="Percent 8 6 3 4 5" xfId="42909" xr:uid="{00000000-0005-0000-0000-0000B4AA0000}"/>
    <cellStyle name="Percent 8 6 3 5" xfId="10187" xr:uid="{00000000-0005-0000-0000-0000B5AA0000}"/>
    <cellStyle name="Percent 8 6 3 6" xfId="19437" xr:uid="{00000000-0005-0000-0000-0000B6AA0000}"/>
    <cellStyle name="Percent 8 6 3 7" xfId="28682" xr:uid="{00000000-0005-0000-0000-0000B7AA0000}"/>
    <cellStyle name="Percent 8 6 3 8" xfId="37927" xr:uid="{00000000-0005-0000-0000-0000B8AA0000}"/>
    <cellStyle name="Percent 8 6 4" xfId="3065" xr:uid="{00000000-0005-0000-0000-0000B9AA0000}"/>
    <cellStyle name="Percent 8 6 4 2" xfId="8047" xr:uid="{00000000-0005-0000-0000-0000BAAA0000}"/>
    <cellStyle name="Percent 8 6 4 2 2" xfId="17292" xr:uid="{00000000-0005-0000-0000-0000BBAA0000}"/>
    <cellStyle name="Percent 8 6 4 2 3" xfId="26542" xr:uid="{00000000-0005-0000-0000-0000BCAA0000}"/>
    <cellStyle name="Percent 8 6 4 2 4" xfId="35787" xr:uid="{00000000-0005-0000-0000-0000BDAA0000}"/>
    <cellStyle name="Percent 8 6 4 2 5" xfId="45032" xr:uid="{00000000-0005-0000-0000-0000BEAA0000}"/>
    <cellStyle name="Percent 8 6 4 3" xfId="12310" xr:uid="{00000000-0005-0000-0000-0000BFAA0000}"/>
    <cellStyle name="Percent 8 6 4 4" xfId="21560" xr:uid="{00000000-0005-0000-0000-0000C0AA0000}"/>
    <cellStyle name="Percent 8 6 4 5" xfId="30805" xr:uid="{00000000-0005-0000-0000-0000C1AA0000}"/>
    <cellStyle name="Percent 8 6 4 6" xfId="40050" xr:uid="{00000000-0005-0000-0000-0000C2AA0000}"/>
    <cellStyle name="Percent 8 6 5" xfId="1761" xr:uid="{00000000-0005-0000-0000-0000C3AA0000}"/>
    <cellStyle name="Percent 8 6 5 2" xfId="6743" xr:uid="{00000000-0005-0000-0000-0000C4AA0000}"/>
    <cellStyle name="Percent 8 6 5 2 2" xfId="15988" xr:uid="{00000000-0005-0000-0000-0000C5AA0000}"/>
    <cellStyle name="Percent 8 6 5 2 3" xfId="25238" xr:uid="{00000000-0005-0000-0000-0000C6AA0000}"/>
    <cellStyle name="Percent 8 6 5 2 4" xfId="34483" xr:uid="{00000000-0005-0000-0000-0000C7AA0000}"/>
    <cellStyle name="Percent 8 6 5 2 5" xfId="43728" xr:uid="{00000000-0005-0000-0000-0000C8AA0000}"/>
    <cellStyle name="Percent 8 6 5 3" xfId="11006" xr:uid="{00000000-0005-0000-0000-0000C9AA0000}"/>
    <cellStyle name="Percent 8 6 5 4" xfId="20256" xr:uid="{00000000-0005-0000-0000-0000CAAA0000}"/>
    <cellStyle name="Percent 8 6 5 5" xfId="29501" xr:uid="{00000000-0005-0000-0000-0000CBAA0000}"/>
    <cellStyle name="Percent 8 6 5 6" xfId="38746" xr:uid="{00000000-0005-0000-0000-0000CCAA0000}"/>
    <cellStyle name="Percent 8 6 6" xfId="5205" xr:uid="{00000000-0005-0000-0000-0000CDAA0000}"/>
    <cellStyle name="Percent 8 6 6 2" xfId="14450" xr:uid="{00000000-0005-0000-0000-0000CEAA0000}"/>
    <cellStyle name="Percent 8 6 6 3" xfId="23700" xr:uid="{00000000-0005-0000-0000-0000CFAA0000}"/>
    <cellStyle name="Percent 8 6 6 4" xfId="32945" xr:uid="{00000000-0005-0000-0000-0000D0AA0000}"/>
    <cellStyle name="Percent 8 6 6 5" xfId="42190" xr:uid="{00000000-0005-0000-0000-0000D1AA0000}"/>
    <cellStyle name="Percent 8 6 7" xfId="4503" xr:uid="{00000000-0005-0000-0000-0000D2AA0000}"/>
    <cellStyle name="Percent 8 6 7 2" xfId="13748" xr:uid="{00000000-0005-0000-0000-0000D3AA0000}"/>
    <cellStyle name="Percent 8 6 7 3" xfId="22998" xr:uid="{00000000-0005-0000-0000-0000D4AA0000}"/>
    <cellStyle name="Percent 8 6 7 4" xfId="32243" xr:uid="{00000000-0005-0000-0000-0000D5AA0000}"/>
    <cellStyle name="Percent 8 6 7 5" xfId="41488" xr:uid="{00000000-0005-0000-0000-0000D6AA0000}"/>
    <cellStyle name="Percent 8 6 8" xfId="9468" xr:uid="{00000000-0005-0000-0000-0000D7AA0000}"/>
    <cellStyle name="Percent 8 6 9" xfId="18718" xr:uid="{00000000-0005-0000-0000-0000D8AA0000}"/>
    <cellStyle name="Percent 8 7" xfId="339" xr:uid="{00000000-0005-0000-0000-0000D9AA0000}"/>
    <cellStyle name="Percent 8 7 10" xfId="28080" xr:uid="{00000000-0005-0000-0000-0000DAAA0000}"/>
    <cellStyle name="Percent 8 7 11" xfId="37325" xr:uid="{00000000-0005-0000-0000-0000DBAA0000}"/>
    <cellStyle name="Percent 8 7 2" xfId="708" xr:uid="{00000000-0005-0000-0000-0000DCAA0000}"/>
    <cellStyle name="Percent 8 7 2 10" xfId="37693" xr:uid="{00000000-0005-0000-0000-0000DDAA0000}"/>
    <cellStyle name="Percent 8 7 2 2" xfId="1410" xr:uid="{00000000-0005-0000-0000-0000DEAA0000}"/>
    <cellStyle name="Percent 8 7 2 2 2" xfId="4252" xr:uid="{00000000-0005-0000-0000-0000DFAA0000}"/>
    <cellStyle name="Percent 8 7 2 2 2 2" xfId="9234" xr:uid="{00000000-0005-0000-0000-0000E0AA0000}"/>
    <cellStyle name="Percent 8 7 2 2 2 2 2" xfId="18479" xr:uid="{00000000-0005-0000-0000-0000E1AA0000}"/>
    <cellStyle name="Percent 8 7 2 2 2 2 3" xfId="27729" xr:uid="{00000000-0005-0000-0000-0000E2AA0000}"/>
    <cellStyle name="Percent 8 7 2 2 2 2 4" xfId="36974" xr:uid="{00000000-0005-0000-0000-0000E3AA0000}"/>
    <cellStyle name="Percent 8 7 2 2 2 2 5" xfId="46219" xr:uid="{00000000-0005-0000-0000-0000E4AA0000}"/>
    <cellStyle name="Percent 8 7 2 2 2 3" xfId="13497" xr:uid="{00000000-0005-0000-0000-0000E5AA0000}"/>
    <cellStyle name="Percent 8 7 2 2 2 4" xfId="22747" xr:uid="{00000000-0005-0000-0000-0000E6AA0000}"/>
    <cellStyle name="Percent 8 7 2 2 2 5" xfId="31992" xr:uid="{00000000-0005-0000-0000-0000E7AA0000}"/>
    <cellStyle name="Percent 8 7 2 2 2 6" xfId="41237" xr:uid="{00000000-0005-0000-0000-0000E8AA0000}"/>
    <cellStyle name="Percent 8 7 2 2 3" xfId="2831" xr:uid="{00000000-0005-0000-0000-0000E9AA0000}"/>
    <cellStyle name="Percent 8 7 2 2 3 2" xfId="7813" xr:uid="{00000000-0005-0000-0000-0000EAAA0000}"/>
    <cellStyle name="Percent 8 7 2 2 3 2 2" xfId="17058" xr:uid="{00000000-0005-0000-0000-0000EBAA0000}"/>
    <cellStyle name="Percent 8 7 2 2 3 2 3" xfId="26308" xr:uid="{00000000-0005-0000-0000-0000ECAA0000}"/>
    <cellStyle name="Percent 8 7 2 2 3 2 4" xfId="35553" xr:uid="{00000000-0005-0000-0000-0000EDAA0000}"/>
    <cellStyle name="Percent 8 7 2 2 3 2 5" xfId="44798" xr:uid="{00000000-0005-0000-0000-0000EEAA0000}"/>
    <cellStyle name="Percent 8 7 2 2 3 3" xfId="12076" xr:uid="{00000000-0005-0000-0000-0000EFAA0000}"/>
    <cellStyle name="Percent 8 7 2 2 3 4" xfId="21326" xr:uid="{00000000-0005-0000-0000-0000F0AA0000}"/>
    <cellStyle name="Percent 8 7 2 2 3 5" xfId="30571" xr:uid="{00000000-0005-0000-0000-0000F1AA0000}"/>
    <cellStyle name="Percent 8 7 2 2 3 6" xfId="39816" xr:uid="{00000000-0005-0000-0000-0000F2AA0000}"/>
    <cellStyle name="Percent 8 7 2 2 4" xfId="6392" xr:uid="{00000000-0005-0000-0000-0000F3AA0000}"/>
    <cellStyle name="Percent 8 7 2 2 4 2" xfId="15637" xr:uid="{00000000-0005-0000-0000-0000F4AA0000}"/>
    <cellStyle name="Percent 8 7 2 2 4 3" xfId="24887" xr:uid="{00000000-0005-0000-0000-0000F5AA0000}"/>
    <cellStyle name="Percent 8 7 2 2 4 4" xfId="34132" xr:uid="{00000000-0005-0000-0000-0000F6AA0000}"/>
    <cellStyle name="Percent 8 7 2 2 4 5" xfId="43377" xr:uid="{00000000-0005-0000-0000-0000F7AA0000}"/>
    <cellStyle name="Percent 8 7 2 2 5" xfId="10655" xr:uid="{00000000-0005-0000-0000-0000F8AA0000}"/>
    <cellStyle name="Percent 8 7 2 2 6" xfId="19905" xr:uid="{00000000-0005-0000-0000-0000F9AA0000}"/>
    <cellStyle name="Percent 8 7 2 2 7" xfId="29150" xr:uid="{00000000-0005-0000-0000-0000FAAA0000}"/>
    <cellStyle name="Percent 8 7 2 2 8" xfId="38395" xr:uid="{00000000-0005-0000-0000-0000FBAA0000}"/>
    <cellStyle name="Percent 8 7 2 3" xfId="3550" xr:uid="{00000000-0005-0000-0000-0000FCAA0000}"/>
    <cellStyle name="Percent 8 7 2 3 2" xfId="8532" xr:uid="{00000000-0005-0000-0000-0000FDAA0000}"/>
    <cellStyle name="Percent 8 7 2 3 2 2" xfId="17777" xr:uid="{00000000-0005-0000-0000-0000FEAA0000}"/>
    <cellStyle name="Percent 8 7 2 3 2 3" xfId="27027" xr:uid="{00000000-0005-0000-0000-0000FFAA0000}"/>
    <cellStyle name="Percent 8 7 2 3 2 4" xfId="36272" xr:uid="{00000000-0005-0000-0000-000000AB0000}"/>
    <cellStyle name="Percent 8 7 2 3 2 5" xfId="45517" xr:uid="{00000000-0005-0000-0000-000001AB0000}"/>
    <cellStyle name="Percent 8 7 2 3 3" xfId="12795" xr:uid="{00000000-0005-0000-0000-000002AB0000}"/>
    <cellStyle name="Percent 8 7 2 3 4" xfId="22045" xr:uid="{00000000-0005-0000-0000-000003AB0000}"/>
    <cellStyle name="Percent 8 7 2 3 5" xfId="31290" xr:uid="{00000000-0005-0000-0000-000004AB0000}"/>
    <cellStyle name="Percent 8 7 2 3 6" xfId="40535" xr:uid="{00000000-0005-0000-0000-000005AB0000}"/>
    <cellStyle name="Percent 8 7 2 4" xfId="2112" xr:uid="{00000000-0005-0000-0000-000006AB0000}"/>
    <cellStyle name="Percent 8 7 2 4 2" xfId="7094" xr:uid="{00000000-0005-0000-0000-000007AB0000}"/>
    <cellStyle name="Percent 8 7 2 4 2 2" xfId="16339" xr:uid="{00000000-0005-0000-0000-000008AB0000}"/>
    <cellStyle name="Percent 8 7 2 4 2 3" xfId="25589" xr:uid="{00000000-0005-0000-0000-000009AB0000}"/>
    <cellStyle name="Percent 8 7 2 4 2 4" xfId="34834" xr:uid="{00000000-0005-0000-0000-00000AAB0000}"/>
    <cellStyle name="Percent 8 7 2 4 2 5" xfId="44079" xr:uid="{00000000-0005-0000-0000-00000BAB0000}"/>
    <cellStyle name="Percent 8 7 2 4 3" xfId="11357" xr:uid="{00000000-0005-0000-0000-00000CAB0000}"/>
    <cellStyle name="Percent 8 7 2 4 4" xfId="20607" xr:uid="{00000000-0005-0000-0000-00000DAB0000}"/>
    <cellStyle name="Percent 8 7 2 4 5" xfId="29852" xr:uid="{00000000-0005-0000-0000-00000EAB0000}"/>
    <cellStyle name="Percent 8 7 2 4 6" xfId="39097" xr:uid="{00000000-0005-0000-0000-00000FAB0000}"/>
    <cellStyle name="Percent 8 7 2 5" xfId="5690" xr:uid="{00000000-0005-0000-0000-000010AB0000}"/>
    <cellStyle name="Percent 8 7 2 5 2" xfId="14935" xr:uid="{00000000-0005-0000-0000-000011AB0000}"/>
    <cellStyle name="Percent 8 7 2 5 3" xfId="24185" xr:uid="{00000000-0005-0000-0000-000012AB0000}"/>
    <cellStyle name="Percent 8 7 2 5 4" xfId="33430" xr:uid="{00000000-0005-0000-0000-000013AB0000}"/>
    <cellStyle name="Percent 8 7 2 5 5" xfId="42675" xr:uid="{00000000-0005-0000-0000-000014AB0000}"/>
    <cellStyle name="Percent 8 7 2 6" xfId="4971" xr:uid="{00000000-0005-0000-0000-000015AB0000}"/>
    <cellStyle name="Percent 8 7 2 6 2" xfId="14216" xr:uid="{00000000-0005-0000-0000-000016AB0000}"/>
    <cellStyle name="Percent 8 7 2 6 3" xfId="23466" xr:uid="{00000000-0005-0000-0000-000017AB0000}"/>
    <cellStyle name="Percent 8 7 2 6 4" xfId="32711" xr:uid="{00000000-0005-0000-0000-000018AB0000}"/>
    <cellStyle name="Percent 8 7 2 6 5" xfId="41956" xr:uid="{00000000-0005-0000-0000-000019AB0000}"/>
    <cellStyle name="Percent 8 7 2 7" xfId="9953" xr:uid="{00000000-0005-0000-0000-00001AAB0000}"/>
    <cellStyle name="Percent 8 7 2 8" xfId="19203" xr:uid="{00000000-0005-0000-0000-00001BAB0000}"/>
    <cellStyle name="Percent 8 7 2 9" xfId="28448" xr:uid="{00000000-0005-0000-0000-00001CAB0000}"/>
    <cellStyle name="Percent 8 7 3" xfId="1059" xr:uid="{00000000-0005-0000-0000-00001DAB0000}"/>
    <cellStyle name="Percent 8 7 3 2" xfId="3901" xr:uid="{00000000-0005-0000-0000-00001EAB0000}"/>
    <cellStyle name="Percent 8 7 3 2 2" xfId="8883" xr:uid="{00000000-0005-0000-0000-00001FAB0000}"/>
    <cellStyle name="Percent 8 7 3 2 2 2" xfId="18128" xr:uid="{00000000-0005-0000-0000-000020AB0000}"/>
    <cellStyle name="Percent 8 7 3 2 2 3" xfId="27378" xr:uid="{00000000-0005-0000-0000-000021AB0000}"/>
    <cellStyle name="Percent 8 7 3 2 2 4" xfId="36623" xr:uid="{00000000-0005-0000-0000-000022AB0000}"/>
    <cellStyle name="Percent 8 7 3 2 2 5" xfId="45868" xr:uid="{00000000-0005-0000-0000-000023AB0000}"/>
    <cellStyle name="Percent 8 7 3 2 3" xfId="13146" xr:uid="{00000000-0005-0000-0000-000024AB0000}"/>
    <cellStyle name="Percent 8 7 3 2 4" xfId="22396" xr:uid="{00000000-0005-0000-0000-000025AB0000}"/>
    <cellStyle name="Percent 8 7 3 2 5" xfId="31641" xr:uid="{00000000-0005-0000-0000-000026AB0000}"/>
    <cellStyle name="Percent 8 7 3 2 6" xfId="40886" xr:uid="{00000000-0005-0000-0000-000027AB0000}"/>
    <cellStyle name="Percent 8 7 3 3" xfId="2463" xr:uid="{00000000-0005-0000-0000-000028AB0000}"/>
    <cellStyle name="Percent 8 7 3 3 2" xfId="7445" xr:uid="{00000000-0005-0000-0000-000029AB0000}"/>
    <cellStyle name="Percent 8 7 3 3 2 2" xfId="16690" xr:uid="{00000000-0005-0000-0000-00002AAB0000}"/>
    <cellStyle name="Percent 8 7 3 3 2 3" xfId="25940" xr:uid="{00000000-0005-0000-0000-00002BAB0000}"/>
    <cellStyle name="Percent 8 7 3 3 2 4" xfId="35185" xr:uid="{00000000-0005-0000-0000-00002CAB0000}"/>
    <cellStyle name="Percent 8 7 3 3 2 5" xfId="44430" xr:uid="{00000000-0005-0000-0000-00002DAB0000}"/>
    <cellStyle name="Percent 8 7 3 3 3" xfId="11708" xr:uid="{00000000-0005-0000-0000-00002EAB0000}"/>
    <cellStyle name="Percent 8 7 3 3 4" xfId="20958" xr:uid="{00000000-0005-0000-0000-00002FAB0000}"/>
    <cellStyle name="Percent 8 7 3 3 5" xfId="30203" xr:uid="{00000000-0005-0000-0000-000030AB0000}"/>
    <cellStyle name="Percent 8 7 3 3 6" xfId="39448" xr:uid="{00000000-0005-0000-0000-000031AB0000}"/>
    <cellStyle name="Percent 8 7 3 4" xfId="6041" xr:uid="{00000000-0005-0000-0000-000032AB0000}"/>
    <cellStyle name="Percent 8 7 3 4 2" xfId="15286" xr:uid="{00000000-0005-0000-0000-000033AB0000}"/>
    <cellStyle name="Percent 8 7 3 4 3" xfId="24536" xr:uid="{00000000-0005-0000-0000-000034AB0000}"/>
    <cellStyle name="Percent 8 7 3 4 4" xfId="33781" xr:uid="{00000000-0005-0000-0000-000035AB0000}"/>
    <cellStyle name="Percent 8 7 3 4 5" xfId="43026" xr:uid="{00000000-0005-0000-0000-000036AB0000}"/>
    <cellStyle name="Percent 8 7 3 5" xfId="10304" xr:uid="{00000000-0005-0000-0000-000037AB0000}"/>
    <cellStyle name="Percent 8 7 3 6" xfId="19554" xr:uid="{00000000-0005-0000-0000-000038AB0000}"/>
    <cellStyle name="Percent 8 7 3 7" xfId="28799" xr:uid="{00000000-0005-0000-0000-000039AB0000}"/>
    <cellStyle name="Percent 8 7 3 8" xfId="38044" xr:uid="{00000000-0005-0000-0000-00003AAB0000}"/>
    <cellStyle name="Percent 8 7 4" xfId="3182" xr:uid="{00000000-0005-0000-0000-00003BAB0000}"/>
    <cellStyle name="Percent 8 7 4 2" xfId="8164" xr:uid="{00000000-0005-0000-0000-00003CAB0000}"/>
    <cellStyle name="Percent 8 7 4 2 2" xfId="17409" xr:uid="{00000000-0005-0000-0000-00003DAB0000}"/>
    <cellStyle name="Percent 8 7 4 2 3" xfId="26659" xr:uid="{00000000-0005-0000-0000-00003EAB0000}"/>
    <cellStyle name="Percent 8 7 4 2 4" xfId="35904" xr:uid="{00000000-0005-0000-0000-00003FAB0000}"/>
    <cellStyle name="Percent 8 7 4 2 5" xfId="45149" xr:uid="{00000000-0005-0000-0000-000040AB0000}"/>
    <cellStyle name="Percent 8 7 4 3" xfId="12427" xr:uid="{00000000-0005-0000-0000-000041AB0000}"/>
    <cellStyle name="Percent 8 7 4 4" xfId="21677" xr:uid="{00000000-0005-0000-0000-000042AB0000}"/>
    <cellStyle name="Percent 8 7 4 5" xfId="30922" xr:uid="{00000000-0005-0000-0000-000043AB0000}"/>
    <cellStyle name="Percent 8 7 4 6" xfId="40167" xr:uid="{00000000-0005-0000-0000-000044AB0000}"/>
    <cellStyle name="Percent 8 7 5" xfId="1644" xr:uid="{00000000-0005-0000-0000-000045AB0000}"/>
    <cellStyle name="Percent 8 7 5 2" xfId="6626" xr:uid="{00000000-0005-0000-0000-000046AB0000}"/>
    <cellStyle name="Percent 8 7 5 2 2" xfId="15871" xr:uid="{00000000-0005-0000-0000-000047AB0000}"/>
    <cellStyle name="Percent 8 7 5 2 3" xfId="25121" xr:uid="{00000000-0005-0000-0000-000048AB0000}"/>
    <cellStyle name="Percent 8 7 5 2 4" xfId="34366" xr:uid="{00000000-0005-0000-0000-000049AB0000}"/>
    <cellStyle name="Percent 8 7 5 2 5" xfId="43611" xr:uid="{00000000-0005-0000-0000-00004AAB0000}"/>
    <cellStyle name="Percent 8 7 5 3" xfId="10889" xr:uid="{00000000-0005-0000-0000-00004BAB0000}"/>
    <cellStyle name="Percent 8 7 5 4" xfId="20139" xr:uid="{00000000-0005-0000-0000-00004CAB0000}"/>
    <cellStyle name="Percent 8 7 5 5" xfId="29384" xr:uid="{00000000-0005-0000-0000-00004DAB0000}"/>
    <cellStyle name="Percent 8 7 5 6" xfId="38629" xr:uid="{00000000-0005-0000-0000-00004EAB0000}"/>
    <cellStyle name="Percent 8 7 6" xfId="5322" xr:uid="{00000000-0005-0000-0000-00004FAB0000}"/>
    <cellStyle name="Percent 8 7 6 2" xfId="14567" xr:uid="{00000000-0005-0000-0000-000050AB0000}"/>
    <cellStyle name="Percent 8 7 6 3" xfId="23817" xr:uid="{00000000-0005-0000-0000-000051AB0000}"/>
    <cellStyle name="Percent 8 7 6 4" xfId="33062" xr:uid="{00000000-0005-0000-0000-000052AB0000}"/>
    <cellStyle name="Percent 8 7 6 5" xfId="42307" xr:uid="{00000000-0005-0000-0000-000053AB0000}"/>
    <cellStyle name="Percent 8 7 7" xfId="4620" xr:uid="{00000000-0005-0000-0000-000054AB0000}"/>
    <cellStyle name="Percent 8 7 7 2" xfId="13865" xr:uid="{00000000-0005-0000-0000-000055AB0000}"/>
    <cellStyle name="Percent 8 7 7 3" xfId="23115" xr:uid="{00000000-0005-0000-0000-000056AB0000}"/>
    <cellStyle name="Percent 8 7 7 4" xfId="32360" xr:uid="{00000000-0005-0000-0000-000057AB0000}"/>
    <cellStyle name="Percent 8 7 7 5" xfId="41605" xr:uid="{00000000-0005-0000-0000-000058AB0000}"/>
    <cellStyle name="Percent 8 7 8" xfId="9585" xr:uid="{00000000-0005-0000-0000-000059AB0000}"/>
    <cellStyle name="Percent 8 7 9" xfId="18835" xr:uid="{00000000-0005-0000-0000-00005AAB0000}"/>
    <cellStyle name="Percent 8 8" xfId="473" xr:uid="{00000000-0005-0000-0000-00005BAB0000}"/>
    <cellStyle name="Percent 8 8 10" xfId="37459" xr:uid="{00000000-0005-0000-0000-00005CAB0000}"/>
    <cellStyle name="Percent 8 8 2" xfId="1176" xr:uid="{00000000-0005-0000-0000-00005DAB0000}"/>
    <cellStyle name="Percent 8 8 2 2" xfId="4018" xr:uid="{00000000-0005-0000-0000-00005EAB0000}"/>
    <cellStyle name="Percent 8 8 2 2 2" xfId="9000" xr:uid="{00000000-0005-0000-0000-00005FAB0000}"/>
    <cellStyle name="Percent 8 8 2 2 2 2" xfId="18245" xr:uid="{00000000-0005-0000-0000-000060AB0000}"/>
    <cellStyle name="Percent 8 8 2 2 2 3" xfId="27495" xr:uid="{00000000-0005-0000-0000-000061AB0000}"/>
    <cellStyle name="Percent 8 8 2 2 2 4" xfId="36740" xr:uid="{00000000-0005-0000-0000-000062AB0000}"/>
    <cellStyle name="Percent 8 8 2 2 2 5" xfId="45985" xr:uid="{00000000-0005-0000-0000-000063AB0000}"/>
    <cellStyle name="Percent 8 8 2 2 3" xfId="13263" xr:uid="{00000000-0005-0000-0000-000064AB0000}"/>
    <cellStyle name="Percent 8 8 2 2 4" xfId="22513" xr:uid="{00000000-0005-0000-0000-000065AB0000}"/>
    <cellStyle name="Percent 8 8 2 2 5" xfId="31758" xr:uid="{00000000-0005-0000-0000-000066AB0000}"/>
    <cellStyle name="Percent 8 8 2 2 6" xfId="41003" xr:uid="{00000000-0005-0000-0000-000067AB0000}"/>
    <cellStyle name="Percent 8 8 2 3" xfId="2597" xr:uid="{00000000-0005-0000-0000-000068AB0000}"/>
    <cellStyle name="Percent 8 8 2 3 2" xfId="7579" xr:uid="{00000000-0005-0000-0000-000069AB0000}"/>
    <cellStyle name="Percent 8 8 2 3 2 2" xfId="16824" xr:uid="{00000000-0005-0000-0000-00006AAB0000}"/>
    <cellStyle name="Percent 8 8 2 3 2 3" xfId="26074" xr:uid="{00000000-0005-0000-0000-00006BAB0000}"/>
    <cellStyle name="Percent 8 8 2 3 2 4" xfId="35319" xr:uid="{00000000-0005-0000-0000-00006CAB0000}"/>
    <cellStyle name="Percent 8 8 2 3 2 5" xfId="44564" xr:uid="{00000000-0005-0000-0000-00006DAB0000}"/>
    <cellStyle name="Percent 8 8 2 3 3" xfId="11842" xr:uid="{00000000-0005-0000-0000-00006EAB0000}"/>
    <cellStyle name="Percent 8 8 2 3 4" xfId="21092" xr:uid="{00000000-0005-0000-0000-00006FAB0000}"/>
    <cellStyle name="Percent 8 8 2 3 5" xfId="30337" xr:uid="{00000000-0005-0000-0000-000070AB0000}"/>
    <cellStyle name="Percent 8 8 2 3 6" xfId="39582" xr:uid="{00000000-0005-0000-0000-000071AB0000}"/>
    <cellStyle name="Percent 8 8 2 4" xfId="6158" xr:uid="{00000000-0005-0000-0000-000072AB0000}"/>
    <cellStyle name="Percent 8 8 2 4 2" xfId="15403" xr:uid="{00000000-0005-0000-0000-000073AB0000}"/>
    <cellStyle name="Percent 8 8 2 4 3" xfId="24653" xr:uid="{00000000-0005-0000-0000-000074AB0000}"/>
    <cellStyle name="Percent 8 8 2 4 4" xfId="33898" xr:uid="{00000000-0005-0000-0000-000075AB0000}"/>
    <cellStyle name="Percent 8 8 2 4 5" xfId="43143" xr:uid="{00000000-0005-0000-0000-000076AB0000}"/>
    <cellStyle name="Percent 8 8 2 5" xfId="10421" xr:uid="{00000000-0005-0000-0000-000077AB0000}"/>
    <cellStyle name="Percent 8 8 2 6" xfId="19671" xr:uid="{00000000-0005-0000-0000-000078AB0000}"/>
    <cellStyle name="Percent 8 8 2 7" xfId="28916" xr:uid="{00000000-0005-0000-0000-000079AB0000}"/>
    <cellStyle name="Percent 8 8 2 8" xfId="38161" xr:uid="{00000000-0005-0000-0000-00007AAB0000}"/>
    <cellStyle name="Percent 8 8 3" xfId="3316" xr:uid="{00000000-0005-0000-0000-00007BAB0000}"/>
    <cellStyle name="Percent 8 8 3 2" xfId="8298" xr:uid="{00000000-0005-0000-0000-00007CAB0000}"/>
    <cellStyle name="Percent 8 8 3 2 2" xfId="17543" xr:uid="{00000000-0005-0000-0000-00007DAB0000}"/>
    <cellStyle name="Percent 8 8 3 2 3" xfId="26793" xr:uid="{00000000-0005-0000-0000-00007EAB0000}"/>
    <cellStyle name="Percent 8 8 3 2 4" xfId="36038" xr:uid="{00000000-0005-0000-0000-00007FAB0000}"/>
    <cellStyle name="Percent 8 8 3 2 5" xfId="45283" xr:uid="{00000000-0005-0000-0000-000080AB0000}"/>
    <cellStyle name="Percent 8 8 3 3" xfId="12561" xr:uid="{00000000-0005-0000-0000-000081AB0000}"/>
    <cellStyle name="Percent 8 8 3 4" xfId="21811" xr:uid="{00000000-0005-0000-0000-000082AB0000}"/>
    <cellStyle name="Percent 8 8 3 5" xfId="31056" xr:uid="{00000000-0005-0000-0000-000083AB0000}"/>
    <cellStyle name="Percent 8 8 3 6" xfId="40301" xr:uid="{00000000-0005-0000-0000-000084AB0000}"/>
    <cellStyle name="Percent 8 8 4" xfId="1878" xr:uid="{00000000-0005-0000-0000-000085AB0000}"/>
    <cellStyle name="Percent 8 8 4 2" xfId="6860" xr:uid="{00000000-0005-0000-0000-000086AB0000}"/>
    <cellStyle name="Percent 8 8 4 2 2" xfId="16105" xr:uid="{00000000-0005-0000-0000-000087AB0000}"/>
    <cellStyle name="Percent 8 8 4 2 3" xfId="25355" xr:uid="{00000000-0005-0000-0000-000088AB0000}"/>
    <cellStyle name="Percent 8 8 4 2 4" xfId="34600" xr:uid="{00000000-0005-0000-0000-000089AB0000}"/>
    <cellStyle name="Percent 8 8 4 2 5" xfId="43845" xr:uid="{00000000-0005-0000-0000-00008AAB0000}"/>
    <cellStyle name="Percent 8 8 4 3" xfId="11123" xr:uid="{00000000-0005-0000-0000-00008BAB0000}"/>
    <cellStyle name="Percent 8 8 4 4" xfId="20373" xr:uid="{00000000-0005-0000-0000-00008CAB0000}"/>
    <cellStyle name="Percent 8 8 4 5" xfId="29618" xr:uid="{00000000-0005-0000-0000-00008DAB0000}"/>
    <cellStyle name="Percent 8 8 4 6" xfId="38863" xr:uid="{00000000-0005-0000-0000-00008EAB0000}"/>
    <cellStyle name="Percent 8 8 5" xfId="5456" xr:uid="{00000000-0005-0000-0000-00008FAB0000}"/>
    <cellStyle name="Percent 8 8 5 2" xfId="14701" xr:uid="{00000000-0005-0000-0000-000090AB0000}"/>
    <cellStyle name="Percent 8 8 5 3" xfId="23951" xr:uid="{00000000-0005-0000-0000-000091AB0000}"/>
    <cellStyle name="Percent 8 8 5 4" xfId="33196" xr:uid="{00000000-0005-0000-0000-000092AB0000}"/>
    <cellStyle name="Percent 8 8 5 5" xfId="42441" xr:uid="{00000000-0005-0000-0000-000093AB0000}"/>
    <cellStyle name="Percent 8 8 6" xfId="4386" xr:uid="{00000000-0005-0000-0000-000094AB0000}"/>
    <cellStyle name="Percent 8 8 6 2" xfId="13631" xr:uid="{00000000-0005-0000-0000-000095AB0000}"/>
    <cellStyle name="Percent 8 8 6 3" xfId="22881" xr:uid="{00000000-0005-0000-0000-000096AB0000}"/>
    <cellStyle name="Percent 8 8 6 4" xfId="32126" xr:uid="{00000000-0005-0000-0000-000097AB0000}"/>
    <cellStyle name="Percent 8 8 6 5" xfId="41371" xr:uid="{00000000-0005-0000-0000-000098AB0000}"/>
    <cellStyle name="Percent 8 8 7" xfId="9719" xr:uid="{00000000-0005-0000-0000-000099AB0000}"/>
    <cellStyle name="Percent 8 8 8" xfId="18969" xr:uid="{00000000-0005-0000-0000-00009AAB0000}"/>
    <cellStyle name="Percent 8 8 9" xfId="28214" xr:uid="{00000000-0005-0000-0000-00009BAB0000}"/>
    <cellStyle name="Percent 8 9" xfId="459" xr:uid="{00000000-0005-0000-0000-00009CAB0000}"/>
    <cellStyle name="Percent 8 9 2" xfId="3302" xr:uid="{00000000-0005-0000-0000-00009DAB0000}"/>
    <cellStyle name="Percent 8 9 2 2" xfId="8284" xr:uid="{00000000-0005-0000-0000-00009EAB0000}"/>
    <cellStyle name="Percent 8 9 2 2 2" xfId="17529" xr:uid="{00000000-0005-0000-0000-00009FAB0000}"/>
    <cellStyle name="Percent 8 9 2 2 3" xfId="26779" xr:uid="{00000000-0005-0000-0000-0000A0AB0000}"/>
    <cellStyle name="Percent 8 9 2 2 4" xfId="36024" xr:uid="{00000000-0005-0000-0000-0000A1AB0000}"/>
    <cellStyle name="Percent 8 9 2 2 5" xfId="45269" xr:uid="{00000000-0005-0000-0000-0000A2AB0000}"/>
    <cellStyle name="Percent 8 9 2 3" xfId="12547" xr:uid="{00000000-0005-0000-0000-0000A3AB0000}"/>
    <cellStyle name="Percent 8 9 2 4" xfId="21797" xr:uid="{00000000-0005-0000-0000-0000A4AB0000}"/>
    <cellStyle name="Percent 8 9 2 5" xfId="31042" xr:uid="{00000000-0005-0000-0000-0000A5AB0000}"/>
    <cellStyle name="Percent 8 9 2 6" xfId="40287" xr:uid="{00000000-0005-0000-0000-0000A6AB0000}"/>
    <cellStyle name="Percent 8 9 3" xfId="2583" xr:uid="{00000000-0005-0000-0000-0000A7AB0000}"/>
    <cellStyle name="Percent 8 9 3 2" xfId="7565" xr:uid="{00000000-0005-0000-0000-0000A8AB0000}"/>
    <cellStyle name="Percent 8 9 3 2 2" xfId="16810" xr:uid="{00000000-0005-0000-0000-0000A9AB0000}"/>
    <cellStyle name="Percent 8 9 3 2 3" xfId="26060" xr:uid="{00000000-0005-0000-0000-0000AAAB0000}"/>
    <cellStyle name="Percent 8 9 3 2 4" xfId="35305" xr:uid="{00000000-0005-0000-0000-0000ABAB0000}"/>
    <cellStyle name="Percent 8 9 3 2 5" xfId="44550" xr:uid="{00000000-0005-0000-0000-0000ACAB0000}"/>
    <cellStyle name="Percent 8 9 3 3" xfId="11828" xr:uid="{00000000-0005-0000-0000-0000ADAB0000}"/>
    <cellStyle name="Percent 8 9 3 4" xfId="21078" xr:uid="{00000000-0005-0000-0000-0000AEAB0000}"/>
    <cellStyle name="Percent 8 9 3 5" xfId="30323" xr:uid="{00000000-0005-0000-0000-0000AFAB0000}"/>
    <cellStyle name="Percent 8 9 3 6" xfId="39568" xr:uid="{00000000-0005-0000-0000-0000B0AB0000}"/>
    <cellStyle name="Percent 8 9 4" xfId="5442" xr:uid="{00000000-0005-0000-0000-0000B1AB0000}"/>
    <cellStyle name="Percent 8 9 4 2" xfId="14687" xr:uid="{00000000-0005-0000-0000-0000B2AB0000}"/>
    <cellStyle name="Percent 8 9 4 3" xfId="23937" xr:uid="{00000000-0005-0000-0000-0000B3AB0000}"/>
    <cellStyle name="Percent 8 9 4 4" xfId="33182" xr:uid="{00000000-0005-0000-0000-0000B4AB0000}"/>
    <cellStyle name="Percent 8 9 4 5" xfId="42427" xr:uid="{00000000-0005-0000-0000-0000B5AB0000}"/>
    <cellStyle name="Percent 8 9 5" xfId="4740" xr:uid="{00000000-0005-0000-0000-0000B6AB0000}"/>
    <cellStyle name="Percent 8 9 5 2" xfId="13985" xr:uid="{00000000-0005-0000-0000-0000B7AB0000}"/>
    <cellStyle name="Percent 8 9 5 3" xfId="23235" xr:uid="{00000000-0005-0000-0000-0000B8AB0000}"/>
    <cellStyle name="Percent 8 9 5 4" xfId="32480" xr:uid="{00000000-0005-0000-0000-0000B9AB0000}"/>
    <cellStyle name="Percent 8 9 5 5" xfId="41725" xr:uid="{00000000-0005-0000-0000-0000BAAB0000}"/>
    <cellStyle name="Percent 8 9 6" xfId="9705" xr:uid="{00000000-0005-0000-0000-0000BBAB0000}"/>
    <cellStyle name="Percent 8 9 7" xfId="18955" xr:uid="{00000000-0005-0000-0000-0000BCAB0000}"/>
    <cellStyle name="Percent 8 9 8" xfId="28200" xr:uid="{00000000-0005-0000-0000-0000BDAB0000}"/>
    <cellStyle name="Percent 8 9 9" xfId="37445" xr:uid="{00000000-0005-0000-0000-0000BEAB0000}"/>
    <cellStyle name="Percent 9" xfId="116" xr:uid="{00000000-0005-0000-0000-0000BFAB0000}"/>
    <cellStyle name="Percent 9 10" xfId="2964" xr:uid="{00000000-0005-0000-0000-0000C0AB0000}"/>
    <cellStyle name="Percent 9 10 2" xfId="7946" xr:uid="{00000000-0005-0000-0000-0000C1AB0000}"/>
    <cellStyle name="Percent 9 10 2 2" xfId="17191" xr:uid="{00000000-0005-0000-0000-0000C2AB0000}"/>
    <cellStyle name="Percent 9 10 2 3" xfId="26441" xr:uid="{00000000-0005-0000-0000-0000C3AB0000}"/>
    <cellStyle name="Percent 9 10 2 4" xfId="35686" xr:uid="{00000000-0005-0000-0000-0000C4AB0000}"/>
    <cellStyle name="Percent 9 10 2 5" xfId="44931" xr:uid="{00000000-0005-0000-0000-0000C5AB0000}"/>
    <cellStyle name="Percent 9 10 3" xfId="12209" xr:uid="{00000000-0005-0000-0000-0000C6AB0000}"/>
    <cellStyle name="Percent 9 10 4" xfId="21459" xr:uid="{00000000-0005-0000-0000-0000C7AB0000}"/>
    <cellStyle name="Percent 9 10 5" xfId="30704" xr:uid="{00000000-0005-0000-0000-0000C8AB0000}"/>
    <cellStyle name="Percent 9 10 6" xfId="39949" xr:uid="{00000000-0005-0000-0000-0000C9AB0000}"/>
    <cellStyle name="Percent 9 11" xfId="1543" xr:uid="{00000000-0005-0000-0000-0000CAAB0000}"/>
    <cellStyle name="Percent 9 11 2" xfId="6525" xr:uid="{00000000-0005-0000-0000-0000CBAB0000}"/>
    <cellStyle name="Percent 9 11 2 2" xfId="15770" xr:uid="{00000000-0005-0000-0000-0000CCAB0000}"/>
    <cellStyle name="Percent 9 11 2 3" xfId="25020" xr:uid="{00000000-0005-0000-0000-0000CDAB0000}"/>
    <cellStyle name="Percent 9 11 2 4" xfId="34265" xr:uid="{00000000-0005-0000-0000-0000CEAB0000}"/>
    <cellStyle name="Percent 9 11 2 5" xfId="43510" xr:uid="{00000000-0005-0000-0000-0000CFAB0000}"/>
    <cellStyle name="Percent 9 11 3" xfId="10788" xr:uid="{00000000-0005-0000-0000-0000D0AB0000}"/>
    <cellStyle name="Percent 9 11 4" xfId="20038" xr:uid="{00000000-0005-0000-0000-0000D1AB0000}"/>
    <cellStyle name="Percent 9 11 5" xfId="29283" xr:uid="{00000000-0005-0000-0000-0000D2AB0000}"/>
    <cellStyle name="Percent 9 11 6" xfId="38528" xr:uid="{00000000-0005-0000-0000-0000D3AB0000}"/>
    <cellStyle name="Percent 9 12" xfId="5104" xr:uid="{00000000-0005-0000-0000-0000D4AB0000}"/>
    <cellStyle name="Percent 9 12 2" xfId="14349" xr:uid="{00000000-0005-0000-0000-0000D5AB0000}"/>
    <cellStyle name="Percent 9 12 3" xfId="23599" xr:uid="{00000000-0005-0000-0000-0000D6AB0000}"/>
    <cellStyle name="Percent 9 12 4" xfId="32844" xr:uid="{00000000-0005-0000-0000-0000D7AB0000}"/>
    <cellStyle name="Percent 9 12 5" xfId="42089" xr:uid="{00000000-0005-0000-0000-0000D8AB0000}"/>
    <cellStyle name="Percent 9 13" xfId="4367" xr:uid="{00000000-0005-0000-0000-0000D9AB0000}"/>
    <cellStyle name="Percent 9 13 2" xfId="13612" xr:uid="{00000000-0005-0000-0000-0000DAAB0000}"/>
    <cellStyle name="Percent 9 13 3" xfId="22862" xr:uid="{00000000-0005-0000-0000-0000DBAB0000}"/>
    <cellStyle name="Percent 9 13 4" xfId="32107" xr:uid="{00000000-0005-0000-0000-0000DCAB0000}"/>
    <cellStyle name="Percent 9 13 5" xfId="41352" xr:uid="{00000000-0005-0000-0000-0000DDAB0000}"/>
    <cellStyle name="Percent 9 14" xfId="9367" xr:uid="{00000000-0005-0000-0000-0000DEAB0000}"/>
    <cellStyle name="Percent 9 15" xfId="18617" xr:uid="{00000000-0005-0000-0000-0000DFAB0000}"/>
    <cellStyle name="Percent 9 16" xfId="27862" xr:uid="{00000000-0005-0000-0000-0000E0AB0000}"/>
    <cellStyle name="Percent 9 17" xfId="37107" xr:uid="{00000000-0005-0000-0000-0000E1AB0000}"/>
    <cellStyle name="Percent 9 2" xfId="131" xr:uid="{00000000-0005-0000-0000-0000E2AB0000}"/>
    <cellStyle name="Percent 9 2 10" xfId="5117" xr:uid="{00000000-0005-0000-0000-0000E3AB0000}"/>
    <cellStyle name="Percent 9 2 10 2" xfId="14362" xr:uid="{00000000-0005-0000-0000-0000E4AB0000}"/>
    <cellStyle name="Percent 9 2 10 3" xfId="23612" xr:uid="{00000000-0005-0000-0000-0000E5AB0000}"/>
    <cellStyle name="Percent 9 2 10 4" xfId="32857" xr:uid="{00000000-0005-0000-0000-0000E6AB0000}"/>
    <cellStyle name="Percent 9 2 10 5" xfId="42102" xr:uid="{00000000-0005-0000-0000-0000E7AB0000}"/>
    <cellStyle name="Percent 9 2 11" xfId="4415" xr:uid="{00000000-0005-0000-0000-0000E8AB0000}"/>
    <cellStyle name="Percent 9 2 11 2" xfId="13660" xr:uid="{00000000-0005-0000-0000-0000E9AB0000}"/>
    <cellStyle name="Percent 9 2 11 3" xfId="22910" xr:uid="{00000000-0005-0000-0000-0000EAAB0000}"/>
    <cellStyle name="Percent 9 2 11 4" xfId="32155" xr:uid="{00000000-0005-0000-0000-0000EBAB0000}"/>
    <cellStyle name="Percent 9 2 11 5" xfId="41400" xr:uid="{00000000-0005-0000-0000-0000ECAB0000}"/>
    <cellStyle name="Percent 9 2 12" xfId="9380" xr:uid="{00000000-0005-0000-0000-0000EDAB0000}"/>
    <cellStyle name="Percent 9 2 13" xfId="18630" xr:uid="{00000000-0005-0000-0000-0000EEAB0000}"/>
    <cellStyle name="Percent 9 2 14" xfId="27875" xr:uid="{00000000-0005-0000-0000-0000EFAB0000}"/>
    <cellStyle name="Percent 9 2 15" xfId="37120" xr:uid="{00000000-0005-0000-0000-0000F0AB0000}"/>
    <cellStyle name="Percent 9 2 2" xfId="211" xr:uid="{00000000-0005-0000-0000-0000F1AB0000}"/>
    <cellStyle name="Percent 9 2 2 10" xfId="9458" xr:uid="{00000000-0005-0000-0000-0000F2AB0000}"/>
    <cellStyle name="Percent 9 2 2 11" xfId="18708" xr:uid="{00000000-0005-0000-0000-0000F3AB0000}"/>
    <cellStyle name="Percent 9 2 2 12" xfId="27953" xr:uid="{00000000-0005-0000-0000-0000F4AB0000}"/>
    <cellStyle name="Percent 9 2 2 13" xfId="37198" xr:uid="{00000000-0005-0000-0000-0000F5AB0000}"/>
    <cellStyle name="Percent 9 2 2 2" xfId="290" xr:uid="{00000000-0005-0000-0000-0000F6AB0000}"/>
    <cellStyle name="Percent 9 2 2 2 10" xfId="28031" xr:uid="{00000000-0005-0000-0000-0000F7AB0000}"/>
    <cellStyle name="Percent 9 2 2 2 11" xfId="37276" xr:uid="{00000000-0005-0000-0000-0000F8AB0000}"/>
    <cellStyle name="Percent 9 2 2 2 2" xfId="659" xr:uid="{00000000-0005-0000-0000-0000F9AB0000}"/>
    <cellStyle name="Percent 9 2 2 2 2 10" xfId="37644" xr:uid="{00000000-0005-0000-0000-0000FAAB0000}"/>
    <cellStyle name="Percent 9 2 2 2 2 2" xfId="1361" xr:uid="{00000000-0005-0000-0000-0000FBAB0000}"/>
    <cellStyle name="Percent 9 2 2 2 2 2 2" xfId="4203" xr:uid="{00000000-0005-0000-0000-0000FCAB0000}"/>
    <cellStyle name="Percent 9 2 2 2 2 2 2 2" xfId="9185" xr:uid="{00000000-0005-0000-0000-0000FDAB0000}"/>
    <cellStyle name="Percent 9 2 2 2 2 2 2 2 2" xfId="18430" xr:uid="{00000000-0005-0000-0000-0000FEAB0000}"/>
    <cellStyle name="Percent 9 2 2 2 2 2 2 2 3" xfId="27680" xr:uid="{00000000-0005-0000-0000-0000FFAB0000}"/>
    <cellStyle name="Percent 9 2 2 2 2 2 2 2 4" xfId="36925" xr:uid="{00000000-0005-0000-0000-000000AC0000}"/>
    <cellStyle name="Percent 9 2 2 2 2 2 2 2 5" xfId="46170" xr:uid="{00000000-0005-0000-0000-000001AC0000}"/>
    <cellStyle name="Percent 9 2 2 2 2 2 2 3" xfId="13448" xr:uid="{00000000-0005-0000-0000-000002AC0000}"/>
    <cellStyle name="Percent 9 2 2 2 2 2 2 4" xfId="22698" xr:uid="{00000000-0005-0000-0000-000003AC0000}"/>
    <cellStyle name="Percent 9 2 2 2 2 2 2 5" xfId="31943" xr:uid="{00000000-0005-0000-0000-000004AC0000}"/>
    <cellStyle name="Percent 9 2 2 2 2 2 2 6" xfId="41188" xr:uid="{00000000-0005-0000-0000-000005AC0000}"/>
    <cellStyle name="Percent 9 2 2 2 2 2 3" xfId="2782" xr:uid="{00000000-0005-0000-0000-000006AC0000}"/>
    <cellStyle name="Percent 9 2 2 2 2 2 3 2" xfId="7764" xr:uid="{00000000-0005-0000-0000-000007AC0000}"/>
    <cellStyle name="Percent 9 2 2 2 2 2 3 2 2" xfId="17009" xr:uid="{00000000-0005-0000-0000-000008AC0000}"/>
    <cellStyle name="Percent 9 2 2 2 2 2 3 2 3" xfId="26259" xr:uid="{00000000-0005-0000-0000-000009AC0000}"/>
    <cellStyle name="Percent 9 2 2 2 2 2 3 2 4" xfId="35504" xr:uid="{00000000-0005-0000-0000-00000AAC0000}"/>
    <cellStyle name="Percent 9 2 2 2 2 2 3 2 5" xfId="44749" xr:uid="{00000000-0005-0000-0000-00000BAC0000}"/>
    <cellStyle name="Percent 9 2 2 2 2 2 3 3" xfId="12027" xr:uid="{00000000-0005-0000-0000-00000CAC0000}"/>
    <cellStyle name="Percent 9 2 2 2 2 2 3 4" xfId="21277" xr:uid="{00000000-0005-0000-0000-00000DAC0000}"/>
    <cellStyle name="Percent 9 2 2 2 2 2 3 5" xfId="30522" xr:uid="{00000000-0005-0000-0000-00000EAC0000}"/>
    <cellStyle name="Percent 9 2 2 2 2 2 3 6" xfId="39767" xr:uid="{00000000-0005-0000-0000-00000FAC0000}"/>
    <cellStyle name="Percent 9 2 2 2 2 2 4" xfId="6343" xr:uid="{00000000-0005-0000-0000-000010AC0000}"/>
    <cellStyle name="Percent 9 2 2 2 2 2 4 2" xfId="15588" xr:uid="{00000000-0005-0000-0000-000011AC0000}"/>
    <cellStyle name="Percent 9 2 2 2 2 2 4 3" xfId="24838" xr:uid="{00000000-0005-0000-0000-000012AC0000}"/>
    <cellStyle name="Percent 9 2 2 2 2 2 4 4" xfId="34083" xr:uid="{00000000-0005-0000-0000-000013AC0000}"/>
    <cellStyle name="Percent 9 2 2 2 2 2 4 5" xfId="43328" xr:uid="{00000000-0005-0000-0000-000014AC0000}"/>
    <cellStyle name="Percent 9 2 2 2 2 2 5" xfId="10606" xr:uid="{00000000-0005-0000-0000-000015AC0000}"/>
    <cellStyle name="Percent 9 2 2 2 2 2 6" xfId="19856" xr:uid="{00000000-0005-0000-0000-000016AC0000}"/>
    <cellStyle name="Percent 9 2 2 2 2 2 7" xfId="29101" xr:uid="{00000000-0005-0000-0000-000017AC0000}"/>
    <cellStyle name="Percent 9 2 2 2 2 2 8" xfId="38346" xr:uid="{00000000-0005-0000-0000-000018AC0000}"/>
    <cellStyle name="Percent 9 2 2 2 2 3" xfId="3501" xr:uid="{00000000-0005-0000-0000-000019AC0000}"/>
    <cellStyle name="Percent 9 2 2 2 2 3 2" xfId="8483" xr:uid="{00000000-0005-0000-0000-00001AAC0000}"/>
    <cellStyle name="Percent 9 2 2 2 2 3 2 2" xfId="17728" xr:uid="{00000000-0005-0000-0000-00001BAC0000}"/>
    <cellStyle name="Percent 9 2 2 2 2 3 2 3" xfId="26978" xr:uid="{00000000-0005-0000-0000-00001CAC0000}"/>
    <cellStyle name="Percent 9 2 2 2 2 3 2 4" xfId="36223" xr:uid="{00000000-0005-0000-0000-00001DAC0000}"/>
    <cellStyle name="Percent 9 2 2 2 2 3 2 5" xfId="45468" xr:uid="{00000000-0005-0000-0000-00001EAC0000}"/>
    <cellStyle name="Percent 9 2 2 2 2 3 3" xfId="12746" xr:uid="{00000000-0005-0000-0000-00001FAC0000}"/>
    <cellStyle name="Percent 9 2 2 2 2 3 4" xfId="21996" xr:uid="{00000000-0005-0000-0000-000020AC0000}"/>
    <cellStyle name="Percent 9 2 2 2 2 3 5" xfId="31241" xr:uid="{00000000-0005-0000-0000-000021AC0000}"/>
    <cellStyle name="Percent 9 2 2 2 2 3 6" xfId="40486" xr:uid="{00000000-0005-0000-0000-000022AC0000}"/>
    <cellStyle name="Percent 9 2 2 2 2 4" xfId="2063" xr:uid="{00000000-0005-0000-0000-000023AC0000}"/>
    <cellStyle name="Percent 9 2 2 2 2 4 2" xfId="7045" xr:uid="{00000000-0005-0000-0000-000024AC0000}"/>
    <cellStyle name="Percent 9 2 2 2 2 4 2 2" xfId="16290" xr:uid="{00000000-0005-0000-0000-000025AC0000}"/>
    <cellStyle name="Percent 9 2 2 2 2 4 2 3" xfId="25540" xr:uid="{00000000-0005-0000-0000-000026AC0000}"/>
    <cellStyle name="Percent 9 2 2 2 2 4 2 4" xfId="34785" xr:uid="{00000000-0005-0000-0000-000027AC0000}"/>
    <cellStyle name="Percent 9 2 2 2 2 4 2 5" xfId="44030" xr:uid="{00000000-0005-0000-0000-000028AC0000}"/>
    <cellStyle name="Percent 9 2 2 2 2 4 3" xfId="11308" xr:uid="{00000000-0005-0000-0000-000029AC0000}"/>
    <cellStyle name="Percent 9 2 2 2 2 4 4" xfId="20558" xr:uid="{00000000-0005-0000-0000-00002AAC0000}"/>
    <cellStyle name="Percent 9 2 2 2 2 4 5" xfId="29803" xr:uid="{00000000-0005-0000-0000-00002BAC0000}"/>
    <cellStyle name="Percent 9 2 2 2 2 4 6" xfId="39048" xr:uid="{00000000-0005-0000-0000-00002CAC0000}"/>
    <cellStyle name="Percent 9 2 2 2 2 5" xfId="5641" xr:uid="{00000000-0005-0000-0000-00002DAC0000}"/>
    <cellStyle name="Percent 9 2 2 2 2 5 2" xfId="14886" xr:uid="{00000000-0005-0000-0000-00002EAC0000}"/>
    <cellStyle name="Percent 9 2 2 2 2 5 3" xfId="24136" xr:uid="{00000000-0005-0000-0000-00002FAC0000}"/>
    <cellStyle name="Percent 9 2 2 2 2 5 4" xfId="33381" xr:uid="{00000000-0005-0000-0000-000030AC0000}"/>
    <cellStyle name="Percent 9 2 2 2 2 5 5" xfId="42626" xr:uid="{00000000-0005-0000-0000-000031AC0000}"/>
    <cellStyle name="Percent 9 2 2 2 2 6" xfId="4922" xr:uid="{00000000-0005-0000-0000-000032AC0000}"/>
    <cellStyle name="Percent 9 2 2 2 2 6 2" xfId="14167" xr:uid="{00000000-0005-0000-0000-000033AC0000}"/>
    <cellStyle name="Percent 9 2 2 2 2 6 3" xfId="23417" xr:uid="{00000000-0005-0000-0000-000034AC0000}"/>
    <cellStyle name="Percent 9 2 2 2 2 6 4" xfId="32662" xr:uid="{00000000-0005-0000-0000-000035AC0000}"/>
    <cellStyle name="Percent 9 2 2 2 2 6 5" xfId="41907" xr:uid="{00000000-0005-0000-0000-000036AC0000}"/>
    <cellStyle name="Percent 9 2 2 2 2 7" xfId="9904" xr:uid="{00000000-0005-0000-0000-000037AC0000}"/>
    <cellStyle name="Percent 9 2 2 2 2 8" xfId="19154" xr:uid="{00000000-0005-0000-0000-000038AC0000}"/>
    <cellStyle name="Percent 9 2 2 2 2 9" xfId="28399" xr:uid="{00000000-0005-0000-0000-000039AC0000}"/>
    <cellStyle name="Percent 9 2 2 2 3" xfId="1010" xr:uid="{00000000-0005-0000-0000-00003AAC0000}"/>
    <cellStyle name="Percent 9 2 2 2 3 2" xfId="3852" xr:uid="{00000000-0005-0000-0000-00003BAC0000}"/>
    <cellStyle name="Percent 9 2 2 2 3 2 2" xfId="8834" xr:uid="{00000000-0005-0000-0000-00003CAC0000}"/>
    <cellStyle name="Percent 9 2 2 2 3 2 2 2" xfId="18079" xr:uid="{00000000-0005-0000-0000-00003DAC0000}"/>
    <cellStyle name="Percent 9 2 2 2 3 2 2 3" xfId="27329" xr:uid="{00000000-0005-0000-0000-00003EAC0000}"/>
    <cellStyle name="Percent 9 2 2 2 3 2 2 4" xfId="36574" xr:uid="{00000000-0005-0000-0000-00003FAC0000}"/>
    <cellStyle name="Percent 9 2 2 2 3 2 2 5" xfId="45819" xr:uid="{00000000-0005-0000-0000-000040AC0000}"/>
    <cellStyle name="Percent 9 2 2 2 3 2 3" xfId="13097" xr:uid="{00000000-0005-0000-0000-000041AC0000}"/>
    <cellStyle name="Percent 9 2 2 2 3 2 4" xfId="22347" xr:uid="{00000000-0005-0000-0000-000042AC0000}"/>
    <cellStyle name="Percent 9 2 2 2 3 2 5" xfId="31592" xr:uid="{00000000-0005-0000-0000-000043AC0000}"/>
    <cellStyle name="Percent 9 2 2 2 3 2 6" xfId="40837" xr:uid="{00000000-0005-0000-0000-000044AC0000}"/>
    <cellStyle name="Percent 9 2 2 2 3 3" xfId="2414" xr:uid="{00000000-0005-0000-0000-000045AC0000}"/>
    <cellStyle name="Percent 9 2 2 2 3 3 2" xfId="7396" xr:uid="{00000000-0005-0000-0000-000046AC0000}"/>
    <cellStyle name="Percent 9 2 2 2 3 3 2 2" xfId="16641" xr:uid="{00000000-0005-0000-0000-000047AC0000}"/>
    <cellStyle name="Percent 9 2 2 2 3 3 2 3" xfId="25891" xr:uid="{00000000-0005-0000-0000-000048AC0000}"/>
    <cellStyle name="Percent 9 2 2 2 3 3 2 4" xfId="35136" xr:uid="{00000000-0005-0000-0000-000049AC0000}"/>
    <cellStyle name="Percent 9 2 2 2 3 3 2 5" xfId="44381" xr:uid="{00000000-0005-0000-0000-00004AAC0000}"/>
    <cellStyle name="Percent 9 2 2 2 3 3 3" xfId="11659" xr:uid="{00000000-0005-0000-0000-00004BAC0000}"/>
    <cellStyle name="Percent 9 2 2 2 3 3 4" xfId="20909" xr:uid="{00000000-0005-0000-0000-00004CAC0000}"/>
    <cellStyle name="Percent 9 2 2 2 3 3 5" xfId="30154" xr:uid="{00000000-0005-0000-0000-00004DAC0000}"/>
    <cellStyle name="Percent 9 2 2 2 3 3 6" xfId="39399" xr:uid="{00000000-0005-0000-0000-00004EAC0000}"/>
    <cellStyle name="Percent 9 2 2 2 3 4" xfId="5992" xr:uid="{00000000-0005-0000-0000-00004FAC0000}"/>
    <cellStyle name="Percent 9 2 2 2 3 4 2" xfId="15237" xr:uid="{00000000-0005-0000-0000-000050AC0000}"/>
    <cellStyle name="Percent 9 2 2 2 3 4 3" xfId="24487" xr:uid="{00000000-0005-0000-0000-000051AC0000}"/>
    <cellStyle name="Percent 9 2 2 2 3 4 4" xfId="33732" xr:uid="{00000000-0005-0000-0000-000052AC0000}"/>
    <cellStyle name="Percent 9 2 2 2 3 4 5" xfId="42977" xr:uid="{00000000-0005-0000-0000-000053AC0000}"/>
    <cellStyle name="Percent 9 2 2 2 3 5" xfId="10255" xr:uid="{00000000-0005-0000-0000-000054AC0000}"/>
    <cellStyle name="Percent 9 2 2 2 3 6" xfId="19505" xr:uid="{00000000-0005-0000-0000-000055AC0000}"/>
    <cellStyle name="Percent 9 2 2 2 3 7" xfId="28750" xr:uid="{00000000-0005-0000-0000-000056AC0000}"/>
    <cellStyle name="Percent 9 2 2 2 3 8" xfId="37995" xr:uid="{00000000-0005-0000-0000-000057AC0000}"/>
    <cellStyle name="Percent 9 2 2 2 4" xfId="3133" xr:uid="{00000000-0005-0000-0000-000058AC0000}"/>
    <cellStyle name="Percent 9 2 2 2 4 2" xfId="8115" xr:uid="{00000000-0005-0000-0000-000059AC0000}"/>
    <cellStyle name="Percent 9 2 2 2 4 2 2" xfId="17360" xr:uid="{00000000-0005-0000-0000-00005AAC0000}"/>
    <cellStyle name="Percent 9 2 2 2 4 2 3" xfId="26610" xr:uid="{00000000-0005-0000-0000-00005BAC0000}"/>
    <cellStyle name="Percent 9 2 2 2 4 2 4" xfId="35855" xr:uid="{00000000-0005-0000-0000-00005CAC0000}"/>
    <cellStyle name="Percent 9 2 2 2 4 2 5" xfId="45100" xr:uid="{00000000-0005-0000-0000-00005DAC0000}"/>
    <cellStyle name="Percent 9 2 2 2 4 3" xfId="12378" xr:uid="{00000000-0005-0000-0000-00005EAC0000}"/>
    <cellStyle name="Percent 9 2 2 2 4 4" xfId="21628" xr:uid="{00000000-0005-0000-0000-00005FAC0000}"/>
    <cellStyle name="Percent 9 2 2 2 4 5" xfId="30873" xr:uid="{00000000-0005-0000-0000-000060AC0000}"/>
    <cellStyle name="Percent 9 2 2 2 4 6" xfId="40118" xr:uid="{00000000-0005-0000-0000-000061AC0000}"/>
    <cellStyle name="Percent 9 2 2 2 5" xfId="1829" xr:uid="{00000000-0005-0000-0000-000062AC0000}"/>
    <cellStyle name="Percent 9 2 2 2 5 2" xfId="6811" xr:uid="{00000000-0005-0000-0000-000063AC0000}"/>
    <cellStyle name="Percent 9 2 2 2 5 2 2" xfId="16056" xr:uid="{00000000-0005-0000-0000-000064AC0000}"/>
    <cellStyle name="Percent 9 2 2 2 5 2 3" xfId="25306" xr:uid="{00000000-0005-0000-0000-000065AC0000}"/>
    <cellStyle name="Percent 9 2 2 2 5 2 4" xfId="34551" xr:uid="{00000000-0005-0000-0000-000066AC0000}"/>
    <cellStyle name="Percent 9 2 2 2 5 2 5" xfId="43796" xr:uid="{00000000-0005-0000-0000-000067AC0000}"/>
    <cellStyle name="Percent 9 2 2 2 5 3" xfId="11074" xr:uid="{00000000-0005-0000-0000-000068AC0000}"/>
    <cellStyle name="Percent 9 2 2 2 5 4" xfId="20324" xr:uid="{00000000-0005-0000-0000-000069AC0000}"/>
    <cellStyle name="Percent 9 2 2 2 5 5" xfId="29569" xr:uid="{00000000-0005-0000-0000-00006AAC0000}"/>
    <cellStyle name="Percent 9 2 2 2 5 6" xfId="38814" xr:uid="{00000000-0005-0000-0000-00006BAC0000}"/>
    <cellStyle name="Percent 9 2 2 2 6" xfId="5273" xr:uid="{00000000-0005-0000-0000-00006CAC0000}"/>
    <cellStyle name="Percent 9 2 2 2 6 2" xfId="14518" xr:uid="{00000000-0005-0000-0000-00006DAC0000}"/>
    <cellStyle name="Percent 9 2 2 2 6 3" xfId="23768" xr:uid="{00000000-0005-0000-0000-00006EAC0000}"/>
    <cellStyle name="Percent 9 2 2 2 6 4" xfId="33013" xr:uid="{00000000-0005-0000-0000-00006FAC0000}"/>
    <cellStyle name="Percent 9 2 2 2 6 5" xfId="42258" xr:uid="{00000000-0005-0000-0000-000070AC0000}"/>
    <cellStyle name="Percent 9 2 2 2 7" xfId="4571" xr:uid="{00000000-0005-0000-0000-000071AC0000}"/>
    <cellStyle name="Percent 9 2 2 2 7 2" xfId="13816" xr:uid="{00000000-0005-0000-0000-000072AC0000}"/>
    <cellStyle name="Percent 9 2 2 2 7 3" xfId="23066" xr:uid="{00000000-0005-0000-0000-000073AC0000}"/>
    <cellStyle name="Percent 9 2 2 2 7 4" xfId="32311" xr:uid="{00000000-0005-0000-0000-000074AC0000}"/>
    <cellStyle name="Percent 9 2 2 2 7 5" xfId="41556" xr:uid="{00000000-0005-0000-0000-000075AC0000}"/>
    <cellStyle name="Percent 9 2 2 2 8" xfId="9536" xr:uid="{00000000-0005-0000-0000-000076AC0000}"/>
    <cellStyle name="Percent 9 2 2 2 9" xfId="18786" xr:uid="{00000000-0005-0000-0000-000077AC0000}"/>
    <cellStyle name="Percent 9 2 2 3" xfId="446" xr:uid="{00000000-0005-0000-0000-000078AC0000}"/>
    <cellStyle name="Percent 9 2 2 3 10" xfId="28187" xr:uid="{00000000-0005-0000-0000-000079AC0000}"/>
    <cellStyle name="Percent 9 2 2 3 11" xfId="37432" xr:uid="{00000000-0005-0000-0000-00007AAC0000}"/>
    <cellStyle name="Percent 9 2 2 3 2" xfId="815" xr:uid="{00000000-0005-0000-0000-00007BAC0000}"/>
    <cellStyle name="Percent 9 2 2 3 2 10" xfId="37800" xr:uid="{00000000-0005-0000-0000-00007CAC0000}"/>
    <cellStyle name="Percent 9 2 2 3 2 2" xfId="1517" xr:uid="{00000000-0005-0000-0000-00007DAC0000}"/>
    <cellStyle name="Percent 9 2 2 3 2 2 2" xfId="4359" xr:uid="{00000000-0005-0000-0000-00007EAC0000}"/>
    <cellStyle name="Percent 9 2 2 3 2 2 2 2" xfId="9341" xr:uid="{00000000-0005-0000-0000-00007FAC0000}"/>
    <cellStyle name="Percent 9 2 2 3 2 2 2 2 2" xfId="18586" xr:uid="{00000000-0005-0000-0000-000080AC0000}"/>
    <cellStyle name="Percent 9 2 2 3 2 2 2 2 3" xfId="27836" xr:uid="{00000000-0005-0000-0000-000081AC0000}"/>
    <cellStyle name="Percent 9 2 2 3 2 2 2 2 4" xfId="37081" xr:uid="{00000000-0005-0000-0000-000082AC0000}"/>
    <cellStyle name="Percent 9 2 2 3 2 2 2 2 5" xfId="46326" xr:uid="{00000000-0005-0000-0000-000083AC0000}"/>
    <cellStyle name="Percent 9 2 2 3 2 2 2 3" xfId="13604" xr:uid="{00000000-0005-0000-0000-000084AC0000}"/>
    <cellStyle name="Percent 9 2 2 3 2 2 2 4" xfId="22854" xr:uid="{00000000-0005-0000-0000-000085AC0000}"/>
    <cellStyle name="Percent 9 2 2 3 2 2 2 5" xfId="32099" xr:uid="{00000000-0005-0000-0000-000086AC0000}"/>
    <cellStyle name="Percent 9 2 2 3 2 2 2 6" xfId="41344" xr:uid="{00000000-0005-0000-0000-000087AC0000}"/>
    <cellStyle name="Percent 9 2 2 3 2 2 3" xfId="2938" xr:uid="{00000000-0005-0000-0000-000088AC0000}"/>
    <cellStyle name="Percent 9 2 2 3 2 2 3 2" xfId="7920" xr:uid="{00000000-0005-0000-0000-000089AC0000}"/>
    <cellStyle name="Percent 9 2 2 3 2 2 3 2 2" xfId="17165" xr:uid="{00000000-0005-0000-0000-00008AAC0000}"/>
    <cellStyle name="Percent 9 2 2 3 2 2 3 2 3" xfId="26415" xr:uid="{00000000-0005-0000-0000-00008BAC0000}"/>
    <cellStyle name="Percent 9 2 2 3 2 2 3 2 4" xfId="35660" xr:uid="{00000000-0005-0000-0000-00008CAC0000}"/>
    <cellStyle name="Percent 9 2 2 3 2 2 3 2 5" xfId="44905" xr:uid="{00000000-0005-0000-0000-00008DAC0000}"/>
    <cellStyle name="Percent 9 2 2 3 2 2 3 3" xfId="12183" xr:uid="{00000000-0005-0000-0000-00008EAC0000}"/>
    <cellStyle name="Percent 9 2 2 3 2 2 3 4" xfId="21433" xr:uid="{00000000-0005-0000-0000-00008FAC0000}"/>
    <cellStyle name="Percent 9 2 2 3 2 2 3 5" xfId="30678" xr:uid="{00000000-0005-0000-0000-000090AC0000}"/>
    <cellStyle name="Percent 9 2 2 3 2 2 3 6" xfId="39923" xr:uid="{00000000-0005-0000-0000-000091AC0000}"/>
    <cellStyle name="Percent 9 2 2 3 2 2 4" xfId="6499" xr:uid="{00000000-0005-0000-0000-000092AC0000}"/>
    <cellStyle name="Percent 9 2 2 3 2 2 4 2" xfId="15744" xr:uid="{00000000-0005-0000-0000-000093AC0000}"/>
    <cellStyle name="Percent 9 2 2 3 2 2 4 3" xfId="24994" xr:uid="{00000000-0005-0000-0000-000094AC0000}"/>
    <cellStyle name="Percent 9 2 2 3 2 2 4 4" xfId="34239" xr:uid="{00000000-0005-0000-0000-000095AC0000}"/>
    <cellStyle name="Percent 9 2 2 3 2 2 4 5" xfId="43484" xr:uid="{00000000-0005-0000-0000-000096AC0000}"/>
    <cellStyle name="Percent 9 2 2 3 2 2 5" xfId="10762" xr:uid="{00000000-0005-0000-0000-000097AC0000}"/>
    <cellStyle name="Percent 9 2 2 3 2 2 6" xfId="20012" xr:uid="{00000000-0005-0000-0000-000098AC0000}"/>
    <cellStyle name="Percent 9 2 2 3 2 2 7" xfId="29257" xr:uid="{00000000-0005-0000-0000-000099AC0000}"/>
    <cellStyle name="Percent 9 2 2 3 2 2 8" xfId="38502" xr:uid="{00000000-0005-0000-0000-00009AAC0000}"/>
    <cellStyle name="Percent 9 2 2 3 2 3" xfId="3657" xr:uid="{00000000-0005-0000-0000-00009BAC0000}"/>
    <cellStyle name="Percent 9 2 2 3 2 3 2" xfId="8639" xr:uid="{00000000-0005-0000-0000-00009CAC0000}"/>
    <cellStyle name="Percent 9 2 2 3 2 3 2 2" xfId="17884" xr:uid="{00000000-0005-0000-0000-00009DAC0000}"/>
    <cellStyle name="Percent 9 2 2 3 2 3 2 3" xfId="27134" xr:uid="{00000000-0005-0000-0000-00009EAC0000}"/>
    <cellStyle name="Percent 9 2 2 3 2 3 2 4" xfId="36379" xr:uid="{00000000-0005-0000-0000-00009FAC0000}"/>
    <cellStyle name="Percent 9 2 2 3 2 3 2 5" xfId="45624" xr:uid="{00000000-0005-0000-0000-0000A0AC0000}"/>
    <cellStyle name="Percent 9 2 2 3 2 3 3" xfId="12902" xr:uid="{00000000-0005-0000-0000-0000A1AC0000}"/>
    <cellStyle name="Percent 9 2 2 3 2 3 4" xfId="22152" xr:uid="{00000000-0005-0000-0000-0000A2AC0000}"/>
    <cellStyle name="Percent 9 2 2 3 2 3 5" xfId="31397" xr:uid="{00000000-0005-0000-0000-0000A3AC0000}"/>
    <cellStyle name="Percent 9 2 2 3 2 3 6" xfId="40642" xr:uid="{00000000-0005-0000-0000-0000A4AC0000}"/>
    <cellStyle name="Percent 9 2 2 3 2 4" xfId="2219" xr:uid="{00000000-0005-0000-0000-0000A5AC0000}"/>
    <cellStyle name="Percent 9 2 2 3 2 4 2" xfId="7201" xr:uid="{00000000-0005-0000-0000-0000A6AC0000}"/>
    <cellStyle name="Percent 9 2 2 3 2 4 2 2" xfId="16446" xr:uid="{00000000-0005-0000-0000-0000A7AC0000}"/>
    <cellStyle name="Percent 9 2 2 3 2 4 2 3" xfId="25696" xr:uid="{00000000-0005-0000-0000-0000A8AC0000}"/>
    <cellStyle name="Percent 9 2 2 3 2 4 2 4" xfId="34941" xr:uid="{00000000-0005-0000-0000-0000A9AC0000}"/>
    <cellStyle name="Percent 9 2 2 3 2 4 2 5" xfId="44186" xr:uid="{00000000-0005-0000-0000-0000AAAC0000}"/>
    <cellStyle name="Percent 9 2 2 3 2 4 3" xfId="11464" xr:uid="{00000000-0005-0000-0000-0000ABAC0000}"/>
    <cellStyle name="Percent 9 2 2 3 2 4 4" xfId="20714" xr:uid="{00000000-0005-0000-0000-0000ACAC0000}"/>
    <cellStyle name="Percent 9 2 2 3 2 4 5" xfId="29959" xr:uid="{00000000-0005-0000-0000-0000ADAC0000}"/>
    <cellStyle name="Percent 9 2 2 3 2 4 6" xfId="39204" xr:uid="{00000000-0005-0000-0000-0000AEAC0000}"/>
    <cellStyle name="Percent 9 2 2 3 2 5" xfId="5797" xr:uid="{00000000-0005-0000-0000-0000AFAC0000}"/>
    <cellStyle name="Percent 9 2 2 3 2 5 2" xfId="15042" xr:uid="{00000000-0005-0000-0000-0000B0AC0000}"/>
    <cellStyle name="Percent 9 2 2 3 2 5 3" xfId="24292" xr:uid="{00000000-0005-0000-0000-0000B1AC0000}"/>
    <cellStyle name="Percent 9 2 2 3 2 5 4" xfId="33537" xr:uid="{00000000-0005-0000-0000-0000B2AC0000}"/>
    <cellStyle name="Percent 9 2 2 3 2 5 5" xfId="42782" xr:uid="{00000000-0005-0000-0000-0000B3AC0000}"/>
    <cellStyle name="Percent 9 2 2 3 2 6" xfId="5078" xr:uid="{00000000-0005-0000-0000-0000B4AC0000}"/>
    <cellStyle name="Percent 9 2 2 3 2 6 2" xfId="14323" xr:uid="{00000000-0005-0000-0000-0000B5AC0000}"/>
    <cellStyle name="Percent 9 2 2 3 2 6 3" xfId="23573" xr:uid="{00000000-0005-0000-0000-0000B6AC0000}"/>
    <cellStyle name="Percent 9 2 2 3 2 6 4" xfId="32818" xr:uid="{00000000-0005-0000-0000-0000B7AC0000}"/>
    <cellStyle name="Percent 9 2 2 3 2 6 5" xfId="42063" xr:uid="{00000000-0005-0000-0000-0000B8AC0000}"/>
    <cellStyle name="Percent 9 2 2 3 2 7" xfId="10060" xr:uid="{00000000-0005-0000-0000-0000B9AC0000}"/>
    <cellStyle name="Percent 9 2 2 3 2 8" xfId="19310" xr:uid="{00000000-0005-0000-0000-0000BAAC0000}"/>
    <cellStyle name="Percent 9 2 2 3 2 9" xfId="28555" xr:uid="{00000000-0005-0000-0000-0000BBAC0000}"/>
    <cellStyle name="Percent 9 2 2 3 3" xfId="1166" xr:uid="{00000000-0005-0000-0000-0000BCAC0000}"/>
    <cellStyle name="Percent 9 2 2 3 3 2" xfId="4008" xr:uid="{00000000-0005-0000-0000-0000BDAC0000}"/>
    <cellStyle name="Percent 9 2 2 3 3 2 2" xfId="8990" xr:uid="{00000000-0005-0000-0000-0000BEAC0000}"/>
    <cellStyle name="Percent 9 2 2 3 3 2 2 2" xfId="18235" xr:uid="{00000000-0005-0000-0000-0000BFAC0000}"/>
    <cellStyle name="Percent 9 2 2 3 3 2 2 3" xfId="27485" xr:uid="{00000000-0005-0000-0000-0000C0AC0000}"/>
    <cellStyle name="Percent 9 2 2 3 3 2 2 4" xfId="36730" xr:uid="{00000000-0005-0000-0000-0000C1AC0000}"/>
    <cellStyle name="Percent 9 2 2 3 3 2 2 5" xfId="45975" xr:uid="{00000000-0005-0000-0000-0000C2AC0000}"/>
    <cellStyle name="Percent 9 2 2 3 3 2 3" xfId="13253" xr:uid="{00000000-0005-0000-0000-0000C3AC0000}"/>
    <cellStyle name="Percent 9 2 2 3 3 2 4" xfId="22503" xr:uid="{00000000-0005-0000-0000-0000C4AC0000}"/>
    <cellStyle name="Percent 9 2 2 3 3 2 5" xfId="31748" xr:uid="{00000000-0005-0000-0000-0000C5AC0000}"/>
    <cellStyle name="Percent 9 2 2 3 3 2 6" xfId="40993" xr:uid="{00000000-0005-0000-0000-0000C6AC0000}"/>
    <cellStyle name="Percent 9 2 2 3 3 3" xfId="2570" xr:uid="{00000000-0005-0000-0000-0000C7AC0000}"/>
    <cellStyle name="Percent 9 2 2 3 3 3 2" xfId="7552" xr:uid="{00000000-0005-0000-0000-0000C8AC0000}"/>
    <cellStyle name="Percent 9 2 2 3 3 3 2 2" xfId="16797" xr:uid="{00000000-0005-0000-0000-0000C9AC0000}"/>
    <cellStyle name="Percent 9 2 2 3 3 3 2 3" xfId="26047" xr:uid="{00000000-0005-0000-0000-0000CAAC0000}"/>
    <cellStyle name="Percent 9 2 2 3 3 3 2 4" xfId="35292" xr:uid="{00000000-0005-0000-0000-0000CBAC0000}"/>
    <cellStyle name="Percent 9 2 2 3 3 3 2 5" xfId="44537" xr:uid="{00000000-0005-0000-0000-0000CCAC0000}"/>
    <cellStyle name="Percent 9 2 2 3 3 3 3" xfId="11815" xr:uid="{00000000-0005-0000-0000-0000CDAC0000}"/>
    <cellStyle name="Percent 9 2 2 3 3 3 4" xfId="21065" xr:uid="{00000000-0005-0000-0000-0000CEAC0000}"/>
    <cellStyle name="Percent 9 2 2 3 3 3 5" xfId="30310" xr:uid="{00000000-0005-0000-0000-0000CFAC0000}"/>
    <cellStyle name="Percent 9 2 2 3 3 3 6" xfId="39555" xr:uid="{00000000-0005-0000-0000-0000D0AC0000}"/>
    <cellStyle name="Percent 9 2 2 3 3 4" xfId="6148" xr:uid="{00000000-0005-0000-0000-0000D1AC0000}"/>
    <cellStyle name="Percent 9 2 2 3 3 4 2" xfId="15393" xr:uid="{00000000-0005-0000-0000-0000D2AC0000}"/>
    <cellStyle name="Percent 9 2 2 3 3 4 3" xfId="24643" xr:uid="{00000000-0005-0000-0000-0000D3AC0000}"/>
    <cellStyle name="Percent 9 2 2 3 3 4 4" xfId="33888" xr:uid="{00000000-0005-0000-0000-0000D4AC0000}"/>
    <cellStyle name="Percent 9 2 2 3 3 4 5" xfId="43133" xr:uid="{00000000-0005-0000-0000-0000D5AC0000}"/>
    <cellStyle name="Percent 9 2 2 3 3 5" xfId="10411" xr:uid="{00000000-0005-0000-0000-0000D6AC0000}"/>
    <cellStyle name="Percent 9 2 2 3 3 6" xfId="19661" xr:uid="{00000000-0005-0000-0000-0000D7AC0000}"/>
    <cellStyle name="Percent 9 2 2 3 3 7" xfId="28906" xr:uid="{00000000-0005-0000-0000-0000D8AC0000}"/>
    <cellStyle name="Percent 9 2 2 3 3 8" xfId="38151" xr:uid="{00000000-0005-0000-0000-0000D9AC0000}"/>
    <cellStyle name="Percent 9 2 2 3 4" xfId="3289" xr:uid="{00000000-0005-0000-0000-0000DAAC0000}"/>
    <cellStyle name="Percent 9 2 2 3 4 2" xfId="8271" xr:uid="{00000000-0005-0000-0000-0000DBAC0000}"/>
    <cellStyle name="Percent 9 2 2 3 4 2 2" xfId="17516" xr:uid="{00000000-0005-0000-0000-0000DCAC0000}"/>
    <cellStyle name="Percent 9 2 2 3 4 2 3" xfId="26766" xr:uid="{00000000-0005-0000-0000-0000DDAC0000}"/>
    <cellStyle name="Percent 9 2 2 3 4 2 4" xfId="36011" xr:uid="{00000000-0005-0000-0000-0000DEAC0000}"/>
    <cellStyle name="Percent 9 2 2 3 4 2 5" xfId="45256" xr:uid="{00000000-0005-0000-0000-0000DFAC0000}"/>
    <cellStyle name="Percent 9 2 2 3 4 3" xfId="12534" xr:uid="{00000000-0005-0000-0000-0000E0AC0000}"/>
    <cellStyle name="Percent 9 2 2 3 4 4" xfId="21784" xr:uid="{00000000-0005-0000-0000-0000E1AC0000}"/>
    <cellStyle name="Percent 9 2 2 3 4 5" xfId="31029" xr:uid="{00000000-0005-0000-0000-0000E2AC0000}"/>
    <cellStyle name="Percent 9 2 2 3 4 6" xfId="40274" xr:uid="{00000000-0005-0000-0000-0000E3AC0000}"/>
    <cellStyle name="Percent 9 2 2 3 5" xfId="1751" xr:uid="{00000000-0005-0000-0000-0000E4AC0000}"/>
    <cellStyle name="Percent 9 2 2 3 5 2" xfId="6733" xr:uid="{00000000-0005-0000-0000-0000E5AC0000}"/>
    <cellStyle name="Percent 9 2 2 3 5 2 2" xfId="15978" xr:uid="{00000000-0005-0000-0000-0000E6AC0000}"/>
    <cellStyle name="Percent 9 2 2 3 5 2 3" xfId="25228" xr:uid="{00000000-0005-0000-0000-0000E7AC0000}"/>
    <cellStyle name="Percent 9 2 2 3 5 2 4" xfId="34473" xr:uid="{00000000-0005-0000-0000-0000E8AC0000}"/>
    <cellStyle name="Percent 9 2 2 3 5 2 5" xfId="43718" xr:uid="{00000000-0005-0000-0000-0000E9AC0000}"/>
    <cellStyle name="Percent 9 2 2 3 5 3" xfId="10996" xr:uid="{00000000-0005-0000-0000-0000EAAC0000}"/>
    <cellStyle name="Percent 9 2 2 3 5 4" xfId="20246" xr:uid="{00000000-0005-0000-0000-0000EBAC0000}"/>
    <cellStyle name="Percent 9 2 2 3 5 5" xfId="29491" xr:uid="{00000000-0005-0000-0000-0000ECAC0000}"/>
    <cellStyle name="Percent 9 2 2 3 5 6" xfId="38736" xr:uid="{00000000-0005-0000-0000-0000EDAC0000}"/>
    <cellStyle name="Percent 9 2 2 3 6" xfId="5429" xr:uid="{00000000-0005-0000-0000-0000EEAC0000}"/>
    <cellStyle name="Percent 9 2 2 3 6 2" xfId="14674" xr:uid="{00000000-0005-0000-0000-0000EFAC0000}"/>
    <cellStyle name="Percent 9 2 2 3 6 3" xfId="23924" xr:uid="{00000000-0005-0000-0000-0000F0AC0000}"/>
    <cellStyle name="Percent 9 2 2 3 6 4" xfId="33169" xr:uid="{00000000-0005-0000-0000-0000F1AC0000}"/>
    <cellStyle name="Percent 9 2 2 3 6 5" xfId="42414" xr:uid="{00000000-0005-0000-0000-0000F2AC0000}"/>
    <cellStyle name="Percent 9 2 2 3 7" xfId="4727" xr:uid="{00000000-0005-0000-0000-0000F3AC0000}"/>
    <cellStyle name="Percent 9 2 2 3 7 2" xfId="13972" xr:uid="{00000000-0005-0000-0000-0000F4AC0000}"/>
    <cellStyle name="Percent 9 2 2 3 7 3" xfId="23222" xr:uid="{00000000-0005-0000-0000-0000F5AC0000}"/>
    <cellStyle name="Percent 9 2 2 3 7 4" xfId="32467" xr:uid="{00000000-0005-0000-0000-0000F6AC0000}"/>
    <cellStyle name="Percent 9 2 2 3 7 5" xfId="41712" xr:uid="{00000000-0005-0000-0000-0000F7AC0000}"/>
    <cellStyle name="Percent 9 2 2 3 8" xfId="9692" xr:uid="{00000000-0005-0000-0000-0000F8AC0000}"/>
    <cellStyle name="Percent 9 2 2 3 9" xfId="18942" xr:uid="{00000000-0005-0000-0000-0000F9AC0000}"/>
    <cellStyle name="Percent 9 2 2 4" xfId="581" xr:uid="{00000000-0005-0000-0000-0000FAAC0000}"/>
    <cellStyle name="Percent 9 2 2 4 10" xfId="37566" xr:uid="{00000000-0005-0000-0000-0000FBAC0000}"/>
    <cellStyle name="Percent 9 2 2 4 2" xfId="1283" xr:uid="{00000000-0005-0000-0000-0000FCAC0000}"/>
    <cellStyle name="Percent 9 2 2 4 2 2" xfId="4125" xr:uid="{00000000-0005-0000-0000-0000FDAC0000}"/>
    <cellStyle name="Percent 9 2 2 4 2 2 2" xfId="9107" xr:uid="{00000000-0005-0000-0000-0000FEAC0000}"/>
    <cellStyle name="Percent 9 2 2 4 2 2 2 2" xfId="18352" xr:uid="{00000000-0005-0000-0000-0000FFAC0000}"/>
    <cellStyle name="Percent 9 2 2 4 2 2 2 3" xfId="27602" xr:uid="{00000000-0005-0000-0000-000000AD0000}"/>
    <cellStyle name="Percent 9 2 2 4 2 2 2 4" xfId="36847" xr:uid="{00000000-0005-0000-0000-000001AD0000}"/>
    <cellStyle name="Percent 9 2 2 4 2 2 2 5" xfId="46092" xr:uid="{00000000-0005-0000-0000-000002AD0000}"/>
    <cellStyle name="Percent 9 2 2 4 2 2 3" xfId="13370" xr:uid="{00000000-0005-0000-0000-000003AD0000}"/>
    <cellStyle name="Percent 9 2 2 4 2 2 4" xfId="22620" xr:uid="{00000000-0005-0000-0000-000004AD0000}"/>
    <cellStyle name="Percent 9 2 2 4 2 2 5" xfId="31865" xr:uid="{00000000-0005-0000-0000-000005AD0000}"/>
    <cellStyle name="Percent 9 2 2 4 2 2 6" xfId="41110" xr:uid="{00000000-0005-0000-0000-000006AD0000}"/>
    <cellStyle name="Percent 9 2 2 4 2 3" xfId="2704" xr:uid="{00000000-0005-0000-0000-000007AD0000}"/>
    <cellStyle name="Percent 9 2 2 4 2 3 2" xfId="7686" xr:uid="{00000000-0005-0000-0000-000008AD0000}"/>
    <cellStyle name="Percent 9 2 2 4 2 3 2 2" xfId="16931" xr:uid="{00000000-0005-0000-0000-000009AD0000}"/>
    <cellStyle name="Percent 9 2 2 4 2 3 2 3" xfId="26181" xr:uid="{00000000-0005-0000-0000-00000AAD0000}"/>
    <cellStyle name="Percent 9 2 2 4 2 3 2 4" xfId="35426" xr:uid="{00000000-0005-0000-0000-00000BAD0000}"/>
    <cellStyle name="Percent 9 2 2 4 2 3 2 5" xfId="44671" xr:uid="{00000000-0005-0000-0000-00000CAD0000}"/>
    <cellStyle name="Percent 9 2 2 4 2 3 3" xfId="11949" xr:uid="{00000000-0005-0000-0000-00000DAD0000}"/>
    <cellStyle name="Percent 9 2 2 4 2 3 4" xfId="21199" xr:uid="{00000000-0005-0000-0000-00000EAD0000}"/>
    <cellStyle name="Percent 9 2 2 4 2 3 5" xfId="30444" xr:uid="{00000000-0005-0000-0000-00000FAD0000}"/>
    <cellStyle name="Percent 9 2 2 4 2 3 6" xfId="39689" xr:uid="{00000000-0005-0000-0000-000010AD0000}"/>
    <cellStyle name="Percent 9 2 2 4 2 4" xfId="6265" xr:uid="{00000000-0005-0000-0000-000011AD0000}"/>
    <cellStyle name="Percent 9 2 2 4 2 4 2" xfId="15510" xr:uid="{00000000-0005-0000-0000-000012AD0000}"/>
    <cellStyle name="Percent 9 2 2 4 2 4 3" xfId="24760" xr:uid="{00000000-0005-0000-0000-000013AD0000}"/>
    <cellStyle name="Percent 9 2 2 4 2 4 4" xfId="34005" xr:uid="{00000000-0005-0000-0000-000014AD0000}"/>
    <cellStyle name="Percent 9 2 2 4 2 4 5" xfId="43250" xr:uid="{00000000-0005-0000-0000-000015AD0000}"/>
    <cellStyle name="Percent 9 2 2 4 2 5" xfId="10528" xr:uid="{00000000-0005-0000-0000-000016AD0000}"/>
    <cellStyle name="Percent 9 2 2 4 2 6" xfId="19778" xr:uid="{00000000-0005-0000-0000-000017AD0000}"/>
    <cellStyle name="Percent 9 2 2 4 2 7" xfId="29023" xr:uid="{00000000-0005-0000-0000-000018AD0000}"/>
    <cellStyle name="Percent 9 2 2 4 2 8" xfId="38268" xr:uid="{00000000-0005-0000-0000-000019AD0000}"/>
    <cellStyle name="Percent 9 2 2 4 3" xfId="3423" xr:uid="{00000000-0005-0000-0000-00001AAD0000}"/>
    <cellStyle name="Percent 9 2 2 4 3 2" xfId="8405" xr:uid="{00000000-0005-0000-0000-00001BAD0000}"/>
    <cellStyle name="Percent 9 2 2 4 3 2 2" xfId="17650" xr:uid="{00000000-0005-0000-0000-00001CAD0000}"/>
    <cellStyle name="Percent 9 2 2 4 3 2 3" xfId="26900" xr:uid="{00000000-0005-0000-0000-00001DAD0000}"/>
    <cellStyle name="Percent 9 2 2 4 3 2 4" xfId="36145" xr:uid="{00000000-0005-0000-0000-00001EAD0000}"/>
    <cellStyle name="Percent 9 2 2 4 3 2 5" xfId="45390" xr:uid="{00000000-0005-0000-0000-00001FAD0000}"/>
    <cellStyle name="Percent 9 2 2 4 3 3" xfId="12668" xr:uid="{00000000-0005-0000-0000-000020AD0000}"/>
    <cellStyle name="Percent 9 2 2 4 3 4" xfId="21918" xr:uid="{00000000-0005-0000-0000-000021AD0000}"/>
    <cellStyle name="Percent 9 2 2 4 3 5" xfId="31163" xr:uid="{00000000-0005-0000-0000-000022AD0000}"/>
    <cellStyle name="Percent 9 2 2 4 3 6" xfId="40408" xr:uid="{00000000-0005-0000-0000-000023AD0000}"/>
    <cellStyle name="Percent 9 2 2 4 4" xfId="1985" xr:uid="{00000000-0005-0000-0000-000024AD0000}"/>
    <cellStyle name="Percent 9 2 2 4 4 2" xfId="6967" xr:uid="{00000000-0005-0000-0000-000025AD0000}"/>
    <cellStyle name="Percent 9 2 2 4 4 2 2" xfId="16212" xr:uid="{00000000-0005-0000-0000-000026AD0000}"/>
    <cellStyle name="Percent 9 2 2 4 4 2 3" xfId="25462" xr:uid="{00000000-0005-0000-0000-000027AD0000}"/>
    <cellStyle name="Percent 9 2 2 4 4 2 4" xfId="34707" xr:uid="{00000000-0005-0000-0000-000028AD0000}"/>
    <cellStyle name="Percent 9 2 2 4 4 2 5" xfId="43952" xr:uid="{00000000-0005-0000-0000-000029AD0000}"/>
    <cellStyle name="Percent 9 2 2 4 4 3" xfId="11230" xr:uid="{00000000-0005-0000-0000-00002AAD0000}"/>
    <cellStyle name="Percent 9 2 2 4 4 4" xfId="20480" xr:uid="{00000000-0005-0000-0000-00002BAD0000}"/>
    <cellStyle name="Percent 9 2 2 4 4 5" xfId="29725" xr:uid="{00000000-0005-0000-0000-00002CAD0000}"/>
    <cellStyle name="Percent 9 2 2 4 4 6" xfId="38970" xr:uid="{00000000-0005-0000-0000-00002DAD0000}"/>
    <cellStyle name="Percent 9 2 2 4 5" xfId="5563" xr:uid="{00000000-0005-0000-0000-00002EAD0000}"/>
    <cellStyle name="Percent 9 2 2 4 5 2" xfId="14808" xr:uid="{00000000-0005-0000-0000-00002FAD0000}"/>
    <cellStyle name="Percent 9 2 2 4 5 3" xfId="24058" xr:uid="{00000000-0005-0000-0000-000030AD0000}"/>
    <cellStyle name="Percent 9 2 2 4 5 4" xfId="33303" xr:uid="{00000000-0005-0000-0000-000031AD0000}"/>
    <cellStyle name="Percent 9 2 2 4 5 5" xfId="42548" xr:uid="{00000000-0005-0000-0000-000032AD0000}"/>
    <cellStyle name="Percent 9 2 2 4 6" xfId="4844" xr:uid="{00000000-0005-0000-0000-000033AD0000}"/>
    <cellStyle name="Percent 9 2 2 4 6 2" xfId="14089" xr:uid="{00000000-0005-0000-0000-000034AD0000}"/>
    <cellStyle name="Percent 9 2 2 4 6 3" xfId="23339" xr:uid="{00000000-0005-0000-0000-000035AD0000}"/>
    <cellStyle name="Percent 9 2 2 4 6 4" xfId="32584" xr:uid="{00000000-0005-0000-0000-000036AD0000}"/>
    <cellStyle name="Percent 9 2 2 4 6 5" xfId="41829" xr:uid="{00000000-0005-0000-0000-000037AD0000}"/>
    <cellStyle name="Percent 9 2 2 4 7" xfId="9826" xr:uid="{00000000-0005-0000-0000-000038AD0000}"/>
    <cellStyle name="Percent 9 2 2 4 8" xfId="19076" xr:uid="{00000000-0005-0000-0000-000039AD0000}"/>
    <cellStyle name="Percent 9 2 2 4 9" xfId="28321" xr:uid="{00000000-0005-0000-0000-00003AAD0000}"/>
    <cellStyle name="Percent 9 2 2 5" xfId="932" xr:uid="{00000000-0005-0000-0000-00003BAD0000}"/>
    <cellStyle name="Percent 9 2 2 5 2" xfId="3774" xr:uid="{00000000-0005-0000-0000-00003CAD0000}"/>
    <cellStyle name="Percent 9 2 2 5 2 2" xfId="8756" xr:uid="{00000000-0005-0000-0000-00003DAD0000}"/>
    <cellStyle name="Percent 9 2 2 5 2 2 2" xfId="18001" xr:uid="{00000000-0005-0000-0000-00003EAD0000}"/>
    <cellStyle name="Percent 9 2 2 5 2 2 3" xfId="27251" xr:uid="{00000000-0005-0000-0000-00003FAD0000}"/>
    <cellStyle name="Percent 9 2 2 5 2 2 4" xfId="36496" xr:uid="{00000000-0005-0000-0000-000040AD0000}"/>
    <cellStyle name="Percent 9 2 2 5 2 2 5" xfId="45741" xr:uid="{00000000-0005-0000-0000-000041AD0000}"/>
    <cellStyle name="Percent 9 2 2 5 2 3" xfId="13019" xr:uid="{00000000-0005-0000-0000-000042AD0000}"/>
    <cellStyle name="Percent 9 2 2 5 2 4" xfId="22269" xr:uid="{00000000-0005-0000-0000-000043AD0000}"/>
    <cellStyle name="Percent 9 2 2 5 2 5" xfId="31514" xr:uid="{00000000-0005-0000-0000-000044AD0000}"/>
    <cellStyle name="Percent 9 2 2 5 2 6" xfId="40759" xr:uid="{00000000-0005-0000-0000-000045AD0000}"/>
    <cellStyle name="Percent 9 2 2 5 3" xfId="2336" xr:uid="{00000000-0005-0000-0000-000046AD0000}"/>
    <cellStyle name="Percent 9 2 2 5 3 2" xfId="7318" xr:uid="{00000000-0005-0000-0000-000047AD0000}"/>
    <cellStyle name="Percent 9 2 2 5 3 2 2" xfId="16563" xr:uid="{00000000-0005-0000-0000-000048AD0000}"/>
    <cellStyle name="Percent 9 2 2 5 3 2 3" xfId="25813" xr:uid="{00000000-0005-0000-0000-000049AD0000}"/>
    <cellStyle name="Percent 9 2 2 5 3 2 4" xfId="35058" xr:uid="{00000000-0005-0000-0000-00004AAD0000}"/>
    <cellStyle name="Percent 9 2 2 5 3 2 5" xfId="44303" xr:uid="{00000000-0005-0000-0000-00004BAD0000}"/>
    <cellStyle name="Percent 9 2 2 5 3 3" xfId="11581" xr:uid="{00000000-0005-0000-0000-00004CAD0000}"/>
    <cellStyle name="Percent 9 2 2 5 3 4" xfId="20831" xr:uid="{00000000-0005-0000-0000-00004DAD0000}"/>
    <cellStyle name="Percent 9 2 2 5 3 5" xfId="30076" xr:uid="{00000000-0005-0000-0000-00004EAD0000}"/>
    <cellStyle name="Percent 9 2 2 5 3 6" xfId="39321" xr:uid="{00000000-0005-0000-0000-00004FAD0000}"/>
    <cellStyle name="Percent 9 2 2 5 4" xfId="5914" xr:uid="{00000000-0005-0000-0000-000050AD0000}"/>
    <cellStyle name="Percent 9 2 2 5 4 2" xfId="15159" xr:uid="{00000000-0005-0000-0000-000051AD0000}"/>
    <cellStyle name="Percent 9 2 2 5 4 3" xfId="24409" xr:uid="{00000000-0005-0000-0000-000052AD0000}"/>
    <cellStyle name="Percent 9 2 2 5 4 4" xfId="33654" xr:uid="{00000000-0005-0000-0000-000053AD0000}"/>
    <cellStyle name="Percent 9 2 2 5 4 5" xfId="42899" xr:uid="{00000000-0005-0000-0000-000054AD0000}"/>
    <cellStyle name="Percent 9 2 2 5 5" xfId="10177" xr:uid="{00000000-0005-0000-0000-000055AD0000}"/>
    <cellStyle name="Percent 9 2 2 5 6" xfId="19427" xr:uid="{00000000-0005-0000-0000-000056AD0000}"/>
    <cellStyle name="Percent 9 2 2 5 7" xfId="28672" xr:uid="{00000000-0005-0000-0000-000057AD0000}"/>
    <cellStyle name="Percent 9 2 2 5 8" xfId="37917" xr:uid="{00000000-0005-0000-0000-000058AD0000}"/>
    <cellStyle name="Percent 9 2 2 6" xfId="3055" xr:uid="{00000000-0005-0000-0000-000059AD0000}"/>
    <cellStyle name="Percent 9 2 2 6 2" xfId="8037" xr:uid="{00000000-0005-0000-0000-00005AAD0000}"/>
    <cellStyle name="Percent 9 2 2 6 2 2" xfId="17282" xr:uid="{00000000-0005-0000-0000-00005BAD0000}"/>
    <cellStyle name="Percent 9 2 2 6 2 3" xfId="26532" xr:uid="{00000000-0005-0000-0000-00005CAD0000}"/>
    <cellStyle name="Percent 9 2 2 6 2 4" xfId="35777" xr:uid="{00000000-0005-0000-0000-00005DAD0000}"/>
    <cellStyle name="Percent 9 2 2 6 2 5" xfId="45022" xr:uid="{00000000-0005-0000-0000-00005EAD0000}"/>
    <cellStyle name="Percent 9 2 2 6 3" xfId="12300" xr:uid="{00000000-0005-0000-0000-00005FAD0000}"/>
    <cellStyle name="Percent 9 2 2 6 4" xfId="21550" xr:uid="{00000000-0005-0000-0000-000060AD0000}"/>
    <cellStyle name="Percent 9 2 2 6 5" xfId="30795" xr:uid="{00000000-0005-0000-0000-000061AD0000}"/>
    <cellStyle name="Percent 9 2 2 6 6" xfId="40040" xr:uid="{00000000-0005-0000-0000-000062AD0000}"/>
    <cellStyle name="Percent 9 2 2 7" xfId="1595" xr:uid="{00000000-0005-0000-0000-000063AD0000}"/>
    <cellStyle name="Percent 9 2 2 7 2" xfId="6577" xr:uid="{00000000-0005-0000-0000-000064AD0000}"/>
    <cellStyle name="Percent 9 2 2 7 2 2" xfId="15822" xr:uid="{00000000-0005-0000-0000-000065AD0000}"/>
    <cellStyle name="Percent 9 2 2 7 2 3" xfId="25072" xr:uid="{00000000-0005-0000-0000-000066AD0000}"/>
    <cellStyle name="Percent 9 2 2 7 2 4" xfId="34317" xr:uid="{00000000-0005-0000-0000-000067AD0000}"/>
    <cellStyle name="Percent 9 2 2 7 2 5" xfId="43562" xr:uid="{00000000-0005-0000-0000-000068AD0000}"/>
    <cellStyle name="Percent 9 2 2 7 3" xfId="10840" xr:uid="{00000000-0005-0000-0000-000069AD0000}"/>
    <cellStyle name="Percent 9 2 2 7 4" xfId="20090" xr:uid="{00000000-0005-0000-0000-00006AAD0000}"/>
    <cellStyle name="Percent 9 2 2 7 5" xfId="29335" xr:uid="{00000000-0005-0000-0000-00006BAD0000}"/>
    <cellStyle name="Percent 9 2 2 7 6" xfId="38580" xr:uid="{00000000-0005-0000-0000-00006CAD0000}"/>
    <cellStyle name="Percent 9 2 2 8" xfId="5195" xr:uid="{00000000-0005-0000-0000-00006DAD0000}"/>
    <cellStyle name="Percent 9 2 2 8 2" xfId="14440" xr:uid="{00000000-0005-0000-0000-00006EAD0000}"/>
    <cellStyle name="Percent 9 2 2 8 3" xfId="23690" xr:uid="{00000000-0005-0000-0000-00006FAD0000}"/>
    <cellStyle name="Percent 9 2 2 8 4" xfId="32935" xr:uid="{00000000-0005-0000-0000-000070AD0000}"/>
    <cellStyle name="Percent 9 2 2 8 5" xfId="42180" xr:uid="{00000000-0005-0000-0000-000071AD0000}"/>
    <cellStyle name="Percent 9 2 2 9" xfId="4493" xr:uid="{00000000-0005-0000-0000-000072AD0000}"/>
    <cellStyle name="Percent 9 2 2 9 2" xfId="13738" xr:uid="{00000000-0005-0000-0000-000073AD0000}"/>
    <cellStyle name="Percent 9 2 2 9 3" xfId="22988" xr:uid="{00000000-0005-0000-0000-000074AD0000}"/>
    <cellStyle name="Percent 9 2 2 9 4" xfId="32233" xr:uid="{00000000-0005-0000-0000-000075AD0000}"/>
    <cellStyle name="Percent 9 2 2 9 5" xfId="41478" xr:uid="{00000000-0005-0000-0000-000076AD0000}"/>
    <cellStyle name="Percent 9 2 3" xfId="172" xr:uid="{00000000-0005-0000-0000-000077AD0000}"/>
    <cellStyle name="Percent 9 2 3 10" xfId="9419" xr:uid="{00000000-0005-0000-0000-000078AD0000}"/>
    <cellStyle name="Percent 9 2 3 11" xfId="18669" xr:uid="{00000000-0005-0000-0000-000079AD0000}"/>
    <cellStyle name="Percent 9 2 3 12" xfId="27914" xr:uid="{00000000-0005-0000-0000-00007AAD0000}"/>
    <cellStyle name="Percent 9 2 3 13" xfId="37159" xr:uid="{00000000-0005-0000-0000-00007BAD0000}"/>
    <cellStyle name="Percent 9 2 3 2" xfId="329" xr:uid="{00000000-0005-0000-0000-00007CAD0000}"/>
    <cellStyle name="Percent 9 2 3 2 10" xfId="28070" xr:uid="{00000000-0005-0000-0000-00007DAD0000}"/>
    <cellStyle name="Percent 9 2 3 2 11" xfId="37315" xr:uid="{00000000-0005-0000-0000-00007EAD0000}"/>
    <cellStyle name="Percent 9 2 3 2 2" xfId="698" xr:uid="{00000000-0005-0000-0000-00007FAD0000}"/>
    <cellStyle name="Percent 9 2 3 2 2 10" xfId="37683" xr:uid="{00000000-0005-0000-0000-000080AD0000}"/>
    <cellStyle name="Percent 9 2 3 2 2 2" xfId="1400" xr:uid="{00000000-0005-0000-0000-000081AD0000}"/>
    <cellStyle name="Percent 9 2 3 2 2 2 2" xfId="4242" xr:uid="{00000000-0005-0000-0000-000082AD0000}"/>
    <cellStyle name="Percent 9 2 3 2 2 2 2 2" xfId="9224" xr:uid="{00000000-0005-0000-0000-000083AD0000}"/>
    <cellStyle name="Percent 9 2 3 2 2 2 2 2 2" xfId="18469" xr:uid="{00000000-0005-0000-0000-000084AD0000}"/>
    <cellStyle name="Percent 9 2 3 2 2 2 2 2 3" xfId="27719" xr:uid="{00000000-0005-0000-0000-000085AD0000}"/>
    <cellStyle name="Percent 9 2 3 2 2 2 2 2 4" xfId="36964" xr:uid="{00000000-0005-0000-0000-000086AD0000}"/>
    <cellStyle name="Percent 9 2 3 2 2 2 2 2 5" xfId="46209" xr:uid="{00000000-0005-0000-0000-000087AD0000}"/>
    <cellStyle name="Percent 9 2 3 2 2 2 2 3" xfId="13487" xr:uid="{00000000-0005-0000-0000-000088AD0000}"/>
    <cellStyle name="Percent 9 2 3 2 2 2 2 4" xfId="22737" xr:uid="{00000000-0005-0000-0000-000089AD0000}"/>
    <cellStyle name="Percent 9 2 3 2 2 2 2 5" xfId="31982" xr:uid="{00000000-0005-0000-0000-00008AAD0000}"/>
    <cellStyle name="Percent 9 2 3 2 2 2 2 6" xfId="41227" xr:uid="{00000000-0005-0000-0000-00008BAD0000}"/>
    <cellStyle name="Percent 9 2 3 2 2 2 3" xfId="2821" xr:uid="{00000000-0005-0000-0000-00008CAD0000}"/>
    <cellStyle name="Percent 9 2 3 2 2 2 3 2" xfId="7803" xr:uid="{00000000-0005-0000-0000-00008DAD0000}"/>
    <cellStyle name="Percent 9 2 3 2 2 2 3 2 2" xfId="17048" xr:uid="{00000000-0005-0000-0000-00008EAD0000}"/>
    <cellStyle name="Percent 9 2 3 2 2 2 3 2 3" xfId="26298" xr:uid="{00000000-0005-0000-0000-00008FAD0000}"/>
    <cellStyle name="Percent 9 2 3 2 2 2 3 2 4" xfId="35543" xr:uid="{00000000-0005-0000-0000-000090AD0000}"/>
    <cellStyle name="Percent 9 2 3 2 2 2 3 2 5" xfId="44788" xr:uid="{00000000-0005-0000-0000-000091AD0000}"/>
    <cellStyle name="Percent 9 2 3 2 2 2 3 3" xfId="12066" xr:uid="{00000000-0005-0000-0000-000092AD0000}"/>
    <cellStyle name="Percent 9 2 3 2 2 2 3 4" xfId="21316" xr:uid="{00000000-0005-0000-0000-000093AD0000}"/>
    <cellStyle name="Percent 9 2 3 2 2 2 3 5" xfId="30561" xr:uid="{00000000-0005-0000-0000-000094AD0000}"/>
    <cellStyle name="Percent 9 2 3 2 2 2 3 6" xfId="39806" xr:uid="{00000000-0005-0000-0000-000095AD0000}"/>
    <cellStyle name="Percent 9 2 3 2 2 2 4" xfId="6382" xr:uid="{00000000-0005-0000-0000-000096AD0000}"/>
    <cellStyle name="Percent 9 2 3 2 2 2 4 2" xfId="15627" xr:uid="{00000000-0005-0000-0000-000097AD0000}"/>
    <cellStyle name="Percent 9 2 3 2 2 2 4 3" xfId="24877" xr:uid="{00000000-0005-0000-0000-000098AD0000}"/>
    <cellStyle name="Percent 9 2 3 2 2 2 4 4" xfId="34122" xr:uid="{00000000-0005-0000-0000-000099AD0000}"/>
    <cellStyle name="Percent 9 2 3 2 2 2 4 5" xfId="43367" xr:uid="{00000000-0005-0000-0000-00009AAD0000}"/>
    <cellStyle name="Percent 9 2 3 2 2 2 5" xfId="10645" xr:uid="{00000000-0005-0000-0000-00009BAD0000}"/>
    <cellStyle name="Percent 9 2 3 2 2 2 6" xfId="19895" xr:uid="{00000000-0005-0000-0000-00009CAD0000}"/>
    <cellStyle name="Percent 9 2 3 2 2 2 7" xfId="29140" xr:uid="{00000000-0005-0000-0000-00009DAD0000}"/>
    <cellStyle name="Percent 9 2 3 2 2 2 8" xfId="38385" xr:uid="{00000000-0005-0000-0000-00009EAD0000}"/>
    <cellStyle name="Percent 9 2 3 2 2 3" xfId="3540" xr:uid="{00000000-0005-0000-0000-00009FAD0000}"/>
    <cellStyle name="Percent 9 2 3 2 2 3 2" xfId="8522" xr:uid="{00000000-0005-0000-0000-0000A0AD0000}"/>
    <cellStyle name="Percent 9 2 3 2 2 3 2 2" xfId="17767" xr:uid="{00000000-0005-0000-0000-0000A1AD0000}"/>
    <cellStyle name="Percent 9 2 3 2 2 3 2 3" xfId="27017" xr:uid="{00000000-0005-0000-0000-0000A2AD0000}"/>
    <cellStyle name="Percent 9 2 3 2 2 3 2 4" xfId="36262" xr:uid="{00000000-0005-0000-0000-0000A3AD0000}"/>
    <cellStyle name="Percent 9 2 3 2 2 3 2 5" xfId="45507" xr:uid="{00000000-0005-0000-0000-0000A4AD0000}"/>
    <cellStyle name="Percent 9 2 3 2 2 3 3" xfId="12785" xr:uid="{00000000-0005-0000-0000-0000A5AD0000}"/>
    <cellStyle name="Percent 9 2 3 2 2 3 4" xfId="22035" xr:uid="{00000000-0005-0000-0000-0000A6AD0000}"/>
    <cellStyle name="Percent 9 2 3 2 2 3 5" xfId="31280" xr:uid="{00000000-0005-0000-0000-0000A7AD0000}"/>
    <cellStyle name="Percent 9 2 3 2 2 3 6" xfId="40525" xr:uid="{00000000-0005-0000-0000-0000A8AD0000}"/>
    <cellStyle name="Percent 9 2 3 2 2 4" xfId="2102" xr:uid="{00000000-0005-0000-0000-0000A9AD0000}"/>
    <cellStyle name="Percent 9 2 3 2 2 4 2" xfId="7084" xr:uid="{00000000-0005-0000-0000-0000AAAD0000}"/>
    <cellStyle name="Percent 9 2 3 2 2 4 2 2" xfId="16329" xr:uid="{00000000-0005-0000-0000-0000ABAD0000}"/>
    <cellStyle name="Percent 9 2 3 2 2 4 2 3" xfId="25579" xr:uid="{00000000-0005-0000-0000-0000ACAD0000}"/>
    <cellStyle name="Percent 9 2 3 2 2 4 2 4" xfId="34824" xr:uid="{00000000-0005-0000-0000-0000ADAD0000}"/>
    <cellStyle name="Percent 9 2 3 2 2 4 2 5" xfId="44069" xr:uid="{00000000-0005-0000-0000-0000AEAD0000}"/>
    <cellStyle name="Percent 9 2 3 2 2 4 3" xfId="11347" xr:uid="{00000000-0005-0000-0000-0000AFAD0000}"/>
    <cellStyle name="Percent 9 2 3 2 2 4 4" xfId="20597" xr:uid="{00000000-0005-0000-0000-0000B0AD0000}"/>
    <cellStyle name="Percent 9 2 3 2 2 4 5" xfId="29842" xr:uid="{00000000-0005-0000-0000-0000B1AD0000}"/>
    <cellStyle name="Percent 9 2 3 2 2 4 6" xfId="39087" xr:uid="{00000000-0005-0000-0000-0000B2AD0000}"/>
    <cellStyle name="Percent 9 2 3 2 2 5" xfId="5680" xr:uid="{00000000-0005-0000-0000-0000B3AD0000}"/>
    <cellStyle name="Percent 9 2 3 2 2 5 2" xfId="14925" xr:uid="{00000000-0005-0000-0000-0000B4AD0000}"/>
    <cellStyle name="Percent 9 2 3 2 2 5 3" xfId="24175" xr:uid="{00000000-0005-0000-0000-0000B5AD0000}"/>
    <cellStyle name="Percent 9 2 3 2 2 5 4" xfId="33420" xr:uid="{00000000-0005-0000-0000-0000B6AD0000}"/>
    <cellStyle name="Percent 9 2 3 2 2 5 5" xfId="42665" xr:uid="{00000000-0005-0000-0000-0000B7AD0000}"/>
    <cellStyle name="Percent 9 2 3 2 2 6" xfId="4961" xr:uid="{00000000-0005-0000-0000-0000B8AD0000}"/>
    <cellStyle name="Percent 9 2 3 2 2 6 2" xfId="14206" xr:uid="{00000000-0005-0000-0000-0000B9AD0000}"/>
    <cellStyle name="Percent 9 2 3 2 2 6 3" xfId="23456" xr:uid="{00000000-0005-0000-0000-0000BAAD0000}"/>
    <cellStyle name="Percent 9 2 3 2 2 6 4" xfId="32701" xr:uid="{00000000-0005-0000-0000-0000BBAD0000}"/>
    <cellStyle name="Percent 9 2 3 2 2 6 5" xfId="41946" xr:uid="{00000000-0005-0000-0000-0000BCAD0000}"/>
    <cellStyle name="Percent 9 2 3 2 2 7" xfId="9943" xr:uid="{00000000-0005-0000-0000-0000BDAD0000}"/>
    <cellStyle name="Percent 9 2 3 2 2 8" xfId="19193" xr:uid="{00000000-0005-0000-0000-0000BEAD0000}"/>
    <cellStyle name="Percent 9 2 3 2 2 9" xfId="28438" xr:uid="{00000000-0005-0000-0000-0000BFAD0000}"/>
    <cellStyle name="Percent 9 2 3 2 3" xfId="1049" xr:uid="{00000000-0005-0000-0000-0000C0AD0000}"/>
    <cellStyle name="Percent 9 2 3 2 3 2" xfId="3891" xr:uid="{00000000-0005-0000-0000-0000C1AD0000}"/>
    <cellStyle name="Percent 9 2 3 2 3 2 2" xfId="8873" xr:uid="{00000000-0005-0000-0000-0000C2AD0000}"/>
    <cellStyle name="Percent 9 2 3 2 3 2 2 2" xfId="18118" xr:uid="{00000000-0005-0000-0000-0000C3AD0000}"/>
    <cellStyle name="Percent 9 2 3 2 3 2 2 3" xfId="27368" xr:uid="{00000000-0005-0000-0000-0000C4AD0000}"/>
    <cellStyle name="Percent 9 2 3 2 3 2 2 4" xfId="36613" xr:uid="{00000000-0005-0000-0000-0000C5AD0000}"/>
    <cellStyle name="Percent 9 2 3 2 3 2 2 5" xfId="45858" xr:uid="{00000000-0005-0000-0000-0000C6AD0000}"/>
    <cellStyle name="Percent 9 2 3 2 3 2 3" xfId="13136" xr:uid="{00000000-0005-0000-0000-0000C7AD0000}"/>
    <cellStyle name="Percent 9 2 3 2 3 2 4" xfId="22386" xr:uid="{00000000-0005-0000-0000-0000C8AD0000}"/>
    <cellStyle name="Percent 9 2 3 2 3 2 5" xfId="31631" xr:uid="{00000000-0005-0000-0000-0000C9AD0000}"/>
    <cellStyle name="Percent 9 2 3 2 3 2 6" xfId="40876" xr:uid="{00000000-0005-0000-0000-0000CAAD0000}"/>
    <cellStyle name="Percent 9 2 3 2 3 3" xfId="2453" xr:uid="{00000000-0005-0000-0000-0000CBAD0000}"/>
    <cellStyle name="Percent 9 2 3 2 3 3 2" xfId="7435" xr:uid="{00000000-0005-0000-0000-0000CCAD0000}"/>
    <cellStyle name="Percent 9 2 3 2 3 3 2 2" xfId="16680" xr:uid="{00000000-0005-0000-0000-0000CDAD0000}"/>
    <cellStyle name="Percent 9 2 3 2 3 3 2 3" xfId="25930" xr:uid="{00000000-0005-0000-0000-0000CEAD0000}"/>
    <cellStyle name="Percent 9 2 3 2 3 3 2 4" xfId="35175" xr:uid="{00000000-0005-0000-0000-0000CFAD0000}"/>
    <cellStyle name="Percent 9 2 3 2 3 3 2 5" xfId="44420" xr:uid="{00000000-0005-0000-0000-0000D0AD0000}"/>
    <cellStyle name="Percent 9 2 3 2 3 3 3" xfId="11698" xr:uid="{00000000-0005-0000-0000-0000D1AD0000}"/>
    <cellStyle name="Percent 9 2 3 2 3 3 4" xfId="20948" xr:uid="{00000000-0005-0000-0000-0000D2AD0000}"/>
    <cellStyle name="Percent 9 2 3 2 3 3 5" xfId="30193" xr:uid="{00000000-0005-0000-0000-0000D3AD0000}"/>
    <cellStyle name="Percent 9 2 3 2 3 3 6" xfId="39438" xr:uid="{00000000-0005-0000-0000-0000D4AD0000}"/>
    <cellStyle name="Percent 9 2 3 2 3 4" xfId="6031" xr:uid="{00000000-0005-0000-0000-0000D5AD0000}"/>
    <cellStyle name="Percent 9 2 3 2 3 4 2" xfId="15276" xr:uid="{00000000-0005-0000-0000-0000D6AD0000}"/>
    <cellStyle name="Percent 9 2 3 2 3 4 3" xfId="24526" xr:uid="{00000000-0005-0000-0000-0000D7AD0000}"/>
    <cellStyle name="Percent 9 2 3 2 3 4 4" xfId="33771" xr:uid="{00000000-0005-0000-0000-0000D8AD0000}"/>
    <cellStyle name="Percent 9 2 3 2 3 4 5" xfId="43016" xr:uid="{00000000-0005-0000-0000-0000D9AD0000}"/>
    <cellStyle name="Percent 9 2 3 2 3 5" xfId="10294" xr:uid="{00000000-0005-0000-0000-0000DAAD0000}"/>
    <cellStyle name="Percent 9 2 3 2 3 6" xfId="19544" xr:uid="{00000000-0005-0000-0000-0000DBAD0000}"/>
    <cellStyle name="Percent 9 2 3 2 3 7" xfId="28789" xr:uid="{00000000-0005-0000-0000-0000DCAD0000}"/>
    <cellStyle name="Percent 9 2 3 2 3 8" xfId="38034" xr:uid="{00000000-0005-0000-0000-0000DDAD0000}"/>
    <cellStyle name="Percent 9 2 3 2 4" xfId="3172" xr:uid="{00000000-0005-0000-0000-0000DEAD0000}"/>
    <cellStyle name="Percent 9 2 3 2 4 2" xfId="8154" xr:uid="{00000000-0005-0000-0000-0000DFAD0000}"/>
    <cellStyle name="Percent 9 2 3 2 4 2 2" xfId="17399" xr:uid="{00000000-0005-0000-0000-0000E0AD0000}"/>
    <cellStyle name="Percent 9 2 3 2 4 2 3" xfId="26649" xr:uid="{00000000-0005-0000-0000-0000E1AD0000}"/>
    <cellStyle name="Percent 9 2 3 2 4 2 4" xfId="35894" xr:uid="{00000000-0005-0000-0000-0000E2AD0000}"/>
    <cellStyle name="Percent 9 2 3 2 4 2 5" xfId="45139" xr:uid="{00000000-0005-0000-0000-0000E3AD0000}"/>
    <cellStyle name="Percent 9 2 3 2 4 3" xfId="12417" xr:uid="{00000000-0005-0000-0000-0000E4AD0000}"/>
    <cellStyle name="Percent 9 2 3 2 4 4" xfId="21667" xr:uid="{00000000-0005-0000-0000-0000E5AD0000}"/>
    <cellStyle name="Percent 9 2 3 2 4 5" xfId="30912" xr:uid="{00000000-0005-0000-0000-0000E6AD0000}"/>
    <cellStyle name="Percent 9 2 3 2 4 6" xfId="40157" xr:uid="{00000000-0005-0000-0000-0000E7AD0000}"/>
    <cellStyle name="Percent 9 2 3 2 5" xfId="1868" xr:uid="{00000000-0005-0000-0000-0000E8AD0000}"/>
    <cellStyle name="Percent 9 2 3 2 5 2" xfId="6850" xr:uid="{00000000-0005-0000-0000-0000E9AD0000}"/>
    <cellStyle name="Percent 9 2 3 2 5 2 2" xfId="16095" xr:uid="{00000000-0005-0000-0000-0000EAAD0000}"/>
    <cellStyle name="Percent 9 2 3 2 5 2 3" xfId="25345" xr:uid="{00000000-0005-0000-0000-0000EBAD0000}"/>
    <cellStyle name="Percent 9 2 3 2 5 2 4" xfId="34590" xr:uid="{00000000-0005-0000-0000-0000ECAD0000}"/>
    <cellStyle name="Percent 9 2 3 2 5 2 5" xfId="43835" xr:uid="{00000000-0005-0000-0000-0000EDAD0000}"/>
    <cellStyle name="Percent 9 2 3 2 5 3" xfId="11113" xr:uid="{00000000-0005-0000-0000-0000EEAD0000}"/>
    <cellStyle name="Percent 9 2 3 2 5 4" xfId="20363" xr:uid="{00000000-0005-0000-0000-0000EFAD0000}"/>
    <cellStyle name="Percent 9 2 3 2 5 5" xfId="29608" xr:uid="{00000000-0005-0000-0000-0000F0AD0000}"/>
    <cellStyle name="Percent 9 2 3 2 5 6" xfId="38853" xr:uid="{00000000-0005-0000-0000-0000F1AD0000}"/>
    <cellStyle name="Percent 9 2 3 2 6" xfId="5312" xr:uid="{00000000-0005-0000-0000-0000F2AD0000}"/>
    <cellStyle name="Percent 9 2 3 2 6 2" xfId="14557" xr:uid="{00000000-0005-0000-0000-0000F3AD0000}"/>
    <cellStyle name="Percent 9 2 3 2 6 3" xfId="23807" xr:uid="{00000000-0005-0000-0000-0000F4AD0000}"/>
    <cellStyle name="Percent 9 2 3 2 6 4" xfId="33052" xr:uid="{00000000-0005-0000-0000-0000F5AD0000}"/>
    <cellStyle name="Percent 9 2 3 2 6 5" xfId="42297" xr:uid="{00000000-0005-0000-0000-0000F6AD0000}"/>
    <cellStyle name="Percent 9 2 3 2 7" xfId="4610" xr:uid="{00000000-0005-0000-0000-0000F7AD0000}"/>
    <cellStyle name="Percent 9 2 3 2 7 2" xfId="13855" xr:uid="{00000000-0005-0000-0000-0000F8AD0000}"/>
    <cellStyle name="Percent 9 2 3 2 7 3" xfId="23105" xr:uid="{00000000-0005-0000-0000-0000F9AD0000}"/>
    <cellStyle name="Percent 9 2 3 2 7 4" xfId="32350" xr:uid="{00000000-0005-0000-0000-0000FAAD0000}"/>
    <cellStyle name="Percent 9 2 3 2 7 5" xfId="41595" xr:uid="{00000000-0005-0000-0000-0000FBAD0000}"/>
    <cellStyle name="Percent 9 2 3 2 8" xfId="9575" xr:uid="{00000000-0005-0000-0000-0000FCAD0000}"/>
    <cellStyle name="Percent 9 2 3 2 9" xfId="18825" xr:uid="{00000000-0005-0000-0000-0000FDAD0000}"/>
    <cellStyle name="Percent 9 2 3 3" xfId="407" xr:uid="{00000000-0005-0000-0000-0000FEAD0000}"/>
    <cellStyle name="Percent 9 2 3 3 10" xfId="28148" xr:uid="{00000000-0005-0000-0000-0000FFAD0000}"/>
    <cellStyle name="Percent 9 2 3 3 11" xfId="37393" xr:uid="{00000000-0005-0000-0000-000000AE0000}"/>
    <cellStyle name="Percent 9 2 3 3 2" xfId="776" xr:uid="{00000000-0005-0000-0000-000001AE0000}"/>
    <cellStyle name="Percent 9 2 3 3 2 10" xfId="37761" xr:uid="{00000000-0005-0000-0000-000002AE0000}"/>
    <cellStyle name="Percent 9 2 3 3 2 2" xfId="1478" xr:uid="{00000000-0005-0000-0000-000003AE0000}"/>
    <cellStyle name="Percent 9 2 3 3 2 2 2" xfId="4320" xr:uid="{00000000-0005-0000-0000-000004AE0000}"/>
    <cellStyle name="Percent 9 2 3 3 2 2 2 2" xfId="9302" xr:uid="{00000000-0005-0000-0000-000005AE0000}"/>
    <cellStyle name="Percent 9 2 3 3 2 2 2 2 2" xfId="18547" xr:uid="{00000000-0005-0000-0000-000006AE0000}"/>
    <cellStyle name="Percent 9 2 3 3 2 2 2 2 3" xfId="27797" xr:uid="{00000000-0005-0000-0000-000007AE0000}"/>
    <cellStyle name="Percent 9 2 3 3 2 2 2 2 4" xfId="37042" xr:uid="{00000000-0005-0000-0000-000008AE0000}"/>
    <cellStyle name="Percent 9 2 3 3 2 2 2 2 5" xfId="46287" xr:uid="{00000000-0005-0000-0000-000009AE0000}"/>
    <cellStyle name="Percent 9 2 3 3 2 2 2 3" xfId="13565" xr:uid="{00000000-0005-0000-0000-00000AAE0000}"/>
    <cellStyle name="Percent 9 2 3 3 2 2 2 4" xfId="22815" xr:uid="{00000000-0005-0000-0000-00000BAE0000}"/>
    <cellStyle name="Percent 9 2 3 3 2 2 2 5" xfId="32060" xr:uid="{00000000-0005-0000-0000-00000CAE0000}"/>
    <cellStyle name="Percent 9 2 3 3 2 2 2 6" xfId="41305" xr:uid="{00000000-0005-0000-0000-00000DAE0000}"/>
    <cellStyle name="Percent 9 2 3 3 2 2 3" xfId="2899" xr:uid="{00000000-0005-0000-0000-00000EAE0000}"/>
    <cellStyle name="Percent 9 2 3 3 2 2 3 2" xfId="7881" xr:uid="{00000000-0005-0000-0000-00000FAE0000}"/>
    <cellStyle name="Percent 9 2 3 3 2 2 3 2 2" xfId="17126" xr:uid="{00000000-0005-0000-0000-000010AE0000}"/>
    <cellStyle name="Percent 9 2 3 3 2 2 3 2 3" xfId="26376" xr:uid="{00000000-0005-0000-0000-000011AE0000}"/>
    <cellStyle name="Percent 9 2 3 3 2 2 3 2 4" xfId="35621" xr:uid="{00000000-0005-0000-0000-000012AE0000}"/>
    <cellStyle name="Percent 9 2 3 3 2 2 3 2 5" xfId="44866" xr:uid="{00000000-0005-0000-0000-000013AE0000}"/>
    <cellStyle name="Percent 9 2 3 3 2 2 3 3" xfId="12144" xr:uid="{00000000-0005-0000-0000-000014AE0000}"/>
    <cellStyle name="Percent 9 2 3 3 2 2 3 4" xfId="21394" xr:uid="{00000000-0005-0000-0000-000015AE0000}"/>
    <cellStyle name="Percent 9 2 3 3 2 2 3 5" xfId="30639" xr:uid="{00000000-0005-0000-0000-000016AE0000}"/>
    <cellStyle name="Percent 9 2 3 3 2 2 3 6" xfId="39884" xr:uid="{00000000-0005-0000-0000-000017AE0000}"/>
    <cellStyle name="Percent 9 2 3 3 2 2 4" xfId="6460" xr:uid="{00000000-0005-0000-0000-000018AE0000}"/>
    <cellStyle name="Percent 9 2 3 3 2 2 4 2" xfId="15705" xr:uid="{00000000-0005-0000-0000-000019AE0000}"/>
    <cellStyle name="Percent 9 2 3 3 2 2 4 3" xfId="24955" xr:uid="{00000000-0005-0000-0000-00001AAE0000}"/>
    <cellStyle name="Percent 9 2 3 3 2 2 4 4" xfId="34200" xr:uid="{00000000-0005-0000-0000-00001BAE0000}"/>
    <cellStyle name="Percent 9 2 3 3 2 2 4 5" xfId="43445" xr:uid="{00000000-0005-0000-0000-00001CAE0000}"/>
    <cellStyle name="Percent 9 2 3 3 2 2 5" xfId="10723" xr:uid="{00000000-0005-0000-0000-00001DAE0000}"/>
    <cellStyle name="Percent 9 2 3 3 2 2 6" xfId="19973" xr:uid="{00000000-0005-0000-0000-00001EAE0000}"/>
    <cellStyle name="Percent 9 2 3 3 2 2 7" xfId="29218" xr:uid="{00000000-0005-0000-0000-00001FAE0000}"/>
    <cellStyle name="Percent 9 2 3 3 2 2 8" xfId="38463" xr:uid="{00000000-0005-0000-0000-000020AE0000}"/>
    <cellStyle name="Percent 9 2 3 3 2 3" xfId="3618" xr:uid="{00000000-0005-0000-0000-000021AE0000}"/>
    <cellStyle name="Percent 9 2 3 3 2 3 2" xfId="8600" xr:uid="{00000000-0005-0000-0000-000022AE0000}"/>
    <cellStyle name="Percent 9 2 3 3 2 3 2 2" xfId="17845" xr:uid="{00000000-0005-0000-0000-000023AE0000}"/>
    <cellStyle name="Percent 9 2 3 3 2 3 2 3" xfId="27095" xr:uid="{00000000-0005-0000-0000-000024AE0000}"/>
    <cellStyle name="Percent 9 2 3 3 2 3 2 4" xfId="36340" xr:uid="{00000000-0005-0000-0000-000025AE0000}"/>
    <cellStyle name="Percent 9 2 3 3 2 3 2 5" xfId="45585" xr:uid="{00000000-0005-0000-0000-000026AE0000}"/>
    <cellStyle name="Percent 9 2 3 3 2 3 3" xfId="12863" xr:uid="{00000000-0005-0000-0000-000027AE0000}"/>
    <cellStyle name="Percent 9 2 3 3 2 3 4" xfId="22113" xr:uid="{00000000-0005-0000-0000-000028AE0000}"/>
    <cellStyle name="Percent 9 2 3 3 2 3 5" xfId="31358" xr:uid="{00000000-0005-0000-0000-000029AE0000}"/>
    <cellStyle name="Percent 9 2 3 3 2 3 6" xfId="40603" xr:uid="{00000000-0005-0000-0000-00002AAE0000}"/>
    <cellStyle name="Percent 9 2 3 3 2 4" xfId="2180" xr:uid="{00000000-0005-0000-0000-00002BAE0000}"/>
    <cellStyle name="Percent 9 2 3 3 2 4 2" xfId="7162" xr:uid="{00000000-0005-0000-0000-00002CAE0000}"/>
    <cellStyle name="Percent 9 2 3 3 2 4 2 2" xfId="16407" xr:uid="{00000000-0005-0000-0000-00002DAE0000}"/>
    <cellStyle name="Percent 9 2 3 3 2 4 2 3" xfId="25657" xr:uid="{00000000-0005-0000-0000-00002EAE0000}"/>
    <cellStyle name="Percent 9 2 3 3 2 4 2 4" xfId="34902" xr:uid="{00000000-0005-0000-0000-00002FAE0000}"/>
    <cellStyle name="Percent 9 2 3 3 2 4 2 5" xfId="44147" xr:uid="{00000000-0005-0000-0000-000030AE0000}"/>
    <cellStyle name="Percent 9 2 3 3 2 4 3" xfId="11425" xr:uid="{00000000-0005-0000-0000-000031AE0000}"/>
    <cellStyle name="Percent 9 2 3 3 2 4 4" xfId="20675" xr:uid="{00000000-0005-0000-0000-000032AE0000}"/>
    <cellStyle name="Percent 9 2 3 3 2 4 5" xfId="29920" xr:uid="{00000000-0005-0000-0000-000033AE0000}"/>
    <cellStyle name="Percent 9 2 3 3 2 4 6" xfId="39165" xr:uid="{00000000-0005-0000-0000-000034AE0000}"/>
    <cellStyle name="Percent 9 2 3 3 2 5" xfId="5758" xr:uid="{00000000-0005-0000-0000-000035AE0000}"/>
    <cellStyle name="Percent 9 2 3 3 2 5 2" xfId="15003" xr:uid="{00000000-0005-0000-0000-000036AE0000}"/>
    <cellStyle name="Percent 9 2 3 3 2 5 3" xfId="24253" xr:uid="{00000000-0005-0000-0000-000037AE0000}"/>
    <cellStyle name="Percent 9 2 3 3 2 5 4" xfId="33498" xr:uid="{00000000-0005-0000-0000-000038AE0000}"/>
    <cellStyle name="Percent 9 2 3 3 2 5 5" xfId="42743" xr:uid="{00000000-0005-0000-0000-000039AE0000}"/>
    <cellStyle name="Percent 9 2 3 3 2 6" xfId="5039" xr:uid="{00000000-0005-0000-0000-00003AAE0000}"/>
    <cellStyle name="Percent 9 2 3 3 2 6 2" xfId="14284" xr:uid="{00000000-0005-0000-0000-00003BAE0000}"/>
    <cellStyle name="Percent 9 2 3 3 2 6 3" xfId="23534" xr:uid="{00000000-0005-0000-0000-00003CAE0000}"/>
    <cellStyle name="Percent 9 2 3 3 2 6 4" xfId="32779" xr:uid="{00000000-0005-0000-0000-00003DAE0000}"/>
    <cellStyle name="Percent 9 2 3 3 2 6 5" xfId="42024" xr:uid="{00000000-0005-0000-0000-00003EAE0000}"/>
    <cellStyle name="Percent 9 2 3 3 2 7" xfId="10021" xr:uid="{00000000-0005-0000-0000-00003FAE0000}"/>
    <cellStyle name="Percent 9 2 3 3 2 8" xfId="19271" xr:uid="{00000000-0005-0000-0000-000040AE0000}"/>
    <cellStyle name="Percent 9 2 3 3 2 9" xfId="28516" xr:uid="{00000000-0005-0000-0000-000041AE0000}"/>
    <cellStyle name="Percent 9 2 3 3 3" xfId="1127" xr:uid="{00000000-0005-0000-0000-000042AE0000}"/>
    <cellStyle name="Percent 9 2 3 3 3 2" xfId="3969" xr:uid="{00000000-0005-0000-0000-000043AE0000}"/>
    <cellStyle name="Percent 9 2 3 3 3 2 2" xfId="8951" xr:uid="{00000000-0005-0000-0000-000044AE0000}"/>
    <cellStyle name="Percent 9 2 3 3 3 2 2 2" xfId="18196" xr:uid="{00000000-0005-0000-0000-000045AE0000}"/>
    <cellStyle name="Percent 9 2 3 3 3 2 2 3" xfId="27446" xr:uid="{00000000-0005-0000-0000-000046AE0000}"/>
    <cellStyle name="Percent 9 2 3 3 3 2 2 4" xfId="36691" xr:uid="{00000000-0005-0000-0000-000047AE0000}"/>
    <cellStyle name="Percent 9 2 3 3 3 2 2 5" xfId="45936" xr:uid="{00000000-0005-0000-0000-000048AE0000}"/>
    <cellStyle name="Percent 9 2 3 3 3 2 3" xfId="13214" xr:uid="{00000000-0005-0000-0000-000049AE0000}"/>
    <cellStyle name="Percent 9 2 3 3 3 2 4" xfId="22464" xr:uid="{00000000-0005-0000-0000-00004AAE0000}"/>
    <cellStyle name="Percent 9 2 3 3 3 2 5" xfId="31709" xr:uid="{00000000-0005-0000-0000-00004BAE0000}"/>
    <cellStyle name="Percent 9 2 3 3 3 2 6" xfId="40954" xr:uid="{00000000-0005-0000-0000-00004CAE0000}"/>
    <cellStyle name="Percent 9 2 3 3 3 3" xfId="2531" xr:uid="{00000000-0005-0000-0000-00004DAE0000}"/>
    <cellStyle name="Percent 9 2 3 3 3 3 2" xfId="7513" xr:uid="{00000000-0005-0000-0000-00004EAE0000}"/>
    <cellStyle name="Percent 9 2 3 3 3 3 2 2" xfId="16758" xr:uid="{00000000-0005-0000-0000-00004FAE0000}"/>
    <cellStyle name="Percent 9 2 3 3 3 3 2 3" xfId="26008" xr:uid="{00000000-0005-0000-0000-000050AE0000}"/>
    <cellStyle name="Percent 9 2 3 3 3 3 2 4" xfId="35253" xr:uid="{00000000-0005-0000-0000-000051AE0000}"/>
    <cellStyle name="Percent 9 2 3 3 3 3 2 5" xfId="44498" xr:uid="{00000000-0005-0000-0000-000052AE0000}"/>
    <cellStyle name="Percent 9 2 3 3 3 3 3" xfId="11776" xr:uid="{00000000-0005-0000-0000-000053AE0000}"/>
    <cellStyle name="Percent 9 2 3 3 3 3 4" xfId="21026" xr:uid="{00000000-0005-0000-0000-000054AE0000}"/>
    <cellStyle name="Percent 9 2 3 3 3 3 5" xfId="30271" xr:uid="{00000000-0005-0000-0000-000055AE0000}"/>
    <cellStyle name="Percent 9 2 3 3 3 3 6" xfId="39516" xr:uid="{00000000-0005-0000-0000-000056AE0000}"/>
    <cellStyle name="Percent 9 2 3 3 3 4" xfId="6109" xr:uid="{00000000-0005-0000-0000-000057AE0000}"/>
    <cellStyle name="Percent 9 2 3 3 3 4 2" xfId="15354" xr:uid="{00000000-0005-0000-0000-000058AE0000}"/>
    <cellStyle name="Percent 9 2 3 3 3 4 3" xfId="24604" xr:uid="{00000000-0005-0000-0000-000059AE0000}"/>
    <cellStyle name="Percent 9 2 3 3 3 4 4" xfId="33849" xr:uid="{00000000-0005-0000-0000-00005AAE0000}"/>
    <cellStyle name="Percent 9 2 3 3 3 4 5" xfId="43094" xr:uid="{00000000-0005-0000-0000-00005BAE0000}"/>
    <cellStyle name="Percent 9 2 3 3 3 5" xfId="10372" xr:uid="{00000000-0005-0000-0000-00005CAE0000}"/>
    <cellStyle name="Percent 9 2 3 3 3 6" xfId="19622" xr:uid="{00000000-0005-0000-0000-00005DAE0000}"/>
    <cellStyle name="Percent 9 2 3 3 3 7" xfId="28867" xr:uid="{00000000-0005-0000-0000-00005EAE0000}"/>
    <cellStyle name="Percent 9 2 3 3 3 8" xfId="38112" xr:uid="{00000000-0005-0000-0000-00005FAE0000}"/>
    <cellStyle name="Percent 9 2 3 3 4" xfId="3250" xr:uid="{00000000-0005-0000-0000-000060AE0000}"/>
    <cellStyle name="Percent 9 2 3 3 4 2" xfId="8232" xr:uid="{00000000-0005-0000-0000-000061AE0000}"/>
    <cellStyle name="Percent 9 2 3 3 4 2 2" xfId="17477" xr:uid="{00000000-0005-0000-0000-000062AE0000}"/>
    <cellStyle name="Percent 9 2 3 3 4 2 3" xfId="26727" xr:uid="{00000000-0005-0000-0000-000063AE0000}"/>
    <cellStyle name="Percent 9 2 3 3 4 2 4" xfId="35972" xr:uid="{00000000-0005-0000-0000-000064AE0000}"/>
    <cellStyle name="Percent 9 2 3 3 4 2 5" xfId="45217" xr:uid="{00000000-0005-0000-0000-000065AE0000}"/>
    <cellStyle name="Percent 9 2 3 3 4 3" xfId="12495" xr:uid="{00000000-0005-0000-0000-000066AE0000}"/>
    <cellStyle name="Percent 9 2 3 3 4 4" xfId="21745" xr:uid="{00000000-0005-0000-0000-000067AE0000}"/>
    <cellStyle name="Percent 9 2 3 3 4 5" xfId="30990" xr:uid="{00000000-0005-0000-0000-000068AE0000}"/>
    <cellStyle name="Percent 9 2 3 3 4 6" xfId="40235" xr:uid="{00000000-0005-0000-0000-000069AE0000}"/>
    <cellStyle name="Percent 9 2 3 3 5" xfId="1712" xr:uid="{00000000-0005-0000-0000-00006AAE0000}"/>
    <cellStyle name="Percent 9 2 3 3 5 2" xfId="6694" xr:uid="{00000000-0005-0000-0000-00006BAE0000}"/>
    <cellStyle name="Percent 9 2 3 3 5 2 2" xfId="15939" xr:uid="{00000000-0005-0000-0000-00006CAE0000}"/>
    <cellStyle name="Percent 9 2 3 3 5 2 3" xfId="25189" xr:uid="{00000000-0005-0000-0000-00006DAE0000}"/>
    <cellStyle name="Percent 9 2 3 3 5 2 4" xfId="34434" xr:uid="{00000000-0005-0000-0000-00006EAE0000}"/>
    <cellStyle name="Percent 9 2 3 3 5 2 5" xfId="43679" xr:uid="{00000000-0005-0000-0000-00006FAE0000}"/>
    <cellStyle name="Percent 9 2 3 3 5 3" xfId="10957" xr:uid="{00000000-0005-0000-0000-000070AE0000}"/>
    <cellStyle name="Percent 9 2 3 3 5 4" xfId="20207" xr:uid="{00000000-0005-0000-0000-000071AE0000}"/>
    <cellStyle name="Percent 9 2 3 3 5 5" xfId="29452" xr:uid="{00000000-0005-0000-0000-000072AE0000}"/>
    <cellStyle name="Percent 9 2 3 3 5 6" xfId="38697" xr:uid="{00000000-0005-0000-0000-000073AE0000}"/>
    <cellStyle name="Percent 9 2 3 3 6" xfId="5390" xr:uid="{00000000-0005-0000-0000-000074AE0000}"/>
    <cellStyle name="Percent 9 2 3 3 6 2" xfId="14635" xr:uid="{00000000-0005-0000-0000-000075AE0000}"/>
    <cellStyle name="Percent 9 2 3 3 6 3" xfId="23885" xr:uid="{00000000-0005-0000-0000-000076AE0000}"/>
    <cellStyle name="Percent 9 2 3 3 6 4" xfId="33130" xr:uid="{00000000-0005-0000-0000-000077AE0000}"/>
    <cellStyle name="Percent 9 2 3 3 6 5" xfId="42375" xr:uid="{00000000-0005-0000-0000-000078AE0000}"/>
    <cellStyle name="Percent 9 2 3 3 7" xfId="4688" xr:uid="{00000000-0005-0000-0000-000079AE0000}"/>
    <cellStyle name="Percent 9 2 3 3 7 2" xfId="13933" xr:uid="{00000000-0005-0000-0000-00007AAE0000}"/>
    <cellStyle name="Percent 9 2 3 3 7 3" xfId="23183" xr:uid="{00000000-0005-0000-0000-00007BAE0000}"/>
    <cellStyle name="Percent 9 2 3 3 7 4" xfId="32428" xr:uid="{00000000-0005-0000-0000-00007CAE0000}"/>
    <cellStyle name="Percent 9 2 3 3 7 5" xfId="41673" xr:uid="{00000000-0005-0000-0000-00007DAE0000}"/>
    <cellStyle name="Percent 9 2 3 3 8" xfId="9653" xr:uid="{00000000-0005-0000-0000-00007EAE0000}"/>
    <cellStyle name="Percent 9 2 3 3 9" xfId="18903" xr:uid="{00000000-0005-0000-0000-00007FAE0000}"/>
    <cellStyle name="Percent 9 2 3 4" xfId="542" xr:uid="{00000000-0005-0000-0000-000080AE0000}"/>
    <cellStyle name="Percent 9 2 3 4 10" xfId="37527" xr:uid="{00000000-0005-0000-0000-000081AE0000}"/>
    <cellStyle name="Percent 9 2 3 4 2" xfId="1244" xr:uid="{00000000-0005-0000-0000-000082AE0000}"/>
    <cellStyle name="Percent 9 2 3 4 2 2" xfId="4086" xr:uid="{00000000-0005-0000-0000-000083AE0000}"/>
    <cellStyle name="Percent 9 2 3 4 2 2 2" xfId="9068" xr:uid="{00000000-0005-0000-0000-000084AE0000}"/>
    <cellStyle name="Percent 9 2 3 4 2 2 2 2" xfId="18313" xr:uid="{00000000-0005-0000-0000-000085AE0000}"/>
    <cellStyle name="Percent 9 2 3 4 2 2 2 3" xfId="27563" xr:uid="{00000000-0005-0000-0000-000086AE0000}"/>
    <cellStyle name="Percent 9 2 3 4 2 2 2 4" xfId="36808" xr:uid="{00000000-0005-0000-0000-000087AE0000}"/>
    <cellStyle name="Percent 9 2 3 4 2 2 2 5" xfId="46053" xr:uid="{00000000-0005-0000-0000-000088AE0000}"/>
    <cellStyle name="Percent 9 2 3 4 2 2 3" xfId="13331" xr:uid="{00000000-0005-0000-0000-000089AE0000}"/>
    <cellStyle name="Percent 9 2 3 4 2 2 4" xfId="22581" xr:uid="{00000000-0005-0000-0000-00008AAE0000}"/>
    <cellStyle name="Percent 9 2 3 4 2 2 5" xfId="31826" xr:uid="{00000000-0005-0000-0000-00008BAE0000}"/>
    <cellStyle name="Percent 9 2 3 4 2 2 6" xfId="41071" xr:uid="{00000000-0005-0000-0000-00008CAE0000}"/>
    <cellStyle name="Percent 9 2 3 4 2 3" xfId="2665" xr:uid="{00000000-0005-0000-0000-00008DAE0000}"/>
    <cellStyle name="Percent 9 2 3 4 2 3 2" xfId="7647" xr:uid="{00000000-0005-0000-0000-00008EAE0000}"/>
    <cellStyle name="Percent 9 2 3 4 2 3 2 2" xfId="16892" xr:uid="{00000000-0005-0000-0000-00008FAE0000}"/>
    <cellStyle name="Percent 9 2 3 4 2 3 2 3" xfId="26142" xr:uid="{00000000-0005-0000-0000-000090AE0000}"/>
    <cellStyle name="Percent 9 2 3 4 2 3 2 4" xfId="35387" xr:uid="{00000000-0005-0000-0000-000091AE0000}"/>
    <cellStyle name="Percent 9 2 3 4 2 3 2 5" xfId="44632" xr:uid="{00000000-0005-0000-0000-000092AE0000}"/>
    <cellStyle name="Percent 9 2 3 4 2 3 3" xfId="11910" xr:uid="{00000000-0005-0000-0000-000093AE0000}"/>
    <cellStyle name="Percent 9 2 3 4 2 3 4" xfId="21160" xr:uid="{00000000-0005-0000-0000-000094AE0000}"/>
    <cellStyle name="Percent 9 2 3 4 2 3 5" xfId="30405" xr:uid="{00000000-0005-0000-0000-000095AE0000}"/>
    <cellStyle name="Percent 9 2 3 4 2 3 6" xfId="39650" xr:uid="{00000000-0005-0000-0000-000096AE0000}"/>
    <cellStyle name="Percent 9 2 3 4 2 4" xfId="6226" xr:uid="{00000000-0005-0000-0000-000097AE0000}"/>
    <cellStyle name="Percent 9 2 3 4 2 4 2" xfId="15471" xr:uid="{00000000-0005-0000-0000-000098AE0000}"/>
    <cellStyle name="Percent 9 2 3 4 2 4 3" xfId="24721" xr:uid="{00000000-0005-0000-0000-000099AE0000}"/>
    <cellStyle name="Percent 9 2 3 4 2 4 4" xfId="33966" xr:uid="{00000000-0005-0000-0000-00009AAE0000}"/>
    <cellStyle name="Percent 9 2 3 4 2 4 5" xfId="43211" xr:uid="{00000000-0005-0000-0000-00009BAE0000}"/>
    <cellStyle name="Percent 9 2 3 4 2 5" xfId="10489" xr:uid="{00000000-0005-0000-0000-00009CAE0000}"/>
    <cellStyle name="Percent 9 2 3 4 2 6" xfId="19739" xr:uid="{00000000-0005-0000-0000-00009DAE0000}"/>
    <cellStyle name="Percent 9 2 3 4 2 7" xfId="28984" xr:uid="{00000000-0005-0000-0000-00009EAE0000}"/>
    <cellStyle name="Percent 9 2 3 4 2 8" xfId="38229" xr:uid="{00000000-0005-0000-0000-00009FAE0000}"/>
    <cellStyle name="Percent 9 2 3 4 3" xfId="3384" xr:uid="{00000000-0005-0000-0000-0000A0AE0000}"/>
    <cellStyle name="Percent 9 2 3 4 3 2" xfId="8366" xr:uid="{00000000-0005-0000-0000-0000A1AE0000}"/>
    <cellStyle name="Percent 9 2 3 4 3 2 2" xfId="17611" xr:uid="{00000000-0005-0000-0000-0000A2AE0000}"/>
    <cellStyle name="Percent 9 2 3 4 3 2 3" xfId="26861" xr:uid="{00000000-0005-0000-0000-0000A3AE0000}"/>
    <cellStyle name="Percent 9 2 3 4 3 2 4" xfId="36106" xr:uid="{00000000-0005-0000-0000-0000A4AE0000}"/>
    <cellStyle name="Percent 9 2 3 4 3 2 5" xfId="45351" xr:uid="{00000000-0005-0000-0000-0000A5AE0000}"/>
    <cellStyle name="Percent 9 2 3 4 3 3" xfId="12629" xr:uid="{00000000-0005-0000-0000-0000A6AE0000}"/>
    <cellStyle name="Percent 9 2 3 4 3 4" xfId="21879" xr:uid="{00000000-0005-0000-0000-0000A7AE0000}"/>
    <cellStyle name="Percent 9 2 3 4 3 5" xfId="31124" xr:uid="{00000000-0005-0000-0000-0000A8AE0000}"/>
    <cellStyle name="Percent 9 2 3 4 3 6" xfId="40369" xr:uid="{00000000-0005-0000-0000-0000A9AE0000}"/>
    <cellStyle name="Percent 9 2 3 4 4" xfId="1946" xr:uid="{00000000-0005-0000-0000-0000AAAE0000}"/>
    <cellStyle name="Percent 9 2 3 4 4 2" xfId="6928" xr:uid="{00000000-0005-0000-0000-0000ABAE0000}"/>
    <cellStyle name="Percent 9 2 3 4 4 2 2" xfId="16173" xr:uid="{00000000-0005-0000-0000-0000ACAE0000}"/>
    <cellStyle name="Percent 9 2 3 4 4 2 3" xfId="25423" xr:uid="{00000000-0005-0000-0000-0000ADAE0000}"/>
    <cellStyle name="Percent 9 2 3 4 4 2 4" xfId="34668" xr:uid="{00000000-0005-0000-0000-0000AEAE0000}"/>
    <cellStyle name="Percent 9 2 3 4 4 2 5" xfId="43913" xr:uid="{00000000-0005-0000-0000-0000AFAE0000}"/>
    <cellStyle name="Percent 9 2 3 4 4 3" xfId="11191" xr:uid="{00000000-0005-0000-0000-0000B0AE0000}"/>
    <cellStyle name="Percent 9 2 3 4 4 4" xfId="20441" xr:uid="{00000000-0005-0000-0000-0000B1AE0000}"/>
    <cellStyle name="Percent 9 2 3 4 4 5" xfId="29686" xr:uid="{00000000-0005-0000-0000-0000B2AE0000}"/>
    <cellStyle name="Percent 9 2 3 4 4 6" xfId="38931" xr:uid="{00000000-0005-0000-0000-0000B3AE0000}"/>
    <cellStyle name="Percent 9 2 3 4 5" xfId="5524" xr:uid="{00000000-0005-0000-0000-0000B4AE0000}"/>
    <cellStyle name="Percent 9 2 3 4 5 2" xfId="14769" xr:uid="{00000000-0005-0000-0000-0000B5AE0000}"/>
    <cellStyle name="Percent 9 2 3 4 5 3" xfId="24019" xr:uid="{00000000-0005-0000-0000-0000B6AE0000}"/>
    <cellStyle name="Percent 9 2 3 4 5 4" xfId="33264" xr:uid="{00000000-0005-0000-0000-0000B7AE0000}"/>
    <cellStyle name="Percent 9 2 3 4 5 5" xfId="42509" xr:uid="{00000000-0005-0000-0000-0000B8AE0000}"/>
    <cellStyle name="Percent 9 2 3 4 6" xfId="4805" xr:uid="{00000000-0005-0000-0000-0000B9AE0000}"/>
    <cellStyle name="Percent 9 2 3 4 6 2" xfId="14050" xr:uid="{00000000-0005-0000-0000-0000BAAE0000}"/>
    <cellStyle name="Percent 9 2 3 4 6 3" xfId="23300" xr:uid="{00000000-0005-0000-0000-0000BBAE0000}"/>
    <cellStyle name="Percent 9 2 3 4 6 4" xfId="32545" xr:uid="{00000000-0005-0000-0000-0000BCAE0000}"/>
    <cellStyle name="Percent 9 2 3 4 6 5" xfId="41790" xr:uid="{00000000-0005-0000-0000-0000BDAE0000}"/>
    <cellStyle name="Percent 9 2 3 4 7" xfId="9787" xr:uid="{00000000-0005-0000-0000-0000BEAE0000}"/>
    <cellStyle name="Percent 9 2 3 4 8" xfId="19037" xr:uid="{00000000-0005-0000-0000-0000BFAE0000}"/>
    <cellStyle name="Percent 9 2 3 4 9" xfId="28282" xr:uid="{00000000-0005-0000-0000-0000C0AE0000}"/>
    <cellStyle name="Percent 9 2 3 5" xfId="893" xr:uid="{00000000-0005-0000-0000-0000C1AE0000}"/>
    <cellStyle name="Percent 9 2 3 5 2" xfId="3735" xr:uid="{00000000-0005-0000-0000-0000C2AE0000}"/>
    <cellStyle name="Percent 9 2 3 5 2 2" xfId="8717" xr:uid="{00000000-0005-0000-0000-0000C3AE0000}"/>
    <cellStyle name="Percent 9 2 3 5 2 2 2" xfId="17962" xr:uid="{00000000-0005-0000-0000-0000C4AE0000}"/>
    <cellStyle name="Percent 9 2 3 5 2 2 3" xfId="27212" xr:uid="{00000000-0005-0000-0000-0000C5AE0000}"/>
    <cellStyle name="Percent 9 2 3 5 2 2 4" xfId="36457" xr:uid="{00000000-0005-0000-0000-0000C6AE0000}"/>
    <cellStyle name="Percent 9 2 3 5 2 2 5" xfId="45702" xr:uid="{00000000-0005-0000-0000-0000C7AE0000}"/>
    <cellStyle name="Percent 9 2 3 5 2 3" xfId="12980" xr:uid="{00000000-0005-0000-0000-0000C8AE0000}"/>
    <cellStyle name="Percent 9 2 3 5 2 4" xfId="22230" xr:uid="{00000000-0005-0000-0000-0000C9AE0000}"/>
    <cellStyle name="Percent 9 2 3 5 2 5" xfId="31475" xr:uid="{00000000-0005-0000-0000-0000CAAE0000}"/>
    <cellStyle name="Percent 9 2 3 5 2 6" xfId="40720" xr:uid="{00000000-0005-0000-0000-0000CBAE0000}"/>
    <cellStyle name="Percent 9 2 3 5 3" xfId="2297" xr:uid="{00000000-0005-0000-0000-0000CCAE0000}"/>
    <cellStyle name="Percent 9 2 3 5 3 2" xfId="7279" xr:uid="{00000000-0005-0000-0000-0000CDAE0000}"/>
    <cellStyle name="Percent 9 2 3 5 3 2 2" xfId="16524" xr:uid="{00000000-0005-0000-0000-0000CEAE0000}"/>
    <cellStyle name="Percent 9 2 3 5 3 2 3" xfId="25774" xr:uid="{00000000-0005-0000-0000-0000CFAE0000}"/>
    <cellStyle name="Percent 9 2 3 5 3 2 4" xfId="35019" xr:uid="{00000000-0005-0000-0000-0000D0AE0000}"/>
    <cellStyle name="Percent 9 2 3 5 3 2 5" xfId="44264" xr:uid="{00000000-0005-0000-0000-0000D1AE0000}"/>
    <cellStyle name="Percent 9 2 3 5 3 3" xfId="11542" xr:uid="{00000000-0005-0000-0000-0000D2AE0000}"/>
    <cellStyle name="Percent 9 2 3 5 3 4" xfId="20792" xr:uid="{00000000-0005-0000-0000-0000D3AE0000}"/>
    <cellStyle name="Percent 9 2 3 5 3 5" xfId="30037" xr:uid="{00000000-0005-0000-0000-0000D4AE0000}"/>
    <cellStyle name="Percent 9 2 3 5 3 6" xfId="39282" xr:uid="{00000000-0005-0000-0000-0000D5AE0000}"/>
    <cellStyle name="Percent 9 2 3 5 4" xfId="5875" xr:uid="{00000000-0005-0000-0000-0000D6AE0000}"/>
    <cellStyle name="Percent 9 2 3 5 4 2" xfId="15120" xr:uid="{00000000-0005-0000-0000-0000D7AE0000}"/>
    <cellStyle name="Percent 9 2 3 5 4 3" xfId="24370" xr:uid="{00000000-0005-0000-0000-0000D8AE0000}"/>
    <cellStyle name="Percent 9 2 3 5 4 4" xfId="33615" xr:uid="{00000000-0005-0000-0000-0000D9AE0000}"/>
    <cellStyle name="Percent 9 2 3 5 4 5" xfId="42860" xr:uid="{00000000-0005-0000-0000-0000DAAE0000}"/>
    <cellStyle name="Percent 9 2 3 5 5" xfId="10138" xr:uid="{00000000-0005-0000-0000-0000DBAE0000}"/>
    <cellStyle name="Percent 9 2 3 5 6" xfId="19388" xr:uid="{00000000-0005-0000-0000-0000DCAE0000}"/>
    <cellStyle name="Percent 9 2 3 5 7" xfId="28633" xr:uid="{00000000-0005-0000-0000-0000DDAE0000}"/>
    <cellStyle name="Percent 9 2 3 5 8" xfId="37878" xr:uid="{00000000-0005-0000-0000-0000DEAE0000}"/>
    <cellStyle name="Percent 9 2 3 6" xfId="3016" xr:uid="{00000000-0005-0000-0000-0000DFAE0000}"/>
    <cellStyle name="Percent 9 2 3 6 2" xfId="7998" xr:uid="{00000000-0005-0000-0000-0000E0AE0000}"/>
    <cellStyle name="Percent 9 2 3 6 2 2" xfId="17243" xr:uid="{00000000-0005-0000-0000-0000E1AE0000}"/>
    <cellStyle name="Percent 9 2 3 6 2 3" xfId="26493" xr:uid="{00000000-0005-0000-0000-0000E2AE0000}"/>
    <cellStyle name="Percent 9 2 3 6 2 4" xfId="35738" xr:uid="{00000000-0005-0000-0000-0000E3AE0000}"/>
    <cellStyle name="Percent 9 2 3 6 2 5" xfId="44983" xr:uid="{00000000-0005-0000-0000-0000E4AE0000}"/>
    <cellStyle name="Percent 9 2 3 6 3" xfId="12261" xr:uid="{00000000-0005-0000-0000-0000E5AE0000}"/>
    <cellStyle name="Percent 9 2 3 6 4" xfId="21511" xr:uid="{00000000-0005-0000-0000-0000E6AE0000}"/>
    <cellStyle name="Percent 9 2 3 6 5" xfId="30756" xr:uid="{00000000-0005-0000-0000-0000E7AE0000}"/>
    <cellStyle name="Percent 9 2 3 6 6" xfId="40001" xr:uid="{00000000-0005-0000-0000-0000E8AE0000}"/>
    <cellStyle name="Percent 9 2 3 7" xfId="1634" xr:uid="{00000000-0005-0000-0000-0000E9AE0000}"/>
    <cellStyle name="Percent 9 2 3 7 2" xfId="6616" xr:uid="{00000000-0005-0000-0000-0000EAAE0000}"/>
    <cellStyle name="Percent 9 2 3 7 2 2" xfId="15861" xr:uid="{00000000-0005-0000-0000-0000EBAE0000}"/>
    <cellStyle name="Percent 9 2 3 7 2 3" xfId="25111" xr:uid="{00000000-0005-0000-0000-0000ECAE0000}"/>
    <cellStyle name="Percent 9 2 3 7 2 4" xfId="34356" xr:uid="{00000000-0005-0000-0000-0000EDAE0000}"/>
    <cellStyle name="Percent 9 2 3 7 2 5" xfId="43601" xr:uid="{00000000-0005-0000-0000-0000EEAE0000}"/>
    <cellStyle name="Percent 9 2 3 7 3" xfId="10879" xr:uid="{00000000-0005-0000-0000-0000EFAE0000}"/>
    <cellStyle name="Percent 9 2 3 7 4" xfId="20129" xr:uid="{00000000-0005-0000-0000-0000F0AE0000}"/>
    <cellStyle name="Percent 9 2 3 7 5" xfId="29374" xr:uid="{00000000-0005-0000-0000-0000F1AE0000}"/>
    <cellStyle name="Percent 9 2 3 7 6" xfId="38619" xr:uid="{00000000-0005-0000-0000-0000F2AE0000}"/>
    <cellStyle name="Percent 9 2 3 8" xfId="5156" xr:uid="{00000000-0005-0000-0000-0000F3AE0000}"/>
    <cellStyle name="Percent 9 2 3 8 2" xfId="14401" xr:uid="{00000000-0005-0000-0000-0000F4AE0000}"/>
    <cellStyle name="Percent 9 2 3 8 3" xfId="23651" xr:uid="{00000000-0005-0000-0000-0000F5AE0000}"/>
    <cellStyle name="Percent 9 2 3 8 4" xfId="32896" xr:uid="{00000000-0005-0000-0000-0000F6AE0000}"/>
    <cellStyle name="Percent 9 2 3 8 5" xfId="42141" xr:uid="{00000000-0005-0000-0000-0000F7AE0000}"/>
    <cellStyle name="Percent 9 2 3 9" xfId="4454" xr:uid="{00000000-0005-0000-0000-0000F8AE0000}"/>
    <cellStyle name="Percent 9 2 3 9 2" xfId="13699" xr:uid="{00000000-0005-0000-0000-0000F9AE0000}"/>
    <cellStyle name="Percent 9 2 3 9 3" xfId="22949" xr:uid="{00000000-0005-0000-0000-0000FAAE0000}"/>
    <cellStyle name="Percent 9 2 3 9 4" xfId="32194" xr:uid="{00000000-0005-0000-0000-0000FBAE0000}"/>
    <cellStyle name="Percent 9 2 3 9 5" xfId="41439" xr:uid="{00000000-0005-0000-0000-0000FCAE0000}"/>
    <cellStyle name="Percent 9 2 4" xfId="251" xr:uid="{00000000-0005-0000-0000-0000FDAE0000}"/>
    <cellStyle name="Percent 9 2 4 10" xfId="27992" xr:uid="{00000000-0005-0000-0000-0000FEAE0000}"/>
    <cellStyle name="Percent 9 2 4 11" xfId="37237" xr:uid="{00000000-0005-0000-0000-0000FFAE0000}"/>
    <cellStyle name="Percent 9 2 4 2" xfId="620" xr:uid="{00000000-0005-0000-0000-000000AF0000}"/>
    <cellStyle name="Percent 9 2 4 2 10" xfId="37605" xr:uid="{00000000-0005-0000-0000-000001AF0000}"/>
    <cellStyle name="Percent 9 2 4 2 2" xfId="1322" xr:uid="{00000000-0005-0000-0000-000002AF0000}"/>
    <cellStyle name="Percent 9 2 4 2 2 2" xfId="4164" xr:uid="{00000000-0005-0000-0000-000003AF0000}"/>
    <cellStyle name="Percent 9 2 4 2 2 2 2" xfId="9146" xr:uid="{00000000-0005-0000-0000-000004AF0000}"/>
    <cellStyle name="Percent 9 2 4 2 2 2 2 2" xfId="18391" xr:uid="{00000000-0005-0000-0000-000005AF0000}"/>
    <cellStyle name="Percent 9 2 4 2 2 2 2 3" xfId="27641" xr:uid="{00000000-0005-0000-0000-000006AF0000}"/>
    <cellStyle name="Percent 9 2 4 2 2 2 2 4" xfId="36886" xr:uid="{00000000-0005-0000-0000-000007AF0000}"/>
    <cellStyle name="Percent 9 2 4 2 2 2 2 5" xfId="46131" xr:uid="{00000000-0005-0000-0000-000008AF0000}"/>
    <cellStyle name="Percent 9 2 4 2 2 2 3" xfId="13409" xr:uid="{00000000-0005-0000-0000-000009AF0000}"/>
    <cellStyle name="Percent 9 2 4 2 2 2 4" xfId="22659" xr:uid="{00000000-0005-0000-0000-00000AAF0000}"/>
    <cellStyle name="Percent 9 2 4 2 2 2 5" xfId="31904" xr:uid="{00000000-0005-0000-0000-00000BAF0000}"/>
    <cellStyle name="Percent 9 2 4 2 2 2 6" xfId="41149" xr:uid="{00000000-0005-0000-0000-00000CAF0000}"/>
    <cellStyle name="Percent 9 2 4 2 2 3" xfId="2743" xr:uid="{00000000-0005-0000-0000-00000DAF0000}"/>
    <cellStyle name="Percent 9 2 4 2 2 3 2" xfId="7725" xr:uid="{00000000-0005-0000-0000-00000EAF0000}"/>
    <cellStyle name="Percent 9 2 4 2 2 3 2 2" xfId="16970" xr:uid="{00000000-0005-0000-0000-00000FAF0000}"/>
    <cellStyle name="Percent 9 2 4 2 2 3 2 3" xfId="26220" xr:uid="{00000000-0005-0000-0000-000010AF0000}"/>
    <cellStyle name="Percent 9 2 4 2 2 3 2 4" xfId="35465" xr:uid="{00000000-0005-0000-0000-000011AF0000}"/>
    <cellStyle name="Percent 9 2 4 2 2 3 2 5" xfId="44710" xr:uid="{00000000-0005-0000-0000-000012AF0000}"/>
    <cellStyle name="Percent 9 2 4 2 2 3 3" xfId="11988" xr:uid="{00000000-0005-0000-0000-000013AF0000}"/>
    <cellStyle name="Percent 9 2 4 2 2 3 4" xfId="21238" xr:uid="{00000000-0005-0000-0000-000014AF0000}"/>
    <cellStyle name="Percent 9 2 4 2 2 3 5" xfId="30483" xr:uid="{00000000-0005-0000-0000-000015AF0000}"/>
    <cellStyle name="Percent 9 2 4 2 2 3 6" xfId="39728" xr:uid="{00000000-0005-0000-0000-000016AF0000}"/>
    <cellStyle name="Percent 9 2 4 2 2 4" xfId="6304" xr:uid="{00000000-0005-0000-0000-000017AF0000}"/>
    <cellStyle name="Percent 9 2 4 2 2 4 2" xfId="15549" xr:uid="{00000000-0005-0000-0000-000018AF0000}"/>
    <cellStyle name="Percent 9 2 4 2 2 4 3" xfId="24799" xr:uid="{00000000-0005-0000-0000-000019AF0000}"/>
    <cellStyle name="Percent 9 2 4 2 2 4 4" xfId="34044" xr:uid="{00000000-0005-0000-0000-00001AAF0000}"/>
    <cellStyle name="Percent 9 2 4 2 2 4 5" xfId="43289" xr:uid="{00000000-0005-0000-0000-00001BAF0000}"/>
    <cellStyle name="Percent 9 2 4 2 2 5" xfId="10567" xr:uid="{00000000-0005-0000-0000-00001CAF0000}"/>
    <cellStyle name="Percent 9 2 4 2 2 6" xfId="19817" xr:uid="{00000000-0005-0000-0000-00001DAF0000}"/>
    <cellStyle name="Percent 9 2 4 2 2 7" xfId="29062" xr:uid="{00000000-0005-0000-0000-00001EAF0000}"/>
    <cellStyle name="Percent 9 2 4 2 2 8" xfId="38307" xr:uid="{00000000-0005-0000-0000-00001FAF0000}"/>
    <cellStyle name="Percent 9 2 4 2 3" xfId="3462" xr:uid="{00000000-0005-0000-0000-000020AF0000}"/>
    <cellStyle name="Percent 9 2 4 2 3 2" xfId="8444" xr:uid="{00000000-0005-0000-0000-000021AF0000}"/>
    <cellStyle name="Percent 9 2 4 2 3 2 2" xfId="17689" xr:uid="{00000000-0005-0000-0000-000022AF0000}"/>
    <cellStyle name="Percent 9 2 4 2 3 2 3" xfId="26939" xr:uid="{00000000-0005-0000-0000-000023AF0000}"/>
    <cellStyle name="Percent 9 2 4 2 3 2 4" xfId="36184" xr:uid="{00000000-0005-0000-0000-000024AF0000}"/>
    <cellStyle name="Percent 9 2 4 2 3 2 5" xfId="45429" xr:uid="{00000000-0005-0000-0000-000025AF0000}"/>
    <cellStyle name="Percent 9 2 4 2 3 3" xfId="12707" xr:uid="{00000000-0005-0000-0000-000026AF0000}"/>
    <cellStyle name="Percent 9 2 4 2 3 4" xfId="21957" xr:uid="{00000000-0005-0000-0000-000027AF0000}"/>
    <cellStyle name="Percent 9 2 4 2 3 5" xfId="31202" xr:uid="{00000000-0005-0000-0000-000028AF0000}"/>
    <cellStyle name="Percent 9 2 4 2 3 6" xfId="40447" xr:uid="{00000000-0005-0000-0000-000029AF0000}"/>
    <cellStyle name="Percent 9 2 4 2 4" xfId="2024" xr:uid="{00000000-0005-0000-0000-00002AAF0000}"/>
    <cellStyle name="Percent 9 2 4 2 4 2" xfId="7006" xr:uid="{00000000-0005-0000-0000-00002BAF0000}"/>
    <cellStyle name="Percent 9 2 4 2 4 2 2" xfId="16251" xr:uid="{00000000-0005-0000-0000-00002CAF0000}"/>
    <cellStyle name="Percent 9 2 4 2 4 2 3" xfId="25501" xr:uid="{00000000-0005-0000-0000-00002DAF0000}"/>
    <cellStyle name="Percent 9 2 4 2 4 2 4" xfId="34746" xr:uid="{00000000-0005-0000-0000-00002EAF0000}"/>
    <cellStyle name="Percent 9 2 4 2 4 2 5" xfId="43991" xr:uid="{00000000-0005-0000-0000-00002FAF0000}"/>
    <cellStyle name="Percent 9 2 4 2 4 3" xfId="11269" xr:uid="{00000000-0005-0000-0000-000030AF0000}"/>
    <cellStyle name="Percent 9 2 4 2 4 4" xfId="20519" xr:uid="{00000000-0005-0000-0000-000031AF0000}"/>
    <cellStyle name="Percent 9 2 4 2 4 5" xfId="29764" xr:uid="{00000000-0005-0000-0000-000032AF0000}"/>
    <cellStyle name="Percent 9 2 4 2 4 6" xfId="39009" xr:uid="{00000000-0005-0000-0000-000033AF0000}"/>
    <cellStyle name="Percent 9 2 4 2 5" xfId="5602" xr:uid="{00000000-0005-0000-0000-000034AF0000}"/>
    <cellStyle name="Percent 9 2 4 2 5 2" xfId="14847" xr:uid="{00000000-0005-0000-0000-000035AF0000}"/>
    <cellStyle name="Percent 9 2 4 2 5 3" xfId="24097" xr:uid="{00000000-0005-0000-0000-000036AF0000}"/>
    <cellStyle name="Percent 9 2 4 2 5 4" xfId="33342" xr:uid="{00000000-0005-0000-0000-000037AF0000}"/>
    <cellStyle name="Percent 9 2 4 2 5 5" xfId="42587" xr:uid="{00000000-0005-0000-0000-000038AF0000}"/>
    <cellStyle name="Percent 9 2 4 2 6" xfId="4883" xr:uid="{00000000-0005-0000-0000-000039AF0000}"/>
    <cellStyle name="Percent 9 2 4 2 6 2" xfId="14128" xr:uid="{00000000-0005-0000-0000-00003AAF0000}"/>
    <cellStyle name="Percent 9 2 4 2 6 3" xfId="23378" xr:uid="{00000000-0005-0000-0000-00003BAF0000}"/>
    <cellStyle name="Percent 9 2 4 2 6 4" xfId="32623" xr:uid="{00000000-0005-0000-0000-00003CAF0000}"/>
    <cellStyle name="Percent 9 2 4 2 6 5" xfId="41868" xr:uid="{00000000-0005-0000-0000-00003DAF0000}"/>
    <cellStyle name="Percent 9 2 4 2 7" xfId="9865" xr:uid="{00000000-0005-0000-0000-00003EAF0000}"/>
    <cellStyle name="Percent 9 2 4 2 8" xfId="19115" xr:uid="{00000000-0005-0000-0000-00003FAF0000}"/>
    <cellStyle name="Percent 9 2 4 2 9" xfId="28360" xr:uid="{00000000-0005-0000-0000-000040AF0000}"/>
    <cellStyle name="Percent 9 2 4 3" xfId="971" xr:uid="{00000000-0005-0000-0000-000041AF0000}"/>
    <cellStyle name="Percent 9 2 4 3 2" xfId="3813" xr:uid="{00000000-0005-0000-0000-000042AF0000}"/>
    <cellStyle name="Percent 9 2 4 3 2 2" xfId="8795" xr:uid="{00000000-0005-0000-0000-000043AF0000}"/>
    <cellStyle name="Percent 9 2 4 3 2 2 2" xfId="18040" xr:uid="{00000000-0005-0000-0000-000044AF0000}"/>
    <cellStyle name="Percent 9 2 4 3 2 2 3" xfId="27290" xr:uid="{00000000-0005-0000-0000-000045AF0000}"/>
    <cellStyle name="Percent 9 2 4 3 2 2 4" xfId="36535" xr:uid="{00000000-0005-0000-0000-000046AF0000}"/>
    <cellStyle name="Percent 9 2 4 3 2 2 5" xfId="45780" xr:uid="{00000000-0005-0000-0000-000047AF0000}"/>
    <cellStyle name="Percent 9 2 4 3 2 3" xfId="13058" xr:uid="{00000000-0005-0000-0000-000048AF0000}"/>
    <cellStyle name="Percent 9 2 4 3 2 4" xfId="22308" xr:uid="{00000000-0005-0000-0000-000049AF0000}"/>
    <cellStyle name="Percent 9 2 4 3 2 5" xfId="31553" xr:uid="{00000000-0005-0000-0000-00004AAF0000}"/>
    <cellStyle name="Percent 9 2 4 3 2 6" xfId="40798" xr:uid="{00000000-0005-0000-0000-00004BAF0000}"/>
    <cellStyle name="Percent 9 2 4 3 3" xfId="2375" xr:uid="{00000000-0005-0000-0000-00004CAF0000}"/>
    <cellStyle name="Percent 9 2 4 3 3 2" xfId="7357" xr:uid="{00000000-0005-0000-0000-00004DAF0000}"/>
    <cellStyle name="Percent 9 2 4 3 3 2 2" xfId="16602" xr:uid="{00000000-0005-0000-0000-00004EAF0000}"/>
    <cellStyle name="Percent 9 2 4 3 3 2 3" xfId="25852" xr:uid="{00000000-0005-0000-0000-00004FAF0000}"/>
    <cellStyle name="Percent 9 2 4 3 3 2 4" xfId="35097" xr:uid="{00000000-0005-0000-0000-000050AF0000}"/>
    <cellStyle name="Percent 9 2 4 3 3 2 5" xfId="44342" xr:uid="{00000000-0005-0000-0000-000051AF0000}"/>
    <cellStyle name="Percent 9 2 4 3 3 3" xfId="11620" xr:uid="{00000000-0005-0000-0000-000052AF0000}"/>
    <cellStyle name="Percent 9 2 4 3 3 4" xfId="20870" xr:uid="{00000000-0005-0000-0000-000053AF0000}"/>
    <cellStyle name="Percent 9 2 4 3 3 5" xfId="30115" xr:uid="{00000000-0005-0000-0000-000054AF0000}"/>
    <cellStyle name="Percent 9 2 4 3 3 6" xfId="39360" xr:uid="{00000000-0005-0000-0000-000055AF0000}"/>
    <cellStyle name="Percent 9 2 4 3 4" xfId="5953" xr:uid="{00000000-0005-0000-0000-000056AF0000}"/>
    <cellStyle name="Percent 9 2 4 3 4 2" xfId="15198" xr:uid="{00000000-0005-0000-0000-000057AF0000}"/>
    <cellStyle name="Percent 9 2 4 3 4 3" xfId="24448" xr:uid="{00000000-0005-0000-0000-000058AF0000}"/>
    <cellStyle name="Percent 9 2 4 3 4 4" xfId="33693" xr:uid="{00000000-0005-0000-0000-000059AF0000}"/>
    <cellStyle name="Percent 9 2 4 3 4 5" xfId="42938" xr:uid="{00000000-0005-0000-0000-00005AAF0000}"/>
    <cellStyle name="Percent 9 2 4 3 5" xfId="10216" xr:uid="{00000000-0005-0000-0000-00005BAF0000}"/>
    <cellStyle name="Percent 9 2 4 3 6" xfId="19466" xr:uid="{00000000-0005-0000-0000-00005CAF0000}"/>
    <cellStyle name="Percent 9 2 4 3 7" xfId="28711" xr:uid="{00000000-0005-0000-0000-00005DAF0000}"/>
    <cellStyle name="Percent 9 2 4 3 8" xfId="37956" xr:uid="{00000000-0005-0000-0000-00005EAF0000}"/>
    <cellStyle name="Percent 9 2 4 4" xfId="3094" xr:uid="{00000000-0005-0000-0000-00005FAF0000}"/>
    <cellStyle name="Percent 9 2 4 4 2" xfId="8076" xr:uid="{00000000-0005-0000-0000-000060AF0000}"/>
    <cellStyle name="Percent 9 2 4 4 2 2" xfId="17321" xr:uid="{00000000-0005-0000-0000-000061AF0000}"/>
    <cellStyle name="Percent 9 2 4 4 2 3" xfId="26571" xr:uid="{00000000-0005-0000-0000-000062AF0000}"/>
    <cellStyle name="Percent 9 2 4 4 2 4" xfId="35816" xr:uid="{00000000-0005-0000-0000-000063AF0000}"/>
    <cellStyle name="Percent 9 2 4 4 2 5" xfId="45061" xr:uid="{00000000-0005-0000-0000-000064AF0000}"/>
    <cellStyle name="Percent 9 2 4 4 3" xfId="12339" xr:uid="{00000000-0005-0000-0000-000065AF0000}"/>
    <cellStyle name="Percent 9 2 4 4 4" xfId="21589" xr:uid="{00000000-0005-0000-0000-000066AF0000}"/>
    <cellStyle name="Percent 9 2 4 4 5" xfId="30834" xr:uid="{00000000-0005-0000-0000-000067AF0000}"/>
    <cellStyle name="Percent 9 2 4 4 6" xfId="40079" xr:uid="{00000000-0005-0000-0000-000068AF0000}"/>
    <cellStyle name="Percent 9 2 4 5" xfId="1790" xr:uid="{00000000-0005-0000-0000-000069AF0000}"/>
    <cellStyle name="Percent 9 2 4 5 2" xfId="6772" xr:uid="{00000000-0005-0000-0000-00006AAF0000}"/>
    <cellStyle name="Percent 9 2 4 5 2 2" xfId="16017" xr:uid="{00000000-0005-0000-0000-00006BAF0000}"/>
    <cellStyle name="Percent 9 2 4 5 2 3" xfId="25267" xr:uid="{00000000-0005-0000-0000-00006CAF0000}"/>
    <cellStyle name="Percent 9 2 4 5 2 4" xfId="34512" xr:uid="{00000000-0005-0000-0000-00006DAF0000}"/>
    <cellStyle name="Percent 9 2 4 5 2 5" xfId="43757" xr:uid="{00000000-0005-0000-0000-00006EAF0000}"/>
    <cellStyle name="Percent 9 2 4 5 3" xfId="11035" xr:uid="{00000000-0005-0000-0000-00006FAF0000}"/>
    <cellStyle name="Percent 9 2 4 5 4" xfId="20285" xr:uid="{00000000-0005-0000-0000-000070AF0000}"/>
    <cellStyle name="Percent 9 2 4 5 5" xfId="29530" xr:uid="{00000000-0005-0000-0000-000071AF0000}"/>
    <cellStyle name="Percent 9 2 4 5 6" xfId="38775" xr:uid="{00000000-0005-0000-0000-000072AF0000}"/>
    <cellStyle name="Percent 9 2 4 6" xfId="5234" xr:uid="{00000000-0005-0000-0000-000073AF0000}"/>
    <cellStyle name="Percent 9 2 4 6 2" xfId="14479" xr:uid="{00000000-0005-0000-0000-000074AF0000}"/>
    <cellStyle name="Percent 9 2 4 6 3" xfId="23729" xr:uid="{00000000-0005-0000-0000-000075AF0000}"/>
    <cellStyle name="Percent 9 2 4 6 4" xfId="32974" xr:uid="{00000000-0005-0000-0000-000076AF0000}"/>
    <cellStyle name="Percent 9 2 4 6 5" xfId="42219" xr:uid="{00000000-0005-0000-0000-000077AF0000}"/>
    <cellStyle name="Percent 9 2 4 7" xfId="4532" xr:uid="{00000000-0005-0000-0000-000078AF0000}"/>
    <cellStyle name="Percent 9 2 4 7 2" xfId="13777" xr:uid="{00000000-0005-0000-0000-000079AF0000}"/>
    <cellStyle name="Percent 9 2 4 7 3" xfId="23027" xr:uid="{00000000-0005-0000-0000-00007AAF0000}"/>
    <cellStyle name="Percent 9 2 4 7 4" xfId="32272" xr:uid="{00000000-0005-0000-0000-00007BAF0000}"/>
    <cellStyle name="Percent 9 2 4 7 5" xfId="41517" xr:uid="{00000000-0005-0000-0000-00007CAF0000}"/>
    <cellStyle name="Percent 9 2 4 8" xfId="9497" xr:uid="{00000000-0005-0000-0000-00007DAF0000}"/>
    <cellStyle name="Percent 9 2 4 9" xfId="18747" xr:uid="{00000000-0005-0000-0000-00007EAF0000}"/>
    <cellStyle name="Percent 9 2 5" xfId="368" xr:uid="{00000000-0005-0000-0000-00007FAF0000}"/>
    <cellStyle name="Percent 9 2 5 10" xfId="28109" xr:uid="{00000000-0005-0000-0000-000080AF0000}"/>
    <cellStyle name="Percent 9 2 5 11" xfId="37354" xr:uid="{00000000-0005-0000-0000-000081AF0000}"/>
    <cellStyle name="Percent 9 2 5 2" xfId="737" xr:uid="{00000000-0005-0000-0000-000082AF0000}"/>
    <cellStyle name="Percent 9 2 5 2 10" xfId="37722" xr:uid="{00000000-0005-0000-0000-000083AF0000}"/>
    <cellStyle name="Percent 9 2 5 2 2" xfId="1439" xr:uid="{00000000-0005-0000-0000-000084AF0000}"/>
    <cellStyle name="Percent 9 2 5 2 2 2" xfId="4281" xr:uid="{00000000-0005-0000-0000-000085AF0000}"/>
    <cellStyle name="Percent 9 2 5 2 2 2 2" xfId="9263" xr:uid="{00000000-0005-0000-0000-000086AF0000}"/>
    <cellStyle name="Percent 9 2 5 2 2 2 2 2" xfId="18508" xr:uid="{00000000-0005-0000-0000-000087AF0000}"/>
    <cellStyle name="Percent 9 2 5 2 2 2 2 3" xfId="27758" xr:uid="{00000000-0005-0000-0000-000088AF0000}"/>
    <cellStyle name="Percent 9 2 5 2 2 2 2 4" xfId="37003" xr:uid="{00000000-0005-0000-0000-000089AF0000}"/>
    <cellStyle name="Percent 9 2 5 2 2 2 2 5" xfId="46248" xr:uid="{00000000-0005-0000-0000-00008AAF0000}"/>
    <cellStyle name="Percent 9 2 5 2 2 2 3" xfId="13526" xr:uid="{00000000-0005-0000-0000-00008BAF0000}"/>
    <cellStyle name="Percent 9 2 5 2 2 2 4" xfId="22776" xr:uid="{00000000-0005-0000-0000-00008CAF0000}"/>
    <cellStyle name="Percent 9 2 5 2 2 2 5" xfId="32021" xr:uid="{00000000-0005-0000-0000-00008DAF0000}"/>
    <cellStyle name="Percent 9 2 5 2 2 2 6" xfId="41266" xr:uid="{00000000-0005-0000-0000-00008EAF0000}"/>
    <cellStyle name="Percent 9 2 5 2 2 3" xfId="2860" xr:uid="{00000000-0005-0000-0000-00008FAF0000}"/>
    <cellStyle name="Percent 9 2 5 2 2 3 2" xfId="7842" xr:uid="{00000000-0005-0000-0000-000090AF0000}"/>
    <cellStyle name="Percent 9 2 5 2 2 3 2 2" xfId="17087" xr:uid="{00000000-0005-0000-0000-000091AF0000}"/>
    <cellStyle name="Percent 9 2 5 2 2 3 2 3" xfId="26337" xr:uid="{00000000-0005-0000-0000-000092AF0000}"/>
    <cellStyle name="Percent 9 2 5 2 2 3 2 4" xfId="35582" xr:uid="{00000000-0005-0000-0000-000093AF0000}"/>
    <cellStyle name="Percent 9 2 5 2 2 3 2 5" xfId="44827" xr:uid="{00000000-0005-0000-0000-000094AF0000}"/>
    <cellStyle name="Percent 9 2 5 2 2 3 3" xfId="12105" xr:uid="{00000000-0005-0000-0000-000095AF0000}"/>
    <cellStyle name="Percent 9 2 5 2 2 3 4" xfId="21355" xr:uid="{00000000-0005-0000-0000-000096AF0000}"/>
    <cellStyle name="Percent 9 2 5 2 2 3 5" xfId="30600" xr:uid="{00000000-0005-0000-0000-000097AF0000}"/>
    <cellStyle name="Percent 9 2 5 2 2 3 6" xfId="39845" xr:uid="{00000000-0005-0000-0000-000098AF0000}"/>
    <cellStyle name="Percent 9 2 5 2 2 4" xfId="6421" xr:uid="{00000000-0005-0000-0000-000099AF0000}"/>
    <cellStyle name="Percent 9 2 5 2 2 4 2" xfId="15666" xr:uid="{00000000-0005-0000-0000-00009AAF0000}"/>
    <cellStyle name="Percent 9 2 5 2 2 4 3" xfId="24916" xr:uid="{00000000-0005-0000-0000-00009BAF0000}"/>
    <cellStyle name="Percent 9 2 5 2 2 4 4" xfId="34161" xr:uid="{00000000-0005-0000-0000-00009CAF0000}"/>
    <cellStyle name="Percent 9 2 5 2 2 4 5" xfId="43406" xr:uid="{00000000-0005-0000-0000-00009DAF0000}"/>
    <cellStyle name="Percent 9 2 5 2 2 5" xfId="10684" xr:uid="{00000000-0005-0000-0000-00009EAF0000}"/>
    <cellStyle name="Percent 9 2 5 2 2 6" xfId="19934" xr:uid="{00000000-0005-0000-0000-00009FAF0000}"/>
    <cellStyle name="Percent 9 2 5 2 2 7" xfId="29179" xr:uid="{00000000-0005-0000-0000-0000A0AF0000}"/>
    <cellStyle name="Percent 9 2 5 2 2 8" xfId="38424" xr:uid="{00000000-0005-0000-0000-0000A1AF0000}"/>
    <cellStyle name="Percent 9 2 5 2 3" xfId="3579" xr:uid="{00000000-0005-0000-0000-0000A2AF0000}"/>
    <cellStyle name="Percent 9 2 5 2 3 2" xfId="8561" xr:uid="{00000000-0005-0000-0000-0000A3AF0000}"/>
    <cellStyle name="Percent 9 2 5 2 3 2 2" xfId="17806" xr:uid="{00000000-0005-0000-0000-0000A4AF0000}"/>
    <cellStyle name="Percent 9 2 5 2 3 2 3" xfId="27056" xr:uid="{00000000-0005-0000-0000-0000A5AF0000}"/>
    <cellStyle name="Percent 9 2 5 2 3 2 4" xfId="36301" xr:uid="{00000000-0005-0000-0000-0000A6AF0000}"/>
    <cellStyle name="Percent 9 2 5 2 3 2 5" xfId="45546" xr:uid="{00000000-0005-0000-0000-0000A7AF0000}"/>
    <cellStyle name="Percent 9 2 5 2 3 3" xfId="12824" xr:uid="{00000000-0005-0000-0000-0000A8AF0000}"/>
    <cellStyle name="Percent 9 2 5 2 3 4" xfId="22074" xr:uid="{00000000-0005-0000-0000-0000A9AF0000}"/>
    <cellStyle name="Percent 9 2 5 2 3 5" xfId="31319" xr:uid="{00000000-0005-0000-0000-0000AAAF0000}"/>
    <cellStyle name="Percent 9 2 5 2 3 6" xfId="40564" xr:uid="{00000000-0005-0000-0000-0000ABAF0000}"/>
    <cellStyle name="Percent 9 2 5 2 4" xfId="2141" xr:uid="{00000000-0005-0000-0000-0000ACAF0000}"/>
    <cellStyle name="Percent 9 2 5 2 4 2" xfId="7123" xr:uid="{00000000-0005-0000-0000-0000ADAF0000}"/>
    <cellStyle name="Percent 9 2 5 2 4 2 2" xfId="16368" xr:uid="{00000000-0005-0000-0000-0000AEAF0000}"/>
    <cellStyle name="Percent 9 2 5 2 4 2 3" xfId="25618" xr:uid="{00000000-0005-0000-0000-0000AFAF0000}"/>
    <cellStyle name="Percent 9 2 5 2 4 2 4" xfId="34863" xr:uid="{00000000-0005-0000-0000-0000B0AF0000}"/>
    <cellStyle name="Percent 9 2 5 2 4 2 5" xfId="44108" xr:uid="{00000000-0005-0000-0000-0000B1AF0000}"/>
    <cellStyle name="Percent 9 2 5 2 4 3" xfId="11386" xr:uid="{00000000-0005-0000-0000-0000B2AF0000}"/>
    <cellStyle name="Percent 9 2 5 2 4 4" xfId="20636" xr:uid="{00000000-0005-0000-0000-0000B3AF0000}"/>
    <cellStyle name="Percent 9 2 5 2 4 5" xfId="29881" xr:uid="{00000000-0005-0000-0000-0000B4AF0000}"/>
    <cellStyle name="Percent 9 2 5 2 4 6" xfId="39126" xr:uid="{00000000-0005-0000-0000-0000B5AF0000}"/>
    <cellStyle name="Percent 9 2 5 2 5" xfId="5719" xr:uid="{00000000-0005-0000-0000-0000B6AF0000}"/>
    <cellStyle name="Percent 9 2 5 2 5 2" xfId="14964" xr:uid="{00000000-0005-0000-0000-0000B7AF0000}"/>
    <cellStyle name="Percent 9 2 5 2 5 3" xfId="24214" xr:uid="{00000000-0005-0000-0000-0000B8AF0000}"/>
    <cellStyle name="Percent 9 2 5 2 5 4" xfId="33459" xr:uid="{00000000-0005-0000-0000-0000B9AF0000}"/>
    <cellStyle name="Percent 9 2 5 2 5 5" xfId="42704" xr:uid="{00000000-0005-0000-0000-0000BAAF0000}"/>
    <cellStyle name="Percent 9 2 5 2 6" xfId="5000" xr:uid="{00000000-0005-0000-0000-0000BBAF0000}"/>
    <cellStyle name="Percent 9 2 5 2 6 2" xfId="14245" xr:uid="{00000000-0005-0000-0000-0000BCAF0000}"/>
    <cellStyle name="Percent 9 2 5 2 6 3" xfId="23495" xr:uid="{00000000-0005-0000-0000-0000BDAF0000}"/>
    <cellStyle name="Percent 9 2 5 2 6 4" xfId="32740" xr:uid="{00000000-0005-0000-0000-0000BEAF0000}"/>
    <cellStyle name="Percent 9 2 5 2 6 5" xfId="41985" xr:uid="{00000000-0005-0000-0000-0000BFAF0000}"/>
    <cellStyle name="Percent 9 2 5 2 7" xfId="9982" xr:uid="{00000000-0005-0000-0000-0000C0AF0000}"/>
    <cellStyle name="Percent 9 2 5 2 8" xfId="19232" xr:uid="{00000000-0005-0000-0000-0000C1AF0000}"/>
    <cellStyle name="Percent 9 2 5 2 9" xfId="28477" xr:uid="{00000000-0005-0000-0000-0000C2AF0000}"/>
    <cellStyle name="Percent 9 2 5 3" xfId="1088" xr:uid="{00000000-0005-0000-0000-0000C3AF0000}"/>
    <cellStyle name="Percent 9 2 5 3 2" xfId="3930" xr:uid="{00000000-0005-0000-0000-0000C4AF0000}"/>
    <cellStyle name="Percent 9 2 5 3 2 2" xfId="8912" xr:uid="{00000000-0005-0000-0000-0000C5AF0000}"/>
    <cellStyle name="Percent 9 2 5 3 2 2 2" xfId="18157" xr:uid="{00000000-0005-0000-0000-0000C6AF0000}"/>
    <cellStyle name="Percent 9 2 5 3 2 2 3" xfId="27407" xr:uid="{00000000-0005-0000-0000-0000C7AF0000}"/>
    <cellStyle name="Percent 9 2 5 3 2 2 4" xfId="36652" xr:uid="{00000000-0005-0000-0000-0000C8AF0000}"/>
    <cellStyle name="Percent 9 2 5 3 2 2 5" xfId="45897" xr:uid="{00000000-0005-0000-0000-0000C9AF0000}"/>
    <cellStyle name="Percent 9 2 5 3 2 3" xfId="13175" xr:uid="{00000000-0005-0000-0000-0000CAAF0000}"/>
    <cellStyle name="Percent 9 2 5 3 2 4" xfId="22425" xr:uid="{00000000-0005-0000-0000-0000CBAF0000}"/>
    <cellStyle name="Percent 9 2 5 3 2 5" xfId="31670" xr:uid="{00000000-0005-0000-0000-0000CCAF0000}"/>
    <cellStyle name="Percent 9 2 5 3 2 6" xfId="40915" xr:uid="{00000000-0005-0000-0000-0000CDAF0000}"/>
    <cellStyle name="Percent 9 2 5 3 3" xfId="2492" xr:uid="{00000000-0005-0000-0000-0000CEAF0000}"/>
    <cellStyle name="Percent 9 2 5 3 3 2" xfId="7474" xr:uid="{00000000-0005-0000-0000-0000CFAF0000}"/>
    <cellStyle name="Percent 9 2 5 3 3 2 2" xfId="16719" xr:uid="{00000000-0005-0000-0000-0000D0AF0000}"/>
    <cellStyle name="Percent 9 2 5 3 3 2 3" xfId="25969" xr:uid="{00000000-0005-0000-0000-0000D1AF0000}"/>
    <cellStyle name="Percent 9 2 5 3 3 2 4" xfId="35214" xr:uid="{00000000-0005-0000-0000-0000D2AF0000}"/>
    <cellStyle name="Percent 9 2 5 3 3 2 5" xfId="44459" xr:uid="{00000000-0005-0000-0000-0000D3AF0000}"/>
    <cellStyle name="Percent 9 2 5 3 3 3" xfId="11737" xr:uid="{00000000-0005-0000-0000-0000D4AF0000}"/>
    <cellStyle name="Percent 9 2 5 3 3 4" xfId="20987" xr:uid="{00000000-0005-0000-0000-0000D5AF0000}"/>
    <cellStyle name="Percent 9 2 5 3 3 5" xfId="30232" xr:uid="{00000000-0005-0000-0000-0000D6AF0000}"/>
    <cellStyle name="Percent 9 2 5 3 3 6" xfId="39477" xr:uid="{00000000-0005-0000-0000-0000D7AF0000}"/>
    <cellStyle name="Percent 9 2 5 3 4" xfId="6070" xr:uid="{00000000-0005-0000-0000-0000D8AF0000}"/>
    <cellStyle name="Percent 9 2 5 3 4 2" xfId="15315" xr:uid="{00000000-0005-0000-0000-0000D9AF0000}"/>
    <cellStyle name="Percent 9 2 5 3 4 3" xfId="24565" xr:uid="{00000000-0005-0000-0000-0000DAAF0000}"/>
    <cellStyle name="Percent 9 2 5 3 4 4" xfId="33810" xr:uid="{00000000-0005-0000-0000-0000DBAF0000}"/>
    <cellStyle name="Percent 9 2 5 3 4 5" xfId="43055" xr:uid="{00000000-0005-0000-0000-0000DCAF0000}"/>
    <cellStyle name="Percent 9 2 5 3 5" xfId="10333" xr:uid="{00000000-0005-0000-0000-0000DDAF0000}"/>
    <cellStyle name="Percent 9 2 5 3 6" xfId="19583" xr:uid="{00000000-0005-0000-0000-0000DEAF0000}"/>
    <cellStyle name="Percent 9 2 5 3 7" xfId="28828" xr:uid="{00000000-0005-0000-0000-0000DFAF0000}"/>
    <cellStyle name="Percent 9 2 5 3 8" xfId="38073" xr:uid="{00000000-0005-0000-0000-0000E0AF0000}"/>
    <cellStyle name="Percent 9 2 5 4" xfId="3211" xr:uid="{00000000-0005-0000-0000-0000E1AF0000}"/>
    <cellStyle name="Percent 9 2 5 4 2" xfId="8193" xr:uid="{00000000-0005-0000-0000-0000E2AF0000}"/>
    <cellStyle name="Percent 9 2 5 4 2 2" xfId="17438" xr:uid="{00000000-0005-0000-0000-0000E3AF0000}"/>
    <cellStyle name="Percent 9 2 5 4 2 3" xfId="26688" xr:uid="{00000000-0005-0000-0000-0000E4AF0000}"/>
    <cellStyle name="Percent 9 2 5 4 2 4" xfId="35933" xr:uid="{00000000-0005-0000-0000-0000E5AF0000}"/>
    <cellStyle name="Percent 9 2 5 4 2 5" xfId="45178" xr:uid="{00000000-0005-0000-0000-0000E6AF0000}"/>
    <cellStyle name="Percent 9 2 5 4 3" xfId="12456" xr:uid="{00000000-0005-0000-0000-0000E7AF0000}"/>
    <cellStyle name="Percent 9 2 5 4 4" xfId="21706" xr:uid="{00000000-0005-0000-0000-0000E8AF0000}"/>
    <cellStyle name="Percent 9 2 5 4 5" xfId="30951" xr:uid="{00000000-0005-0000-0000-0000E9AF0000}"/>
    <cellStyle name="Percent 9 2 5 4 6" xfId="40196" xr:uid="{00000000-0005-0000-0000-0000EAAF0000}"/>
    <cellStyle name="Percent 9 2 5 5" xfId="1673" xr:uid="{00000000-0005-0000-0000-0000EBAF0000}"/>
    <cellStyle name="Percent 9 2 5 5 2" xfId="6655" xr:uid="{00000000-0005-0000-0000-0000ECAF0000}"/>
    <cellStyle name="Percent 9 2 5 5 2 2" xfId="15900" xr:uid="{00000000-0005-0000-0000-0000EDAF0000}"/>
    <cellStyle name="Percent 9 2 5 5 2 3" xfId="25150" xr:uid="{00000000-0005-0000-0000-0000EEAF0000}"/>
    <cellStyle name="Percent 9 2 5 5 2 4" xfId="34395" xr:uid="{00000000-0005-0000-0000-0000EFAF0000}"/>
    <cellStyle name="Percent 9 2 5 5 2 5" xfId="43640" xr:uid="{00000000-0005-0000-0000-0000F0AF0000}"/>
    <cellStyle name="Percent 9 2 5 5 3" xfId="10918" xr:uid="{00000000-0005-0000-0000-0000F1AF0000}"/>
    <cellStyle name="Percent 9 2 5 5 4" xfId="20168" xr:uid="{00000000-0005-0000-0000-0000F2AF0000}"/>
    <cellStyle name="Percent 9 2 5 5 5" xfId="29413" xr:uid="{00000000-0005-0000-0000-0000F3AF0000}"/>
    <cellStyle name="Percent 9 2 5 5 6" xfId="38658" xr:uid="{00000000-0005-0000-0000-0000F4AF0000}"/>
    <cellStyle name="Percent 9 2 5 6" xfId="5351" xr:uid="{00000000-0005-0000-0000-0000F5AF0000}"/>
    <cellStyle name="Percent 9 2 5 6 2" xfId="14596" xr:uid="{00000000-0005-0000-0000-0000F6AF0000}"/>
    <cellStyle name="Percent 9 2 5 6 3" xfId="23846" xr:uid="{00000000-0005-0000-0000-0000F7AF0000}"/>
    <cellStyle name="Percent 9 2 5 6 4" xfId="33091" xr:uid="{00000000-0005-0000-0000-0000F8AF0000}"/>
    <cellStyle name="Percent 9 2 5 6 5" xfId="42336" xr:uid="{00000000-0005-0000-0000-0000F9AF0000}"/>
    <cellStyle name="Percent 9 2 5 7" xfId="4649" xr:uid="{00000000-0005-0000-0000-0000FAAF0000}"/>
    <cellStyle name="Percent 9 2 5 7 2" xfId="13894" xr:uid="{00000000-0005-0000-0000-0000FBAF0000}"/>
    <cellStyle name="Percent 9 2 5 7 3" xfId="23144" xr:uid="{00000000-0005-0000-0000-0000FCAF0000}"/>
    <cellStyle name="Percent 9 2 5 7 4" xfId="32389" xr:uid="{00000000-0005-0000-0000-0000FDAF0000}"/>
    <cellStyle name="Percent 9 2 5 7 5" xfId="41634" xr:uid="{00000000-0005-0000-0000-0000FEAF0000}"/>
    <cellStyle name="Percent 9 2 5 8" xfId="9614" xr:uid="{00000000-0005-0000-0000-0000FFAF0000}"/>
    <cellStyle name="Percent 9 2 5 9" xfId="18864" xr:uid="{00000000-0005-0000-0000-000000B00000}"/>
    <cellStyle name="Percent 9 2 6" xfId="503" xr:uid="{00000000-0005-0000-0000-000001B00000}"/>
    <cellStyle name="Percent 9 2 6 10" xfId="37488" xr:uid="{00000000-0005-0000-0000-000002B00000}"/>
    <cellStyle name="Percent 9 2 6 2" xfId="1205" xr:uid="{00000000-0005-0000-0000-000003B00000}"/>
    <cellStyle name="Percent 9 2 6 2 2" xfId="4047" xr:uid="{00000000-0005-0000-0000-000004B00000}"/>
    <cellStyle name="Percent 9 2 6 2 2 2" xfId="9029" xr:uid="{00000000-0005-0000-0000-000005B00000}"/>
    <cellStyle name="Percent 9 2 6 2 2 2 2" xfId="18274" xr:uid="{00000000-0005-0000-0000-000006B00000}"/>
    <cellStyle name="Percent 9 2 6 2 2 2 3" xfId="27524" xr:uid="{00000000-0005-0000-0000-000007B00000}"/>
    <cellStyle name="Percent 9 2 6 2 2 2 4" xfId="36769" xr:uid="{00000000-0005-0000-0000-000008B00000}"/>
    <cellStyle name="Percent 9 2 6 2 2 2 5" xfId="46014" xr:uid="{00000000-0005-0000-0000-000009B00000}"/>
    <cellStyle name="Percent 9 2 6 2 2 3" xfId="13292" xr:uid="{00000000-0005-0000-0000-00000AB00000}"/>
    <cellStyle name="Percent 9 2 6 2 2 4" xfId="22542" xr:uid="{00000000-0005-0000-0000-00000BB00000}"/>
    <cellStyle name="Percent 9 2 6 2 2 5" xfId="31787" xr:uid="{00000000-0005-0000-0000-00000CB00000}"/>
    <cellStyle name="Percent 9 2 6 2 2 6" xfId="41032" xr:uid="{00000000-0005-0000-0000-00000DB00000}"/>
    <cellStyle name="Percent 9 2 6 2 3" xfId="2626" xr:uid="{00000000-0005-0000-0000-00000EB00000}"/>
    <cellStyle name="Percent 9 2 6 2 3 2" xfId="7608" xr:uid="{00000000-0005-0000-0000-00000FB00000}"/>
    <cellStyle name="Percent 9 2 6 2 3 2 2" xfId="16853" xr:uid="{00000000-0005-0000-0000-000010B00000}"/>
    <cellStyle name="Percent 9 2 6 2 3 2 3" xfId="26103" xr:uid="{00000000-0005-0000-0000-000011B00000}"/>
    <cellStyle name="Percent 9 2 6 2 3 2 4" xfId="35348" xr:uid="{00000000-0005-0000-0000-000012B00000}"/>
    <cellStyle name="Percent 9 2 6 2 3 2 5" xfId="44593" xr:uid="{00000000-0005-0000-0000-000013B00000}"/>
    <cellStyle name="Percent 9 2 6 2 3 3" xfId="11871" xr:uid="{00000000-0005-0000-0000-000014B00000}"/>
    <cellStyle name="Percent 9 2 6 2 3 4" xfId="21121" xr:uid="{00000000-0005-0000-0000-000015B00000}"/>
    <cellStyle name="Percent 9 2 6 2 3 5" xfId="30366" xr:uid="{00000000-0005-0000-0000-000016B00000}"/>
    <cellStyle name="Percent 9 2 6 2 3 6" xfId="39611" xr:uid="{00000000-0005-0000-0000-000017B00000}"/>
    <cellStyle name="Percent 9 2 6 2 4" xfId="6187" xr:uid="{00000000-0005-0000-0000-000018B00000}"/>
    <cellStyle name="Percent 9 2 6 2 4 2" xfId="15432" xr:uid="{00000000-0005-0000-0000-000019B00000}"/>
    <cellStyle name="Percent 9 2 6 2 4 3" xfId="24682" xr:uid="{00000000-0005-0000-0000-00001AB00000}"/>
    <cellStyle name="Percent 9 2 6 2 4 4" xfId="33927" xr:uid="{00000000-0005-0000-0000-00001BB00000}"/>
    <cellStyle name="Percent 9 2 6 2 4 5" xfId="43172" xr:uid="{00000000-0005-0000-0000-00001CB00000}"/>
    <cellStyle name="Percent 9 2 6 2 5" xfId="10450" xr:uid="{00000000-0005-0000-0000-00001DB00000}"/>
    <cellStyle name="Percent 9 2 6 2 6" xfId="19700" xr:uid="{00000000-0005-0000-0000-00001EB00000}"/>
    <cellStyle name="Percent 9 2 6 2 7" xfId="28945" xr:uid="{00000000-0005-0000-0000-00001FB00000}"/>
    <cellStyle name="Percent 9 2 6 2 8" xfId="38190" xr:uid="{00000000-0005-0000-0000-000020B00000}"/>
    <cellStyle name="Percent 9 2 6 3" xfId="3345" xr:uid="{00000000-0005-0000-0000-000021B00000}"/>
    <cellStyle name="Percent 9 2 6 3 2" xfId="8327" xr:uid="{00000000-0005-0000-0000-000022B00000}"/>
    <cellStyle name="Percent 9 2 6 3 2 2" xfId="17572" xr:uid="{00000000-0005-0000-0000-000023B00000}"/>
    <cellStyle name="Percent 9 2 6 3 2 3" xfId="26822" xr:uid="{00000000-0005-0000-0000-000024B00000}"/>
    <cellStyle name="Percent 9 2 6 3 2 4" xfId="36067" xr:uid="{00000000-0005-0000-0000-000025B00000}"/>
    <cellStyle name="Percent 9 2 6 3 2 5" xfId="45312" xr:uid="{00000000-0005-0000-0000-000026B00000}"/>
    <cellStyle name="Percent 9 2 6 3 3" xfId="12590" xr:uid="{00000000-0005-0000-0000-000027B00000}"/>
    <cellStyle name="Percent 9 2 6 3 4" xfId="21840" xr:uid="{00000000-0005-0000-0000-000028B00000}"/>
    <cellStyle name="Percent 9 2 6 3 5" xfId="31085" xr:uid="{00000000-0005-0000-0000-000029B00000}"/>
    <cellStyle name="Percent 9 2 6 3 6" xfId="40330" xr:uid="{00000000-0005-0000-0000-00002AB00000}"/>
    <cellStyle name="Percent 9 2 6 4" xfId="1907" xr:uid="{00000000-0005-0000-0000-00002BB00000}"/>
    <cellStyle name="Percent 9 2 6 4 2" xfId="6889" xr:uid="{00000000-0005-0000-0000-00002CB00000}"/>
    <cellStyle name="Percent 9 2 6 4 2 2" xfId="16134" xr:uid="{00000000-0005-0000-0000-00002DB00000}"/>
    <cellStyle name="Percent 9 2 6 4 2 3" xfId="25384" xr:uid="{00000000-0005-0000-0000-00002EB00000}"/>
    <cellStyle name="Percent 9 2 6 4 2 4" xfId="34629" xr:uid="{00000000-0005-0000-0000-00002FB00000}"/>
    <cellStyle name="Percent 9 2 6 4 2 5" xfId="43874" xr:uid="{00000000-0005-0000-0000-000030B00000}"/>
    <cellStyle name="Percent 9 2 6 4 3" xfId="11152" xr:uid="{00000000-0005-0000-0000-000031B00000}"/>
    <cellStyle name="Percent 9 2 6 4 4" xfId="20402" xr:uid="{00000000-0005-0000-0000-000032B00000}"/>
    <cellStyle name="Percent 9 2 6 4 5" xfId="29647" xr:uid="{00000000-0005-0000-0000-000033B00000}"/>
    <cellStyle name="Percent 9 2 6 4 6" xfId="38892" xr:uid="{00000000-0005-0000-0000-000034B00000}"/>
    <cellStyle name="Percent 9 2 6 5" xfId="5485" xr:uid="{00000000-0005-0000-0000-000035B00000}"/>
    <cellStyle name="Percent 9 2 6 5 2" xfId="14730" xr:uid="{00000000-0005-0000-0000-000036B00000}"/>
    <cellStyle name="Percent 9 2 6 5 3" xfId="23980" xr:uid="{00000000-0005-0000-0000-000037B00000}"/>
    <cellStyle name="Percent 9 2 6 5 4" xfId="33225" xr:uid="{00000000-0005-0000-0000-000038B00000}"/>
    <cellStyle name="Percent 9 2 6 5 5" xfId="42470" xr:uid="{00000000-0005-0000-0000-000039B00000}"/>
    <cellStyle name="Percent 9 2 6 6" xfId="4766" xr:uid="{00000000-0005-0000-0000-00003AB00000}"/>
    <cellStyle name="Percent 9 2 6 6 2" xfId="14011" xr:uid="{00000000-0005-0000-0000-00003BB00000}"/>
    <cellStyle name="Percent 9 2 6 6 3" xfId="23261" xr:uid="{00000000-0005-0000-0000-00003CB00000}"/>
    <cellStyle name="Percent 9 2 6 6 4" xfId="32506" xr:uid="{00000000-0005-0000-0000-00003DB00000}"/>
    <cellStyle name="Percent 9 2 6 6 5" xfId="41751" xr:uid="{00000000-0005-0000-0000-00003EB00000}"/>
    <cellStyle name="Percent 9 2 6 7" xfId="9748" xr:uid="{00000000-0005-0000-0000-00003FB00000}"/>
    <cellStyle name="Percent 9 2 6 8" xfId="18998" xr:uid="{00000000-0005-0000-0000-000040B00000}"/>
    <cellStyle name="Percent 9 2 6 9" xfId="28243" xr:uid="{00000000-0005-0000-0000-000041B00000}"/>
    <cellStyle name="Percent 9 2 7" xfId="854" xr:uid="{00000000-0005-0000-0000-000042B00000}"/>
    <cellStyle name="Percent 9 2 7 2" xfId="3696" xr:uid="{00000000-0005-0000-0000-000043B00000}"/>
    <cellStyle name="Percent 9 2 7 2 2" xfId="8678" xr:uid="{00000000-0005-0000-0000-000044B00000}"/>
    <cellStyle name="Percent 9 2 7 2 2 2" xfId="17923" xr:uid="{00000000-0005-0000-0000-000045B00000}"/>
    <cellStyle name="Percent 9 2 7 2 2 3" xfId="27173" xr:uid="{00000000-0005-0000-0000-000046B00000}"/>
    <cellStyle name="Percent 9 2 7 2 2 4" xfId="36418" xr:uid="{00000000-0005-0000-0000-000047B00000}"/>
    <cellStyle name="Percent 9 2 7 2 2 5" xfId="45663" xr:uid="{00000000-0005-0000-0000-000048B00000}"/>
    <cellStyle name="Percent 9 2 7 2 3" xfId="12941" xr:uid="{00000000-0005-0000-0000-000049B00000}"/>
    <cellStyle name="Percent 9 2 7 2 4" xfId="22191" xr:uid="{00000000-0005-0000-0000-00004AB00000}"/>
    <cellStyle name="Percent 9 2 7 2 5" xfId="31436" xr:uid="{00000000-0005-0000-0000-00004BB00000}"/>
    <cellStyle name="Percent 9 2 7 2 6" xfId="40681" xr:uid="{00000000-0005-0000-0000-00004CB00000}"/>
    <cellStyle name="Percent 9 2 7 3" xfId="2258" xr:uid="{00000000-0005-0000-0000-00004DB00000}"/>
    <cellStyle name="Percent 9 2 7 3 2" xfId="7240" xr:uid="{00000000-0005-0000-0000-00004EB00000}"/>
    <cellStyle name="Percent 9 2 7 3 2 2" xfId="16485" xr:uid="{00000000-0005-0000-0000-00004FB00000}"/>
    <cellStyle name="Percent 9 2 7 3 2 3" xfId="25735" xr:uid="{00000000-0005-0000-0000-000050B00000}"/>
    <cellStyle name="Percent 9 2 7 3 2 4" xfId="34980" xr:uid="{00000000-0005-0000-0000-000051B00000}"/>
    <cellStyle name="Percent 9 2 7 3 2 5" xfId="44225" xr:uid="{00000000-0005-0000-0000-000052B00000}"/>
    <cellStyle name="Percent 9 2 7 3 3" xfId="11503" xr:uid="{00000000-0005-0000-0000-000053B00000}"/>
    <cellStyle name="Percent 9 2 7 3 4" xfId="20753" xr:uid="{00000000-0005-0000-0000-000054B00000}"/>
    <cellStyle name="Percent 9 2 7 3 5" xfId="29998" xr:uid="{00000000-0005-0000-0000-000055B00000}"/>
    <cellStyle name="Percent 9 2 7 3 6" xfId="39243" xr:uid="{00000000-0005-0000-0000-000056B00000}"/>
    <cellStyle name="Percent 9 2 7 4" xfId="5836" xr:uid="{00000000-0005-0000-0000-000057B00000}"/>
    <cellStyle name="Percent 9 2 7 4 2" xfId="15081" xr:uid="{00000000-0005-0000-0000-000058B00000}"/>
    <cellStyle name="Percent 9 2 7 4 3" xfId="24331" xr:uid="{00000000-0005-0000-0000-000059B00000}"/>
    <cellStyle name="Percent 9 2 7 4 4" xfId="33576" xr:uid="{00000000-0005-0000-0000-00005AB00000}"/>
    <cellStyle name="Percent 9 2 7 4 5" xfId="42821" xr:uid="{00000000-0005-0000-0000-00005BB00000}"/>
    <cellStyle name="Percent 9 2 7 5" xfId="10099" xr:uid="{00000000-0005-0000-0000-00005CB00000}"/>
    <cellStyle name="Percent 9 2 7 6" xfId="19349" xr:uid="{00000000-0005-0000-0000-00005DB00000}"/>
    <cellStyle name="Percent 9 2 7 7" xfId="28594" xr:uid="{00000000-0005-0000-0000-00005EB00000}"/>
    <cellStyle name="Percent 9 2 7 8" xfId="37839" xr:uid="{00000000-0005-0000-0000-00005FB00000}"/>
    <cellStyle name="Percent 9 2 8" xfId="2977" xr:uid="{00000000-0005-0000-0000-000060B00000}"/>
    <cellStyle name="Percent 9 2 8 2" xfId="7959" xr:uid="{00000000-0005-0000-0000-000061B00000}"/>
    <cellStyle name="Percent 9 2 8 2 2" xfId="17204" xr:uid="{00000000-0005-0000-0000-000062B00000}"/>
    <cellStyle name="Percent 9 2 8 2 3" xfId="26454" xr:uid="{00000000-0005-0000-0000-000063B00000}"/>
    <cellStyle name="Percent 9 2 8 2 4" xfId="35699" xr:uid="{00000000-0005-0000-0000-000064B00000}"/>
    <cellStyle name="Percent 9 2 8 2 5" xfId="44944" xr:uid="{00000000-0005-0000-0000-000065B00000}"/>
    <cellStyle name="Percent 9 2 8 3" xfId="12222" xr:uid="{00000000-0005-0000-0000-000066B00000}"/>
    <cellStyle name="Percent 9 2 8 4" xfId="21472" xr:uid="{00000000-0005-0000-0000-000067B00000}"/>
    <cellStyle name="Percent 9 2 8 5" xfId="30717" xr:uid="{00000000-0005-0000-0000-000068B00000}"/>
    <cellStyle name="Percent 9 2 8 6" xfId="39962" xr:uid="{00000000-0005-0000-0000-000069B00000}"/>
    <cellStyle name="Percent 9 2 9" xfId="1556" xr:uid="{00000000-0005-0000-0000-00006AB00000}"/>
    <cellStyle name="Percent 9 2 9 2" xfId="6538" xr:uid="{00000000-0005-0000-0000-00006BB00000}"/>
    <cellStyle name="Percent 9 2 9 2 2" xfId="15783" xr:uid="{00000000-0005-0000-0000-00006CB00000}"/>
    <cellStyle name="Percent 9 2 9 2 3" xfId="25033" xr:uid="{00000000-0005-0000-0000-00006DB00000}"/>
    <cellStyle name="Percent 9 2 9 2 4" xfId="34278" xr:uid="{00000000-0005-0000-0000-00006EB00000}"/>
    <cellStyle name="Percent 9 2 9 2 5" xfId="43523" xr:uid="{00000000-0005-0000-0000-00006FB00000}"/>
    <cellStyle name="Percent 9 2 9 3" xfId="10801" xr:uid="{00000000-0005-0000-0000-000070B00000}"/>
    <cellStyle name="Percent 9 2 9 4" xfId="20051" xr:uid="{00000000-0005-0000-0000-000071B00000}"/>
    <cellStyle name="Percent 9 2 9 5" xfId="29296" xr:uid="{00000000-0005-0000-0000-000072B00000}"/>
    <cellStyle name="Percent 9 2 9 6" xfId="38541" xr:uid="{00000000-0005-0000-0000-000073B00000}"/>
    <cellStyle name="Percent 9 3" xfId="198" xr:uid="{00000000-0005-0000-0000-000074B00000}"/>
    <cellStyle name="Percent 9 3 10" xfId="9445" xr:uid="{00000000-0005-0000-0000-000075B00000}"/>
    <cellStyle name="Percent 9 3 11" xfId="18695" xr:uid="{00000000-0005-0000-0000-000076B00000}"/>
    <cellStyle name="Percent 9 3 12" xfId="27940" xr:uid="{00000000-0005-0000-0000-000077B00000}"/>
    <cellStyle name="Percent 9 3 13" xfId="37185" xr:uid="{00000000-0005-0000-0000-000078B00000}"/>
    <cellStyle name="Percent 9 3 2" xfId="277" xr:uid="{00000000-0005-0000-0000-000079B00000}"/>
    <cellStyle name="Percent 9 3 2 10" xfId="28018" xr:uid="{00000000-0005-0000-0000-00007AB00000}"/>
    <cellStyle name="Percent 9 3 2 11" xfId="37263" xr:uid="{00000000-0005-0000-0000-00007BB00000}"/>
    <cellStyle name="Percent 9 3 2 2" xfId="646" xr:uid="{00000000-0005-0000-0000-00007CB00000}"/>
    <cellStyle name="Percent 9 3 2 2 10" xfId="37631" xr:uid="{00000000-0005-0000-0000-00007DB00000}"/>
    <cellStyle name="Percent 9 3 2 2 2" xfId="1348" xr:uid="{00000000-0005-0000-0000-00007EB00000}"/>
    <cellStyle name="Percent 9 3 2 2 2 2" xfId="4190" xr:uid="{00000000-0005-0000-0000-00007FB00000}"/>
    <cellStyle name="Percent 9 3 2 2 2 2 2" xfId="9172" xr:uid="{00000000-0005-0000-0000-000080B00000}"/>
    <cellStyle name="Percent 9 3 2 2 2 2 2 2" xfId="18417" xr:uid="{00000000-0005-0000-0000-000081B00000}"/>
    <cellStyle name="Percent 9 3 2 2 2 2 2 3" xfId="27667" xr:uid="{00000000-0005-0000-0000-000082B00000}"/>
    <cellStyle name="Percent 9 3 2 2 2 2 2 4" xfId="36912" xr:uid="{00000000-0005-0000-0000-000083B00000}"/>
    <cellStyle name="Percent 9 3 2 2 2 2 2 5" xfId="46157" xr:uid="{00000000-0005-0000-0000-000084B00000}"/>
    <cellStyle name="Percent 9 3 2 2 2 2 3" xfId="13435" xr:uid="{00000000-0005-0000-0000-000085B00000}"/>
    <cellStyle name="Percent 9 3 2 2 2 2 4" xfId="22685" xr:uid="{00000000-0005-0000-0000-000086B00000}"/>
    <cellStyle name="Percent 9 3 2 2 2 2 5" xfId="31930" xr:uid="{00000000-0005-0000-0000-000087B00000}"/>
    <cellStyle name="Percent 9 3 2 2 2 2 6" xfId="41175" xr:uid="{00000000-0005-0000-0000-000088B00000}"/>
    <cellStyle name="Percent 9 3 2 2 2 3" xfId="2769" xr:uid="{00000000-0005-0000-0000-000089B00000}"/>
    <cellStyle name="Percent 9 3 2 2 2 3 2" xfId="7751" xr:uid="{00000000-0005-0000-0000-00008AB00000}"/>
    <cellStyle name="Percent 9 3 2 2 2 3 2 2" xfId="16996" xr:uid="{00000000-0005-0000-0000-00008BB00000}"/>
    <cellStyle name="Percent 9 3 2 2 2 3 2 3" xfId="26246" xr:uid="{00000000-0005-0000-0000-00008CB00000}"/>
    <cellStyle name="Percent 9 3 2 2 2 3 2 4" xfId="35491" xr:uid="{00000000-0005-0000-0000-00008DB00000}"/>
    <cellStyle name="Percent 9 3 2 2 2 3 2 5" xfId="44736" xr:uid="{00000000-0005-0000-0000-00008EB00000}"/>
    <cellStyle name="Percent 9 3 2 2 2 3 3" xfId="12014" xr:uid="{00000000-0005-0000-0000-00008FB00000}"/>
    <cellStyle name="Percent 9 3 2 2 2 3 4" xfId="21264" xr:uid="{00000000-0005-0000-0000-000090B00000}"/>
    <cellStyle name="Percent 9 3 2 2 2 3 5" xfId="30509" xr:uid="{00000000-0005-0000-0000-000091B00000}"/>
    <cellStyle name="Percent 9 3 2 2 2 3 6" xfId="39754" xr:uid="{00000000-0005-0000-0000-000092B00000}"/>
    <cellStyle name="Percent 9 3 2 2 2 4" xfId="6330" xr:uid="{00000000-0005-0000-0000-000093B00000}"/>
    <cellStyle name="Percent 9 3 2 2 2 4 2" xfId="15575" xr:uid="{00000000-0005-0000-0000-000094B00000}"/>
    <cellStyle name="Percent 9 3 2 2 2 4 3" xfId="24825" xr:uid="{00000000-0005-0000-0000-000095B00000}"/>
    <cellStyle name="Percent 9 3 2 2 2 4 4" xfId="34070" xr:uid="{00000000-0005-0000-0000-000096B00000}"/>
    <cellStyle name="Percent 9 3 2 2 2 4 5" xfId="43315" xr:uid="{00000000-0005-0000-0000-000097B00000}"/>
    <cellStyle name="Percent 9 3 2 2 2 5" xfId="10593" xr:uid="{00000000-0005-0000-0000-000098B00000}"/>
    <cellStyle name="Percent 9 3 2 2 2 6" xfId="19843" xr:uid="{00000000-0005-0000-0000-000099B00000}"/>
    <cellStyle name="Percent 9 3 2 2 2 7" xfId="29088" xr:uid="{00000000-0005-0000-0000-00009AB00000}"/>
    <cellStyle name="Percent 9 3 2 2 2 8" xfId="38333" xr:uid="{00000000-0005-0000-0000-00009BB00000}"/>
    <cellStyle name="Percent 9 3 2 2 3" xfId="3488" xr:uid="{00000000-0005-0000-0000-00009CB00000}"/>
    <cellStyle name="Percent 9 3 2 2 3 2" xfId="8470" xr:uid="{00000000-0005-0000-0000-00009DB00000}"/>
    <cellStyle name="Percent 9 3 2 2 3 2 2" xfId="17715" xr:uid="{00000000-0005-0000-0000-00009EB00000}"/>
    <cellStyle name="Percent 9 3 2 2 3 2 3" xfId="26965" xr:uid="{00000000-0005-0000-0000-00009FB00000}"/>
    <cellStyle name="Percent 9 3 2 2 3 2 4" xfId="36210" xr:uid="{00000000-0005-0000-0000-0000A0B00000}"/>
    <cellStyle name="Percent 9 3 2 2 3 2 5" xfId="45455" xr:uid="{00000000-0005-0000-0000-0000A1B00000}"/>
    <cellStyle name="Percent 9 3 2 2 3 3" xfId="12733" xr:uid="{00000000-0005-0000-0000-0000A2B00000}"/>
    <cellStyle name="Percent 9 3 2 2 3 4" xfId="21983" xr:uid="{00000000-0005-0000-0000-0000A3B00000}"/>
    <cellStyle name="Percent 9 3 2 2 3 5" xfId="31228" xr:uid="{00000000-0005-0000-0000-0000A4B00000}"/>
    <cellStyle name="Percent 9 3 2 2 3 6" xfId="40473" xr:uid="{00000000-0005-0000-0000-0000A5B00000}"/>
    <cellStyle name="Percent 9 3 2 2 4" xfId="2050" xr:uid="{00000000-0005-0000-0000-0000A6B00000}"/>
    <cellStyle name="Percent 9 3 2 2 4 2" xfId="7032" xr:uid="{00000000-0005-0000-0000-0000A7B00000}"/>
    <cellStyle name="Percent 9 3 2 2 4 2 2" xfId="16277" xr:uid="{00000000-0005-0000-0000-0000A8B00000}"/>
    <cellStyle name="Percent 9 3 2 2 4 2 3" xfId="25527" xr:uid="{00000000-0005-0000-0000-0000A9B00000}"/>
    <cellStyle name="Percent 9 3 2 2 4 2 4" xfId="34772" xr:uid="{00000000-0005-0000-0000-0000AAB00000}"/>
    <cellStyle name="Percent 9 3 2 2 4 2 5" xfId="44017" xr:uid="{00000000-0005-0000-0000-0000ABB00000}"/>
    <cellStyle name="Percent 9 3 2 2 4 3" xfId="11295" xr:uid="{00000000-0005-0000-0000-0000ACB00000}"/>
    <cellStyle name="Percent 9 3 2 2 4 4" xfId="20545" xr:uid="{00000000-0005-0000-0000-0000ADB00000}"/>
    <cellStyle name="Percent 9 3 2 2 4 5" xfId="29790" xr:uid="{00000000-0005-0000-0000-0000AEB00000}"/>
    <cellStyle name="Percent 9 3 2 2 4 6" xfId="39035" xr:uid="{00000000-0005-0000-0000-0000AFB00000}"/>
    <cellStyle name="Percent 9 3 2 2 5" xfId="5628" xr:uid="{00000000-0005-0000-0000-0000B0B00000}"/>
    <cellStyle name="Percent 9 3 2 2 5 2" xfId="14873" xr:uid="{00000000-0005-0000-0000-0000B1B00000}"/>
    <cellStyle name="Percent 9 3 2 2 5 3" xfId="24123" xr:uid="{00000000-0005-0000-0000-0000B2B00000}"/>
    <cellStyle name="Percent 9 3 2 2 5 4" xfId="33368" xr:uid="{00000000-0005-0000-0000-0000B3B00000}"/>
    <cellStyle name="Percent 9 3 2 2 5 5" xfId="42613" xr:uid="{00000000-0005-0000-0000-0000B4B00000}"/>
    <cellStyle name="Percent 9 3 2 2 6" xfId="4909" xr:uid="{00000000-0005-0000-0000-0000B5B00000}"/>
    <cellStyle name="Percent 9 3 2 2 6 2" xfId="14154" xr:uid="{00000000-0005-0000-0000-0000B6B00000}"/>
    <cellStyle name="Percent 9 3 2 2 6 3" xfId="23404" xr:uid="{00000000-0005-0000-0000-0000B7B00000}"/>
    <cellStyle name="Percent 9 3 2 2 6 4" xfId="32649" xr:uid="{00000000-0005-0000-0000-0000B8B00000}"/>
    <cellStyle name="Percent 9 3 2 2 6 5" xfId="41894" xr:uid="{00000000-0005-0000-0000-0000B9B00000}"/>
    <cellStyle name="Percent 9 3 2 2 7" xfId="9891" xr:uid="{00000000-0005-0000-0000-0000BAB00000}"/>
    <cellStyle name="Percent 9 3 2 2 8" xfId="19141" xr:uid="{00000000-0005-0000-0000-0000BBB00000}"/>
    <cellStyle name="Percent 9 3 2 2 9" xfId="28386" xr:uid="{00000000-0005-0000-0000-0000BCB00000}"/>
    <cellStyle name="Percent 9 3 2 3" xfId="997" xr:uid="{00000000-0005-0000-0000-0000BDB00000}"/>
    <cellStyle name="Percent 9 3 2 3 2" xfId="3839" xr:uid="{00000000-0005-0000-0000-0000BEB00000}"/>
    <cellStyle name="Percent 9 3 2 3 2 2" xfId="8821" xr:uid="{00000000-0005-0000-0000-0000BFB00000}"/>
    <cellStyle name="Percent 9 3 2 3 2 2 2" xfId="18066" xr:uid="{00000000-0005-0000-0000-0000C0B00000}"/>
    <cellStyle name="Percent 9 3 2 3 2 2 3" xfId="27316" xr:uid="{00000000-0005-0000-0000-0000C1B00000}"/>
    <cellStyle name="Percent 9 3 2 3 2 2 4" xfId="36561" xr:uid="{00000000-0005-0000-0000-0000C2B00000}"/>
    <cellStyle name="Percent 9 3 2 3 2 2 5" xfId="45806" xr:uid="{00000000-0005-0000-0000-0000C3B00000}"/>
    <cellStyle name="Percent 9 3 2 3 2 3" xfId="13084" xr:uid="{00000000-0005-0000-0000-0000C4B00000}"/>
    <cellStyle name="Percent 9 3 2 3 2 4" xfId="22334" xr:uid="{00000000-0005-0000-0000-0000C5B00000}"/>
    <cellStyle name="Percent 9 3 2 3 2 5" xfId="31579" xr:uid="{00000000-0005-0000-0000-0000C6B00000}"/>
    <cellStyle name="Percent 9 3 2 3 2 6" xfId="40824" xr:uid="{00000000-0005-0000-0000-0000C7B00000}"/>
    <cellStyle name="Percent 9 3 2 3 3" xfId="2401" xr:uid="{00000000-0005-0000-0000-0000C8B00000}"/>
    <cellStyle name="Percent 9 3 2 3 3 2" xfId="7383" xr:uid="{00000000-0005-0000-0000-0000C9B00000}"/>
    <cellStyle name="Percent 9 3 2 3 3 2 2" xfId="16628" xr:uid="{00000000-0005-0000-0000-0000CAB00000}"/>
    <cellStyle name="Percent 9 3 2 3 3 2 3" xfId="25878" xr:uid="{00000000-0005-0000-0000-0000CBB00000}"/>
    <cellStyle name="Percent 9 3 2 3 3 2 4" xfId="35123" xr:uid="{00000000-0005-0000-0000-0000CCB00000}"/>
    <cellStyle name="Percent 9 3 2 3 3 2 5" xfId="44368" xr:uid="{00000000-0005-0000-0000-0000CDB00000}"/>
    <cellStyle name="Percent 9 3 2 3 3 3" xfId="11646" xr:uid="{00000000-0005-0000-0000-0000CEB00000}"/>
    <cellStyle name="Percent 9 3 2 3 3 4" xfId="20896" xr:uid="{00000000-0005-0000-0000-0000CFB00000}"/>
    <cellStyle name="Percent 9 3 2 3 3 5" xfId="30141" xr:uid="{00000000-0005-0000-0000-0000D0B00000}"/>
    <cellStyle name="Percent 9 3 2 3 3 6" xfId="39386" xr:uid="{00000000-0005-0000-0000-0000D1B00000}"/>
    <cellStyle name="Percent 9 3 2 3 4" xfId="5979" xr:uid="{00000000-0005-0000-0000-0000D2B00000}"/>
    <cellStyle name="Percent 9 3 2 3 4 2" xfId="15224" xr:uid="{00000000-0005-0000-0000-0000D3B00000}"/>
    <cellStyle name="Percent 9 3 2 3 4 3" xfId="24474" xr:uid="{00000000-0005-0000-0000-0000D4B00000}"/>
    <cellStyle name="Percent 9 3 2 3 4 4" xfId="33719" xr:uid="{00000000-0005-0000-0000-0000D5B00000}"/>
    <cellStyle name="Percent 9 3 2 3 4 5" xfId="42964" xr:uid="{00000000-0005-0000-0000-0000D6B00000}"/>
    <cellStyle name="Percent 9 3 2 3 5" xfId="10242" xr:uid="{00000000-0005-0000-0000-0000D7B00000}"/>
    <cellStyle name="Percent 9 3 2 3 6" xfId="19492" xr:uid="{00000000-0005-0000-0000-0000D8B00000}"/>
    <cellStyle name="Percent 9 3 2 3 7" xfId="28737" xr:uid="{00000000-0005-0000-0000-0000D9B00000}"/>
    <cellStyle name="Percent 9 3 2 3 8" xfId="37982" xr:uid="{00000000-0005-0000-0000-0000DAB00000}"/>
    <cellStyle name="Percent 9 3 2 4" xfId="3120" xr:uid="{00000000-0005-0000-0000-0000DBB00000}"/>
    <cellStyle name="Percent 9 3 2 4 2" xfId="8102" xr:uid="{00000000-0005-0000-0000-0000DCB00000}"/>
    <cellStyle name="Percent 9 3 2 4 2 2" xfId="17347" xr:uid="{00000000-0005-0000-0000-0000DDB00000}"/>
    <cellStyle name="Percent 9 3 2 4 2 3" xfId="26597" xr:uid="{00000000-0005-0000-0000-0000DEB00000}"/>
    <cellStyle name="Percent 9 3 2 4 2 4" xfId="35842" xr:uid="{00000000-0005-0000-0000-0000DFB00000}"/>
    <cellStyle name="Percent 9 3 2 4 2 5" xfId="45087" xr:uid="{00000000-0005-0000-0000-0000E0B00000}"/>
    <cellStyle name="Percent 9 3 2 4 3" xfId="12365" xr:uid="{00000000-0005-0000-0000-0000E1B00000}"/>
    <cellStyle name="Percent 9 3 2 4 4" xfId="21615" xr:uid="{00000000-0005-0000-0000-0000E2B00000}"/>
    <cellStyle name="Percent 9 3 2 4 5" xfId="30860" xr:uid="{00000000-0005-0000-0000-0000E3B00000}"/>
    <cellStyle name="Percent 9 3 2 4 6" xfId="40105" xr:uid="{00000000-0005-0000-0000-0000E4B00000}"/>
    <cellStyle name="Percent 9 3 2 5" xfId="1816" xr:uid="{00000000-0005-0000-0000-0000E5B00000}"/>
    <cellStyle name="Percent 9 3 2 5 2" xfId="6798" xr:uid="{00000000-0005-0000-0000-0000E6B00000}"/>
    <cellStyle name="Percent 9 3 2 5 2 2" xfId="16043" xr:uid="{00000000-0005-0000-0000-0000E7B00000}"/>
    <cellStyle name="Percent 9 3 2 5 2 3" xfId="25293" xr:uid="{00000000-0005-0000-0000-0000E8B00000}"/>
    <cellStyle name="Percent 9 3 2 5 2 4" xfId="34538" xr:uid="{00000000-0005-0000-0000-0000E9B00000}"/>
    <cellStyle name="Percent 9 3 2 5 2 5" xfId="43783" xr:uid="{00000000-0005-0000-0000-0000EAB00000}"/>
    <cellStyle name="Percent 9 3 2 5 3" xfId="11061" xr:uid="{00000000-0005-0000-0000-0000EBB00000}"/>
    <cellStyle name="Percent 9 3 2 5 4" xfId="20311" xr:uid="{00000000-0005-0000-0000-0000ECB00000}"/>
    <cellStyle name="Percent 9 3 2 5 5" xfId="29556" xr:uid="{00000000-0005-0000-0000-0000EDB00000}"/>
    <cellStyle name="Percent 9 3 2 5 6" xfId="38801" xr:uid="{00000000-0005-0000-0000-0000EEB00000}"/>
    <cellStyle name="Percent 9 3 2 6" xfId="5260" xr:uid="{00000000-0005-0000-0000-0000EFB00000}"/>
    <cellStyle name="Percent 9 3 2 6 2" xfId="14505" xr:uid="{00000000-0005-0000-0000-0000F0B00000}"/>
    <cellStyle name="Percent 9 3 2 6 3" xfId="23755" xr:uid="{00000000-0005-0000-0000-0000F1B00000}"/>
    <cellStyle name="Percent 9 3 2 6 4" xfId="33000" xr:uid="{00000000-0005-0000-0000-0000F2B00000}"/>
    <cellStyle name="Percent 9 3 2 6 5" xfId="42245" xr:uid="{00000000-0005-0000-0000-0000F3B00000}"/>
    <cellStyle name="Percent 9 3 2 7" xfId="4558" xr:uid="{00000000-0005-0000-0000-0000F4B00000}"/>
    <cellStyle name="Percent 9 3 2 7 2" xfId="13803" xr:uid="{00000000-0005-0000-0000-0000F5B00000}"/>
    <cellStyle name="Percent 9 3 2 7 3" xfId="23053" xr:uid="{00000000-0005-0000-0000-0000F6B00000}"/>
    <cellStyle name="Percent 9 3 2 7 4" xfId="32298" xr:uid="{00000000-0005-0000-0000-0000F7B00000}"/>
    <cellStyle name="Percent 9 3 2 7 5" xfId="41543" xr:uid="{00000000-0005-0000-0000-0000F8B00000}"/>
    <cellStyle name="Percent 9 3 2 8" xfId="9523" xr:uid="{00000000-0005-0000-0000-0000F9B00000}"/>
    <cellStyle name="Percent 9 3 2 9" xfId="18773" xr:uid="{00000000-0005-0000-0000-0000FAB00000}"/>
    <cellStyle name="Percent 9 3 3" xfId="433" xr:uid="{00000000-0005-0000-0000-0000FBB00000}"/>
    <cellStyle name="Percent 9 3 3 10" xfId="28174" xr:uid="{00000000-0005-0000-0000-0000FCB00000}"/>
    <cellStyle name="Percent 9 3 3 11" xfId="37419" xr:uid="{00000000-0005-0000-0000-0000FDB00000}"/>
    <cellStyle name="Percent 9 3 3 2" xfId="802" xr:uid="{00000000-0005-0000-0000-0000FEB00000}"/>
    <cellStyle name="Percent 9 3 3 2 10" xfId="37787" xr:uid="{00000000-0005-0000-0000-0000FFB00000}"/>
    <cellStyle name="Percent 9 3 3 2 2" xfId="1504" xr:uid="{00000000-0005-0000-0000-000000B10000}"/>
    <cellStyle name="Percent 9 3 3 2 2 2" xfId="4346" xr:uid="{00000000-0005-0000-0000-000001B10000}"/>
    <cellStyle name="Percent 9 3 3 2 2 2 2" xfId="9328" xr:uid="{00000000-0005-0000-0000-000002B10000}"/>
    <cellStyle name="Percent 9 3 3 2 2 2 2 2" xfId="18573" xr:uid="{00000000-0005-0000-0000-000003B10000}"/>
    <cellStyle name="Percent 9 3 3 2 2 2 2 3" xfId="27823" xr:uid="{00000000-0005-0000-0000-000004B10000}"/>
    <cellStyle name="Percent 9 3 3 2 2 2 2 4" xfId="37068" xr:uid="{00000000-0005-0000-0000-000005B10000}"/>
    <cellStyle name="Percent 9 3 3 2 2 2 2 5" xfId="46313" xr:uid="{00000000-0005-0000-0000-000006B10000}"/>
    <cellStyle name="Percent 9 3 3 2 2 2 3" xfId="13591" xr:uid="{00000000-0005-0000-0000-000007B10000}"/>
    <cellStyle name="Percent 9 3 3 2 2 2 4" xfId="22841" xr:uid="{00000000-0005-0000-0000-000008B10000}"/>
    <cellStyle name="Percent 9 3 3 2 2 2 5" xfId="32086" xr:uid="{00000000-0005-0000-0000-000009B10000}"/>
    <cellStyle name="Percent 9 3 3 2 2 2 6" xfId="41331" xr:uid="{00000000-0005-0000-0000-00000AB10000}"/>
    <cellStyle name="Percent 9 3 3 2 2 3" xfId="2925" xr:uid="{00000000-0005-0000-0000-00000BB10000}"/>
    <cellStyle name="Percent 9 3 3 2 2 3 2" xfId="7907" xr:uid="{00000000-0005-0000-0000-00000CB10000}"/>
    <cellStyle name="Percent 9 3 3 2 2 3 2 2" xfId="17152" xr:uid="{00000000-0005-0000-0000-00000DB10000}"/>
    <cellStyle name="Percent 9 3 3 2 2 3 2 3" xfId="26402" xr:uid="{00000000-0005-0000-0000-00000EB10000}"/>
    <cellStyle name="Percent 9 3 3 2 2 3 2 4" xfId="35647" xr:uid="{00000000-0005-0000-0000-00000FB10000}"/>
    <cellStyle name="Percent 9 3 3 2 2 3 2 5" xfId="44892" xr:uid="{00000000-0005-0000-0000-000010B10000}"/>
    <cellStyle name="Percent 9 3 3 2 2 3 3" xfId="12170" xr:uid="{00000000-0005-0000-0000-000011B10000}"/>
    <cellStyle name="Percent 9 3 3 2 2 3 4" xfId="21420" xr:uid="{00000000-0005-0000-0000-000012B10000}"/>
    <cellStyle name="Percent 9 3 3 2 2 3 5" xfId="30665" xr:uid="{00000000-0005-0000-0000-000013B10000}"/>
    <cellStyle name="Percent 9 3 3 2 2 3 6" xfId="39910" xr:uid="{00000000-0005-0000-0000-000014B10000}"/>
    <cellStyle name="Percent 9 3 3 2 2 4" xfId="6486" xr:uid="{00000000-0005-0000-0000-000015B10000}"/>
    <cellStyle name="Percent 9 3 3 2 2 4 2" xfId="15731" xr:uid="{00000000-0005-0000-0000-000016B10000}"/>
    <cellStyle name="Percent 9 3 3 2 2 4 3" xfId="24981" xr:uid="{00000000-0005-0000-0000-000017B10000}"/>
    <cellStyle name="Percent 9 3 3 2 2 4 4" xfId="34226" xr:uid="{00000000-0005-0000-0000-000018B10000}"/>
    <cellStyle name="Percent 9 3 3 2 2 4 5" xfId="43471" xr:uid="{00000000-0005-0000-0000-000019B10000}"/>
    <cellStyle name="Percent 9 3 3 2 2 5" xfId="10749" xr:uid="{00000000-0005-0000-0000-00001AB10000}"/>
    <cellStyle name="Percent 9 3 3 2 2 6" xfId="19999" xr:uid="{00000000-0005-0000-0000-00001BB10000}"/>
    <cellStyle name="Percent 9 3 3 2 2 7" xfId="29244" xr:uid="{00000000-0005-0000-0000-00001CB10000}"/>
    <cellStyle name="Percent 9 3 3 2 2 8" xfId="38489" xr:uid="{00000000-0005-0000-0000-00001DB10000}"/>
    <cellStyle name="Percent 9 3 3 2 3" xfId="3644" xr:uid="{00000000-0005-0000-0000-00001EB10000}"/>
    <cellStyle name="Percent 9 3 3 2 3 2" xfId="8626" xr:uid="{00000000-0005-0000-0000-00001FB10000}"/>
    <cellStyle name="Percent 9 3 3 2 3 2 2" xfId="17871" xr:uid="{00000000-0005-0000-0000-000020B10000}"/>
    <cellStyle name="Percent 9 3 3 2 3 2 3" xfId="27121" xr:uid="{00000000-0005-0000-0000-000021B10000}"/>
    <cellStyle name="Percent 9 3 3 2 3 2 4" xfId="36366" xr:uid="{00000000-0005-0000-0000-000022B10000}"/>
    <cellStyle name="Percent 9 3 3 2 3 2 5" xfId="45611" xr:uid="{00000000-0005-0000-0000-000023B10000}"/>
    <cellStyle name="Percent 9 3 3 2 3 3" xfId="12889" xr:uid="{00000000-0005-0000-0000-000024B10000}"/>
    <cellStyle name="Percent 9 3 3 2 3 4" xfId="22139" xr:uid="{00000000-0005-0000-0000-000025B10000}"/>
    <cellStyle name="Percent 9 3 3 2 3 5" xfId="31384" xr:uid="{00000000-0005-0000-0000-000026B10000}"/>
    <cellStyle name="Percent 9 3 3 2 3 6" xfId="40629" xr:uid="{00000000-0005-0000-0000-000027B10000}"/>
    <cellStyle name="Percent 9 3 3 2 4" xfId="2206" xr:uid="{00000000-0005-0000-0000-000028B10000}"/>
    <cellStyle name="Percent 9 3 3 2 4 2" xfId="7188" xr:uid="{00000000-0005-0000-0000-000029B10000}"/>
    <cellStyle name="Percent 9 3 3 2 4 2 2" xfId="16433" xr:uid="{00000000-0005-0000-0000-00002AB10000}"/>
    <cellStyle name="Percent 9 3 3 2 4 2 3" xfId="25683" xr:uid="{00000000-0005-0000-0000-00002BB10000}"/>
    <cellStyle name="Percent 9 3 3 2 4 2 4" xfId="34928" xr:uid="{00000000-0005-0000-0000-00002CB10000}"/>
    <cellStyle name="Percent 9 3 3 2 4 2 5" xfId="44173" xr:uid="{00000000-0005-0000-0000-00002DB10000}"/>
    <cellStyle name="Percent 9 3 3 2 4 3" xfId="11451" xr:uid="{00000000-0005-0000-0000-00002EB10000}"/>
    <cellStyle name="Percent 9 3 3 2 4 4" xfId="20701" xr:uid="{00000000-0005-0000-0000-00002FB10000}"/>
    <cellStyle name="Percent 9 3 3 2 4 5" xfId="29946" xr:uid="{00000000-0005-0000-0000-000030B10000}"/>
    <cellStyle name="Percent 9 3 3 2 4 6" xfId="39191" xr:uid="{00000000-0005-0000-0000-000031B10000}"/>
    <cellStyle name="Percent 9 3 3 2 5" xfId="5784" xr:uid="{00000000-0005-0000-0000-000032B10000}"/>
    <cellStyle name="Percent 9 3 3 2 5 2" xfId="15029" xr:uid="{00000000-0005-0000-0000-000033B10000}"/>
    <cellStyle name="Percent 9 3 3 2 5 3" xfId="24279" xr:uid="{00000000-0005-0000-0000-000034B10000}"/>
    <cellStyle name="Percent 9 3 3 2 5 4" xfId="33524" xr:uid="{00000000-0005-0000-0000-000035B10000}"/>
    <cellStyle name="Percent 9 3 3 2 5 5" xfId="42769" xr:uid="{00000000-0005-0000-0000-000036B10000}"/>
    <cellStyle name="Percent 9 3 3 2 6" xfId="5065" xr:uid="{00000000-0005-0000-0000-000037B10000}"/>
    <cellStyle name="Percent 9 3 3 2 6 2" xfId="14310" xr:uid="{00000000-0005-0000-0000-000038B10000}"/>
    <cellStyle name="Percent 9 3 3 2 6 3" xfId="23560" xr:uid="{00000000-0005-0000-0000-000039B10000}"/>
    <cellStyle name="Percent 9 3 3 2 6 4" xfId="32805" xr:uid="{00000000-0005-0000-0000-00003AB10000}"/>
    <cellStyle name="Percent 9 3 3 2 6 5" xfId="42050" xr:uid="{00000000-0005-0000-0000-00003BB10000}"/>
    <cellStyle name="Percent 9 3 3 2 7" xfId="10047" xr:uid="{00000000-0005-0000-0000-00003CB10000}"/>
    <cellStyle name="Percent 9 3 3 2 8" xfId="19297" xr:uid="{00000000-0005-0000-0000-00003DB10000}"/>
    <cellStyle name="Percent 9 3 3 2 9" xfId="28542" xr:uid="{00000000-0005-0000-0000-00003EB10000}"/>
    <cellStyle name="Percent 9 3 3 3" xfId="1153" xr:uid="{00000000-0005-0000-0000-00003FB10000}"/>
    <cellStyle name="Percent 9 3 3 3 2" xfId="3995" xr:uid="{00000000-0005-0000-0000-000040B10000}"/>
    <cellStyle name="Percent 9 3 3 3 2 2" xfId="8977" xr:uid="{00000000-0005-0000-0000-000041B10000}"/>
    <cellStyle name="Percent 9 3 3 3 2 2 2" xfId="18222" xr:uid="{00000000-0005-0000-0000-000042B10000}"/>
    <cellStyle name="Percent 9 3 3 3 2 2 3" xfId="27472" xr:uid="{00000000-0005-0000-0000-000043B10000}"/>
    <cellStyle name="Percent 9 3 3 3 2 2 4" xfId="36717" xr:uid="{00000000-0005-0000-0000-000044B10000}"/>
    <cellStyle name="Percent 9 3 3 3 2 2 5" xfId="45962" xr:uid="{00000000-0005-0000-0000-000045B10000}"/>
    <cellStyle name="Percent 9 3 3 3 2 3" xfId="13240" xr:uid="{00000000-0005-0000-0000-000046B10000}"/>
    <cellStyle name="Percent 9 3 3 3 2 4" xfId="22490" xr:uid="{00000000-0005-0000-0000-000047B10000}"/>
    <cellStyle name="Percent 9 3 3 3 2 5" xfId="31735" xr:uid="{00000000-0005-0000-0000-000048B10000}"/>
    <cellStyle name="Percent 9 3 3 3 2 6" xfId="40980" xr:uid="{00000000-0005-0000-0000-000049B10000}"/>
    <cellStyle name="Percent 9 3 3 3 3" xfId="2557" xr:uid="{00000000-0005-0000-0000-00004AB10000}"/>
    <cellStyle name="Percent 9 3 3 3 3 2" xfId="7539" xr:uid="{00000000-0005-0000-0000-00004BB10000}"/>
    <cellStyle name="Percent 9 3 3 3 3 2 2" xfId="16784" xr:uid="{00000000-0005-0000-0000-00004CB10000}"/>
    <cellStyle name="Percent 9 3 3 3 3 2 3" xfId="26034" xr:uid="{00000000-0005-0000-0000-00004DB10000}"/>
    <cellStyle name="Percent 9 3 3 3 3 2 4" xfId="35279" xr:uid="{00000000-0005-0000-0000-00004EB10000}"/>
    <cellStyle name="Percent 9 3 3 3 3 2 5" xfId="44524" xr:uid="{00000000-0005-0000-0000-00004FB10000}"/>
    <cellStyle name="Percent 9 3 3 3 3 3" xfId="11802" xr:uid="{00000000-0005-0000-0000-000050B10000}"/>
    <cellStyle name="Percent 9 3 3 3 3 4" xfId="21052" xr:uid="{00000000-0005-0000-0000-000051B10000}"/>
    <cellStyle name="Percent 9 3 3 3 3 5" xfId="30297" xr:uid="{00000000-0005-0000-0000-000052B10000}"/>
    <cellStyle name="Percent 9 3 3 3 3 6" xfId="39542" xr:uid="{00000000-0005-0000-0000-000053B10000}"/>
    <cellStyle name="Percent 9 3 3 3 4" xfId="6135" xr:uid="{00000000-0005-0000-0000-000054B10000}"/>
    <cellStyle name="Percent 9 3 3 3 4 2" xfId="15380" xr:uid="{00000000-0005-0000-0000-000055B10000}"/>
    <cellStyle name="Percent 9 3 3 3 4 3" xfId="24630" xr:uid="{00000000-0005-0000-0000-000056B10000}"/>
    <cellStyle name="Percent 9 3 3 3 4 4" xfId="33875" xr:uid="{00000000-0005-0000-0000-000057B10000}"/>
    <cellStyle name="Percent 9 3 3 3 4 5" xfId="43120" xr:uid="{00000000-0005-0000-0000-000058B10000}"/>
    <cellStyle name="Percent 9 3 3 3 5" xfId="10398" xr:uid="{00000000-0005-0000-0000-000059B10000}"/>
    <cellStyle name="Percent 9 3 3 3 6" xfId="19648" xr:uid="{00000000-0005-0000-0000-00005AB10000}"/>
    <cellStyle name="Percent 9 3 3 3 7" xfId="28893" xr:uid="{00000000-0005-0000-0000-00005BB10000}"/>
    <cellStyle name="Percent 9 3 3 3 8" xfId="38138" xr:uid="{00000000-0005-0000-0000-00005CB10000}"/>
    <cellStyle name="Percent 9 3 3 4" xfId="3276" xr:uid="{00000000-0005-0000-0000-00005DB10000}"/>
    <cellStyle name="Percent 9 3 3 4 2" xfId="8258" xr:uid="{00000000-0005-0000-0000-00005EB10000}"/>
    <cellStyle name="Percent 9 3 3 4 2 2" xfId="17503" xr:uid="{00000000-0005-0000-0000-00005FB10000}"/>
    <cellStyle name="Percent 9 3 3 4 2 3" xfId="26753" xr:uid="{00000000-0005-0000-0000-000060B10000}"/>
    <cellStyle name="Percent 9 3 3 4 2 4" xfId="35998" xr:uid="{00000000-0005-0000-0000-000061B10000}"/>
    <cellStyle name="Percent 9 3 3 4 2 5" xfId="45243" xr:uid="{00000000-0005-0000-0000-000062B10000}"/>
    <cellStyle name="Percent 9 3 3 4 3" xfId="12521" xr:uid="{00000000-0005-0000-0000-000063B10000}"/>
    <cellStyle name="Percent 9 3 3 4 4" xfId="21771" xr:uid="{00000000-0005-0000-0000-000064B10000}"/>
    <cellStyle name="Percent 9 3 3 4 5" xfId="31016" xr:uid="{00000000-0005-0000-0000-000065B10000}"/>
    <cellStyle name="Percent 9 3 3 4 6" xfId="40261" xr:uid="{00000000-0005-0000-0000-000066B10000}"/>
    <cellStyle name="Percent 9 3 3 5" xfId="1738" xr:uid="{00000000-0005-0000-0000-000067B10000}"/>
    <cellStyle name="Percent 9 3 3 5 2" xfId="6720" xr:uid="{00000000-0005-0000-0000-000068B10000}"/>
    <cellStyle name="Percent 9 3 3 5 2 2" xfId="15965" xr:uid="{00000000-0005-0000-0000-000069B10000}"/>
    <cellStyle name="Percent 9 3 3 5 2 3" xfId="25215" xr:uid="{00000000-0005-0000-0000-00006AB10000}"/>
    <cellStyle name="Percent 9 3 3 5 2 4" xfId="34460" xr:uid="{00000000-0005-0000-0000-00006BB10000}"/>
    <cellStyle name="Percent 9 3 3 5 2 5" xfId="43705" xr:uid="{00000000-0005-0000-0000-00006CB10000}"/>
    <cellStyle name="Percent 9 3 3 5 3" xfId="10983" xr:uid="{00000000-0005-0000-0000-00006DB10000}"/>
    <cellStyle name="Percent 9 3 3 5 4" xfId="20233" xr:uid="{00000000-0005-0000-0000-00006EB10000}"/>
    <cellStyle name="Percent 9 3 3 5 5" xfId="29478" xr:uid="{00000000-0005-0000-0000-00006FB10000}"/>
    <cellStyle name="Percent 9 3 3 5 6" xfId="38723" xr:uid="{00000000-0005-0000-0000-000070B10000}"/>
    <cellStyle name="Percent 9 3 3 6" xfId="5416" xr:uid="{00000000-0005-0000-0000-000071B10000}"/>
    <cellStyle name="Percent 9 3 3 6 2" xfId="14661" xr:uid="{00000000-0005-0000-0000-000072B10000}"/>
    <cellStyle name="Percent 9 3 3 6 3" xfId="23911" xr:uid="{00000000-0005-0000-0000-000073B10000}"/>
    <cellStyle name="Percent 9 3 3 6 4" xfId="33156" xr:uid="{00000000-0005-0000-0000-000074B10000}"/>
    <cellStyle name="Percent 9 3 3 6 5" xfId="42401" xr:uid="{00000000-0005-0000-0000-000075B10000}"/>
    <cellStyle name="Percent 9 3 3 7" xfId="4714" xr:uid="{00000000-0005-0000-0000-000076B10000}"/>
    <cellStyle name="Percent 9 3 3 7 2" xfId="13959" xr:uid="{00000000-0005-0000-0000-000077B10000}"/>
    <cellStyle name="Percent 9 3 3 7 3" xfId="23209" xr:uid="{00000000-0005-0000-0000-000078B10000}"/>
    <cellStyle name="Percent 9 3 3 7 4" xfId="32454" xr:uid="{00000000-0005-0000-0000-000079B10000}"/>
    <cellStyle name="Percent 9 3 3 7 5" xfId="41699" xr:uid="{00000000-0005-0000-0000-00007AB10000}"/>
    <cellStyle name="Percent 9 3 3 8" xfId="9679" xr:uid="{00000000-0005-0000-0000-00007BB10000}"/>
    <cellStyle name="Percent 9 3 3 9" xfId="18929" xr:uid="{00000000-0005-0000-0000-00007CB10000}"/>
    <cellStyle name="Percent 9 3 4" xfId="568" xr:uid="{00000000-0005-0000-0000-00007DB10000}"/>
    <cellStyle name="Percent 9 3 4 10" xfId="37553" xr:uid="{00000000-0005-0000-0000-00007EB10000}"/>
    <cellStyle name="Percent 9 3 4 2" xfId="1270" xr:uid="{00000000-0005-0000-0000-00007FB10000}"/>
    <cellStyle name="Percent 9 3 4 2 2" xfId="4112" xr:uid="{00000000-0005-0000-0000-000080B10000}"/>
    <cellStyle name="Percent 9 3 4 2 2 2" xfId="9094" xr:uid="{00000000-0005-0000-0000-000081B10000}"/>
    <cellStyle name="Percent 9 3 4 2 2 2 2" xfId="18339" xr:uid="{00000000-0005-0000-0000-000082B10000}"/>
    <cellStyle name="Percent 9 3 4 2 2 2 3" xfId="27589" xr:uid="{00000000-0005-0000-0000-000083B10000}"/>
    <cellStyle name="Percent 9 3 4 2 2 2 4" xfId="36834" xr:uid="{00000000-0005-0000-0000-000084B10000}"/>
    <cellStyle name="Percent 9 3 4 2 2 2 5" xfId="46079" xr:uid="{00000000-0005-0000-0000-000085B10000}"/>
    <cellStyle name="Percent 9 3 4 2 2 3" xfId="13357" xr:uid="{00000000-0005-0000-0000-000086B10000}"/>
    <cellStyle name="Percent 9 3 4 2 2 4" xfId="22607" xr:uid="{00000000-0005-0000-0000-000087B10000}"/>
    <cellStyle name="Percent 9 3 4 2 2 5" xfId="31852" xr:uid="{00000000-0005-0000-0000-000088B10000}"/>
    <cellStyle name="Percent 9 3 4 2 2 6" xfId="41097" xr:uid="{00000000-0005-0000-0000-000089B10000}"/>
    <cellStyle name="Percent 9 3 4 2 3" xfId="2691" xr:uid="{00000000-0005-0000-0000-00008AB10000}"/>
    <cellStyle name="Percent 9 3 4 2 3 2" xfId="7673" xr:uid="{00000000-0005-0000-0000-00008BB10000}"/>
    <cellStyle name="Percent 9 3 4 2 3 2 2" xfId="16918" xr:uid="{00000000-0005-0000-0000-00008CB10000}"/>
    <cellStyle name="Percent 9 3 4 2 3 2 3" xfId="26168" xr:uid="{00000000-0005-0000-0000-00008DB10000}"/>
    <cellStyle name="Percent 9 3 4 2 3 2 4" xfId="35413" xr:uid="{00000000-0005-0000-0000-00008EB10000}"/>
    <cellStyle name="Percent 9 3 4 2 3 2 5" xfId="44658" xr:uid="{00000000-0005-0000-0000-00008FB10000}"/>
    <cellStyle name="Percent 9 3 4 2 3 3" xfId="11936" xr:uid="{00000000-0005-0000-0000-000090B10000}"/>
    <cellStyle name="Percent 9 3 4 2 3 4" xfId="21186" xr:uid="{00000000-0005-0000-0000-000091B10000}"/>
    <cellStyle name="Percent 9 3 4 2 3 5" xfId="30431" xr:uid="{00000000-0005-0000-0000-000092B10000}"/>
    <cellStyle name="Percent 9 3 4 2 3 6" xfId="39676" xr:uid="{00000000-0005-0000-0000-000093B10000}"/>
    <cellStyle name="Percent 9 3 4 2 4" xfId="6252" xr:uid="{00000000-0005-0000-0000-000094B10000}"/>
    <cellStyle name="Percent 9 3 4 2 4 2" xfId="15497" xr:uid="{00000000-0005-0000-0000-000095B10000}"/>
    <cellStyle name="Percent 9 3 4 2 4 3" xfId="24747" xr:uid="{00000000-0005-0000-0000-000096B10000}"/>
    <cellStyle name="Percent 9 3 4 2 4 4" xfId="33992" xr:uid="{00000000-0005-0000-0000-000097B10000}"/>
    <cellStyle name="Percent 9 3 4 2 4 5" xfId="43237" xr:uid="{00000000-0005-0000-0000-000098B10000}"/>
    <cellStyle name="Percent 9 3 4 2 5" xfId="10515" xr:uid="{00000000-0005-0000-0000-000099B10000}"/>
    <cellStyle name="Percent 9 3 4 2 6" xfId="19765" xr:uid="{00000000-0005-0000-0000-00009AB10000}"/>
    <cellStyle name="Percent 9 3 4 2 7" xfId="29010" xr:uid="{00000000-0005-0000-0000-00009BB10000}"/>
    <cellStyle name="Percent 9 3 4 2 8" xfId="38255" xr:uid="{00000000-0005-0000-0000-00009CB10000}"/>
    <cellStyle name="Percent 9 3 4 3" xfId="3410" xr:uid="{00000000-0005-0000-0000-00009DB10000}"/>
    <cellStyle name="Percent 9 3 4 3 2" xfId="8392" xr:uid="{00000000-0005-0000-0000-00009EB10000}"/>
    <cellStyle name="Percent 9 3 4 3 2 2" xfId="17637" xr:uid="{00000000-0005-0000-0000-00009FB10000}"/>
    <cellStyle name="Percent 9 3 4 3 2 3" xfId="26887" xr:uid="{00000000-0005-0000-0000-0000A0B10000}"/>
    <cellStyle name="Percent 9 3 4 3 2 4" xfId="36132" xr:uid="{00000000-0005-0000-0000-0000A1B10000}"/>
    <cellStyle name="Percent 9 3 4 3 2 5" xfId="45377" xr:uid="{00000000-0005-0000-0000-0000A2B10000}"/>
    <cellStyle name="Percent 9 3 4 3 3" xfId="12655" xr:uid="{00000000-0005-0000-0000-0000A3B10000}"/>
    <cellStyle name="Percent 9 3 4 3 4" xfId="21905" xr:uid="{00000000-0005-0000-0000-0000A4B10000}"/>
    <cellStyle name="Percent 9 3 4 3 5" xfId="31150" xr:uid="{00000000-0005-0000-0000-0000A5B10000}"/>
    <cellStyle name="Percent 9 3 4 3 6" xfId="40395" xr:uid="{00000000-0005-0000-0000-0000A6B10000}"/>
    <cellStyle name="Percent 9 3 4 4" xfId="1972" xr:uid="{00000000-0005-0000-0000-0000A7B10000}"/>
    <cellStyle name="Percent 9 3 4 4 2" xfId="6954" xr:uid="{00000000-0005-0000-0000-0000A8B10000}"/>
    <cellStyle name="Percent 9 3 4 4 2 2" xfId="16199" xr:uid="{00000000-0005-0000-0000-0000A9B10000}"/>
    <cellStyle name="Percent 9 3 4 4 2 3" xfId="25449" xr:uid="{00000000-0005-0000-0000-0000AAB10000}"/>
    <cellStyle name="Percent 9 3 4 4 2 4" xfId="34694" xr:uid="{00000000-0005-0000-0000-0000ABB10000}"/>
    <cellStyle name="Percent 9 3 4 4 2 5" xfId="43939" xr:uid="{00000000-0005-0000-0000-0000ACB10000}"/>
    <cellStyle name="Percent 9 3 4 4 3" xfId="11217" xr:uid="{00000000-0005-0000-0000-0000ADB10000}"/>
    <cellStyle name="Percent 9 3 4 4 4" xfId="20467" xr:uid="{00000000-0005-0000-0000-0000AEB10000}"/>
    <cellStyle name="Percent 9 3 4 4 5" xfId="29712" xr:uid="{00000000-0005-0000-0000-0000AFB10000}"/>
    <cellStyle name="Percent 9 3 4 4 6" xfId="38957" xr:uid="{00000000-0005-0000-0000-0000B0B10000}"/>
    <cellStyle name="Percent 9 3 4 5" xfId="5550" xr:uid="{00000000-0005-0000-0000-0000B1B10000}"/>
    <cellStyle name="Percent 9 3 4 5 2" xfId="14795" xr:uid="{00000000-0005-0000-0000-0000B2B10000}"/>
    <cellStyle name="Percent 9 3 4 5 3" xfId="24045" xr:uid="{00000000-0005-0000-0000-0000B3B10000}"/>
    <cellStyle name="Percent 9 3 4 5 4" xfId="33290" xr:uid="{00000000-0005-0000-0000-0000B4B10000}"/>
    <cellStyle name="Percent 9 3 4 5 5" xfId="42535" xr:uid="{00000000-0005-0000-0000-0000B5B10000}"/>
    <cellStyle name="Percent 9 3 4 6" xfId="4831" xr:uid="{00000000-0005-0000-0000-0000B6B10000}"/>
    <cellStyle name="Percent 9 3 4 6 2" xfId="14076" xr:uid="{00000000-0005-0000-0000-0000B7B10000}"/>
    <cellStyle name="Percent 9 3 4 6 3" xfId="23326" xr:uid="{00000000-0005-0000-0000-0000B8B10000}"/>
    <cellStyle name="Percent 9 3 4 6 4" xfId="32571" xr:uid="{00000000-0005-0000-0000-0000B9B10000}"/>
    <cellStyle name="Percent 9 3 4 6 5" xfId="41816" xr:uid="{00000000-0005-0000-0000-0000BAB10000}"/>
    <cellStyle name="Percent 9 3 4 7" xfId="9813" xr:uid="{00000000-0005-0000-0000-0000BBB10000}"/>
    <cellStyle name="Percent 9 3 4 8" xfId="19063" xr:uid="{00000000-0005-0000-0000-0000BCB10000}"/>
    <cellStyle name="Percent 9 3 4 9" xfId="28308" xr:uid="{00000000-0005-0000-0000-0000BDB10000}"/>
    <cellStyle name="Percent 9 3 5" xfId="919" xr:uid="{00000000-0005-0000-0000-0000BEB10000}"/>
    <cellStyle name="Percent 9 3 5 2" xfId="3761" xr:uid="{00000000-0005-0000-0000-0000BFB10000}"/>
    <cellStyle name="Percent 9 3 5 2 2" xfId="8743" xr:uid="{00000000-0005-0000-0000-0000C0B10000}"/>
    <cellStyle name="Percent 9 3 5 2 2 2" xfId="17988" xr:uid="{00000000-0005-0000-0000-0000C1B10000}"/>
    <cellStyle name="Percent 9 3 5 2 2 3" xfId="27238" xr:uid="{00000000-0005-0000-0000-0000C2B10000}"/>
    <cellStyle name="Percent 9 3 5 2 2 4" xfId="36483" xr:uid="{00000000-0005-0000-0000-0000C3B10000}"/>
    <cellStyle name="Percent 9 3 5 2 2 5" xfId="45728" xr:uid="{00000000-0005-0000-0000-0000C4B10000}"/>
    <cellStyle name="Percent 9 3 5 2 3" xfId="13006" xr:uid="{00000000-0005-0000-0000-0000C5B10000}"/>
    <cellStyle name="Percent 9 3 5 2 4" xfId="22256" xr:uid="{00000000-0005-0000-0000-0000C6B10000}"/>
    <cellStyle name="Percent 9 3 5 2 5" xfId="31501" xr:uid="{00000000-0005-0000-0000-0000C7B10000}"/>
    <cellStyle name="Percent 9 3 5 2 6" xfId="40746" xr:uid="{00000000-0005-0000-0000-0000C8B10000}"/>
    <cellStyle name="Percent 9 3 5 3" xfId="2323" xr:uid="{00000000-0005-0000-0000-0000C9B10000}"/>
    <cellStyle name="Percent 9 3 5 3 2" xfId="7305" xr:uid="{00000000-0005-0000-0000-0000CAB10000}"/>
    <cellStyle name="Percent 9 3 5 3 2 2" xfId="16550" xr:uid="{00000000-0005-0000-0000-0000CBB10000}"/>
    <cellStyle name="Percent 9 3 5 3 2 3" xfId="25800" xr:uid="{00000000-0005-0000-0000-0000CCB10000}"/>
    <cellStyle name="Percent 9 3 5 3 2 4" xfId="35045" xr:uid="{00000000-0005-0000-0000-0000CDB10000}"/>
    <cellStyle name="Percent 9 3 5 3 2 5" xfId="44290" xr:uid="{00000000-0005-0000-0000-0000CEB10000}"/>
    <cellStyle name="Percent 9 3 5 3 3" xfId="11568" xr:uid="{00000000-0005-0000-0000-0000CFB10000}"/>
    <cellStyle name="Percent 9 3 5 3 4" xfId="20818" xr:uid="{00000000-0005-0000-0000-0000D0B10000}"/>
    <cellStyle name="Percent 9 3 5 3 5" xfId="30063" xr:uid="{00000000-0005-0000-0000-0000D1B10000}"/>
    <cellStyle name="Percent 9 3 5 3 6" xfId="39308" xr:uid="{00000000-0005-0000-0000-0000D2B10000}"/>
    <cellStyle name="Percent 9 3 5 4" xfId="5901" xr:uid="{00000000-0005-0000-0000-0000D3B10000}"/>
    <cellStyle name="Percent 9 3 5 4 2" xfId="15146" xr:uid="{00000000-0005-0000-0000-0000D4B10000}"/>
    <cellStyle name="Percent 9 3 5 4 3" xfId="24396" xr:uid="{00000000-0005-0000-0000-0000D5B10000}"/>
    <cellStyle name="Percent 9 3 5 4 4" xfId="33641" xr:uid="{00000000-0005-0000-0000-0000D6B10000}"/>
    <cellStyle name="Percent 9 3 5 4 5" xfId="42886" xr:uid="{00000000-0005-0000-0000-0000D7B10000}"/>
    <cellStyle name="Percent 9 3 5 5" xfId="10164" xr:uid="{00000000-0005-0000-0000-0000D8B10000}"/>
    <cellStyle name="Percent 9 3 5 6" xfId="19414" xr:uid="{00000000-0005-0000-0000-0000D9B10000}"/>
    <cellStyle name="Percent 9 3 5 7" xfId="28659" xr:uid="{00000000-0005-0000-0000-0000DAB10000}"/>
    <cellStyle name="Percent 9 3 5 8" xfId="37904" xr:uid="{00000000-0005-0000-0000-0000DBB10000}"/>
    <cellStyle name="Percent 9 3 6" xfId="3042" xr:uid="{00000000-0005-0000-0000-0000DCB10000}"/>
    <cellStyle name="Percent 9 3 6 2" xfId="8024" xr:uid="{00000000-0005-0000-0000-0000DDB10000}"/>
    <cellStyle name="Percent 9 3 6 2 2" xfId="17269" xr:uid="{00000000-0005-0000-0000-0000DEB10000}"/>
    <cellStyle name="Percent 9 3 6 2 3" xfId="26519" xr:uid="{00000000-0005-0000-0000-0000DFB10000}"/>
    <cellStyle name="Percent 9 3 6 2 4" xfId="35764" xr:uid="{00000000-0005-0000-0000-0000E0B10000}"/>
    <cellStyle name="Percent 9 3 6 2 5" xfId="45009" xr:uid="{00000000-0005-0000-0000-0000E1B10000}"/>
    <cellStyle name="Percent 9 3 6 3" xfId="12287" xr:uid="{00000000-0005-0000-0000-0000E2B10000}"/>
    <cellStyle name="Percent 9 3 6 4" xfId="21537" xr:uid="{00000000-0005-0000-0000-0000E3B10000}"/>
    <cellStyle name="Percent 9 3 6 5" xfId="30782" xr:uid="{00000000-0005-0000-0000-0000E4B10000}"/>
    <cellStyle name="Percent 9 3 6 6" xfId="40027" xr:uid="{00000000-0005-0000-0000-0000E5B10000}"/>
    <cellStyle name="Percent 9 3 7" xfId="1582" xr:uid="{00000000-0005-0000-0000-0000E6B10000}"/>
    <cellStyle name="Percent 9 3 7 2" xfId="6564" xr:uid="{00000000-0005-0000-0000-0000E7B10000}"/>
    <cellStyle name="Percent 9 3 7 2 2" xfId="15809" xr:uid="{00000000-0005-0000-0000-0000E8B10000}"/>
    <cellStyle name="Percent 9 3 7 2 3" xfId="25059" xr:uid="{00000000-0005-0000-0000-0000E9B10000}"/>
    <cellStyle name="Percent 9 3 7 2 4" xfId="34304" xr:uid="{00000000-0005-0000-0000-0000EAB10000}"/>
    <cellStyle name="Percent 9 3 7 2 5" xfId="43549" xr:uid="{00000000-0005-0000-0000-0000EBB10000}"/>
    <cellStyle name="Percent 9 3 7 3" xfId="10827" xr:uid="{00000000-0005-0000-0000-0000ECB10000}"/>
    <cellStyle name="Percent 9 3 7 4" xfId="20077" xr:uid="{00000000-0005-0000-0000-0000EDB10000}"/>
    <cellStyle name="Percent 9 3 7 5" xfId="29322" xr:uid="{00000000-0005-0000-0000-0000EEB10000}"/>
    <cellStyle name="Percent 9 3 7 6" xfId="38567" xr:uid="{00000000-0005-0000-0000-0000EFB10000}"/>
    <cellStyle name="Percent 9 3 8" xfId="5182" xr:uid="{00000000-0005-0000-0000-0000F0B10000}"/>
    <cellStyle name="Percent 9 3 8 2" xfId="14427" xr:uid="{00000000-0005-0000-0000-0000F1B10000}"/>
    <cellStyle name="Percent 9 3 8 3" xfId="23677" xr:uid="{00000000-0005-0000-0000-0000F2B10000}"/>
    <cellStyle name="Percent 9 3 8 4" xfId="32922" xr:uid="{00000000-0005-0000-0000-0000F3B10000}"/>
    <cellStyle name="Percent 9 3 8 5" xfId="42167" xr:uid="{00000000-0005-0000-0000-0000F4B10000}"/>
    <cellStyle name="Percent 9 3 9" xfId="4480" xr:uid="{00000000-0005-0000-0000-0000F5B10000}"/>
    <cellStyle name="Percent 9 3 9 2" xfId="13725" xr:uid="{00000000-0005-0000-0000-0000F6B10000}"/>
    <cellStyle name="Percent 9 3 9 3" xfId="22975" xr:uid="{00000000-0005-0000-0000-0000F7B10000}"/>
    <cellStyle name="Percent 9 3 9 4" xfId="32220" xr:uid="{00000000-0005-0000-0000-0000F8B10000}"/>
    <cellStyle name="Percent 9 3 9 5" xfId="41465" xr:uid="{00000000-0005-0000-0000-0000F9B10000}"/>
    <cellStyle name="Percent 9 4" xfId="159" xr:uid="{00000000-0005-0000-0000-0000FAB10000}"/>
    <cellStyle name="Percent 9 4 10" xfId="9406" xr:uid="{00000000-0005-0000-0000-0000FBB10000}"/>
    <cellStyle name="Percent 9 4 11" xfId="18656" xr:uid="{00000000-0005-0000-0000-0000FCB10000}"/>
    <cellStyle name="Percent 9 4 12" xfId="27901" xr:uid="{00000000-0005-0000-0000-0000FDB10000}"/>
    <cellStyle name="Percent 9 4 13" xfId="37146" xr:uid="{00000000-0005-0000-0000-0000FEB10000}"/>
    <cellStyle name="Percent 9 4 2" xfId="316" xr:uid="{00000000-0005-0000-0000-0000FFB10000}"/>
    <cellStyle name="Percent 9 4 2 10" xfId="28057" xr:uid="{00000000-0005-0000-0000-000000B20000}"/>
    <cellStyle name="Percent 9 4 2 11" xfId="37302" xr:uid="{00000000-0005-0000-0000-000001B20000}"/>
    <cellStyle name="Percent 9 4 2 2" xfId="685" xr:uid="{00000000-0005-0000-0000-000002B20000}"/>
    <cellStyle name="Percent 9 4 2 2 10" xfId="37670" xr:uid="{00000000-0005-0000-0000-000003B20000}"/>
    <cellStyle name="Percent 9 4 2 2 2" xfId="1387" xr:uid="{00000000-0005-0000-0000-000004B20000}"/>
    <cellStyle name="Percent 9 4 2 2 2 2" xfId="4229" xr:uid="{00000000-0005-0000-0000-000005B20000}"/>
    <cellStyle name="Percent 9 4 2 2 2 2 2" xfId="9211" xr:uid="{00000000-0005-0000-0000-000006B20000}"/>
    <cellStyle name="Percent 9 4 2 2 2 2 2 2" xfId="18456" xr:uid="{00000000-0005-0000-0000-000007B20000}"/>
    <cellStyle name="Percent 9 4 2 2 2 2 2 3" xfId="27706" xr:uid="{00000000-0005-0000-0000-000008B20000}"/>
    <cellStyle name="Percent 9 4 2 2 2 2 2 4" xfId="36951" xr:uid="{00000000-0005-0000-0000-000009B20000}"/>
    <cellStyle name="Percent 9 4 2 2 2 2 2 5" xfId="46196" xr:uid="{00000000-0005-0000-0000-00000AB20000}"/>
    <cellStyle name="Percent 9 4 2 2 2 2 3" xfId="13474" xr:uid="{00000000-0005-0000-0000-00000BB20000}"/>
    <cellStyle name="Percent 9 4 2 2 2 2 4" xfId="22724" xr:uid="{00000000-0005-0000-0000-00000CB20000}"/>
    <cellStyle name="Percent 9 4 2 2 2 2 5" xfId="31969" xr:uid="{00000000-0005-0000-0000-00000DB20000}"/>
    <cellStyle name="Percent 9 4 2 2 2 2 6" xfId="41214" xr:uid="{00000000-0005-0000-0000-00000EB20000}"/>
    <cellStyle name="Percent 9 4 2 2 2 3" xfId="2808" xr:uid="{00000000-0005-0000-0000-00000FB20000}"/>
    <cellStyle name="Percent 9 4 2 2 2 3 2" xfId="7790" xr:uid="{00000000-0005-0000-0000-000010B20000}"/>
    <cellStyle name="Percent 9 4 2 2 2 3 2 2" xfId="17035" xr:uid="{00000000-0005-0000-0000-000011B20000}"/>
    <cellStyle name="Percent 9 4 2 2 2 3 2 3" xfId="26285" xr:uid="{00000000-0005-0000-0000-000012B20000}"/>
    <cellStyle name="Percent 9 4 2 2 2 3 2 4" xfId="35530" xr:uid="{00000000-0005-0000-0000-000013B20000}"/>
    <cellStyle name="Percent 9 4 2 2 2 3 2 5" xfId="44775" xr:uid="{00000000-0005-0000-0000-000014B20000}"/>
    <cellStyle name="Percent 9 4 2 2 2 3 3" xfId="12053" xr:uid="{00000000-0005-0000-0000-000015B20000}"/>
    <cellStyle name="Percent 9 4 2 2 2 3 4" xfId="21303" xr:uid="{00000000-0005-0000-0000-000016B20000}"/>
    <cellStyle name="Percent 9 4 2 2 2 3 5" xfId="30548" xr:uid="{00000000-0005-0000-0000-000017B20000}"/>
    <cellStyle name="Percent 9 4 2 2 2 3 6" xfId="39793" xr:uid="{00000000-0005-0000-0000-000018B20000}"/>
    <cellStyle name="Percent 9 4 2 2 2 4" xfId="6369" xr:uid="{00000000-0005-0000-0000-000019B20000}"/>
    <cellStyle name="Percent 9 4 2 2 2 4 2" xfId="15614" xr:uid="{00000000-0005-0000-0000-00001AB20000}"/>
    <cellStyle name="Percent 9 4 2 2 2 4 3" xfId="24864" xr:uid="{00000000-0005-0000-0000-00001BB20000}"/>
    <cellStyle name="Percent 9 4 2 2 2 4 4" xfId="34109" xr:uid="{00000000-0005-0000-0000-00001CB20000}"/>
    <cellStyle name="Percent 9 4 2 2 2 4 5" xfId="43354" xr:uid="{00000000-0005-0000-0000-00001DB20000}"/>
    <cellStyle name="Percent 9 4 2 2 2 5" xfId="10632" xr:uid="{00000000-0005-0000-0000-00001EB20000}"/>
    <cellStyle name="Percent 9 4 2 2 2 6" xfId="19882" xr:uid="{00000000-0005-0000-0000-00001FB20000}"/>
    <cellStyle name="Percent 9 4 2 2 2 7" xfId="29127" xr:uid="{00000000-0005-0000-0000-000020B20000}"/>
    <cellStyle name="Percent 9 4 2 2 2 8" xfId="38372" xr:uid="{00000000-0005-0000-0000-000021B20000}"/>
    <cellStyle name="Percent 9 4 2 2 3" xfId="3527" xr:uid="{00000000-0005-0000-0000-000022B20000}"/>
    <cellStyle name="Percent 9 4 2 2 3 2" xfId="8509" xr:uid="{00000000-0005-0000-0000-000023B20000}"/>
    <cellStyle name="Percent 9 4 2 2 3 2 2" xfId="17754" xr:uid="{00000000-0005-0000-0000-000024B20000}"/>
    <cellStyle name="Percent 9 4 2 2 3 2 3" xfId="27004" xr:uid="{00000000-0005-0000-0000-000025B20000}"/>
    <cellStyle name="Percent 9 4 2 2 3 2 4" xfId="36249" xr:uid="{00000000-0005-0000-0000-000026B20000}"/>
    <cellStyle name="Percent 9 4 2 2 3 2 5" xfId="45494" xr:uid="{00000000-0005-0000-0000-000027B20000}"/>
    <cellStyle name="Percent 9 4 2 2 3 3" xfId="12772" xr:uid="{00000000-0005-0000-0000-000028B20000}"/>
    <cellStyle name="Percent 9 4 2 2 3 4" xfId="22022" xr:uid="{00000000-0005-0000-0000-000029B20000}"/>
    <cellStyle name="Percent 9 4 2 2 3 5" xfId="31267" xr:uid="{00000000-0005-0000-0000-00002AB20000}"/>
    <cellStyle name="Percent 9 4 2 2 3 6" xfId="40512" xr:uid="{00000000-0005-0000-0000-00002BB20000}"/>
    <cellStyle name="Percent 9 4 2 2 4" xfId="2089" xr:uid="{00000000-0005-0000-0000-00002CB20000}"/>
    <cellStyle name="Percent 9 4 2 2 4 2" xfId="7071" xr:uid="{00000000-0005-0000-0000-00002DB20000}"/>
    <cellStyle name="Percent 9 4 2 2 4 2 2" xfId="16316" xr:uid="{00000000-0005-0000-0000-00002EB20000}"/>
    <cellStyle name="Percent 9 4 2 2 4 2 3" xfId="25566" xr:uid="{00000000-0005-0000-0000-00002FB20000}"/>
    <cellStyle name="Percent 9 4 2 2 4 2 4" xfId="34811" xr:uid="{00000000-0005-0000-0000-000030B20000}"/>
    <cellStyle name="Percent 9 4 2 2 4 2 5" xfId="44056" xr:uid="{00000000-0005-0000-0000-000031B20000}"/>
    <cellStyle name="Percent 9 4 2 2 4 3" xfId="11334" xr:uid="{00000000-0005-0000-0000-000032B20000}"/>
    <cellStyle name="Percent 9 4 2 2 4 4" xfId="20584" xr:uid="{00000000-0005-0000-0000-000033B20000}"/>
    <cellStyle name="Percent 9 4 2 2 4 5" xfId="29829" xr:uid="{00000000-0005-0000-0000-000034B20000}"/>
    <cellStyle name="Percent 9 4 2 2 4 6" xfId="39074" xr:uid="{00000000-0005-0000-0000-000035B20000}"/>
    <cellStyle name="Percent 9 4 2 2 5" xfId="5667" xr:uid="{00000000-0005-0000-0000-000036B20000}"/>
    <cellStyle name="Percent 9 4 2 2 5 2" xfId="14912" xr:uid="{00000000-0005-0000-0000-000037B20000}"/>
    <cellStyle name="Percent 9 4 2 2 5 3" xfId="24162" xr:uid="{00000000-0005-0000-0000-000038B20000}"/>
    <cellStyle name="Percent 9 4 2 2 5 4" xfId="33407" xr:uid="{00000000-0005-0000-0000-000039B20000}"/>
    <cellStyle name="Percent 9 4 2 2 5 5" xfId="42652" xr:uid="{00000000-0005-0000-0000-00003AB20000}"/>
    <cellStyle name="Percent 9 4 2 2 6" xfId="4948" xr:uid="{00000000-0005-0000-0000-00003BB20000}"/>
    <cellStyle name="Percent 9 4 2 2 6 2" xfId="14193" xr:uid="{00000000-0005-0000-0000-00003CB20000}"/>
    <cellStyle name="Percent 9 4 2 2 6 3" xfId="23443" xr:uid="{00000000-0005-0000-0000-00003DB20000}"/>
    <cellStyle name="Percent 9 4 2 2 6 4" xfId="32688" xr:uid="{00000000-0005-0000-0000-00003EB20000}"/>
    <cellStyle name="Percent 9 4 2 2 6 5" xfId="41933" xr:uid="{00000000-0005-0000-0000-00003FB20000}"/>
    <cellStyle name="Percent 9 4 2 2 7" xfId="9930" xr:uid="{00000000-0005-0000-0000-000040B20000}"/>
    <cellStyle name="Percent 9 4 2 2 8" xfId="19180" xr:uid="{00000000-0005-0000-0000-000041B20000}"/>
    <cellStyle name="Percent 9 4 2 2 9" xfId="28425" xr:uid="{00000000-0005-0000-0000-000042B20000}"/>
    <cellStyle name="Percent 9 4 2 3" xfId="1036" xr:uid="{00000000-0005-0000-0000-000043B20000}"/>
    <cellStyle name="Percent 9 4 2 3 2" xfId="3878" xr:uid="{00000000-0005-0000-0000-000044B20000}"/>
    <cellStyle name="Percent 9 4 2 3 2 2" xfId="8860" xr:uid="{00000000-0005-0000-0000-000045B20000}"/>
    <cellStyle name="Percent 9 4 2 3 2 2 2" xfId="18105" xr:uid="{00000000-0005-0000-0000-000046B20000}"/>
    <cellStyle name="Percent 9 4 2 3 2 2 3" xfId="27355" xr:uid="{00000000-0005-0000-0000-000047B20000}"/>
    <cellStyle name="Percent 9 4 2 3 2 2 4" xfId="36600" xr:uid="{00000000-0005-0000-0000-000048B20000}"/>
    <cellStyle name="Percent 9 4 2 3 2 2 5" xfId="45845" xr:uid="{00000000-0005-0000-0000-000049B20000}"/>
    <cellStyle name="Percent 9 4 2 3 2 3" xfId="13123" xr:uid="{00000000-0005-0000-0000-00004AB20000}"/>
    <cellStyle name="Percent 9 4 2 3 2 4" xfId="22373" xr:uid="{00000000-0005-0000-0000-00004BB20000}"/>
    <cellStyle name="Percent 9 4 2 3 2 5" xfId="31618" xr:uid="{00000000-0005-0000-0000-00004CB20000}"/>
    <cellStyle name="Percent 9 4 2 3 2 6" xfId="40863" xr:uid="{00000000-0005-0000-0000-00004DB20000}"/>
    <cellStyle name="Percent 9 4 2 3 3" xfId="2440" xr:uid="{00000000-0005-0000-0000-00004EB20000}"/>
    <cellStyle name="Percent 9 4 2 3 3 2" xfId="7422" xr:uid="{00000000-0005-0000-0000-00004FB20000}"/>
    <cellStyle name="Percent 9 4 2 3 3 2 2" xfId="16667" xr:uid="{00000000-0005-0000-0000-000050B20000}"/>
    <cellStyle name="Percent 9 4 2 3 3 2 3" xfId="25917" xr:uid="{00000000-0005-0000-0000-000051B20000}"/>
    <cellStyle name="Percent 9 4 2 3 3 2 4" xfId="35162" xr:uid="{00000000-0005-0000-0000-000052B20000}"/>
    <cellStyle name="Percent 9 4 2 3 3 2 5" xfId="44407" xr:uid="{00000000-0005-0000-0000-000053B20000}"/>
    <cellStyle name="Percent 9 4 2 3 3 3" xfId="11685" xr:uid="{00000000-0005-0000-0000-000054B20000}"/>
    <cellStyle name="Percent 9 4 2 3 3 4" xfId="20935" xr:uid="{00000000-0005-0000-0000-000055B20000}"/>
    <cellStyle name="Percent 9 4 2 3 3 5" xfId="30180" xr:uid="{00000000-0005-0000-0000-000056B20000}"/>
    <cellStyle name="Percent 9 4 2 3 3 6" xfId="39425" xr:uid="{00000000-0005-0000-0000-000057B20000}"/>
    <cellStyle name="Percent 9 4 2 3 4" xfId="6018" xr:uid="{00000000-0005-0000-0000-000058B20000}"/>
    <cellStyle name="Percent 9 4 2 3 4 2" xfId="15263" xr:uid="{00000000-0005-0000-0000-000059B20000}"/>
    <cellStyle name="Percent 9 4 2 3 4 3" xfId="24513" xr:uid="{00000000-0005-0000-0000-00005AB20000}"/>
    <cellStyle name="Percent 9 4 2 3 4 4" xfId="33758" xr:uid="{00000000-0005-0000-0000-00005BB20000}"/>
    <cellStyle name="Percent 9 4 2 3 4 5" xfId="43003" xr:uid="{00000000-0005-0000-0000-00005CB20000}"/>
    <cellStyle name="Percent 9 4 2 3 5" xfId="10281" xr:uid="{00000000-0005-0000-0000-00005DB20000}"/>
    <cellStyle name="Percent 9 4 2 3 6" xfId="19531" xr:uid="{00000000-0005-0000-0000-00005EB20000}"/>
    <cellStyle name="Percent 9 4 2 3 7" xfId="28776" xr:uid="{00000000-0005-0000-0000-00005FB20000}"/>
    <cellStyle name="Percent 9 4 2 3 8" xfId="38021" xr:uid="{00000000-0005-0000-0000-000060B20000}"/>
    <cellStyle name="Percent 9 4 2 4" xfId="3159" xr:uid="{00000000-0005-0000-0000-000061B20000}"/>
    <cellStyle name="Percent 9 4 2 4 2" xfId="8141" xr:uid="{00000000-0005-0000-0000-000062B20000}"/>
    <cellStyle name="Percent 9 4 2 4 2 2" xfId="17386" xr:uid="{00000000-0005-0000-0000-000063B20000}"/>
    <cellStyle name="Percent 9 4 2 4 2 3" xfId="26636" xr:uid="{00000000-0005-0000-0000-000064B20000}"/>
    <cellStyle name="Percent 9 4 2 4 2 4" xfId="35881" xr:uid="{00000000-0005-0000-0000-000065B20000}"/>
    <cellStyle name="Percent 9 4 2 4 2 5" xfId="45126" xr:uid="{00000000-0005-0000-0000-000066B20000}"/>
    <cellStyle name="Percent 9 4 2 4 3" xfId="12404" xr:uid="{00000000-0005-0000-0000-000067B20000}"/>
    <cellStyle name="Percent 9 4 2 4 4" xfId="21654" xr:uid="{00000000-0005-0000-0000-000068B20000}"/>
    <cellStyle name="Percent 9 4 2 4 5" xfId="30899" xr:uid="{00000000-0005-0000-0000-000069B20000}"/>
    <cellStyle name="Percent 9 4 2 4 6" xfId="40144" xr:uid="{00000000-0005-0000-0000-00006AB20000}"/>
    <cellStyle name="Percent 9 4 2 5" xfId="1855" xr:uid="{00000000-0005-0000-0000-00006BB20000}"/>
    <cellStyle name="Percent 9 4 2 5 2" xfId="6837" xr:uid="{00000000-0005-0000-0000-00006CB20000}"/>
    <cellStyle name="Percent 9 4 2 5 2 2" xfId="16082" xr:uid="{00000000-0005-0000-0000-00006DB20000}"/>
    <cellStyle name="Percent 9 4 2 5 2 3" xfId="25332" xr:uid="{00000000-0005-0000-0000-00006EB20000}"/>
    <cellStyle name="Percent 9 4 2 5 2 4" xfId="34577" xr:uid="{00000000-0005-0000-0000-00006FB20000}"/>
    <cellStyle name="Percent 9 4 2 5 2 5" xfId="43822" xr:uid="{00000000-0005-0000-0000-000070B20000}"/>
    <cellStyle name="Percent 9 4 2 5 3" xfId="11100" xr:uid="{00000000-0005-0000-0000-000071B20000}"/>
    <cellStyle name="Percent 9 4 2 5 4" xfId="20350" xr:uid="{00000000-0005-0000-0000-000072B20000}"/>
    <cellStyle name="Percent 9 4 2 5 5" xfId="29595" xr:uid="{00000000-0005-0000-0000-000073B20000}"/>
    <cellStyle name="Percent 9 4 2 5 6" xfId="38840" xr:uid="{00000000-0005-0000-0000-000074B20000}"/>
    <cellStyle name="Percent 9 4 2 6" xfId="5299" xr:uid="{00000000-0005-0000-0000-000075B20000}"/>
    <cellStyle name="Percent 9 4 2 6 2" xfId="14544" xr:uid="{00000000-0005-0000-0000-000076B20000}"/>
    <cellStyle name="Percent 9 4 2 6 3" xfId="23794" xr:uid="{00000000-0005-0000-0000-000077B20000}"/>
    <cellStyle name="Percent 9 4 2 6 4" xfId="33039" xr:uid="{00000000-0005-0000-0000-000078B20000}"/>
    <cellStyle name="Percent 9 4 2 6 5" xfId="42284" xr:uid="{00000000-0005-0000-0000-000079B20000}"/>
    <cellStyle name="Percent 9 4 2 7" xfId="4597" xr:uid="{00000000-0005-0000-0000-00007AB20000}"/>
    <cellStyle name="Percent 9 4 2 7 2" xfId="13842" xr:uid="{00000000-0005-0000-0000-00007BB20000}"/>
    <cellStyle name="Percent 9 4 2 7 3" xfId="23092" xr:uid="{00000000-0005-0000-0000-00007CB20000}"/>
    <cellStyle name="Percent 9 4 2 7 4" xfId="32337" xr:uid="{00000000-0005-0000-0000-00007DB20000}"/>
    <cellStyle name="Percent 9 4 2 7 5" xfId="41582" xr:uid="{00000000-0005-0000-0000-00007EB20000}"/>
    <cellStyle name="Percent 9 4 2 8" xfId="9562" xr:uid="{00000000-0005-0000-0000-00007FB20000}"/>
    <cellStyle name="Percent 9 4 2 9" xfId="18812" xr:uid="{00000000-0005-0000-0000-000080B20000}"/>
    <cellStyle name="Percent 9 4 3" xfId="394" xr:uid="{00000000-0005-0000-0000-000081B20000}"/>
    <cellStyle name="Percent 9 4 3 10" xfId="28135" xr:uid="{00000000-0005-0000-0000-000082B20000}"/>
    <cellStyle name="Percent 9 4 3 11" xfId="37380" xr:uid="{00000000-0005-0000-0000-000083B20000}"/>
    <cellStyle name="Percent 9 4 3 2" xfId="763" xr:uid="{00000000-0005-0000-0000-000084B20000}"/>
    <cellStyle name="Percent 9 4 3 2 10" xfId="37748" xr:uid="{00000000-0005-0000-0000-000085B20000}"/>
    <cellStyle name="Percent 9 4 3 2 2" xfId="1465" xr:uid="{00000000-0005-0000-0000-000086B20000}"/>
    <cellStyle name="Percent 9 4 3 2 2 2" xfId="4307" xr:uid="{00000000-0005-0000-0000-000087B20000}"/>
    <cellStyle name="Percent 9 4 3 2 2 2 2" xfId="9289" xr:uid="{00000000-0005-0000-0000-000088B20000}"/>
    <cellStyle name="Percent 9 4 3 2 2 2 2 2" xfId="18534" xr:uid="{00000000-0005-0000-0000-000089B20000}"/>
    <cellStyle name="Percent 9 4 3 2 2 2 2 3" xfId="27784" xr:uid="{00000000-0005-0000-0000-00008AB20000}"/>
    <cellStyle name="Percent 9 4 3 2 2 2 2 4" xfId="37029" xr:uid="{00000000-0005-0000-0000-00008BB20000}"/>
    <cellStyle name="Percent 9 4 3 2 2 2 2 5" xfId="46274" xr:uid="{00000000-0005-0000-0000-00008CB20000}"/>
    <cellStyle name="Percent 9 4 3 2 2 2 3" xfId="13552" xr:uid="{00000000-0005-0000-0000-00008DB20000}"/>
    <cellStyle name="Percent 9 4 3 2 2 2 4" xfId="22802" xr:uid="{00000000-0005-0000-0000-00008EB20000}"/>
    <cellStyle name="Percent 9 4 3 2 2 2 5" xfId="32047" xr:uid="{00000000-0005-0000-0000-00008FB20000}"/>
    <cellStyle name="Percent 9 4 3 2 2 2 6" xfId="41292" xr:uid="{00000000-0005-0000-0000-000090B20000}"/>
    <cellStyle name="Percent 9 4 3 2 2 3" xfId="2886" xr:uid="{00000000-0005-0000-0000-000091B20000}"/>
    <cellStyle name="Percent 9 4 3 2 2 3 2" xfId="7868" xr:uid="{00000000-0005-0000-0000-000092B20000}"/>
    <cellStyle name="Percent 9 4 3 2 2 3 2 2" xfId="17113" xr:uid="{00000000-0005-0000-0000-000093B20000}"/>
    <cellStyle name="Percent 9 4 3 2 2 3 2 3" xfId="26363" xr:uid="{00000000-0005-0000-0000-000094B20000}"/>
    <cellStyle name="Percent 9 4 3 2 2 3 2 4" xfId="35608" xr:uid="{00000000-0005-0000-0000-000095B20000}"/>
    <cellStyle name="Percent 9 4 3 2 2 3 2 5" xfId="44853" xr:uid="{00000000-0005-0000-0000-000096B20000}"/>
    <cellStyle name="Percent 9 4 3 2 2 3 3" xfId="12131" xr:uid="{00000000-0005-0000-0000-000097B20000}"/>
    <cellStyle name="Percent 9 4 3 2 2 3 4" xfId="21381" xr:uid="{00000000-0005-0000-0000-000098B20000}"/>
    <cellStyle name="Percent 9 4 3 2 2 3 5" xfId="30626" xr:uid="{00000000-0005-0000-0000-000099B20000}"/>
    <cellStyle name="Percent 9 4 3 2 2 3 6" xfId="39871" xr:uid="{00000000-0005-0000-0000-00009AB20000}"/>
    <cellStyle name="Percent 9 4 3 2 2 4" xfId="6447" xr:uid="{00000000-0005-0000-0000-00009BB20000}"/>
    <cellStyle name="Percent 9 4 3 2 2 4 2" xfId="15692" xr:uid="{00000000-0005-0000-0000-00009CB20000}"/>
    <cellStyle name="Percent 9 4 3 2 2 4 3" xfId="24942" xr:uid="{00000000-0005-0000-0000-00009DB20000}"/>
    <cellStyle name="Percent 9 4 3 2 2 4 4" xfId="34187" xr:uid="{00000000-0005-0000-0000-00009EB20000}"/>
    <cellStyle name="Percent 9 4 3 2 2 4 5" xfId="43432" xr:uid="{00000000-0005-0000-0000-00009FB20000}"/>
    <cellStyle name="Percent 9 4 3 2 2 5" xfId="10710" xr:uid="{00000000-0005-0000-0000-0000A0B20000}"/>
    <cellStyle name="Percent 9 4 3 2 2 6" xfId="19960" xr:uid="{00000000-0005-0000-0000-0000A1B20000}"/>
    <cellStyle name="Percent 9 4 3 2 2 7" xfId="29205" xr:uid="{00000000-0005-0000-0000-0000A2B20000}"/>
    <cellStyle name="Percent 9 4 3 2 2 8" xfId="38450" xr:uid="{00000000-0005-0000-0000-0000A3B20000}"/>
    <cellStyle name="Percent 9 4 3 2 3" xfId="3605" xr:uid="{00000000-0005-0000-0000-0000A4B20000}"/>
    <cellStyle name="Percent 9 4 3 2 3 2" xfId="8587" xr:uid="{00000000-0005-0000-0000-0000A5B20000}"/>
    <cellStyle name="Percent 9 4 3 2 3 2 2" xfId="17832" xr:uid="{00000000-0005-0000-0000-0000A6B20000}"/>
    <cellStyle name="Percent 9 4 3 2 3 2 3" xfId="27082" xr:uid="{00000000-0005-0000-0000-0000A7B20000}"/>
    <cellStyle name="Percent 9 4 3 2 3 2 4" xfId="36327" xr:uid="{00000000-0005-0000-0000-0000A8B20000}"/>
    <cellStyle name="Percent 9 4 3 2 3 2 5" xfId="45572" xr:uid="{00000000-0005-0000-0000-0000A9B20000}"/>
    <cellStyle name="Percent 9 4 3 2 3 3" xfId="12850" xr:uid="{00000000-0005-0000-0000-0000AAB20000}"/>
    <cellStyle name="Percent 9 4 3 2 3 4" xfId="22100" xr:uid="{00000000-0005-0000-0000-0000ABB20000}"/>
    <cellStyle name="Percent 9 4 3 2 3 5" xfId="31345" xr:uid="{00000000-0005-0000-0000-0000ACB20000}"/>
    <cellStyle name="Percent 9 4 3 2 3 6" xfId="40590" xr:uid="{00000000-0005-0000-0000-0000ADB20000}"/>
    <cellStyle name="Percent 9 4 3 2 4" xfId="2167" xr:uid="{00000000-0005-0000-0000-0000AEB20000}"/>
    <cellStyle name="Percent 9 4 3 2 4 2" xfId="7149" xr:uid="{00000000-0005-0000-0000-0000AFB20000}"/>
    <cellStyle name="Percent 9 4 3 2 4 2 2" xfId="16394" xr:uid="{00000000-0005-0000-0000-0000B0B20000}"/>
    <cellStyle name="Percent 9 4 3 2 4 2 3" xfId="25644" xr:uid="{00000000-0005-0000-0000-0000B1B20000}"/>
    <cellStyle name="Percent 9 4 3 2 4 2 4" xfId="34889" xr:uid="{00000000-0005-0000-0000-0000B2B20000}"/>
    <cellStyle name="Percent 9 4 3 2 4 2 5" xfId="44134" xr:uid="{00000000-0005-0000-0000-0000B3B20000}"/>
    <cellStyle name="Percent 9 4 3 2 4 3" xfId="11412" xr:uid="{00000000-0005-0000-0000-0000B4B20000}"/>
    <cellStyle name="Percent 9 4 3 2 4 4" xfId="20662" xr:uid="{00000000-0005-0000-0000-0000B5B20000}"/>
    <cellStyle name="Percent 9 4 3 2 4 5" xfId="29907" xr:uid="{00000000-0005-0000-0000-0000B6B20000}"/>
    <cellStyle name="Percent 9 4 3 2 4 6" xfId="39152" xr:uid="{00000000-0005-0000-0000-0000B7B20000}"/>
    <cellStyle name="Percent 9 4 3 2 5" xfId="5745" xr:uid="{00000000-0005-0000-0000-0000B8B20000}"/>
    <cellStyle name="Percent 9 4 3 2 5 2" xfId="14990" xr:uid="{00000000-0005-0000-0000-0000B9B20000}"/>
    <cellStyle name="Percent 9 4 3 2 5 3" xfId="24240" xr:uid="{00000000-0005-0000-0000-0000BAB20000}"/>
    <cellStyle name="Percent 9 4 3 2 5 4" xfId="33485" xr:uid="{00000000-0005-0000-0000-0000BBB20000}"/>
    <cellStyle name="Percent 9 4 3 2 5 5" xfId="42730" xr:uid="{00000000-0005-0000-0000-0000BCB20000}"/>
    <cellStyle name="Percent 9 4 3 2 6" xfId="5026" xr:uid="{00000000-0005-0000-0000-0000BDB20000}"/>
    <cellStyle name="Percent 9 4 3 2 6 2" xfId="14271" xr:uid="{00000000-0005-0000-0000-0000BEB20000}"/>
    <cellStyle name="Percent 9 4 3 2 6 3" xfId="23521" xr:uid="{00000000-0005-0000-0000-0000BFB20000}"/>
    <cellStyle name="Percent 9 4 3 2 6 4" xfId="32766" xr:uid="{00000000-0005-0000-0000-0000C0B20000}"/>
    <cellStyle name="Percent 9 4 3 2 6 5" xfId="42011" xr:uid="{00000000-0005-0000-0000-0000C1B20000}"/>
    <cellStyle name="Percent 9 4 3 2 7" xfId="10008" xr:uid="{00000000-0005-0000-0000-0000C2B20000}"/>
    <cellStyle name="Percent 9 4 3 2 8" xfId="19258" xr:uid="{00000000-0005-0000-0000-0000C3B20000}"/>
    <cellStyle name="Percent 9 4 3 2 9" xfId="28503" xr:uid="{00000000-0005-0000-0000-0000C4B20000}"/>
    <cellStyle name="Percent 9 4 3 3" xfId="1114" xr:uid="{00000000-0005-0000-0000-0000C5B20000}"/>
    <cellStyle name="Percent 9 4 3 3 2" xfId="3956" xr:uid="{00000000-0005-0000-0000-0000C6B20000}"/>
    <cellStyle name="Percent 9 4 3 3 2 2" xfId="8938" xr:uid="{00000000-0005-0000-0000-0000C7B20000}"/>
    <cellStyle name="Percent 9 4 3 3 2 2 2" xfId="18183" xr:uid="{00000000-0005-0000-0000-0000C8B20000}"/>
    <cellStyle name="Percent 9 4 3 3 2 2 3" xfId="27433" xr:uid="{00000000-0005-0000-0000-0000C9B20000}"/>
    <cellStyle name="Percent 9 4 3 3 2 2 4" xfId="36678" xr:uid="{00000000-0005-0000-0000-0000CAB20000}"/>
    <cellStyle name="Percent 9 4 3 3 2 2 5" xfId="45923" xr:uid="{00000000-0005-0000-0000-0000CBB20000}"/>
    <cellStyle name="Percent 9 4 3 3 2 3" xfId="13201" xr:uid="{00000000-0005-0000-0000-0000CCB20000}"/>
    <cellStyle name="Percent 9 4 3 3 2 4" xfId="22451" xr:uid="{00000000-0005-0000-0000-0000CDB20000}"/>
    <cellStyle name="Percent 9 4 3 3 2 5" xfId="31696" xr:uid="{00000000-0005-0000-0000-0000CEB20000}"/>
    <cellStyle name="Percent 9 4 3 3 2 6" xfId="40941" xr:uid="{00000000-0005-0000-0000-0000CFB20000}"/>
    <cellStyle name="Percent 9 4 3 3 3" xfId="2518" xr:uid="{00000000-0005-0000-0000-0000D0B20000}"/>
    <cellStyle name="Percent 9 4 3 3 3 2" xfId="7500" xr:uid="{00000000-0005-0000-0000-0000D1B20000}"/>
    <cellStyle name="Percent 9 4 3 3 3 2 2" xfId="16745" xr:uid="{00000000-0005-0000-0000-0000D2B20000}"/>
    <cellStyle name="Percent 9 4 3 3 3 2 3" xfId="25995" xr:uid="{00000000-0005-0000-0000-0000D3B20000}"/>
    <cellStyle name="Percent 9 4 3 3 3 2 4" xfId="35240" xr:uid="{00000000-0005-0000-0000-0000D4B20000}"/>
    <cellStyle name="Percent 9 4 3 3 3 2 5" xfId="44485" xr:uid="{00000000-0005-0000-0000-0000D5B20000}"/>
    <cellStyle name="Percent 9 4 3 3 3 3" xfId="11763" xr:uid="{00000000-0005-0000-0000-0000D6B20000}"/>
    <cellStyle name="Percent 9 4 3 3 3 4" xfId="21013" xr:uid="{00000000-0005-0000-0000-0000D7B20000}"/>
    <cellStyle name="Percent 9 4 3 3 3 5" xfId="30258" xr:uid="{00000000-0005-0000-0000-0000D8B20000}"/>
    <cellStyle name="Percent 9 4 3 3 3 6" xfId="39503" xr:uid="{00000000-0005-0000-0000-0000D9B20000}"/>
    <cellStyle name="Percent 9 4 3 3 4" xfId="6096" xr:uid="{00000000-0005-0000-0000-0000DAB20000}"/>
    <cellStyle name="Percent 9 4 3 3 4 2" xfId="15341" xr:uid="{00000000-0005-0000-0000-0000DBB20000}"/>
    <cellStyle name="Percent 9 4 3 3 4 3" xfId="24591" xr:uid="{00000000-0005-0000-0000-0000DCB20000}"/>
    <cellStyle name="Percent 9 4 3 3 4 4" xfId="33836" xr:uid="{00000000-0005-0000-0000-0000DDB20000}"/>
    <cellStyle name="Percent 9 4 3 3 4 5" xfId="43081" xr:uid="{00000000-0005-0000-0000-0000DEB20000}"/>
    <cellStyle name="Percent 9 4 3 3 5" xfId="10359" xr:uid="{00000000-0005-0000-0000-0000DFB20000}"/>
    <cellStyle name="Percent 9 4 3 3 6" xfId="19609" xr:uid="{00000000-0005-0000-0000-0000E0B20000}"/>
    <cellStyle name="Percent 9 4 3 3 7" xfId="28854" xr:uid="{00000000-0005-0000-0000-0000E1B20000}"/>
    <cellStyle name="Percent 9 4 3 3 8" xfId="38099" xr:uid="{00000000-0005-0000-0000-0000E2B20000}"/>
    <cellStyle name="Percent 9 4 3 4" xfId="3237" xr:uid="{00000000-0005-0000-0000-0000E3B20000}"/>
    <cellStyle name="Percent 9 4 3 4 2" xfId="8219" xr:uid="{00000000-0005-0000-0000-0000E4B20000}"/>
    <cellStyle name="Percent 9 4 3 4 2 2" xfId="17464" xr:uid="{00000000-0005-0000-0000-0000E5B20000}"/>
    <cellStyle name="Percent 9 4 3 4 2 3" xfId="26714" xr:uid="{00000000-0005-0000-0000-0000E6B20000}"/>
    <cellStyle name="Percent 9 4 3 4 2 4" xfId="35959" xr:uid="{00000000-0005-0000-0000-0000E7B20000}"/>
    <cellStyle name="Percent 9 4 3 4 2 5" xfId="45204" xr:uid="{00000000-0005-0000-0000-0000E8B20000}"/>
    <cellStyle name="Percent 9 4 3 4 3" xfId="12482" xr:uid="{00000000-0005-0000-0000-0000E9B20000}"/>
    <cellStyle name="Percent 9 4 3 4 4" xfId="21732" xr:uid="{00000000-0005-0000-0000-0000EAB20000}"/>
    <cellStyle name="Percent 9 4 3 4 5" xfId="30977" xr:uid="{00000000-0005-0000-0000-0000EBB20000}"/>
    <cellStyle name="Percent 9 4 3 4 6" xfId="40222" xr:uid="{00000000-0005-0000-0000-0000ECB20000}"/>
    <cellStyle name="Percent 9 4 3 5" xfId="1699" xr:uid="{00000000-0005-0000-0000-0000EDB20000}"/>
    <cellStyle name="Percent 9 4 3 5 2" xfId="6681" xr:uid="{00000000-0005-0000-0000-0000EEB20000}"/>
    <cellStyle name="Percent 9 4 3 5 2 2" xfId="15926" xr:uid="{00000000-0005-0000-0000-0000EFB20000}"/>
    <cellStyle name="Percent 9 4 3 5 2 3" xfId="25176" xr:uid="{00000000-0005-0000-0000-0000F0B20000}"/>
    <cellStyle name="Percent 9 4 3 5 2 4" xfId="34421" xr:uid="{00000000-0005-0000-0000-0000F1B20000}"/>
    <cellStyle name="Percent 9 4 3 5 2 5" xfId="43666" xr:uid="{00000000-0005-0000-0000-0000F2B20000}"/>
    <cellStyle name="Percent 9 4 3 5 3" xfId="10944" xr:uid="{00000000-0005-0000-0000-0000F3B20000}"/>
    <cellStyle name="Percent 9 4 3 5 4" xfId="20194" xr:uid="{00000000-0005-0000-0000-0000F4B20000}"/>
    <cellStyle name="Percent 9 4 3 5 5" xfId="29439" xr:uid="{00000000-0005-0000-0000-0000F5B20000}"/>
    <cellStyle name="Percent 9 4 3 5 6" xfId="38684" xr:uid="{00000000-0005-0000-0000-0000F6B20000}"/>
    <cellStyle name="Percent 9 4 3 6" xfId="5377" xr:uid="{00000000-0005-0000-0000-0000F7B20000}"/>
    <cellStyle name="Percent 9 4 3 6 2" xfId="14622" xr:uid="{00000000-0005-0000-0000-0000F8B20000}"/>
    <cellStyle name="Percent 9 4 3 6 3" xfId="23872" xr:uid="{00000000-0005-0000-0000-0000F9B20000}"/>
    <cellStyle name="Percent 9 4 3 6 4" xfId="33117" xr:uid="{00000000-0005-0000-0000-0000FAB20000}"/>
    <cellStyle name="Percent 9 4 3 6 5" xfId="42362" xr:uid="{00000000-0005-0000-0000-0000FBB20000}"/>
    <cellStyle name="Percent 9 4 3 7" xfId="4675" xr:uid="{00000000-0005-0000-0000-0000FCB20000}"/>
    <cellStyle name="Percent 9 4 3 7 2" xfId="13920" xr:uid="{00000000-0005-0000-0000-0000FDB20000}"/>
    <cellStyle name="Percent 9 4 3 7 3" xfId="23170" xr:uid="{00000000-0005-0000-0000-0000FEB20000}"/>
    <cellStyle name="Percent 9 4 3 7 4" xfId="32415" xr:uid="{00000000-0005-0000-0000-0000FFB20000}"/>
    <cellStyle name="Percent 9 4 3 7 5" xfId="41660" xr:uid="{00000000-0005-0000-0000-000000B30000}"/>
    <cellStyle name="Percent 9 4 3 8" xfId="9640" xr:uid="{00000000-0005-0000-0000-000001B30000}"/>
    <cellStyle name="Percent 9 4 3 9" xfId="18890" xr:uid="{00000000-0005-0000-0000-000002B30000}"/>
    <cellStyle name="Percent 9 4 4" xfId="529" xr:uid="{00000000-0005-0000-0000-000003B30000}"/>
    <cellStyle name="Percent 9 4 4 10" xfId="37514" xr:uid="{00000000-0005-0000-0000-000004B30000}"/>
    <cellStyle name="Percent 9 4 4 2" xfId="1231" xr:uid="{00000000-0005-0000-0000-000005B30000}"/>
    <cellStyle name="Percent 9 4 4 2 2" xfId="4073" xr:uid="{00000000-0005-0000-0000-000006B30000}"/>
    <cellStyle name="Percent 9 4 4 2 2 2" xfId="9055" xr:uid="{00000000-0005-0000-0000-000007B30000}"/>
    <cellStyle name="Percent 9 4 4 2 2 2 2" xfId="18300" xr:uid="{00000000-0005-0000-0000-000008B30000}"/>
    <cellStyle name="Percent 9 4 4 2 2 2 3" xfId="27550" xr:uid="{00000000-0005-0000-0000-000009B30000}"/>
    <cellStyle name="Percent 9 4 4 2 2 2 4" xfId="36795" xr:uid="{00000000-0005-0000-0000-00000AB30000}"/>
    <cellStyle name="Percent 9 4 4 2 2 2 5" xfId="46040" xr:uid="{00000000-0005-0000-0000-00000BB30000}"/>
    <cellStyle name="Percent 9 4 4 2 2 3" xfId="13318" xr:uid="{00000000-0005-0000-0000-00000CB30000}"/>
    <cellStyle name="Percent 9 4 4 2 2 4" xfId="22568" xr:uid="{00000000-0005-0000-0000-00000DB30000}"/>
    <cellStyle name="Percent 9 4 4 2 2 5" xfId="31813" xr:uid="{00000000-0005-0000-0000-00000EB30000}"/>
    <cellStyle name="Percent 9 4 4 2 2 6" xfId="41058" xr:uid="{00000000-0005-0000-0000-00000FB30000}"/>
    <cellStyle name="Percent 9 4 4 2 3" xfId="2652" xr:uid="{00000000-0005-0000-0000-000010B30000}"/>
    <cellStyle name="Percent 9 4 4 2 3 2" xfId="7634" xr:uid="{00000000-0005-0000-0000-000011B30000}"/>
    <cellStyle name="Percent 9 4 4 2 3 2 2" xfId="16879" xr:uid="{00000000-0005-0000-0000-000012B30000}"/>
    <cellStyle name="Percent 9 4 4 2 3 2 3" xfId="26129" xr:uid="{00000000-0005-0000-0000-000013B30000}"/>
    <cellStyle name="Percent 9 4 4 2 3 2 4" xfId="35374" xr:uid="{00000000-0005-0000-0000-000014B30000}"/>
    <cellStyle name="Percent 9 4 4 2 3 2 5" xfId="44619" xr:uid="{00000000-0005-0000-0000-000015B30000}"/>
    <cellStyle name="Percent 9 4 4 2 3 3" xfId="11897" xr:uid="{00000000-0005-0000-0000-000016B30000}"/>
    <cellStyle name="Percent 9 4 4 2 3 4" xfId="21147" xr:uid="{00000000-0005-0000-0000-000017B30000}"/>
    <cellStyle name="Percent 9 4 4 2 3 5" xfId="30392" xr:uid="{00000000-0005-0000-0000-000018B30000}"/>
    <cellStyle name="Percent 9 4 4 2 3 6" xfId="39637" xr:uid="{00000000-0005-0000-0000-000019B30000}"/>
    <cellStyle name="Percent 9 4 4 2 4" xfId="6213" xr:uid="{00000000-0005-0000-0000-00001AB30000}"/>
    <cellStyle name="Percent 9 4 4 2 4 2" xfId="15458" xr:uid="{00000000-0005-0000-0000-00001BB30000}"/>
    <cellStyle name="Percent 9 4 4 2 4 3" xfId="24708" xr:uid="{00000000-0005-0000-0000-00001CB30000}"/>
    <cellStyle name="Percent 9 4 4 2 4 4" xfId="33953" xr:uid="{00000000-0005-0000-0000-00001DB30000}"/>
    <cellStyle name="Percent 9 4 4 2 4 5" xfId="43198" xr:uid="{00000000-0005-0000-0000-00001EB30000}"/>
    <cellStyle name="Percent 9 4 4 2 5" xfId="10476" xr:uid="{00000000-0005-0000-0000-00001FB30000}"/>
    <cellStyle name="Percent 9 4 4 2 6" xfId="19726" xr:uid="{00000000-0005-0000-0000-000020B30000}"/>
    <cellStyle name="Percent 9 4 4 2 7" xfId="28971" xr:uid="{00000000-0005-0000-0000-000021B30000}"/>
    <cellStyle name="Percent 9 4 4 2 8" xfId="38216" xr:uid="{00000000-0005-0000-0000-000022B30000}"/>
    <cellStyle name="Percent 9 4 4 3" xfId="3371" xr:uid="{00000000-0005-0000-0000-000023B30000}"/>
    <cellStyle name="Percent 9 4 4 3 2" xfId="8353" xr:uid="{00000000-0005-0000-0000-000024B30000}"/>
    <cellStyle name="Percent 9 4 4 3 2 2" xfId="17598" xr:uid="{00000000-0005-0000-0000-000025B30000}"/>
    <cellStyle name="Percent 9 4 4 3 2 3" xfId="26848" xr:uid="{00000000-0005-0000-0000-000026B30000}"/>
    <cellStyle name="Percent 9 4 4 3 2 4" xfId="36093" xr:uid="{00000000-0005-0000-0000-000027B30000}"/>
    <cellStyle name="Percent 9 4 4 3 2 5" xfId="45338" xr:uid="{00000000-0005-0000-0000-000028B30000}"/>
    <cellStyle name="Percent 9 4 4 3 3" xfId="12616" xr:uid="{00000000-0005-0000-0000-000029B30000}"/>
    <cellStyle name="Percent 9 4 4 3 4" xfId="21866" xr:uid="{00000000-0005-0000-0000-00002AB30000}"/>
    <cellStyle name="Percent 9 4 4 3 5" xfId="31111" xr:uid="{00000000-0005-0000-0000-00002BB30000}"/>
    <cellStyle name="Percent 9 4 4 3 6" xfId="40356" xr:uid="{00000000-0005-0000-0000-00002CB30000}"/>
    <cellStyle name="Percent 9 4 4 4" xfId="1933" xr:uid="{00000000-0005-0000-0000-00002DB30000}"/>
    <cellStyle name="Percent 9 4 4 4 2" xfId="6915" xr:uid="{00000000-0005-0000-0000-00002EB30000}"/>
    <cellStyle name="Percent 9 4 4 4 2 2" xfId="16160" xr:uid="{00000000-0005-0000-0000-00002FB30000}"/>
    <cellStyle name="Percent 9 4 4 4 2 3" xfId="25410" xr:uid="{00000000-0005-0000-0000-000030B30000}"/>
    <cellStyle name="Percent 9 4 4 4 2 4" xfId="34655" xr:uid="{00000000-0005-0000-0000-000031B30000}"/>
    <cellStyle name="Percent 9 4 4 4 2 5" xfId="43900" xr:uid="{00000000-0005-0000-0000-000032B30000}"/>
    <cellStyle name="Percent 9 4 4 4 3" xfId="11178" xr:uid="{00000000-0005-0000-0000-000033B30000}"/>
    <cellStyle name="Percent 9 4 4 4 4" xfId="20428" xr:uid="{00000000-0005-0000-0000-000034B30000}"/>
    <cellStyle name="Percent 9 4 4 4 5" xfId="29673" xr:uid="{00000000-0005-0000-0000-000035B30000}"/>
    <cellStyle name="Percent 9 4 4 4 6" xfId="38918" xr:uid="{00000000-0005-0000-0000-000036B30000}"/>
    <cellStyle name="Percent 9 4 4 5" xfId="5511" xr:uid="{00000000-0005-0000-0000-000037B30000}"/>
    <cellStyle name="Percent 9 4 4 5 2" xfId="14756" xr:uid="{00000000-0005-0000-0000-000038B30000}"/>
    <cellStyle name="Percent 9 4 4 5 3" xfId="24006" xr:uid="{00000000-0005-0000-0000-000039B30000}"/>
    <cellStyle name="Percent 9 4 4 5 4" xfId="33251" xr:uid="{00000000-0005-0000-0000-00003AB30000}"/>
    <cellStyle name="Percent 9 4 4 5 5" xfId="42496" xr:uid="{00000000-0005-0000-0000-00003BB30000}"/>
    <cellStyle name="Percent 9 4 4 6" xfId="4792" xr:uid="{00000000-0005-0000-0000-00003CB30000}"/>
    <cellStyle name="Percent 9 4 4 6 2" xfId="14037" xr:uid="{00000000-0005-0000-0000-00003DB30000}"/>
    <cellStyle name="Percent 9 4 4 6 3" xfId="23287" xr:uid="{00000000-0005-0000-0000-00003EB30000}"/>
    <cellStyle name="Percent 9 4 4 6 4" xfId="32532" xr:uid="{00000000-0005-0000-0000-00003FB30000}"/>
    <cellStyle name="Percent 9 4 4 6 5" xfId="41777" xr:uid="{00000000-0005-0000-0000-000040B30000}"/>
    <cellStyle name="Percent 9 4 4 7" xfId="9774" xr:uid="{00000000-0005-0000-0000-000041B30000}"/>
    <cellStyle name="Percent 9 4 4 8" xfId="19024" xr:uid="{00000000-0005-0000-0000-000042B30000}"/>
    <cellStyle name="Percent 9 4 4 9" xfId="28269" xr:uid="{00000000-0005-0000-0000-000043B30000}"/>
    <cellStyle name="Percent 9 4 5" xfId="880" xr:uid="{00000000-0005-0000-0000-000044B30000}"/>
    <cellStyle name="Percent 9 4 5 2" xfId="3722" xr:uid="{00000000-0005-0000-0000-000045B30000}"/>
    <cellStyle name="Percent 9 4 5 2 2" xfId="8704" xr:uid="{00000000-0005-0000-0000-000046B30000}"/>
    <cellStyle name="Percent 9 4 5 2 2 2" xfId="17949" xr:uid="{00000000-0005-0000-0000-000047B30000}"/>
    <cellStyle name="Percent 9 4 5 2 2 3" xfId="27199" xr:uid="{00000000-0005-0000-0000-000048B30000}"/>
    <cellStyle name="Percent 9 4 5 2 2 4" xfId="36444" xr:uid="{00000000-0005-0000-0000-000049B30000}"/>
    <cellStyle name="Percent 9 4 5 2 2 5" xfId="45689" xr:uid="{00000000-0005-0000-0000-00004AB30000}"/>
    <cellStyle name="Percent 9 4 5 2 3" xfId="12967" xr:uid="{00000000-0005-0000-0000-00004BB30000}"/>
    <cellStyle name="Percent 9 4 5 2 4" xfId="22217" xr:uid="{00000000-0005-0000-0000-00004CB30000}"/>
    <cellStyle name="Percent 9 4 5 2 5" xfId="31462" xr:uid="{00000000-0005-0000-0000-00004DB30000}"/>
    <cellStyle name="Percent 9 4 5 2 6" xfId="40707" xr:uid="{00000000-0005-0000-0000-00004EB30000}"/>
    <cellStyle name="Percent 9 4 5 3" xfId="2284" xr:uid="{00000000-0005-0000-0000-00004FB30000}"/>
    <cellStyle name="Percent 9 4 5 3 2" xfId="7266" xr:uid="{00000000-0005-0000-0000-000050B30000}"/>
    <cellStyle name="Percent 9 4 5 3 2 2" xfId="16511" xr:uid="{00000000-0005-0000-0000-000051B30000}"/>
    <cellStyle name="Percent 9 4 5 3 2 3" xfId="25761" xr:uid="{00000000-0005-0000-0000-000052B30000}"/>
    <cellStyle name="Percent 9 4 5 3 2 4" xfId="35006" xr:uid="{00000000-0005-0000-0000-000053B30000}"/>
    <cellStyle name="Percent 9 4 5 3 2 5" xfId="44251" xr:uid="{00000000-0005-0000-0000-000054B30000}"/>
    <cellStyle name="Percent 9 4 5 3 3" xfId="11529" xr:uid="{00000000-0005-0000-0000-000055B30000}"/>
    <cellStyle name="Percent 9 4 5 3 4" xfId="20779" xr:uid="{00000000-0005-0000-0000-000056B30000}"/>
    <cellStyle name="Percent 9 4 5 3 5" xfId="30024" xr:uid="{00000000-0005-0000-0000-000057B30000}"/>
    <cellStyle name="Percent 9 4 5 3 6" xfId="39269" xr:uid="{00000000-0005-0000-0000-000058B30000}"/>
    <cellStyle name="Percent 9 4 5 4" xfId="5862" xr:uid="{00000000-0005-0000-0000-000059B30000}"/>
    <cellStyle name="Percent 9 4 5 4 2" xfId="15107" xr:uid="{00000000-0005-0000-0000-00005AB30000}"/>
    <cellStyle name="Percent 9 4 5 4 3" xfId="24357" xr:uid="{00000000-0005-0000-0000-00005BB30000}"/>
    <cellStyle name="Percent 9 4 5 4 4" xfId="33602" xr:uid="{00000000-0005-0000-0000-00005CB30000}"/>
    <cellStyle name="Percent 9 4 5 4 5" xfId="42847" xr:uid="{00000000-0005-0000-0000-00005DB30000}"/>
    <cellStyle name="Percent 9 4 5 5" xfId="10125" xr:uid="{00000000-0005-0000-0000-00005EB30000}"/>
    <cellStyle name="Percent 9 4 5 6" xfId="19375" xr:uid="{00000000-0005-0000-0000-00005FB30000}"/>
    <cellStyle name="Percent 9 4 5 7" xfId="28620" xr:uid="{00000000-0005-0000-0000-000060B30000}"/>
    <cellStyle name="Percent 9 4 5 8" xfId="37865" xr:uid="{00000000-0005-0000-0000-000061B30000}"/>
    <cellStyle name="Percent 9 4 6" xfId="3003" xr:uid="{00000000-0005-0000-0000-000062B30000}"/>
    <cellStyle name="Percent 9 4 6 2" xfId="7985" xr:uid="{00000000-0005-0000-0000-000063B30000}"/>
    <cellStyle name="Percent 9 4 6 2 2" xfId="17230" xr:uid="{00000000-0005-0000-0000-000064B30000}"/>
    <cellStyle name="Percent 9 4 6 2 3" xfId="26480" xr:uid="{00000000-0005-0000-0000-000065B30000}"/>
    <cellStyle name="Percent 9 4 6 2 4" xfId="35725" xr:uid="{00000000-0005-0000-0000-000066B30000}"/>
    <cellStyle name="Percent 9 4 6 2 5" xfId="44970" xr:uid="{00000000-0005-0000-0000-000067B30000}"/>
    <cellStyle name="Percent 9 4 6 3" xfId="12248" xr:uid="{00000000-0005-0000-0000-000068B30000}"/>
    <cellStyle name="Percent 9 4 6 4" xfId="21498" xr:uid="{00000000-0005-0000-0000-000069B30000}"/>
    <cellStyle name="Percent 9 4 6 5" xfId="30743" xr:uid="{00000000-0005-0000-0000-00006AB30000}"/>
    <cellStyle name="Percent 9 4 6 6" xfId="39988" xr:uid="{00000000-0005-0000-0000-00006BB30000}"/>
    <cellStyle name="Percent 9 4 7" xfId="1621" xr:uid="{00000000-0005-0000-0000-00006CB30000}"/>
    <cellStyle name="Percent 9 4 7 2" xfId="6603" xr:uid="{00000000-0005-0000-0000-00006DB30000}"/>
    <cellStyle name="Percent 9 4 7 2 2" xfId="15848" xr:uid="{00000000-0005-0000-0000-00006EB30000}"/>
    <cellStyle name="Percent 9 4 7 2 3" xfId="25098" xr:uid="{00000000-0005-0000-0000-00006FB30000}"/>
    <cellStyle name="Percent 9 4 7 2 4" xfId="34343" xr:uid="{00000000-0005-0000-0000-000070B30000}"/>
    <cellStyle name="Percent 9 4 7 2 5" xfId="43588" xr:uid="{00000000-0005-0000-0000-000071B30000}"/>
    <cellStyle name="Percent 9 4 7 3" xfId="10866" xr:uid="{00000000-0005-0000-0000-000072B30000}"/>
    <cellStyle name="Percent 9 4 7 4" xfId="20116" xr:uid="{00000000-0005-0000-0000-000073B30000}"/>
    <cellStyle name="Percent 9 4 7 5" xfId="29361" xr:uid="{00000000-0005-0000-0000-000074B30000}"/>
    <cellStyle name="Percent 9 4 7 6" xfId="38606" xr:uid="{00000000-0005-0000-0000-000075B30000}"/>
    <cellStyle name="Percent 9 4 8" xfId="5143" xr:uid="{00000000-0005-0000-0000-000076B30000}"/>
    <cellStyle name="Percent 9 4 8 2" xfId="14388" xr:uid="{00000000-0005-0000-0000-000077B30000}"/>
    <cellStyle name="Percent 9 4 8 3" xfId="23638" xr:uid="{00000000-0005-0000-0000-000078B30000}"/>
    <cellStyle name="Percent 9 4 8 4" xfId="32883" xr:uid="{00000000-0005-0000-0000-000079B30000}"/>
    <cellStyle name="Percent 9 4 8 5" xfId="42128" xr:uid="{00000000-0005-0000-0000-00007AB30000}"/>
    <cellStyle name="Percent 9 4 9" xfId="4441" xr:uid="{00000000-0005-0000-0000-00007BB30000}"/>
    <cellStyle name="Percent 9 4 9 2" xfId="13686" xr:uid="{00000000-0005-0000-0000-00007CB30000}"/>
    <cellStyle name="Percent 9 4 9 3" xfId="22936" xr:uid="{00000000-0005-0000-0000-00007DB30000}"/>
    <cellStyle name="Percent 9 4 9 4" xfId="32181" xr:uid="{00000000-0005-0000-0000-00007EB30000}"/>
    <cellStyle name="Percent 9 4 9 5" xfId="41426" xr:uid="{00000000-0005-0000-0000-00007FB30000}"/>
    <cellStyle name="Percent 9 5" xfId="238" xr:uid="{00000000-0005-0000-0000-000080B30000}"/>
    <cellStyle name="Percent 9 5 10" xfId="27979" xr:uid="{00000000-0005-0000-0000-000081B30000}"/>
    <cellStyle name="Percent 9 5 11" xfId="37224" xr:uid="{00000000-0005-0000-0000-000082B30000}"/>
    <cellStyle name="Percent 9 5 2" xfId="607" xr:uid="{00000000-0005-0000-0000-000083B30000}"/>
    <cellStyle name="Percent 9 5 2 10" xfId="37592" xr:uid="{00000000-0005-0000-0000-000084B30000}"/>
    <cellStyle name="Percent 9 5 2 2" xfId="1309" xr:uid="{00000000-0005-0000-0000-000085B30000}"/>
    <cellStyle name="Percent 9 5 2 2 2" xfId="4151" xr:uid="{00000000-0005-0000-0000-000086B30000}"/>
    <cellStyle name="Percent 9 5 2 2 2 2" xfId="9133" xr:uid="{00000000-0005-0000-0000-000087B30000}"/>
    <cellStyle name="Percent 9 5 2 2 2 2 2" xfId="18378" xr:uid="{00000000-0005-0000-0000-000088B30000}"/>
    <cellStyle name="Percent 9 5 2 2 2 2 3" xfId="27628" xr:uid="{00000000-0005-0000-0000-000089B30000}"/>
    <cellStyle name="Percent 9 5 2 2 2 2 4" xfId="36873" xr:uid="{00000000-0005-0000-0000-00008AB30000}"/>
    <cellStyle name="Percent 9 5 2 2 2 2 5" xfId="46118" xr:uid="{00000000-0005-0000-0000-00008BB30000}"/>
    <cellStyle name="Percent 9 5 2 2 2 3" xfId="13396" xr:uid="{00000000-0005-0000-0000-00008CB30000}"/>
    <cellStyle name="Percent 9 5 2 2 2 4" xfId="22646" xr:uid="{00000000-0005-0000-0000-00008DB30000}"/>
    <cellStyle name="Percent 9 5 2 2 2 5" xfId="31891" xr:uid="{00000000-0005-0000-0000-00008EB30000}"/>
    <cellStyle name="Percent 9 5 2 2 2 6" xfId="41136" xr:uid="{00000000-0005-0000-0000-00008FB30000}"/>
    <cellStyle name="Percent 9 5 2 2 3" xfId="2730" xr:uid="{00000000-0005-0000-0000-000090B30000}"/>
    <cellStyle name="Percent 9 5 2 2 3 2" xfId="7712" xr:uid="{00000000-0005-0000-0000-000091B30000}"/>
    <cellStyle name="Percent 9 5 2 2 3 2 2" xfId="16957" xr:uid="{00000000-0005-0000-0000-000092B30000}"/>
    <cellStyle name="Percent 9 5 2 2 3 2 3" xfId="26207" xr:uid="{00000000-0005-0000-0000-000093B30000}"/>
    <cellStyle name="Percent 9 5 2 2 3 2 4" xfId="35452" xr:uid="{00000000-0005-0000-0000-000094B30000}"/>
    <cellStyle name="Percent 9 5 2 2 3 2 5" xfId="44697" xr:uid="{00000000-0005-0000-0000-000095B30000}"/>
    <cellStyle name="Percent 9 5 2 2 3 3" xfId="11975" xr:uid="{00000000-0005-0000-0000-000096B30000}"/>
    <cellStyle name="Percent 9 5 2 2 3 4" xfId="21225" xr:uid="{00000000-0005-0000-0000-000097B30000}"/>
    <cellStyle name="Percent 9 5 2 2 3 5" xfId="30470" xr:uid="{00000000-0005-0000-0000-000098B30000}"/>
    <cellStyle name="Percent 9 5 2 2 3 6" xfId="39715" xr:uid="{00000000-0005-0000-0000-000099B30000}"/>
    <cellStyle name="Percent 9 5 2 2 4" xfId="6291" xr:uid="{00000000-0005-0000-0000-00009AB30000}"/>
    <cellStyle name="Percent 9 5 2 2 4 2" xfId="15536" xr:uid="{00000000-0005-0000-0000-00009BB30000}"/>
    <cellStyle name="Percent 9 5 2 2 4 3" xfId="24786" xr:uid="{00000000-0005-0000-0000-00009CB30000}"/>
    <cellStyle name="Percent 9 5 2 2 4 4" xfId="34031" xr:uid="{00000000-0005-0000-0000-00009DB30000}"/>
    <cellStyle name="Percent 9 5 2 2 4 5" xfId="43276" xr:uid="{00000000-0005-0000-0000-00009EB30000}"/>
    <cellStyle name="Percent 9 5 2 2 5" xfId="10554" xr:uid="{00000000-0005-0000-0000-00009FB30000}"/>
    <cellStyle name="Percent 9 5 2 2 6" xfId="19804" xr:uid="{00000000-0005-0000-0000-0000A0B30000}"/>
    <cellStyle name="Percent 9 5 2 2 7" xfId="29049" xr:uid="{00000000-0005-0000-0000-0000A1B30000}"/>
    <cellStyle name="Percent 9 5 2 2 8" xfId="38294" xr:uid="{00000000-0005-0000-0000-0000A2B30000}"/>
    <cellStyle name="Percent 9 5 2 3" xfId="3449" xr:uid="{00000000-0005-0000-0000-0000A3B30000}"/>
    <cellStyle name="Percent 9 5 2 3 2" xfId="8431" xr:uid="{00000000-0005-0000-0000-0000A4B30000}"/>
    <cellStyle name="Percent 9 5 2 3 2 2" xfId="17676" xr:uid="{00000000-0005-0000-0000-0000A5B30000}"/>
    <cellStyle name="Percent 9 5 2 3 2 3" xfId="26926" xr:uid="{00000000-0005-0000-0000-0000A6B30000}"/>
    <cellStyle name="Percent 9 5 2 3 2 4" xfId="36171" xr:uid="{00000000-0005-0000-0000-0000A7B30000}"/>
    <cellStyle name="Percent 9 5 2 3 2 5" xfId="45416" xr:uid="{00000000-0005-0000-0000-0000A8B30000}"/>
    <cellStyle name="Percent 9 5 2 3 3" xfId="12694" xr:uid="{00000000-0005-0000-0000-0000A9B30000}"/>
    <cellStyle name="Percent 9 5 2 3 4" xfId="21944" xr:uid="{00000000-0005-0000-0000-0000AAB30000}"/>
    <cellStyle name="Percent 9 5 2 3 5" xfId="31189" xr:uid="{00000000-0005-0000-0000-0000ABB30000}"/>
    <cellStyle name="Percent 9 5 2 3 6" xfId="40434" xr:uid="{00000000-0005-0000-0000-0000ACB30000}"/>
    <cellStyle name="Percent 9 5 2 4" xfId="2011" xr:uid="{00000000-0005-0000-0000-0000ADB30000}"/>
    <cellStyle name="Percent 9 5 2 4 2" xfId="6993" xr:uid="{00000000-0005-0000-0000-0000AEB30000}"/>
    <cellStyle name="Percent 9 5 2 4 2 2" xfId="16238" xr:uid="{00000000-0005-0000-0000-0000AFB30000}"/>
    <cellStyle name="Percent 9 5 2 4 2 3" xfId="25488" xr:uid="{00000000-0005-0000-0000-0000B0B30000}"/>
    <cellStyle name="Percent 9 5 2 4 2 4" xfId="34733" xr:uid="{00000000-0005-0000-0000-0000B1B30000}"/>
    <cellStyle name="Percent 9 5 2 4 2 5" xfId="43978" xr:uid="{00000000-0005-0000-0000-0000B2B30000}"/>
    <cellStyle name="Percent 9 5 2 4 3" xfId="11256" xr:uid="{00000000-0005-0000-0000-0000B3B30000}"/>
    <cellStyle name="Percent 9 5 2 4 4" xfId="20506" xr:uid="{00000000-0005-0000-0000-0000B4B30000}"/>
    <cellStyle name="Percent 9 5 2 4 5" xfId="29751" xr:uid="{00000000-0005-0000-0000-0000B5B30000}"/>
    <cellStyle name="Percent 9 5 2 4 6" xfId="38996" xr:uid="{00000000-0005-0000-0000-0000B6B30000}"/>
    <cellStyle name="Percent 9 5 2 5" xfId="5589" xr:uid="{00000000-0005-0000-0000-0000B7B30000}"/>
    <cellStyle name="Percent 9 5 2 5 2" xfId="14834" xr:uid="{00000000-0005-0000-0000-0000B8B30000}"/>
    <cellStyle name="Percent 9 5 2 5 3" xfId="24084" xr:uid="{00000000-0005-0000-0000-0000B9B30000}"/>
    <cellStyle name="Percent 9 5 2 5 4" xfId="33329" xr:uid="{00000000-0005-0000-0000-0000BAB30000}"/>
    <cellStyle name="Percent 9 5 2 5 5" xfId="42574" xr:uid="{00000000-0005-0000-0000-0000BBB30000}"/>
    <cellStyle name="Percent 9 5 2 6" xfId="4870" xr:uid="{00000000-0005-0000-0000-0000BCB30000}"/>
    <cellStyle name="Percent 9 5 2 6 2" xfId="14115" xr:uid="{00000000-0005-0000-0000-0000BDB30000}"/>
    <cellStyle name="Percent 9 5 2 6 3" xfId="23365" xr:uid="{00000000-0005-0000-0000-0000BEB30000}"/>
    <cellStyle name="Percent 9 5 2 6 4" xfId="32610" xr:uid="{00000000-0005-0000-0000-0000BFB30000}"/>
    <cellStyle name="Percent 9 5 2 6 5" xfId="41855" xr:uid="{00000000-0005-0000-0000-0000C0B30000}"/>
    <cellStyle name="Percent 9 5 2 7" xfId="9852" xr:uid="{00000000-0005-0000-0000-0000C1B30000}"/>
    <cellStyle name="Percent 9 5 2 8" xfId="19102" xr:uid="{00000000-0005-0000-0000-0000C2B30000}"/>
    <cellStyle name="Percent 9 5 2 9" xfId="28347" xr:uid="{00000000-0005-0000-0000-0000C3B30000}"/>
    <cellStyle name="Percent 9 5 3" xfId="958" xr:uid="{00000000-0005-0000-0000-0000C4B30000}"/>
    <cellStyle name="Percent 9 5 3 2" xfId="3800" xr:uid="{00000000-0005-0000-0000-0000C5B30000}"/>
    <cellStyle name="Percent 9 5 3 2 2" xfId="8782" xr:uid="{00000000-0005-0000-0000-0000C6B30000}"/>
    <cellStyle name="Percent 9 5 3 2 2 2" xfId="18027" xr:uid="{00000000-0005-0000-0000-0000C7B30000}"/>
    <cellStyle name="Percent 9 5 3 2 2 3" xfId="27277" xr:uid="{00000000-0005-0000-0000-0000C8B30000}"/>
    <cellStyle name="Percent 9 5 3 2 2 4" xfId="36522" xr:uid="{00000000-0005-0000-0000-0000C9B30000}"/>
    <cellStyle name="Percent 9 5 3 2 2 5" xfId="45767" xr:uid="{00000000-0005-0000-0000-0000CAB30000}"/>
    <cellStyle name="Percent 9 5 3 2 3" xfId="13045" xr:uid="{00000000-0005-0000-0000-0000CBB30000}"/>
    <cellStyle name="Percent 9 5 3 2 4" xfId="22295" xr:uid="{00000000-0005-0000-0000-0000CCB30000}"/>
    <cellStyle name="Percent 9 5 3 2 5" xfId="31540" xr:uid="{00000000-0005-0000-0000-0000CDB30000}"/>
    <cellStyle name="Percent 9 5 3 2 6" xfId="40785" xr:uid="{00000000-0005-0000-0000-0000CEB30000}"/>
    <cellStyle name="Percent 9 5 3 3" xfId="2362" xr:uid="{00000000-0005-0000-0000-0000CFB30000}"/>
    <cellStyle name="Percent 9 5 3 3 2" xfId="7344" xr:uid="{00000000-0005-0000-0000-0000D0B30000}"/>
    <cellStyle name="Percent 9 5 3 3 2 2" xfId="16589" xr:uid="{00000000-0005-0000-0000-0000D1B30000}"/>
    <cellStyle name="Percent 9 5 3 3 2 3" xfId="25839" xr:uid="{00000000-0005-0000-0000-0000D2B30000}"/>
    <cellStyle name="Percent 9 5 3 3 2 4" xfId="35084" xr:uid="{00000000-0005-0000-0000-0000D3B30000}"/>
    <cellStyle name="Percent 9 5 3 3 2 5" xfId="44329" xr:uid="{00000000-0005-0000-0000-0000D4B30000}"/>
    <cellStyle name="Percent 9 5 3 3 3" xfId="11607" xr:uid="{00000000-0005-0000-0000-0000D5B30000}"/>
    <cellStyle name="Percent 9 5 3 3 4" xfId="20857" xr:uid="{00000000-0005-0000-0000-0000D6B30000}"/>
    <cellStyle name="Percent 9 5 3 3 5" xfId="30102" xr:uid="{00000000-0005-0000-0000-0000D7B30000}"/>
    <cellStyle name="Percent 9 5 3 3 6" xfId="39347" xr:uid="{00000000-0005-0000-0000-0000D8B30000}"/>
    <cellStyle name="Percent 9 5 3 4" xfId="5940" xr:uid="{00000000-0005-0000-0000-0000D9B30000}"/>
    <cellStyle name="Percent 9 5 3 4 2" xfId="15185" xr:uid="{00000000-0005-0000-0000-0000DAB30000}"/>
    <cellStyle name="Percent 9 5 3 4 3" xfId="24435" xr:uid="{00000000-0005-0000-0000-0000DBB30000}"/>
    <cellStyle name="Percent 9 5 3 4 4" xfId="33680" xr:uid="{00000000-0005-0000-0000-0000DCB30000}"/>
    <cellStyle name="Percent 9 5 3 4 5" xfId="42925" xr:uid="{00000000-0005-0000-0000-0000DDB30000}"/>
    <cellStyle name="Percent 9 5 3 5" xfId="10203" xr:uid="{00000000-0005-0000-0000-0000DEB30000}"/>
    <cellStyle name="Percent 9 5 3 6" xfId="19453" xr:uid="{00000000-0005-0000-0000-0000DFB30000}"/>
    <cellStyle name="Percent 9 5 3 7" xfId="28698" xr:uid="{00000000-0005-0000-0000-0000E0B30000}"/>
    <cellStyle name="Percent 9 5 3 8" xfId="37943" xr:uid="{00000000-0005-0000-0000-0000E1B30000}"/>
    <cellStyle name="Percent 9 5 4" xfId="3081" xr:uid="{00000000-0005-0000-0000-0000E2B30000}"/>
    <cellStyle name="Percent 9 5 4 2" xfId="8063" xr:uid="{00000000-0005-0000-0000-0000E3B30000}"/>
    <cellStyle name="Percent 9 5 4 2 2" xfId="17308" xr:uid="{00000000-0005-0000-0000-0000E4B30000}"/>
    <cellStyle name="Percent 9 5 4 2 3" xfId="26558" xr:uid="{00000000-0005-0000-0000-0000E5B30000}"/>
    <cellStyle name="Percent 9 5 4 2 4" xfId="35803" xr:uid="{00000000-0005-0000-0000-0000E6B30000}"/>
    <cellStyle name="Percent 9 5 4 2 5" xfId="45048" xr:uid="{00000000-0005-0000-0000-0000E7B30000}"/>
    <cellStyle name="Percent 9 5 4 3" xfId="12326" xr:uid="{00000000-0005-0000-0000-0000E8B30000}"/>
    <cellStyle name="Percent 9 5 4 4" xfId="21576" xr:uid="{00000000-0005-0000-0000-0000E9B30000}"/>
    <cellStyle name="Percent 9 5 4 5" xfId="30821" xr:uid="{00000000-0005-0000-0000-0000EAB30000}"/>
    <cellStyle name="Percent 9 5 4 6" xfId="40066" xr:uid="{00000000-0005-0000-0000-0000EBB30000}"/>
    <cellStyle name="Percent 9 5 5" xfId="1777" xr:uid="{00000000-0005-0000-0000-0000ECB30000}"/>
    <cellStyle name="Percent 9 5 5 2" xfId="6759" xr:uid="{00000000-0005-0000-0000-0000EDB30000}"/>
    <cellStyle name="Percent 9 5 5 2 2" xfId="16004" xr:uid="{00000000-0005-0000-0000-0000EEB30000}"/>
    <cellStyle name="Percent 9 5 5 2 3" xfId="25254" xr:uid="{00000000-0005-0000-0000-0000EFB30000}"/>
    <cellStyle name="Percent 9 5 5 2 4" xfId="34499" xr:uid="{00000000-0005-0000-0000-0000F0B30000}"/>
    <cellStyle name="Percent 9 5 5 2 5" xfId="43744" xr:uid="{00000000-0005-0000-0000-0000F1B30000}"/>
    <cellStyle name="Percent 9 5 5 3" xfId="11022" xr:uid="{00000000-0005-0000-0000-0000F2B30000}"/>
    <cellStyle name="Percent 9 5 5 4" xfId="20272" xr:uid="{00000000-0005-0000-0000-0000F3B30000}"/>
    <cellStyle name="Percent 9 5 5 5" xfId="29517" xr:uid="{00000000-0005-0000-0000-0000F4B30000}"/>
    <cellStyle name="Percent 9 5 5 6" xfId="38762" xr:uid="{00000000-0005-0000-0000-0000F5B30000}"/>
    <cellStyle name="Percent 9 5 6" xfId="5221" xr:uid="{00000000-0005-0000-0000-0000F6B30000}"/>
    <cellStyle name="Percent 9 5 6 2" xfId="14466" xr:uid="{00000000-0005-0000-0000-0000F7B30000}"/>
    <cellStyle name="Percent 9 5 6 3" xfId="23716" xr:uid="{00000000-0005-0000-0000-0000F8B30000}"/>
    <cellStyle name="Percent 9 5 6 4" xfId="32961" xr:uid="{00000000-0005-0000-0000-0000F9B30000}"/>
    <cellStyle name="Percent 9 5 6 5" xfId="42206" xr:uid="{00000000-0005-0000-0000-0000FAB30000}"/>
    <cellStyle name="Percent 9 5 7" xfId="4519" xr:uid="{00000000-0005-0000-0000-0000FBB30000}"/>
    <cellStyle name="Percent 9 5 7 2" xfId="13764" xr:uid="{00000000-0005-0000-0000-0000FCB30000}"/>
    <cellStyle name="Percent 9 5 7 3" xfId="23014" xr:uid="{00000000-0005-0000-0000-0000FDB30000}"/>
    <cellStyle name="Percent 9 5 7 4" xfId="32259" xr:uid="{00000000-0005-0000-0000-0000FEB30000}"/>
    <cellStyle name="Percent 9 5 7 5" xfId="41504" xr:uid="{00000000-0005-0000-0000-0000FFB30000}"/>
    <cellStyle name="Percent 9 5 8" xfId="9484" xr:uid="{00000000-0005-0000-0000-000000B40000}"/>
    <cellStyle name="Percent 9 5 9" xfId="18734" xr:uid="{00000000-0005-0000-0000-000001B40000}"/>
    <cellStyle name="Percent 9 6" xfId="355" xr:uid="{00000000-0005-0000-0000-000002B40000}"/>
    <cellStyle name="Percent 9 6 10" xfId="28096" xr:uid="{00000000-0005-0000-0000-000003B40000}"/>
    <cellStyle name="Percent 9 6 11" xfId="37341" xr:uid="{00000000-0005-0000-0000-000004B40000}"/>
    <cellStyle name="Percent 9 6 2" xfId="724" xr:uid="{00000000-0005-0000-0000-000005B40000}"/>
    <cellStyle name="Percent 9 6 2 10" xfId="37709" xr:uid="{00000000-0005-0000-0000-000006B40000}"/>
    <cellStyle name="Percent 9 6 2 2" xfId="1426" xr:uid="{00000000-0005-0000-0000-000007B40000}"/>
    <cellStyle name="Percent 9 6 2 2 2" xfId="4268" xr:uid="{00000000-0005-0000-0000-000008B40000}"/>
    <cellStyle name="Percent 9 6 2 2 2 2" xfId="9250" xr:uid="{00000000-0005-0000-0000-000009B40000}"/>
    <cellStyle name="Percent 9 6 2 2 2 2 2" xfId="18495" xr:uid="{00000000-0005-0000-0000-00000AB40000}"/>
    <cellStyle name="Percent 9 6 2 2 2 2 3" xfId="27745" xr:uid="{00000000-0005-0000-0000-00000BB40000}"/>
    <cellStyle name="Percent 9 6 2 2 2 2 4" xfId="36990" xr:uid="{00000000-0005-0000-0000-00000CB40000}"/>
    <cellStyle name="Percent 9 6 2 2 2 2 5" xfId="46235" xr:uid="{00000000-0005-0000-0000-00000DB40000}"/>
    <cellStyle name="Percent 9 6 2 2 2 3" xfId="13513" xr:uid="{00000000-0005-0000-0000-00000EB40000}"/>
    <cellStyle name="Percent 9 6 2 2 2 4" xfId="22763" xr:uid="{00000000-0005-0000-0000-00000FB40000}"/>
    <cellStyle name="Percent 9 6 2 2 2 5" xfId="32008" xr:uid="{00000000-0005-0000-0000-000010B40000}"/>
    <cellStyle name="Percent 9 6 2 2 2 6" xfId="41253" xr:uid="{00000000-0005-0000-0000-000011B40000}"/>
    <cellStyle name="Percent 9 6 2 2 3" xfId="2847" xr:uid="{00000000-0005-0000-0000-000012B40000}"/>
    <cellStyle name="Percent 9 6 2 2 3 2" xfId="7829" xr:uid="{00000000-0005-0000-0000-000013B40000}"/>
    <cellStyle name="Percent 9 6 2 2 3 2 2" xfId="17074" xr:uid="{00000000-0005-0000-0000-000014B40000}"/>
    <cellStyle name="Percent 9 6 2 2 3 2 3" xfId="26324" xr:uid="{00000000-0005-0000-0000-000015B40000}"/>
    <cellStyle name="Percent 9 6 2 2 3 2 4" xfId="35569" xr:uid="{00000000-0005-0000-0000-000016B40000}"/>
    <cellStyle name="Percent 9 6 2 2 3 2 5" xfId="44814" xr:uid="{00000000-0005-0000-0000-000017B40000}"/>
    <cellStyle name="Percent 9 6 2 2 3 3" xfId="12092" xr:uid="{00000000-0005-0000-0000-000018B40000}"/>
    <cellStyle name="Percent 9 6 2 2 3 4" xfId="21342" xr:uid="{00000000-0005-0000-0000-000019B40000}"/>
    <cellStyle name="Percent 9 6 2 2 3 5" xfId="30587" xr:uid="{00000000-0005-0000-0000-00001AB40000}"/>
    <cellStyle name="Percent 9 6 2 2 3 6" xfId="39832" xr:uid="{00000000-0005-0000-0000-00001BB40000}"/>
    <cellStyle name="Percent 9 6 2 2 4" xfId="6408" xr:uid="{00000000-0005-0000-0000-00001CB40000}"/>
    <cellStyle name="Percent 9 6 2 2 4 2" xfId="15653" xr:uid="{00000000-0005-0000-0000-00001DB40000}"/>
    <cellStyle name="Percent 9 6 2 2 4 3" xfId="24903" xr:uid="{00000000-0005-0000-0000-00001EB40000}"/>
    <cellStyle name="Percent 9 6 2 2 4 4" xfId="34148" xr:uid="{00000000-0005-0000-0000-00001FB40000}"/>
    <cellStyle name="Percent 9 6 2 2 4 5" xfId="43393" xr:uid="{00000000-0005-0000-0000-000020B40000}"/>
    <cellStyle name="Percent 9 6 2 2 5" xfId="10671" xr:uid="{00000000-0005-0000-0000-000021B40000}"/>
    <cellStyle name="Percent 9 6 2 2 6" xfId="19921" xr:uid="{00000000-0005-0000-0000-000022B40000}"/>
    <cellStyle name="Percent 9 6 2 2 7" xfId="29166" xr:uid="{00000000-0005-0000-0000-000023B40000}"/>
    <cellStyle name="Percent 9 6 2 2 8" xfId="38411" xr:uid="{00000000-0005-0000-0000-000024B40000}"/>
    <cellStyle name="Percent 9 6 2 3" xfId="3566" xr:uid="{00000000-0005-0000-0000-000025B40000}"/>
    <cellStyle name="Percent 9 6 2 3 2" xfId="8548" xr:uid="{00000000-0005-0000-0000-000026B40000}"/>
    <cellStyle name="Percent 9 6 2 3 2 2" xfId="17793" xr:uid="{00000000-0005-0000-0000-000027B40000}"/>
    <cellStyle name="Percent 9 6 2 3 2 3" xfId="27043" xr:uid="{00000000-0005-0000-0000-000028B40000}"/>
    <cellStyle name="Percent 9 6 2 3 2 4" xfId="36288" xr:uid="{00000000-0005-0000-0000-000029B40000}"/>
    <cellStyle name="Percent 9 6 2 3 2 5" xfId="45533" xr:uid="{00000000-0005-0000-0000-00002AB40000}"/>
    <cellStyle name="Percent 9 6 2 3 3" xfId="12811" xr:uid="{00000000-0005-0000-0000-00002BB40000}"/>
    <cellStyle name="Percent 9 6 2 3 4" xfId="22061" xr:uid="{00000000-0005-0000-0000-00002CB40000}"/>
    <cellStyle name="Percent 9 6 2 3 5" xfId="31306" xr:uid="{00000000-0005-0000-0000-00002DB40000}"/>
    <cellStyle name="Percent 9 6 2 3 6" xfId="40551" xr:uid="{00000000-0005-0000-0000-00002EB40000}"/>
    <cellStyle name="Percent 9 6 2 4" xfId="2128" xr:uid="{00000000-0005-0000-0000-00002FB40000}"/>
    <cellStyle name="Percent 9 6 2 4 2" xfId="7110" xr:uid="{00000000-0005-0000-0000-000030B40000}"/>
    <cellStyle name="Percent 9 6 2 4 2 2" xfId="16355" xr:uid="{00000000-0005-0000-0000-000031B40000}"/>
    <cellStyle name="Percent 9 6 2 4 2 3" xfId="25605" xr:uid="{00000000-0005-0000-0000-000032B40000}"/>
    <cellStyle name="Percent 9 6 2 4 2 4" xfId="34850" xr:uid="{00000000-0005-0000-0000-000033B40000}"/>
    <cellStyle name="Percent 9 6 2 4 2 5" xfId="44095" xr:uid="{00000000-0005-0000-0000-000034B40000}"/>
    <cellStyle name="Percent 9 6 2 4 3" xfId="11373" xr:uid="{00000000-0005-0000-0000-000035B40000}"/>
    <cellStyle name="Percent 9 6 2 4 4" xfId="20623" xr:uid="{00000000-0005-0000-0000-000036B40000}"/>
    <cellStyle name="Percent 9 6 2 4 5" xfId="29868" xr:uid="{00000000-0005-0000-0000-000037B40000}"/>
    <cellStyle name="Percent 9 6 2 4 6" xfId="39113" xr:uid="{00000000-0005-0000-0000-000038B40000}"/>
    <cellStyle name="Percent 9 6 2 5" xfId="5706" xr:uid="{00000000-0005-0000-0000-000039B40000}"/>
    <cellStyle name="Percent 9 6 2 5 2" xfId="14951" xr:uid="{00000000-0005-0000-0000-00003AB40000}"/>
    <cellStyle name="Percent 9 6 2 5 3" xfId="24201" xr:uid="{00000000-0005-0000-0000-00003BB40000}"/>
    <cellStyle name="Percent 9 6 2 5 4" xfId="33446" xr:uid="{00000000-0005-0000-0000-00003CB40000}"/>
    <cellStyle name="Percent 9 6 2 5 5" xfId="42691" xr:uid="{00000000-0005-0000-0000-00003DB40000}"/>
    <cellStyle name="Percent 9 6 2 6" xfId="4987" xr:uid="{00000000-0005-0000-0000-00003EB40000}"/>
    <cellStyle name="Percent 9 6 2 6 2" xfId="14232" xr:uid="{00000000-0005-0000-0000-00003FB40000}"/>
    <cellStyle name="Percent 9 6 2 6 3" xfId="23482" xr:uid="{00000000-0005-0000-0000-000040B40000}"/>
    <cellStyle name="Percent 9 6 2 6 4" xfId="32727" xr:uid="{00000000-0005-0000-0000-000041B40000}"/>
    <cellStyle name="Percent 9 6 2 6 5" xfId="41972" xr:uid="{00000000-0005-0000-0000-000042B40000}"/>
    <cellStyle name="Percent 9 6 2 7" xfId="9969" xr:uid="{00000000-0005-0000-0000-000043B40000}"/>
    <cellStyle name="Percent 9 6 2 8" xfId="19219" xr:uid="{00000000-0005-0000-0000-000044B40000}"/>
    <cellStyle name="Percent 9 6 2 9" xfId="28464" xr:uid="{00000000-0005-0000-0000-000045B40000}"/>
    <cellStyle name="Percent 9 6 3" xfId="1075" xr:uid="{00000000-0005-0000-0000-000046B40000}"/>
    <cellStyle name="Percent 9 6 3 2" xfId="3917" xr:uid="{00000000-0005-0000-0000-000047B40000}"/>
    <cellStyle name="Percent 9 6 3 2 2" xfId="8899" xr:uid="{00000000-0005-0000-0000-000048B40000}"/>
    <cellStyle name="Percent 9 6 3 2 2 2" xfId="18144" xr:uid="{00000000-0005-0000-0000-000049B40000}"/>
    <cellStyle name="Percent 9 6 3 2 2 3" xfId="27394" xr:uid="{00000000-0005-0000-0000-00004AB40000}"/>
    <cellStyle name="Percent 9 6 3 2 2 4" xfId="36639" xr:uid="{00000000-0005-0000-0000-00004BB40000}"/>
    <cellStyle name="Percent 9 6 3 2 2 5" xfId="45884" xr:uid="{00000000-0005-0000-0000-00004CB40000}"/>
    <cellStyle name="Percent 9 6 3 2 3" xfId="13162" xr:uid="{00000000-0005-0000-0000-00004DB40000}"/>
    <cellStyle name="Percent 9 6 3 2 4" xfId="22412" xr:uid="{00000000-0005-0000-0000-00004EB40000}"/>
    <cellStyle name="Percent 9 6 3 2 5" xfId="31657" xr:uid="{00000000-0005-0000-0000-00004FB40000}"/>
    <cellStyle name="Percent 9 6 3 2 6" xfId="40902" xr:uid="{00000000-0005-0000-0000-000050B40000}"/>
    <cellStyle name="Percent 9 6 3 3" xfId="2479" xr:uid="{00000000-0005-0000-0000-000051B40000}"/>
    <cellStyle name="Percent 9 6 3 3 2" xfId="7461" xr:uid="{00000000-0005-0000-0000-000052B40000}"/>
    <cellStyle name="Percent 9 6 3 3 2 2" xfId="16706" xr:uid="{00000000-0005-0000-0000-000053B40000}"/>
    <cellStyle name="Percent 9 6 3 3 2 3" xfId="25956" xr:uid="{00000000-0005-0000-0000-000054B40000}"/>
    <cellStyle name="Percent 9 6 3 3 2 4" xfId="35201" xr:uid="{00000000-0005-0000-0000-000055B40000}"/>
    <cellStyle name="Percent 9 6 3 3 2 5" xfId="44446" xr:uid="{00000000-0005-0000-0000-000056B40000}"/>
    <cellStyle name="Percent 9 6 3 3 3" xfId="11724" xr:uid="{00000000-0005-0000-0000-000057B40000}"/>
    <cellStyle name="Percent 9 6 3 3 4" xfId="20974" xr:uid="{00000000-0005-0000-0000-000058B40000}"/>
    <cellStyle name="Percent 9 6 3 3 5" xfId="30219" xr:uid="{00000000-0005-0000-0000-000059B40000}"/>
    <cellStyle name="Percent 9 6 3 3 6" xfId="39464" xr:uid="{00000000-0005-0000-0000-00005AB40000}"/>
    <cellStyle name="Percent 9 6 3 4" xfId="6057" xr:uid="{00000000-0005-0000-0000-00005BB40000}"/>
    <cellStyle name="Percent 9 6 3 4 2" xfId="15302" xr:uid="{00000000-0005-0000-0000-00005CB40000}"/>
    <cellStyle name="Percent 9 6 3 4 3" xfId="24552" xr:uid="{00000000-0005-0000-0000-00005DB40000}"/>
    <cellStyle name="Percent 9 6 3 4 4" xfId="33797" xr:uid="{00000000-0005-0000-0000-00005EB40000}"/>
    <cellStyle name="Percent 9 6 3 4 5" xfId="43042" xr:uid="{00000000-0005-0000-0000-00005FB40000}"/>
    <cellStyle name="Percent 9 6 3 5" xfId="10320" xr:uid="{00000000-0005-0000-0000-000060B40000}"/>
    <cellStyle name="Percent 9 6 3 6" xfId="19570" xr:uid="{00000000-0005-0000-0000-000061B40000}"/>
    <cellStyle name="Percent 9 6 3 7" xfId="28815" xr:uid="{00000000-0005-0000-0000-000062B40000}"/>
    <cellStyle name="Percent 9 6 3 8" xfId="38060" xr:uid="{00000000-0005-0000-0000-000063B40000}"/>
    <cellStyle name="Percent 9 6 4" xfId="3198" xr:uid="{00000000-0005-0000-0000-000064B40000}"/>
    <cellStyle name="Percent 9 6 4 2" xfId="8180" xr:uid="{00000000-0005-0000-0000-000065B40000}"/>
    <cellStyle name="Percent 9 6 4 2 2" xfId="17425" xr:uid="{00000000-0005-0000-0000-000066B40000}"/>
    <cellStyle name="Percent 9 6 4 2 3" xfId="26675" xr:uid="{00000000-0005-0000-0000-000067B40000}"/>
    <cellStyle name="Percent 9 6 4 2 4" xfId="35920" xr:uid="{00000000-0005-0000-0000-000068B40000}"/>
    <cellStyle name="Percent 9 6 4 2 5" xfId="45165" xr:uid="{00000000-0005-0000-0000-000069B40000}"/>
    <cellStyle name="Percent 9 6 4 3" xfId="12443" xr:uid="{00000000-0005-0000-0000-00006AB40000}"/>
    <cellStyle name="Percent 9 6 4 4" xfId="21693" xr:uid="{00000000-0005-0000-0000-00006BB40000}"/>
    <cellStyle name="Percent 9 6 4 5" xfId="30938" xr:uid="{00000000-0005-0000-0000-00006CB40000}"/>
    <cellStyle name="Percent 9 6 4 6" xfId="40183" xr:uid="{00000000-0005-0000-0000-00006DB40000}"/>
    <cellStyle name="Percent 9 6 5" xfId="1660" xr:uid="{00000000-0005-0000-0000-00006EB40000}"/>
    <cellStyle name="Percent 9 6 5 2" xfId="6642" xr:uid="{00000000-0005-0000-0000-00006FB40000}"/>
    <cellStyle name="Percent 9 6 5 2 2" xfId="15887" xr:uid="{00000000-0005-0000-0000-000070B40000}"/>
    <cellStyle name="Percent 9 6 5 2 3" xfId="25137" xr:uid="{00000000-0005-0000-0000-000071B40000}"/>
    <cellStyle name="Percent 9 6 5 2 4" xfId="34382" xr:uid="{00000000-0005-0000-0000-000072B40000}"/>
    <cellStyle name="Percent 9 6 5 2 5" xfId="43627" xr:uid="{00000000-0005-0000-0000-000073B40000}"/>
    <cellStyle name="Percent 9 6 5 3" xfId="10905" xr:uid="{00000000-0005-0000-0000-000074B40000}"/>
    <cellStyle name="Percent 9 6 5 4" xfId="20155" xr:uid="{00000000-0005-0000-0000-000075B40000}"/>
    <cellStyle name="Percent 9 6 5 5" xfId="29400" xr:uid="{00000000-0005-0000-0000-000076B40000}"/>
    <cellStyle name="Percent 9 6 5 6" xfId="38645" xr:uid="{00000000-0005-0000-0000-000077B40000}"/>
    <cellStyle name="Percent 9 6 6" xfId="5338" xr:uid="{00000000-0005-0000-0000-000078B40000}"/>
    <cellStyle name="Percent 9 6 6 2" xfId="14583" xr:uid="{00000000-0005-0000-0000-000079B40000}"/>
    <cellStyle name="Percent 9 6 6 3" xfId="23833" xr:uid="{00000000-0005-0000-0000-00007AB40000}"/>
    <cellStyle name="Percent 9 6 6 4" xfId="33078" xr:uid="{00000000-0005-0000-0000-00007BB40000}"/>
    <cellStyle name="Percent 9 6 6 5" xfId="42323" xr:uid="{00000000-0005-0000-0000-00007CB40000}"/>
    <cellStyle name="Percent 9 6 7" xfId="4636" xr:uid="{00000000-0005-0000-0000-00007DB40000}"/>
    <cellStyle name="Percent 9 6 7 2" xfId="13881" xr:uid="{00000000-0005-0000-0000-00007EB40000}"/>
    <cellStyle name="Percent 9 6 7 3" xfId="23131" xr:uid="{00000000-0005-0000-0000-00007FB40000}"/>
    <cellStyle name="Percent 9 6 7 4" xfId="32376" xr:uid="{00000000-0005-0000-0000-000080B40000}"/>
    <cellStyle name="Percent 9 6 7 5" xfId="41621" xr:uid="{00000000-0005-0000-0000-000081B40000}"/>
    <cellStyle name="Percent 9 6 8" xfId="9601" xr:uid="{00000000-0005-0000-0000-000082B40000}"/>
    <cellStyle name="Percent 9 6 9" xfId="18851" xr:uid="{00000000-0005-0000-0000-000083B40000}"/>
    <cellStyle name="Percent 9 7" xfId="489" xr:uid="{00000000-0005-0000-0000-000084B40000}"/>
    <cellStyle name="Percent 9 7 10" xfId="37475" xr:uid="{00000000-0005-0000-0000-000085B40000}"/>
    <cellStyle name="Percent 9 7 2" xfId="1192" xr:uid="{00000000-0005-0000-0000-000086B40000}"/>
    <cellStyle name="Percent 9 7 2 2" xfId="4034" xr:uid="{00000000-0005-0000-0000-000087B40000}"/>
    <cellStyle name="Percent 9 7 2 2 2" xfId="9016" xr:uid="{00000000-0005-0000-0000-000088B40000}"/>
    <cellStyle name="Percent 9 7 2 2 2 2" xfId="18261" xr:uid="{00000000-0005-0000-0000-000089B40000}"/>
    <cellStyle name="Percent 9 7 2 2 2 3" xfId="27511" xr:uid="{00000000-0005-0000-0000-00008AB40000}"/>
    <cellStyle name="Percent 9 7 2 2 2 4" xfId="36756" xr:uid="{00000000-0005-0000-0000-00008BB40000}"/>
    <cellStyle name="Percent 9 7 2 2 2 5" xfId="46001" xr:uid="{00000000-0005-0000-0000-00008CB40000}"/>
    <cellStyle name="Percent 9 7 2 2 3" xfId="13279" xr:uid="{00000000-0005-0000-0000-00008DB40000}"/>
    <cellStyle name="Percent 9 7 2 2 4" xfId="22529" xr:uid="{00000000-0005-0000-0000-00008EB40000}"/>
    <cellStyle name="Percent 9 7 2 2 5" xfId="31774" xr:uid="{00000000-0005-0000-0000-00008FB40000}"/>
    <cellStyle name="Percent 9 7 2 2 6" xfId="41019" xr:uid="{00000000-0005-0000-0000-000090B40000}"/>
    <cellStyle name="Percent 9 7 2 3" xfId="2613" xr:uid="{00000000-0005-0000-0000-000091B40000}"/>
    <cellStyle name="Percent 9 7 2 3 2" xfId="7595" xr:uid="{00000000-0005-0000-0000-000092B40000}"/>
    <cellStyle name="Percent 9 7 2 3 2 2" xfId="16840" xr:uid="{00000000-0005-0000-0000-000093B40000}"/>
    <cellStyle name="Percent 9 7 2 3 2 3" xfId="26090" xr:uid="{00000000-0005-0000-0000-000094B40000}"/>
    <cellStyle name="Percent 9 7 2 3 2 4" xfId="35335" xr:uid="{00000000-0005-0000-0000-000095B40000}"/>
    <cellStyle name="Percent 9 7 2 3 2 5" xfId="44580" xr:uid="{00000000-0005-0000-0000-000096B40000}"/>
    <cellStyle name="Percent 9 7 2 3 3" xfId="11858" xr:uid="{00000000-0005-0000-0000-000097B40000}"/>
    <cellStyle name="Percent 9 7 2 3 4" xfId="21108" xr:uid="{00000000-0005-0000-0000-000098B40000}"/>
    <cellStyle name="Percent 9 7 2 3 5" xfId="30353" xr:uid="{00000000-0005-0000-0000-000099B40000}"/>
    <cellStyle name="Percent 9 7 2 3 6" xfId="39598" xr:uid="{00000000-0005-0000-0000-00009AB40000}"/>
    <cellStyle name="Percent 9 7 2 4" xfId="6174" xr:uid="{00000000-0005-0000-0000-00009BB40000}"/>
    <cellStyle name="Percent 9 7 2 4 2" xfId="15419" xr:uid="{00000000-0005-0000-0000-00009CB40000}"/>
    <cellStyle name="Percent 9 7 2 4 3" xfId="24669" xr:uid="{00000000-0005-0000-0000-00009DB40000}"/>
    <cellStyle name="Percent 9 7 2 4 4" xfId="33914" xr:uid="{00000000-0005-0000-0000-00009EB40000}"/>
    <cellStyle name="Percent 9 7 2 4 5" xfId="43159" xr:uid="{00000000-0005-0000-0000-00009FB40000}"/>
    <cellStyle name="Percent 9 7 2 5" xfId="10437" xr:uid="{00000000-0005-0000-0000-0000A0B40000}"/>
    <cellStyle name="Percent 9 7 2 6" xfId="19687" xr:uid="{00000000-0005-0000-0000-0000A1B40000}"/>
    <cellStyle name="Percent 9 7 2 7" xfId="28932" xr:uid="{00000000-0005-0000-0000-0000A2B40000}"/>
    <cellStyle name="Percent 9 7 2 8" xfId="38177" xr:uid="{00000000-0005-0000-0000-0000A3B40000}"/>
    <cellStyle name="Percent 9 7 3" xfId="3332" xr:uid="{00000000-0005-0000-0000-0000A4B40000}"/>
    <cellStyle name="Percent 9 7 3 2" xfId="8314" xr:uid="{00000000-0005-0000-0000-0000A5B40000}"/>
    <cellStyle name="Percent 9 7 3 2 2" xfId="17559" xr:uid="{00000000-0005-0000-0000-0000A6B40000}"/>
    <cellStyle name="Percent 9 7 3 2 3" xfId="26809" xr:uid="{00000000-0005-0000-0000-0000A7B40000}"/>
    <cellStyle name="Percent 9 7 3 2 4" xfId="36054" xr:uid="{00000000-0005-0000-0000-0000A8B40000}"/>
    <cellStyle name="Percent 9 7 3 2 5" xfId="45299" xr:uid="{00000000-0005-0000-0000-0000A9B40000}"/>
    <cellStyle name="Percent 9 7 3 3" xfId="12577" xr:uid="{00000000-0005-0000-0000-0000AAB40000}"/>
    <cellStyle name="Percent 9 7 3 4" xfId="21827" xr:uid="{00000000-0005-0000-0000-0000ABB40000}"/>
    <cellStyle name="Percent 9 7 3 5" xfId="31072" xr:uid="{00000000-0005-0000-0000-0000ACB40000}"/>
    <cellStyle name="Percent 9 7 3 6" xfId="40317" xr:uid="{00000000-0005-0000-0000-0000ADB40000}"/>
    <cellStyle name="Percent 9 7 4" xfId="1894" xr:uid="{00000000-0005-0000-0000-0000AEB40000}"/>
    <cellStyle name="Percent 9 7 4 2" xfId="6876" xr:uid="{00000000-0005-0000-0000-0000AFB40000}"/>
    <cellStyle name="Percent 9 7 4 2 2" xfId="16121" xr:uid="{00000000-0005-0000-0000-0000B0B40000}"/>
    <cellStyle name="Percent 9 7 4 2 3" xfId="25371" xr:uid="{00000000-0005-0000-0000-0000B1B40000}"/>
    <cellStyle name="Percent 9 7 4 2 4" xfId="34616" xr:uid="{00000000-0005-0000-0000-0000B2B40000}"/>
    <cellStyle name="Percent 9 7 4 2 5" xfId="43861" xr:uid="{00000000-0005-0000-0000-0000B3B40000}"/>
    <cellStyle name="Percent 9 7 4 3" xfId="11139" xr:uid="{00000000-0005-0000-0000-0000B4B40000}"/>
    <cellStyle name="Percent 9 7 4 4" xfId="20389" xr:uid="{00000000-0005-0000-0000-0000B5B40000}"/>
    <cellStyle name="Percent 9 7 4 5" xfId="29634" xr:uid="{00000000-0005-0000-0000-0000B6B40000}"/>
    <cellStyle name="Percent 9 7 4 6" xfId="38879" xr:uid="{00000000-0005-0000-0000-0000B7B40000}"/>
    <cellStyle name="Percent 9 7 5" xfId="5472" xr:uid="{00000000-0005-0000-0000-0000B8B40000}"/>
    <cellStyle name="Percent 9 7 5 2" xfId="14717" xr:uid="{00000000-0005-0000-0000-0000B9B40000}"/>
    <cellStyle name="Percent 9 7 5 3" xfId="23967" xr:uid="{00000000-0005-0000-0000-0000BAB40000}"/>
    <cellStyle name="Percent 9 7 5 4" xfId="33212" xr:uid="{00000000-0005-0000-0000-0000BBB40000}"/>
    <cellStyle name="Percent 9 7 5 5" xfId="42457" xr:uid="{00000000-0005-0000-0000-0000BCB40000}"/>
    <cellStyle name="Percent 9 7 6" xfId="4402" xr:uid="{00000000-0005-0000-0000-0000BDB40000}"/>
    <cellStyle name="Percent 9 7 6 2" xfId="13647" xr:uid="{00000000-0005-0000-0000-0000BEB40000}"/>
    <cellStyle name="Percent 9 7 6 3" xfId="22897" xr:uid="{00000000-0005-0000-0000-0000BFB40000}"/>
    <cellStyle name="Percent 9 7 6 4" xfId="32142" xr:uid="{00000000-0005-0000-0000-0000C0B40000}"/>
    <cellStyle name="Percent 9 7 6 5" xfId="41387" xr:uid="{00000000-0005-0000-0000-0000C1B40000}"/>
    <cellStyle name="Percent 9 7 7" xfId="9735" xr:uid="{00000000-0005-0000-0000-0000C2B40000}"/>
    <cellStyle name="Percent 9 7 8" xfId="18985" xr:uid="{00000000-0005-0000-0000-0000C3B40000}"/>
    <cellStyle name="Percent 9 7 9" xfId="28230" xr:uid="{00000000-0005-0000-0000-0000C4B40000}"/>
    <cellStyle name="Percent 9 8" xfId="454" xr:uid="{00000000-0005-0000-0000-0000C5B40000}"/>
    <cellStyle name="Percent 9 8 2" xfId="3297" xr:uid="{00000000-0005-0000-0000-0000C6B40000}"/>
    <cellStyle name="Percent 9 8 2 2" xfId="8279" xr:uid="{00000000-0005-0000-0000-0000C7B40000}"/>
    <cellStyle name="Percent 9 8 2 2 2" xfId="17524" xr:uid="{00000000-0005-0000-0000-0000C8B40000}"/>
    <cellStyle name="Percent 9 8 2 2 3" xfId="26774" xr:uid="{00000000-0005-0000-0000-0000C9B40000}"/>
    <cellStyle name="Percent 9 8 2 2 4" xfId="36019" xr:uid="{00000000-0005-0000-0000-0000CAB40000}"/>
    <cellStyle name="Percent 9 8 2 2 5" xfId="45264" xr:uid="{00000000-0005-0000-0000-0000CBB40000}"/>
    <cellStyle name="Percent 9 8 2 3" xfId="12542" xr:uid="{00000000-0005-0000-0000-0000CCB40000}"/>
    <cellStyle name="Percent 9 8 2 4" xfId="21792" xr:uid="{00000000-0005-0000-0000-0000CDB40000}"/>
    <cellStyle name="Percent 9 8 2 5" xfId="31037" xr:uid="{00000000-0005-0000-0000-0000CEB40000}"/>
    <cellStyle name="Percent 9 8 2 6" xfId="40282" xr:uid="{00000000-0005-0000-0000-0000CFB40000}"/>
    <cellStyle name="Percent 9 8 3" xfId="2578" xr:uid="{00000000-0005-0000-0000-0000D0B40000}"/>
    <cellStyle name="Percent 9 8 3 2" xfId="7560" xr:uid="{00000000-0005-0000-0000-0000D1B40000}"/>
    <cellStyle name="Percent 9 8 3 2 2" xfId="16805" xr:uid="{00000000-0005-0000-0000-0000D2B40000}"/>
    <cellStyle name="Percent 9 8 3 2 3" xfId="26055" xr:uid="{00000000-0005-0000-0000-0000D3B40000}"/>
    <cellStyle name="Percent 9 8 3 2 4" xfId="35300" xr:uid="{00000000-0005-0000-0000-0000D4B40000}"/>
    <cellStyle name="Percent 9 8 3 2 5" xfId="44545" xr:uid="{00000000-0005-0000-0000-0000D5B40000}"/>
    <cellStyle name="Percent 9 8 3 3" xfId="11823" xr:uid="{00000000-0005-0000-0000-0000D6B40000}"/>
    <cellStyle name="Percent 9 8 3 4" xfId="21073" xr:uid="{00000000-0005-0000-0000-0000D7B40000}"/>
    <cellStyle name="Percent 9 8 3 5" xfId="30318" xr:uid="{00000000-0005-0000-0000-0000D8B40000}"/>
    <cellStyle name="Percent 9 8 3 6" xfId="39563" xr:uid="{00000000-0005-0000-0000-0000D9B40000}"/>
    <cellStyle name="Percent 9 8 4" xfId="5437" xr:uid="{00000000-0005-0000-0000-0000DAB40000}"/>
    <cellStyle name="Percent 9 8 4 2" xfId="14682" xr:uid="{00000000-0005-0000-0000-0000DBB40000}"/>
    <cellStyle name="Percent 9 8 4 3" xfId="23932" xr:uid="{00000000-0005-0000-0000-0000DCB40000}"/>
    <cellStyle name="Percent 9 8 4 4" xfId="33177" xr:uid="{00000000-0005-0000-0000-0000DDB40000}"/>
    <cellStyle name="Percent 9 8 4 5" xfId="42422" xr:uid="{00000000-0005-0000-0000-0000DEB40000}"/>
    <cellStyle name="Percent 9 8 5" xfId="4735" xr:uid="{00000000-0005-0000-0000-0000DFB40000}"/>
    <cellStyle name="Percent 9 8 5 2" xfId="13980" xr:uid="{00000000-0005-0000-0000-0000E0B40000}"/>
    <cellStyle name="Percent 9 8 5 3" xfId="23230" xr:uid="{00000000-0005-0000-0000-0000E1B40000}"/>
    <cellStyle name="Percent 9 8 5 4" xfId="32475" xr:uid="{00000000-0005-0000-0000-0000E2B40000}"/>
    <cellStyle name="Percent 9 8 5 5" xfId="41720" xr:uid="{00000000-0005-0000-0000-0000E3B40000}"/>
    <cellStyle name="Percent 9 8 6" xfId="9700" xr:uid="{00000000-0005-0000-0000-0000E4B40000}"/>
    <cellStyle name="Percent 9 8 7" xfId="18950" xr:uid="{00000000-0005-0000-0000-0000E5B40000}"/>
    <cellStyle name="Percent 9 8 8" xfId="28195" xr:uid="{00000000-0005-0000-0000-0000E6B40000}"/>
    <cellStyle name="Percent 9 8 9" xfId="37440" xr:uid="{00000000-0005-0000-0000-0000E7B40000}"/>
    <cellStyle name="Percent 9 9" xfId="841" xr:uid="{00000000-0005-0000-0000-0000E8B40000}"/>
    <cellStyle name="Percent 9 9 2" xfId="3683" xr:uid="{00000000-0005-0000-0000-0000E9B40000}"/>
    <cellStyle name="Percent 9 9 2 2" xfId="8665" xr:uid="{00000000-0005-0000-0000-0000EAB40000}"/>
    <cellStyle name="Percent 9 9 2 2 2" xfId="17910" xr:uid="{00000000-0005-0000-0000-0000EBB40000}"/>
    <cellStyle name="Percent 9 9 2 2 3" xfId="27160" xr:uid="{00000000-0005-0000-0000-0000ECB40000}"/>
    <cellStyle name="Percent 9 9 2 2 4" xfId="36405" xr:uid="{00000000-0005-0000-0000-0000EDB40000}"/>
    <cellStyle name="Percent 9 9 2 2 5" xfId="45650" xr:uid="{00000000-0005-0000-0000-0000EEB40000}"/>
    <cellStyle name="Percent 9 9 2 3" xfId="12928" xr:uid="{00000000-0005-0000-0000-0000EFB40000}"/>
    <cellStyle name="Percent 9 9 2 4" xfId="22178" xr:uid="{00000000-0005-0000-0000-0000F0B40000}"/>
    <cellStyle name="Percent 9 9 2 5" xfId="31423" xr:uid="{00000000-0005-0000-0000-0000F1B40000}"/>
    <cellStyle name="Percent 9 9 2 6" xfId="40668" xr:uid="{00000000-0005-0000-0000-0000F2B40000}"/>
    <cellStyle name="Percent 9 9 3" xfId="2245" xr:uid="{00000000-0005-0000-0000-0000F3B40000}"/>
    <cellStyle name="Percent 9 9 3 2" xfId="7227" xr:uid="{00000000-0005-0000-0000-0000F4B40000}"/>
    <cellStyle name="Percent 9 9 3 2 2" xfId="16472" xr:uid="{00000000-0005-0000-0000-0000F5B40000}"/>
    <cellStyle name="Percent 9 9 3 2 3" xfId="25722" xr:uid="{00000000-0005-0000-0000-0000F6B40000}"/>
    <cellStyle name="Percent 9 9 3 2 4" xfId="34967" xr:uid="{00000000-0005-0000-0000-0000F7B40000}"/>
    <cellStyle name="Percent 9 9 3 2 5" xfId="44212" xr:uid="{00000000-0005-0000-0000-0000F8B40000}"/>
    <cellStyle name="Percent 9 9 3 3" xfId="11490" xr:uid="{00000000-0005-0000-0000-0000F9B40000}"/>
    <cellStyle name="Percent 9 9 3 4" xfId="20740" xr:uid="{00000000-0005-0000-0000-0000FAB40000}"/>
    <cellStyle name="Percent 9 9 3 5" xfId="29985" xr:uid="{00000000-0005-0000-0000-0000FBB40000}"/>
    <cellStyle name="Percent 9 9 3 6" xfId="39230" xr:uid="{00000000-0005-0000-0000-0000FCB40000}"/>
    <cellStyle name="Percent 9 9 4" xfId="5823" xr:uid="{00000000-0005-0000-0000-0000FDB40000}"/>
    <cellStyle name="Percent 9 9 4 2" xfId="15068" xr:uid="{00000000-0005-0000-0000-0000FEB40000}"/>
    <cellStyle name="Percent 9 9 4 3" xfId="24318" xr:uid="{00000000-0005-0000-0000-0000FFB40000}"/>
    <cellStyle name="Percent 9 9 4 4" xfId="33563" xr:uid="{00000000-0005-0000-0000-000000B50000}"/>
    <cellStyle name="Percent 9 9 4 5" xfId="42808" xr:uid="{00000000-0005-0000-0000-000001B50000}"/>
    <cellStyle name="Percent 9 9 5" xfId="10086" xr:uid="{00000000-0005-0000-0000-000002B50000}"/>
    <cellStyle name="Percent 9 9 6" xfId="19336" xr:uid="{00000000-0005-0000-0000-000003B50000}"/>
    <cellStyle name="Percent 9 9 7" xfId="28581" xr:uid="{00000000-0005-0000-0000-000004B50000}"/>
    <cellStyle name="Percent 9 9 8" xfId="37826" xr:uid="{00000000-0005-0000-0000-000005B50000}"/>
    <cellStyle name="ROWHIEGHT1" xfId="77" xr:uid="{00000000-0005-0000-0000-000006B50000}"/>
    <cellStyle name="TitleBox" xfId="2" xr:uid="{00000000-0005-0000-0000-000007B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2E2E2"/>
      <color rgb="FFE6E6E6"/>
      <color rgb="FFE0E0E0"/>
      <color rgb="FFDDDDDD"/>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23</xdr:col>
      <xdr:colOff>371475</xdr:colOff>
      <xdr:row>36</xdr:row>
      <xdr:rowOff>114300</xdr:rowOff>
    </xdr:to>
    <xdr:pic>
      <xdr:nvPicPr>
        <xdr:cNvPr id="12289" name="Picture 1">
          <a:extLst>
            <a:ext uri="{FF2B5EF4-FFF2-40B4-BE49-F238E27FC236}">
              <a16:creationId xmlns:a16="http://schemas.microsoft.com/office/drawing/2014/main" id="{00000000-0008-0000-1200-000001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68575" y="714375"/>
          <a:ext cx="5705475" cy="6896100"/>
        </a:xfrm>
        <a:prstGeom prst="rect">
          <a:avLst/>
        </a:prstGeom>
        <a:noFill/>
      </xdr:spPr>
    </xdr:pic>
    <xdr:clientData/>
  </xdr:twoCellAnchor>
  <xdr:twoCellAnchor editAs="oneCell">
    <xdr:from>
      <xdr:col>11</xdr:col>
      <xdr:colOff>0</xdr:colOff>
      <xdr:row>36</xdr:row>
      <xdr:rowOff>0</xdr:rowOff>
    </xdr:from>
    <xdr:to>
      <xdr:col>13</xdr:col>
      <xdr:colOff>0</xdr:colOff>
      <xdr:row>61</xdr:row>
      <xdr:rowOff>189714</xdr:rowOff>
    </xdr:to>
    <xdr:pic>
      <xdr:nvPicPr>
        <xdr:cNvPr id="12290" name="Picture 2">
          <a:extLst>
            <a:ext uri="{FF2B5EF4-FFF2-40B4-BE49-F238E27FC236}">
              <a16:creationId xmlns:a16="http://schemas.microsoft.com/office/drawing/2014/main" id="{00000000-0008-0000-1200-0000023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47200" y="7505700"/>
          <a:ext cx="3644900" cy="5523714"/>
        </a:xfrm>
        <a:prstGeom prst="rect">
          <a:avLst/>
        </a:prstGeom>
        <a:noFill/>
      </xdr:spPr>
    </xdr:pic>
    <xdr:clientData/>
  </xdr:twoCellAnchor>
  <xdr:twoCellAnchor editAs="oneCell">
    <xdr:from>
      <xdr:col>16</xdr:col>
      <xdr:colOff>12700</xdr:colOff>
      <xdr:row>38</xdr:row>
      <xdr:rowOff>25400</xdr:rowOff>
    </xdr:from>
    <xdr:to>
      <xdr:col>21</xdr:col>
      <xdr:colOff>203200</xdr:colOff>
      <xdr:row>54</xdr:row>
      <xdr:rowOff>159096</xdr:rowOff>
    </xdr:to>
    <xdr:pic>
      <xdr:nvPicPr>
        <xdr:cNvPr id="12291" name="Picture 3">
          <a:extLst>
            <a:ext uri="{FF2B5EF4-FFF2-40B4-BE49-F238E27FC236}">
              <a16:creationId xmlns:a16="http://schemas.microsoft.com/office/drawing/2014/main" id="{00000000-0008-0000-1200-0000033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90800" y="7912100"/>
          <a:ext cx="4000500" cy="375319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2</xdr:row>
          <xdr:rowOff>106680</xdr:rowOff>
        </xdr:from>
        <xdr:to>
          <xdr:col>1</xdr:col>
          <xdr:colOff>579120</xdr:colOff>
          <xdr:row>3</xdr:row>
          <xdr:rowOff>304800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1300-000001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Clear All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464820</xdr:colOff>
          <xdr:row>5</xdr:row>
          <xdr:rowOff>0</xdr:rowOff>
        </xdr:from>
        <xdr:to>
          <xdr:col>9</xdr:col>
          <xdr:colOff>7620</xdr:colOff>
          <xdr:row>6</xdr:row>
          <xdr:rowOff>38100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1300-000002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Buildings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106680</xdr:colOff>
          <xdr:row>5</xdr:row>
          <xdr:rowOff>0</xdr:rowOff>
        </xdr:from>
        <xdr:to>
          <xdr:col>10</xdr:col>
          <xdr:colOff>525780</xdr:colOff>
          <xdr:row>6</xdr:row>
          <xdr:rowOff>38100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1300-000004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Chemicals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xdr:colOff>
          <xdr:row>5</xdr:row>
          <xdr:rowOff>0</xdr:rowOff>
        </xdr:from>
        <xdr:to>
          <xdr:col>1</xdr:col>
          <xdr:colOff>388620</xdr:colOff>
          <xdr:row>6</xdr:row>
          <xdr:rowOff>68580</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1300-000005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Open Pit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541020</xdr:colOff>
          <xdr:row>5</xdr:row>
          <xdr:rowOff>0</xdr:rowOff>
        </xdr:from>
        <xdr:to>
          <xdr:col>7</xdr:col>
          <xdr:colOff>160020</xdr:colOff>
          <xdr:row>6</xdr:row>
          <xdr:rowOff>76200</xdr:rowOff>
        </xdr:to>
        <xdr:sp macro="" textlink="">
          <xdr:nvSpPr>
            <xdr:cNvPr id="11270" name="Button 6" hidden="1">
              <a:extLst>
                <a:ext uri="{63B3BB69-23CF-44E3-9099-C40C66FF867C}">
                  <a14:compatExt spid="_x0000_s11270"/>
                </a:ext>
                <a:ext uri="{FF2B5EF4-FFF2-40B4-BE49-F238E27FC236}">
                  <a16:creationId xmlns:a16="http://schemas.microsoft.com/office/drawing/2014/main" id="{00000000-0008-0000-1300-000006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Rock Pile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xdr:colOff>
          <xdr:row>5</xdr:row>
          <xdr:rowOff>30480</xdr:rowOff>
        </xdr:from>
        <xdr:to>
          <xdr:col>5</xdr:col>
          <xdr:colOff>373380</xdr:colOff>
          <xdr:row>6</xdr:row>
          <xdr:rowOff>106680</xdr:rowOff>
        </xdr:to>
        <xdr:sp macro="" textlink="">
          <xdr:nvSpPr>
            <xdr:cNvPr id="11271" name="Button 7" hidden="1">
              <a:extLst>
                <a:ext uri="{63B3BB69-23CF-44E3-9099-C40C66FF867C}">
                  <a14:compatExt spid="_x0000_s11271"/>
                </a:ext>
                <a:ext uri="{FF2B5EF4-FFF2-40B4-BE49-F238E27FC236}">
                  <a16:creationId xmlns:a16="http://schemas.microsoft.com/office/drawing/2014/main" id="{00000000-0008-0000-1300-000007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Tailings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xdr:colOff>
          <xdr:row>5</xdr:row>
          <xdr:rowOff>0</xdr:rowOff>
        </xdr:from>
        <xdr:to>
          <xdr:col>3</xdr:col>
          <xdr:colOff>579120</xdr:colOff>
          <xdr:row>6</xdr:row>
          <xdr:rowOff>76200</xdr:rowOff>
        </xdr:to>
        <xdr:sp macro="" textlink="">
          <xdr:nvSpPr>
            <xdr:cNvPr id="11272" name="Button 8" hidden="1">
              <a:extLst>
                <a:ext uri="{63B3BB69-23CF-44E3-9099-C40C66FF867C}">
                  <a14:compatExt spid="_x0000_s11272"/>
                </a:ext>
                <a:ext uri="{FF2B5EF4-FFF2-40B4-BE49-F238E27FC236}">
                  <a16:creationId xmlns:a16="http://schemas.microsoft.com/office/drawing/2014/main" id="{00000000-0008-0000-1300-000008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Dup Underground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xdr:colOff>
          <xdr:row>8</xdr:row>
          <xdr:rowOff>30480</xdr:rowOff>
        </xdr:from>
        <xdr:to>
          <xdr:col>2</xdr:col>
          <xdr:colOff>0</xdr:colOff>
          <xdr:row>9</xdr:row>
          <xdr:rowOff>106680</xdr:rowOff>
        </xdr:to>
        <xdr:sp macro="" textlink="">
          <xdr:nvSpPr>
            <xdr:cNvPr id="11273" name="Button 9"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Show Unit Costs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xdr:row>
          <xdr:rowOff>30480</xdr:rowOff>
        </xdr:from>
        <xdr:to>
          <xdr:col>1</xdr:col>
          <xdr:colOff>541020</xdr:colOff>
          <xdr:row>12</xdr:row>
          <xdr:rowOff>106680</xdr:rowOff>
        </xdr:to>
        <xdr:sp macro="" textlink="">
          <xdr:nvSpPr>
            <xdr:cNvPr id="11274" name="Button 10" hidden="1">
              <a:extLst>
                <a:ext uri="{63B3BB69-23CF-44E3-9099-C40C66FF867C}">
                  <a14:compatExt spid="_x0000_s11274"/>
                </a:ext>
                <a:ext uri="{FF2B5EF4-FFF2-40B4-BE49-F238E27FC236}">
                  <a16:creationId xmlns:a16="http://schemas.microsoft.com/office/drawing/2014/main" id="{00000000-0008-0000-1300-00000A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0" i="0" u="none" strike="noStrike" baseline="0">
                  <a:solidFill>
                    <a:srgbClr val="000000"/>
                  </a:solidFill>
                  <a:latin typeface="Arial"/>
                  <a:cs typeface="Arial"/>
                </a:rPr>
                <a:t>Print All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H69"/>
  <sheetViews>
    <sheetView topLeftCell="A7" zoomScale="75" zoomScaleNormal="75" workbookViewId="0">
      <selection activeCell="B2" sqref="B2"/>
    </sheetView>
  </sheetViews>
  <sheetFormatPr defaultColWidth="8.6328125" defaultRowHeight="15.6"/>
  <cols>
    <col min="1" max="1" width="6.08984375" style="373" customWidth="1"/>
    <col min="2" max="2" width="14.90625" style="411" customWidth="1"/>
    <col min="3" max="3" width="104.54296875" style="420" customWidth="1"/>
    <col min="4" max="4" width="10.90625" style="372" customWidth="1"/>
    <col min="5" max="5" width="9.453125" style="372" customWidth="1"/>
    <col min="6" max="6" width="19.08984375" style="373" customWidth="1"/>
    <col min="7" max="16384" width="8.6328125" style="373"/>
  </cols>
  <sheetData>
    <row r="1" spans="1:8" ht="27.75" customHeight="1">
      <c r="A1" s="369" t="s">
        <v>188</v>
      </c>
      <c r="B1" s="370"/>
      <c r="C1" s="371" t="s">
        <v>153</v>
      </c>
    </row>
    <row r="2" spans="1:8" ht="28.5" customHeight="1" thickBot="1">
      <c r="A2" s="374"/>
      <c r="B2" s="375" t="s">
        <v>1378</v>
      </c>
      <c r="C2" s="376" t="s">
        <v>492</v>
      </c>
      <c r="F2" s="373" t="s">
        <v>334</v>
      </c>
      <c r="G2" s="373" t="s">
        <v>334</v>
      </c>
      <c r="H2" s="373" t="s">
        <v>334</v>
      </c>
    </row>
    <row r="3" spans="1:8" ht="28.5" customHeight="1">
      <c r="A3" s="377"/>
      <c r="B3" s="378"/>
      <c r="C3" s="379" t="s">
        <v>726</v>
      </c>
    </row>
    <row r="4" spans="1:8" ht="18" thickBot="1">
      <c r="A4" s="374"/>
      <c r="B4" s="375"/>
      <c r="C4" s="376" t="s">
        <v>727</v>
      </c>
    </row>
    <row r="5" spans="1:8" ht="22.5" customHeight="1">
      <c r="A5" s="380" t="s">
        <v>185</v>
      </c>
      <c r="B5" s="381"/>
      <c r="C5" s="382" t="s">
        <v>339</v>
      </c>
      <c r="F5" s="373" t="s">
        <v>334</v>
      </c>
      <c r="G5" s="373" t="s">
        <v>334</v>
      </c>
      <c r="H5" s="373" t="s">
        <v>334</v>
      </c>
    </row>
    <row r="6" spans="1:8" ht="30">
      <c r="A6" s="383"/>
      <c r="B6" s="384" t="s">
        <v>177</v>
      </c>
      <c r="C6" s="385" t="s">
        <v>496</v>
      </c>
      <c r="F6" s="373" t="s">
        <v>334</v>
      </c>
      <c r="G6" s="373" t="s">
        <v>334</v>
      </c>
      <c r="H6" s="373" t="s">
        <v>334</v>
      </c>
    </row>
    <row r="7" spans="1:8" ht="45">
      <c r="A7" s="383"/>
      <c r="B7" s="384" t="s">
        <v>178</v>
      </c>
      <c r="C7" s="385" t="s">
        <v>340</v>
      </c>
      <c r="F7" s="373" t="s">
        <v>334</v>
      </c>
      <c r="G7" s="373" t="s">
        <v>334</v>
      </c>
      <c r="H7" s="373" t="s">
        <v>334</v>
      </c>
    </row>
    <row r="8" spans="1:8" ht="30">
      <c r="A8" s="383"/>
      <c r="B8" s="384" t="s">
        <v>179</v>
      </c>
      <c r="C8" s="385" t="s">
        <v>434</v>
      </c>
      <c r="F8" s="373" t="s">
        <v>334</v>
      </c>
      <c r="G8" s="373" t="s">
        <v>334</v>
      </c>
      <c r="H8" s="373" t="s">
        <v>334</v>
      </c>
    </row>
    <row r="9" spans="1:8" ht="30">
      <c r="A9" s="383"/>
      <c r="B9" s="384" t="s">
        <v>152</v>
      </c>
      <c r="C9" s="385" t="s">
        <v>433</v>
      </c>
      <c r="F9" s="373" t="s">
        <v>334</v>
      </c>
      <c r="G9" s="373" t="s">
        <v>334</v>
      </c>
      <c r="H9" s="373" t="s">
        <v>334</v>
      </c>
    </row>
    <row r="10" spans="1:8">
      <c r="A10" s="383"/>
      <c r="B10" s="386" t="s">
        <v>180</v>
      </c>
      <c r="C10" s="385" t="s">
        <v>341</v>
      </c>
      <c r="F10" s="373" t="s">
        <v>334</v>
      </c>
      <c r="G10" s="373" t="s">
        <v>334</v>
      </c>
      <c r="H10" s="373" t="s">
        <v>334</v>
      </c>
    </row>
    <row r="11" spans="1:8" ht="21" customHeight="1" thickBot="1">
      <c r="A11" s="387"/>
      <c r="B11" s="388" t="s">
        <v>181</v>
      </c>
      <c r="C11" s="389" t="s">
        <v>342</v>
      </c>
      <c r="F11" s="373" t="s">
        <v>334</v>
      </c>
      <c r="G11" s="373" t="s">
        <v>334</v>
      </c>
      <c r="H11" s="373" t="s">
        <v>334</v>
      </c>
    </row>
    <row r="12" spans="1:8" ht="5.25" customHeight="1" thickBot="1">
      <c r="B12" s="390"/>
      <c r="C12" s="391"/>
      <c r="F12" s="373" t="s">
        <v>334</v>
      </c>
      <c r="G12" s="373" t="s">
        <v>334</v>
      </c>
      <c r="H12" s="373" t="s">
        <v>334</v>
      </c>
    </row>
    <row r="13" spans="1:8" ht="17.399999999999999">
      <c r="A13" s="380" t="s">
        <v>186</v>
      </c>
      <c r="B13" s="381"/>
      <c r="C13" s="392"/>
      <c r="F13" s="373" t="s">
        <v>334</v>
      </c>
      <c r="G13" s="373" t="s">
        <v>334</v>
      </c>
      <c r="H13" s="373" t="s">
        <v>334</v>
      </c>
    </row>
    <row r="14" spans="1:8" ht="35.25" customHeight="1">
      <c r="A14" s="393"/>
      <c r="B14" s="384" t="s">
        <v>187</v>
      </c>
      <c r="C14" s="385" t="s">
        <v>343</v>
      </c>
      <c r="F14" s="373" t="s">
        <v>334</v>
      </c>
      <c r="G14" s="373" t="s">
        <v>334</v>
      </c>
      <c r="H14" s="373" t="s">
        <v>334</v>
      </c>
    </row>
    <row r="15" spans="1:8" ht="45">
      <c r="A15" s="394"/>
      <c r="B15" s="384" t="s">
        <v>2</v>
      </c>
      <c r="C15" s="385" t="s">
        <v>344</v>
      </c>
      <c r="F15" s="373" t="s">
        <v>334</v>
      </c>
      <c r="G15" s="373" t="s">
        <v>334</v>
      </c>
      <c r="H15" s="373" t="s">
        <v>334</v>
      </c>
    </row>
    <row r="16" spans="1:8">
      <c r="A16" s="394"/>
      <c r="B16" s="386"/>
      <c r="C16" s="395" t="s">
        <v>345</v>
      </c>
      <c r="F16" s="373" t="s">
        <v>334</v>
      </c>
      <c r="G16" s="373" t="s">
        <v>334</v>
      </c>
      <c r="H16" s="373" t="s">
        <v>334</v>
      </c>
    </row>
    <row r="17" spans="1:8" ht="16.2" thickBot="1">
      <c r="A17" s="396"/>
      <c r="B17" s="388" t="s">
        <v>179</v>
      </c>
      <c r="C17" s="389" t="s">
        <v>346</v>
      </c>
      <c r="F17" s="373" t="s">
        <v>334</v>
      </c>
      <c r="G17" s="373" t="s">
        <v>334</v>
      </c>
      <c r="H17" s="373" t="s">
        <v>334</v>
      </c>
    </row>
    <row r="18" spans="1:8" ht="6" customHeight="1" thickBot="1">
      <c r="A18" s="397"/>
      <c r="B18" s="398"/>
      <c r="C18" s="399"/>
      <c r="F18" s="373" t="s">
        <v>334</v>
      </c>
      <c r="G18" s="373" t="s">
        <v>334</v>
      </c>
      <c r="H18" s="373" t="s">
        <v>334</v>
      </c>
    </row>
    <row r="19" spans="1:8" ht="31.2">
      <c r="A19" s="400" t="s">
        <v>268</v>
      </c>
      <c r="B19" s="401"/>
      <c r="C19" s="402" t="s">
        <v>347</v>
      </c>
      <c r="F19" s="373" t="s">
        <v>334</v>
      </c>
      <c r="G19" s="373" t="s">
        <v>334</v>
      </c>
      <c r="H19" s="373" t="s">
        <v>334</v>
      </c>
    </row>
    <row r="20" spans="1:8">
      <c r="A20" s="403"/>
      <c r="B20" s="404" t="s">
        <v>182</v>
      </c>
      <c r="C20" s="405" t="s">
        <v>491</v>
      </c>
      <c r="F20" s="373" t="s">
        <v>334</v>
      </c>
      <c r="G20" s="373" t="s">
        <v>334</v>
      </c>
      <c r="H20" s="373" t="s">
        <v>334</v>
      </c>
    </row>
    <row r="21" spans="1:8" ht="30">
      <c r="A21" s="403"/>
      <c r="B21" s="384" t="s">
        <v>183</v>
      </c>
      <c r="C21" s="385" t="s">
        <v>348</v>
      </c>
      <c r="F21" s="373" t="s">
        <v>334</v>
      </c>
      <c r="G21" s="373" t="s">
        <v>334</v>
      </c>
      <c r="H21" s="373" t="s">
        <v>334</v>
      </c>
    </row>
    <row r="22" spans="1:8" ht="31.2">
      <c r="A22" s="403"/>
      <c r="B22" s="384" t="s">
        <v>184</v>
      </c>
      <c r="C22" s="385" t="s">
        <v>493</v>
      </c>
      <c r="F22" s="373" t="s">
        <v>334</v>
      </c>
      <c r="G22" s="373" t="s">
        <v>334</v>
      </c>
      <c r="H22" s="373" t="s">
        <v>334</v>
      </c>
    </row>
    <row r="23" spans="1:8" ht="31.2">
      <c r="A23" s="403"/>
      <c r="B23" s="384" t="s">
        <v>432</v>
      </c>
      <c r="C23" s="406" t="s">
        <v>475</v>
      </c>
      <c r="F23" s="373" t="s">
        <v>334</v>
      </c>
      <c r="G23" s="373" t="s">
        <v>334</v>
      </c>
      <c r="H23" s="373" t="s">
        <v>334</v>
      </c>
    </row>
    <row r="24" spans="1:8" ht="45.6">
      <c r="A24" s="403"/>
      <c r="B24" s="384" t="s">
        <v>306</v>
      </c>
      <c r="C24" s="407" t="s">
        <v>349</v>
      </c>
      <c r="F24" s="373" t="s">
        <v>334</v>
      </c>
      <c r="G24" s="373" t="s">
        <v>334</v>
      </c>
      <c r="H24" s="373" t="s">
        <v>334</v>
      </c>
    </row>
    <row r="25" spans="1:8" ht="30.6" thickBot="1">
      <c r="A25" s="408"/>
      <c r="B25" s="409" t="s">
        <v>38</v>
      </c>
      <c r="C25" s="410" t="s">
        <v>350</v>
      </c>
      <c r="F25" s="373" t="s">
        <v>334</v>
      </c>
      <c r="G25" s="373" t="s">
        <v>334</v>
      </c>
      <c r="H25" s="373" t="s">
        <v>334</v>
      </c>
    </row>
    <row r="26" spans="1:8" ht="5.25" customHeight="1" thickBot="1">
      <c r="C26" s="412"/>
      <c r="F26" s="373" t="s">
        <v>334</v>
      </c>
      <c r="G26" s="373" t="s">
        <v>334</v>
      </c>
      <c r="H26" s="373" t="s">
        <v>334</v>
      </c>
    </row>
    <row r="27" spans="1:8" s="417" customFormat="1" ht="45.6">
      <c r="A27" s="413" t="s">
        <v>302</v>
      </c>
      <c r="B27" s="414"/>
      <c r="C27" s="415" t="s">
        <v>494</v>
      </c>
      <c r="D27" s="416"/>
      <c r="E27" s="416"/>
      <c r="F27" s="417" t="s">
        <v>334</v>
      </c>
      <c r="G27" s="417" t="s">
        <v>334</v>
      </c>
      <c r="H27" s="417" t="s">
        <v>334</v>
      </c>
    </row>
    <row r="28" spans="1:8">
      <c r="A28" s="403"/>
      <c r="B28" s="404"/>
      <c r="C28" s="407"/>
      <c r="F28" s="373" t="s">
        <v>334</v>
      </c>
      <c r="G28" s="373" t="s">
        <v>334</v>
      </c>
      <c r="H28" s="373" t="s">
        <v>334</v>
      </c>
    </row>
    <row r="29" spans="1:8" ht="46.2" thickBot="1">
      <c r="A29" s="408"/>
      <c r="B29" s="418"/>
      <c r="C29" s="419" t="s">
        <v>495</v>
      </c>
      <c r="F29" s="373" t="s">
        <v>334</v>
      </c>
      <c r="G29" s="373" t="s">
        <v>334</v>
      </c>
      <c r="H29" s="373" t="s">
        <v>334</v>
      </c>
    </row>
    <row r="30" spans="1:8" ht="6" customHeight="1">
      <c r="F30" s="373" t="s">
        <v>334</v>
      </c>
      <c r="G30" s="373" t="s">
        <v>334</v>
      </c>
      <c r="H30" s="373" t="s">
        <v>334</v>
      </c>
    </row>
    <row r="31" spans="1:8">
      <c r="A31" s="411" t="s">
        <v>626</v>
      </c>
      <c r="F31" s="373" t="s">
        <v>334</v>
      </c>
      <c r="G31" s="373" t="s">
        <v>334</v>
      </c>
      <c r="H31" s="373" t="s">
        <v>334</v>
      </c>
    </row>
    <row r="32" spans="1:8" ht="16.2" thickBot="1">
      <c r="A32" s="411" t="s">
        <v>627</v>
      </c>
    </row>
    <row r="33" spans="1:8" ht="33" customHeight="1" thickBot="1">
      <c r="A33" s="762"/>
      <c r="B33" s="763"/>
      <c r="C33" s="421"/>
      <c r="D33" s="422" t="s">
        <v>543</v>
      </c>
      <c r="E33" s="423" t="s">
        <v>542</v>
      </c>
      <c r="F33" s="373" t="s">
        <v>334</v>
      </c>
      <c r="G33" s="373" t="s">
        <v>334</v>
      </c>
      <c r="H33" s="373" t="s">
        <v>334</v>
      </c>
    </row>
    <row r="34" spans="1:8" ht="15" customHeight="1">
      <c r="A34" s="764" t="s">
        <v>567</v>
      </c>
      <c r="B34" s="765"/>
      <c r="C34" s="424" t="s">
        <v>540</v>
      </c>
      <c r="D34" s="425" t="s">
        <v>541</v>
      </c>
      <c r="E34" s="426"/>
      <c r="F34" s="373" t="s">
        <v>334</v>
      </c>
      <c r="G34" s="373" t="s">
        <v>334</v>
      </c>
      <c r="H34" s="373" t="s">
        <v>334</v>
      </c>
    </row>
    <row r="35" spans="1:8" ht="15" customHeight="1">
      <c r="A35" s="758"/>
      <c r="B35" s="759"/>
      <c r="C35" s="427" t="s">
        <v>548</v>
      </c>
      <c r="D35" s="428" t="s">
        <v>541</v>
      </c>
      <c r="E35" s="429"/>
      <c r="F35" s="373" t="s">
        <v>334</v>
      </c>
      <c r="G35" s="373" t="s">
        <v>334</v>
      </c>
      <c r="H35" s="373" t="s">
        <v>334</v>
      </c>
    </row>
    <row r="36" spans="1:8" ht="15" customHeight="1">
      <c r="A36" s="758"/>
      <c r="B36" s="759"/>
      <c r="C36" s="427" t="s">
        <v>544</v>
      </c>
      <c r="D36" s="428" t="s">
        <v>541</v>
      </c>
      <c r="E36" s="429"/>
      <c r="F36" s="373" t="s">
        <v>334</v>
      </c>
      <c r="G36" s="373" t="s">
        <v>334</v>
      </c>
      <c r="H36" s="373" t="s">
        <v>334</v>
      </c>
    </row>
    <row r="37" spans="1:8" ht="15" customHeight="1">
      <c r="A37" s="758"/>
      <c r="B37" s="759"/>
      <c r="C37" s="427" t="s">
        <v>545</v>
      </c>
      <c r="D37" s="428" t="s">
        <v>541</v>
      </c>
      <c r="E37" s="429"/>
      <c r="F37" s="373" t="s">
        <v>334</v>
      </c>
      <c r="G37" s="373" t="s">
        <v>334</v>
      </c>
      <c r="H37" s="373" t="s">
        <v>334</v>
      </c>
    </row>
    <row r="38" spans="1:8" ht="15" customHeight="1">
      <c r="A38" s="758"/>
      <c r="B38" s="759"/>
      <c r="C38" s="427" t="s">
        <v>547</v>
      </c>
      <c r="D38" s="428" t="s">
        <v>541</v>
      </c>
      <c r="E38" s="429"/>
      <c r="F38" s="373" t="s">
        <v>334</v>
      </c>
      <c r="G38" s="373" t="s">
        <v>334</v>
      </c>
      <c r="H38" s="373" t="s">
        <v>334</v>
      </c>
    </row>
    <row r="39" spans="1:8" ht="15" customHeight="1">
      <c r="A39" s="766"/>
      <c r="B39" s="767"/>
      <c r="C39" s="430" t="s">
        <v>546</v>
      </c>
      <c r="D39" s="431"/>
      <c r="E39" s="432" t="s">
        <v>541</v>
      </c>
      <c r="F39" s="373" t="s">
        <v>334</v>
      </c>
      <c r="G39" s="373" t="s">
        <v>334</v>
      </c>
      <c r="H39" s="373" t="s">
        <v>334</v>
      </c>
    </row>
    <row r="40" spans="1:8" ht="15" customHeight="1">
      <c r="A40" s="768" t="s">
        <v>565</v>
      </c>
      <c r="B40" s="769"/>
      <c r="C40" s="433" t="s">
        <v>548</v>
      </c>
      <c r="D40" s="434" t="s">
        <v>541</v>
      </c>
      <c r="E40" s="435"/>
      <c r="F40" s="373" t="s">
        <v>334</v>
      </c>
      <c r="G40" s="373" t="s">
        <v>334</v>
      </c>
      <c r="H40" s="373" t="s">
        <v>334</v>
      </c>
    </row>
    <row r="41" spans="1:8" ht="15" customHeight="1">
      <c r="A41" s="770"/>
      <c r="B41" s="771"/>
      <c r="C41" s="427" t="s">
        <v>549</v>
      </c>
      <c r="D41" s="428" t="s">
        <v>541</v>
      </c>
      <c r="E41" s="429"/>
      <c r="F41" s="373" t="s">
        <v>334</v>
      </c>
      <c r="G41" s="373" t="s">
        <v>334</v>
      </c>
      <c r="H41" s="373" t="s">
        <v>334</v>
      </c>
    </row>
    <row r="42" spans="1:8" ht="15" customHeight="1">
      <c r="A42" s="770"/>
      <c r="B42" s="771"/>
      <c r="C42" s="427" t="s">
        <v>550</v>
      </c>
      <c r="D42" s="428" t="s">
        <v>541</v>
      </c>
      <c r="E42" s="429"/>
      <c r="F42" s="373" t="s">
        <v>334</v>
      </c>
      <c r="G42" s="373" t="s">
        <v>334</v>
      </c>
      <c r="H42" s="373" t="s">
        <v>334</v>
      </c>
    </row>
    <row r="43" spans="1:8" ht="15" customHeight="1">
      <c r="A43" s="770"/>
      <c r="B43" s="771"/>
      <c r="C43" s="427" t="s">
        <v>554</v>
      </c>
      <c r="D43" s="428"/>
      <c r="E43" s="429" t="s">
        <v>541</v>
      </c>
    </row>
    <row r="44" spans="1:8" ht="15" customHeight="1">
      <c r="A44" s="770"/>
      <c r="B44" s="771"/>
      <c r="C44" s="427" t="s">
        <v>555</v>
      </c>
      <c r="D44" s="428"/>
      <c r="E44" s="429" t="s">
        <v>541</v>
      </c>
    </row>
    <row r="45" spans="1:8" ht="15" customHeight="1">
      <c r="A45" s="770"/>
      <c r="B45" s="771"/>
      <c r="C45" s="427" t="s">
        <v>551</v>
      </c>
      <c r="D45" s="428" t="s">
        <v>541</v>
      </c>
      <c r="E45" s="429"/>
      <c r="F45" s="373" t="s">
        <v>334</v>
      </c>
      <c r="G45" s="373" t="s">
        <v>334</v>
      </c>
      <c r="H45" s="373" t="s">
        <v>334</v>
      </c>
    </row>
    <row r="46" spans="1:8" ht="15" customHeight="1">
      <c r="A46" s="770"/>
      <c r="B46" s="771"/>
      <c r="C46" s="427" t="s">
        <v>552</v>
      </c>
      <c r="D46" s="428"/>
      <c r="E46" s="429" t="s">
        <v>541</v>
      </c>
      <c r="F46" s="373" t="s">
        <v>334</v>
      </c>
      <c r="G46" s="373" t="s">
        <v>334</v>
      </c>
      <c r="H46" s="373" t="s">
        <v>334</v>
      </c>
    </row>
    <row r="47" spans="1:8" ht="15" customHeight="1">
      <c r="A47" s="772"/>
      <c r="B47" s="773"/>
      <c r="C47" s="430" t="s">
        <v>553</v>
      </c>
      <c r="D47" s="431" t="s">
        <v>541</v>
      </c>
      <c r="E47" s="432"/>
      <c r="F47" s="373" t="s">
        <v>334</v>
      </c>
      <c r="G47" s="373" t="s">
        <v>334</v>
      </c>
      <c r="H47" s="373" t="s">
        <v>334</v>
      </c>
    </row>
    <row r="48" spans="1:8" ht="15" customHeight="1">
      <c r="A48" s="756" t="s">
        <v>566</v>
      </c>
      <c r="B48" s="757"/>
      <c r="C48" s="433" t="s">
        <v>548</v>
      </c>
      <c r="D48" s="434" t="s">
        <v>541</v>
      </c>
      <c r="E48" s="435"/>
      <c r="F48" s="373" t="s">
        <v>334</v>
      </c>
      <c r="G48" s="373" t="s">
        <v>334</v>
      </c>
      <c r="H48" s="373" t="s">
        <v>334</v>
      </c>
    </row>
    <row r="49" spans="1:8" ht="15" customHeight="1">
      <c r="A49" s="758"/>
      <c r="B49" s="759"/>
      <c r="C49" s="427" t="s">
        <v>556</v>
      </c>
      <c r="D49" s="428" t="s">
        <v>541</v>
      </c>
      <c r="E49" s="429"/>
      <c r="F49" s="373" t="s">
        <v>334</v>
      </c>
      <c r="G49" s="373" t="s">
        <v>334</v>
      </c>
      <c r="H49" s="373" t="s">
        <v>334</v>
      </c>
    </row>
    <row r="50" spans="1:8" ht="15" customHeight="1">
      <c r="A50" s="758"/>
      <c r="B50" s="759"/>
      <c r="C50" s="427" t="s">
        <v>557</v>
      </c>
      <c r="D50" s="428" t="s">
        <v>541</v>
      </c>
      <c r="E50" s="429"/>
      <c r="F50" s="373" t="s">
        <v>334</v>
      </c>
      <c r="G50" s="373" t="s">
        <v>334</v>
      </c>
      <c r="H50" s="373" t="s">
        <v>334</v>
      </c>
    </row>
    <row r="51" spans="1:8" ht="15" customHeight="1">
      <c r="A51" s="758"/>
      <c r="B51" s="759"/>
      <c r="C51" s="427" t="s">
        <v>550</v>
      </c>
      <c r="D51" s="428" t="s">
        <v>541</v>
      </c>
      <c r="E51" s="429"/>
      <c r="F51" s="373" t="s">
        <v>334</v>
      </c>
      <c r="G51" s="373" t="s">
        <v>334</v>
      </c>
      <c r="H51" s="373" t="s">
        <v>334</v>
      </c>
    </row>
    <row r="52" spans="1:8" ht="15" customHeight="1">
      <c r="A52" s="758"/>
      <c r="B52" s="759"/>
      <c r="C52" s="427" t="s">
        <v>555</v>
      </c>
      <c r="D52" s="428"/>
      <c r="E52" s="429" t="s">
        <v>541</v>
      </c>
      <c r="F52" s="373" t="s">
        <v>334</v>
      </c>
      <c r="G52" s="373" t="s">
        <v>334</v>
      </c>
      <c r="H52" s="373" t="s">
        <v>334</v>
      </c>
    </row>
    <row r="53" spans="1:8" ht="15" customHeight="1">
      <c r="A53" s="758"/>
      <c r="B53" s="759"/>
      <c r="C53" s="427" t="s">
        <v>551</v>
      </c>
      <c r="D53" s="428" t="s">
        <v>541</v>
      </c>
      <c r="E53" s="429"/>
      <c r="F53" s="373" t="s">
        <v>334</v>
      </c>
      <c r="G53" s="373" t="s">
        <v>334</v>
      </c>
      <c r="H53" s="373" t="s">
        <v>334</v>
      </c>
    </row>
    <row r="54" spans="1:8" ht="15" customHeight="1">
      <c r="A54" s="766"/>
      <c r="B54" s="767"/>
      <c r="C54" s="430" t="s">
        <v>552</v>
      </c>
      <c r="D54" s="431"/>
      <c r="E54" s="432" t="s">
        <v>541</v>
      </c>
      <c r="F54" s="373" t="s">
        <v>334</v>
      </c>
      <c r="G54" s="373" t="s">
        <v>334</v>
      </c>
      <c r="H54" s="373" t="s">
        <v>334</v>
      </c>
    </row>
    <row r="55" spans="1:8" ht="15" customHeight="1">
      <c r="A55" s="756" t="s">
        <v>558</v>
      </c>
      <c r="B55" s="757"/>
      <c r="C55" s="433" t="s">
        <v>559</v>
      </c>
      <c r="D55" s="434" t="s">
        <v>541</v>
      </c>
      <c r="E55" s="435"/>
      <c r="F55" s="373" t="s">
        <v>334</v>
      </c>
      <c r="G55" s="373" t="s">
        <v>334</v>
      </c>
      <c r="H55" s="373" t="s">
        <v>334</v>
      </c>
    </row>
    <row r="56" spans="1:8" ht="15" customHeight="1">
      <c r="A56" s="758"/>
      <c r="B56" s="759"/>
      <c r="C56" s="427" t="s">
        <v>560</v>
      </c>
      <c r="D56" s="428" t="s">
        <v>541</v>
      </c>
      <c r="E56" s="429"/>
      <c r="F56" s="373" t="s">
        <v>334</v>
      </c>
      <c r="G56" s="373" t="s">
        <v>334</v>
      </c>
      <c r="H56" s="373" t="s">
        <v>334</v>
      </c>
    </row>
    <row r="57" spans="1:8" ht="15" customHeight="1">
      <c r="A57" s="758"/>
      <c r="B57" s="759"/>
      <c r="C57" s="427" t="s">
        <v>561</v>
      </c>
      <c r="D57" s="428" t="s">
        <v>541</v>
      </c>
      <c r="E57" s="429"/>
      <c r="F57" s="373" t="s">
        <v>334</v>
      </c>
      <c r="G57" s="373" t="s">
        <v>334</v>
      </c>
      <c r="H57" s="373" t="s">
        <v>334</v>
      </c>
    </row>
    <row r="58" spans="1:8" ht="15.75" customHeight="1">
      <c r="A58" s="766"/>
      <c r="B58" s="767"/>
      <c r="C58" s="430" t="s">
        <v>562</v>
      </c>
      <c r="D58" s="431"/>
      <c r="E58" s="432" t="s">
        <v>541</v>
      </c>
      <c r="F58" s="373" t="s">
        <v>334</v>
      </c>
      <c r="G58" s="373" t="s">
        <v>334</v>
      </c>
      <c r="H58" s="373" t="s">
        <v>334</v>
      </c>
    </row>
    <row r="59" spans="1:8" ht="15" customHeight="1">
      <c r="A59" s="756" t="s">
        <v>568</v>
      </c>
      <c r="B59" s="757"/>
      <c r="C59" s="433" t="s">
        <v>569</v>
      </c>
      <c r="D59" s="434"/>
      <c r="E59" s="435"/>
      <c r="F59" s="373" t="s">
        <v>334</v>
      </c>
      <c r="G59" s="373" t="s">
        <v>334</v>
      </c>
      <c r="H59" s="373" t="s">
        <v>334</v>
      </c>
    </row>
    <row r="60" spans="1:8" ht="15" customHeight="1">
      <c r="A60" s="758"/>
      <c r="B60" s="759"/>
      <c r="C60" s="427" t="s">
        <v>570</v>
      </c>
      <c r="D60" s="428" t="s">
        <v>541</v>
      </c>
      <c r="E60" s="429"/>
      <c r="F60" s="373" t="s">
        <v>334</v>
      </c>
      <c r="G60" s="373" t="s">
        <v>334</v>
      </c>
      <c r="H60" s="373" t="s">
        <v>334</v>
      </c>
    </row>
    <row r="61" spans="1:8" ht="15" customHeight="1">
      <c r="A61" s="758"/>
      <c r="B61" s="759"/>
      <c r="C61" s="427" t="s">
        <v>571</v>
      </c>
      <c r="D61" s="428" t="s">
        <v>541</v>
      </c>
      <c r="E61" s="429"/>
      <c r="F61" s="373" t="s">
        <v>334</v>
      </c>
      <c r="G61" s="373" t="s">
        <v>334</v>
      </c>
      <c r="H61" s="373" t="s">
        <v>334</v>
      </c>
    </row>
    <row r="62" spans="1:8" ht="15" customHeight="1">
      <c r="A62" s="758"/>
      <c r="B62" s="759"/>
      <c r="C62" s="427" t="s">
        <v>572</v>
      </c>
      <c r="D62" s="428" t="s">
        <v>541</v>
      </c>
      <c r="E62" s="429"/>
    </row>
    <row r="63" spans="1:8" ht="15" customHeight="1">
      <c r="A63" s="758"/>
      <c r="B63" s="759"/>
      <c r="C63" s="427" t="s">
        <v>574</v>
      </c>
      <c r="D63" s="428" t="s">
        <v>541</v>
      </c>
      <c r="E63" s="429"/>
    </row>
    <row r="64" spans="1:8" ht="15" customHeight="1">
      <c r="A64" s="758"/>
      <c r="B64" s="759"/>
      <c r="C64" s="427" t="s">
        <v>573</v>
      </c>
      <c r="D64" s="428" t="s">
        <v>541</v>
      </c>
      <c r="E64" s="429"/>
    </row>
    <row r="65" spans="1:8" ht="15" customHeight="1">
      <c r="A65" s="758"/>
      <c r="B65" s="759"/>
      <c r="C65" s="427" t="s">
        <v>575</v>
      </c>
      <c r="D65" s="428" t="s">
        <v>541</v>
      </c>
      <c r="E65" s="429"/>
    </row>
    <row r="66" spans="1:8" ht="15" customHeight="1">
      <c r="A66" s="758"/>
      <c r="B66" s="759"/>
      <c r="C66" s="427" t="s">
        <v>577</v>
      </c>
      <c r="D66" s="428" t="s">
        <v>541</v>
      </c>
      <c r="E66" s="429"/>
    </row>
    <row r="67" spans="1:8" ht="15" customHeight="1">
      <c r="A67" s="758"/>
      <c r="B67" s="759"/>
      <c r="C67" s="427" t="s">
        <v>578</v>
      </c>
      <c r="D67" s="428" t="s">
        <v>541</v>
      </c>
      <c r="E67" s="429"/>
    </row>
    <row r="68" spans="1:8" ht="15.75" customHeight="1" thickBot="1">
      <c r="A68" s="760"/>
      <c r="B68" s="761"/>
      <c r="C68" s="436" t="s">
        <v>576</v>
      </c>
      <c r="D68" s="437"/>
      <c r="E68" s="438" t="s">
        <v>541</v>
      </c>
      <c r="F68" s="373" t="s">
        <v>334</v>
      </c>
      <c r="G68" s="373" t="s">
        <v>334</v>
      </c>
      <c r="H68" s="373" t="s">
        <v>334</v>
      </c>
    </row>
    <row r="69" spans="1:8">
      <c r="F69" s="373" t="s">
        <v>334</v>
      </c>
      <c r="G69" s="373" t="s">
        <v>334</v>
      </c>
      <c r="H69" s="373" t="s">
        <v>334</v>
      </c>
    </row>
  </sheetData>
  <mergeCells count="6">
    <mergeCell ref="A59:B68"/>
    <mergeCell ref="A33:B33"/>
    <mergeCell ref="A34:B39"/>
    <mergeCell ref="A40:B47"/>
    <mergeCell ref="A48:B54"/>
    <mergeCell ref="A55:B58"/>
  </mergeCells>
  <phoneticPr fontId="0" type="noConversion"/>
  <pageMargins left="0.75" right="0.75" top="0.5" bottom="0.5" header="0.3" footer="0.3"/>
  <pageSetup scale="41" fitToHeight="6" orientation="portrait" horizontalDpi="300" verticalDpi="300" r:id="rId1"/>
  <headerFooter alignWithMargins="0">
    <oddHeader xml:space="preserve">&amp;R&amp;D&amp;LReclaim 7.0 Project: Baffinland Iron Mine     </oddHeader>
    <oddFooter>&amp;L&amp;F&amp;R&amp;P of &amp;N</oddFooter>
  </headerFooter>
  <rowBreaks count="2" manualBreakCount="2">
    <brk id="18" max="16383" man="1"/>
    <brk id="19" max="16383" man="1"/>
  </rowBreaks>
  <colBreaks count="5" manualBreakCount="5">
    <brk id="12" max="1048575" man="1"/>
    <brk id="17" max="1048575" man="1"/>
    <brk id="27" max="1048575" man="1"/>
    <brk id="37" max="1048575" man="1"/>
    <brk id="4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BW145"/>
  <sheetViews>
    <sheetView topLeftCell="B1" zoomScale="75" zoomScaleNormal="75" workbookViewId="0">
      <selection activeCell="M121" sqref="M121"/>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9.90625" style="110" customWidth="1"/>
    <col min="8" max="8" width="11.453125" style="6" customWidth="1"/>
    <col min="9" max="9" width="5.08984375" style="6" customWidth="1"/>
    <col min="10" max="10" width="9.54296875" style="6" customWidth="1"/>
    <col min="11" max="11" width="9.08984375" style="6" customWidth="1"/>
    <col min="12" max="12" width="1.9062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1.90625" style="6" customWidth="1"/>
    <col min="24" max="24" width="7" style="13" customWidth="1"/>
    <col min="25" max="25" width="10.36328125" style="4" customWidth="1"/>
    <col min="26" max="26" width="6.90625" style="4" customWidth="1"/>
    <col min="27" max="27" width="6.54296875" style="110" customWidth="1"/>
    <col min="28" max="28" width="10" style="6" customWidth="1"/>
    <col min="29" max="29" width="9.08984375" style="6" customWidth="1"/>
    <col min="30" max="30" width="10.54296875" style="6" customWidth="1"/>
    <col min="31" max="31" width="11.54296875" style="6" customWidth="1"/>
    <col min="32" max="32" width="1.90625" style="6" customWidth="1"/>
    <col min="33" max="33" width="38.81640625" style="133" customWidth="1"/>
    <col min="34" max="34" width="7" style="287" customWidth="1"/>
    <col min="35" max="35" width="10.36328125" style="161" customWidth="1"/>
    <col min="36" max="36" width="6.90625" style="161" customWidth="1"/>
    <col min="37" max="37" width="6.54296875" style="286" customWidth="1"/>
    <col min="38" max="38" width="10" style="133" customWidth="1"/>
    <col min="39" max="39" width="9.08984375" style="133" customWidth="1"/>
    <col min="40" max="40" width="10.54296875" style="133" customWidth="1"/>
    <col min="41" max="41" width="11.54296875" style="133" customWidth="1"/>
    <col min="42" max="42" width="1.90625" style="6" customWidth="1"/>
    <col min="43" max="43" width="38.81640625" style="6" customWidth="1"/>
    <col min="44" max="44" width="7" style="13" customWidth="1"/>
    <col min="45" max="45" width="10.36328125" style="4" customWidth="1"/>
    <col min="46" max="46" width="6.90625" style="4" customWidth="1"/>
    <col min="47" max="47" width="6.54296875" style="110" customWidth="1"/>
    <col min="48" max="48" width="10" style="6" customWidth="1"/>
    <col min="49" max="49" width="9.08984375" style="6" customWidth="1"/>
    <col min="50" max="50" width="10.54296875" style="6" customWidth="1"/>
    <col min="51" max="51" width="11.54296875" style="6" customWidth="1"/>
    <col min="52" max="52" width="1.90625" style="6" customWidth="1"/>
    <col min="53" max="53" width="38.81640625" style="6" customWidth="1"/>
    <col min="54" max="54" width="7" style="13" customWidth="1"/>
    <col min="55" max="55" width="10.36328125" style="4" customWidth="1"/>
    <col min="56" max="56" width="6.90625" style="4" customWidth="1"/>
    <col min="57" max="57" width="6.54296875" style="110" customWidth="1"/>
    <col min="58" max="58" width="10" style="6" customWidth="1"/>
    <col min="59" max="59" width="9.08984375" style="6" customWidth="1"/>
    <col min="60" max="60" width="10.54296875" style="6" customWidth="1"/>
    <col min="61" max="61" width="11.54296875" style="6" customWidth="1"/>
    <col min="62" max="62" width="1.90625" style="6" customWidth="1"/>
    <col min="63" max="16384" width="9.81640625" style="6"/>
  </cols>
  <sheetData>
    <row r="1" spans="1:75" s="103" customFormat="1" ht="24.75" customHeight="1">
      <c r="A1" s="6">
        <v>1</v>
      </c>
      <c r="B1" s="267" t="s">
        <v>206</v>
      </c>
      <c r="C1" s="267" t="s">
        <v>1046</v>
      </c>
      <c r="D1" s="256"/>
      <c r="E1" s="284"/>
      <c r="G1" s="285" t="s">
        <v>338</v>
      </c>
      <c r="H1" s="282">
        <v>4</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row>
    <row r="2" spans="1:75" s="19" customFormat="1" ht="5.0999999999999996" customHeight="1" thickBot="1">
      <c r="A2" s="6"/>
      <c r="D2" s="6"/>
      <c r="E2" s="6"/>
      <c r="F2" s="6"/>
      <c r="G2" s="265"/>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75" s="103" customFormat="1" ht="33" customHeight="1">
      <c r="A3" s="6"/>
      <c r="B3" s="251" t="s">
        <v>4</v>
      </c>
      <c r="C3" s="251" t="s">
        <v>333</v>
      </c>
      <c r="D3" s="252" t="s">
        <v>191</v>
      </c>
      <c r="E3" s="253" t="s">
        <v>190</v>
      </c>
      <c r="F3" s="253" t="s">
        <v>192</v>
      </c>
      <c r="G3" s="260" t="s">
        <v>193</v>
      </c>
      <c r="H3" s="252" t="s">
        <v>194</v>
      </c>
      <c r="I3" s="251" t="s">
        <v>195</v>
      </c>
      <c r="J3" s="251" t="s">
        <v>205</v>
      </c>
      <c r="K3" s="25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row>
    <row r="4" spans="1:75" ht="15" customHeight="1">
      <c r="B4" s="58" t="s">
        <v>937</v>
      </c>
      <c r="C4" s="58"/>
      <c r="D4" s="59"/>
      <c r="E4" s="58"/>
      <c r="F4" s="58"/>
      <c r="G4" s="112"/>
      <c r="H4" s="61"/>
      <c r="I4" s="157"/>
      <c r="J4" s="157"/>
      <c r="K4" s="157"/>
      <c r="O4" s="6"/>
      <c r="P4" s="6"/>
      <c r="Q4" s="6"/>
      <c r="R4" s="6"/>
      <c r="X4" s="6"/>
      <c r="Y4" s="6"/>
      <c r="Z4" s="6"/>
      <c r="AA4" s="6"/>
      <c r="AG4" s="6"/>
      <c r="AH4" s="6"/>
      <c r="AI4" s="6"/>
      <c r="AJ4" s="6"/>
      <c r="AK4" s="6"/>
      <c r="AL4" s="6"/>
      <c r="AM4" s="6"/>
      <c r="AN4" s="6"/>
      <c r="AO4" s="6"/>
      <c r="AR4" s="6"/>
      <c r="AS4" s="6"/>
      <c r="AT4" s="6"/>
      <c r="AU4" s="6"/>
      <c r="BB4" s="6"/>
      <c r="BC4" s="6"/>
      <c r="BD4" s="6"/>
      <c r="BE4" s="6"/>
    </row>
    <row r="5" spans="1:75" s="19" customFormat="1" ht="15" hidden="1" customHeight="1">
      <c r="B5" s="18" t="s">
        <v>938</v>
      </c>
      <c r="C5" s="325"/>
      <c r="D5" s="326" t="s">
        <v>9</v>
      </c>
      <c r="E5" s="18">
        <v>0</v>
      </c>
      <c r="F5" s="18" t="s">
        <v>941</v>
      </c>
      <c r="G5" s="114">
        <v>941.09</v>
      </c>
      <c r="H5" s="327">
        <f>G5*E5</f>
        <v>0</v>
      </c>
      <c r="I5" s="328">
        <v>0.95</v>
      </c>
      <c r="J5" s="327">
        <f>H5*I5</f>
        <v>0</v>
      </c>
      <c r="K5" s="329">
        <f>+H5*(1-I5)</f>
        <v>0</v>
      </c>
    </row>
    <row r="6" spans="1:75" s="19" customFormat="1" ht="15" hidden="1" customHeight="1">
      <c r="B6" s="18" t="s">
        <v>939</v>
      </c>
      <c r="C6" s="325"/>
      <c r="D6" s="326" t="s">
        <v>9</v>
      </c>
      <c r="E6" s="18">
        <v>0</v>
      </c>
      <c r="F6" s="18" t="s">
        <v>942</v>
      </c>
      <c r="G6" s="114">
        <v>1494.13</v>
      </c>
      <c r="H6" s="327">
        <f>G6*E6</f>
        <v>0</v>
      </c>
      <c r="I6" s="328">
        <v>0.98</v>
      </c>
      <c r="J6" s="327">
        <f t="shared" ref="J6:J71" si="0">H6*I6</f>
        <v>0</v>
      </c>
      <c r="K6" s="329">
        <f>+H6*(1-I6)</f>
        <v>0</v>
      </c>
    </row>
    <row r="7" spans="1:75" s="19" customFormat="1" ht="15" hidden="1" customHeight="1">
      <c r="B7" s="18" t="s">
        <v>940</v>
      </c>
      <c r="C7" s="325"/>
      <c r="D7" s="326" t="s">
        <v>9</v>
      </c>
      <c r="E7" s="18">
        <v>0</v>
      </c>
      <c r="F7" s="18" t="s">
        <v>943</v>
      </c>
      <c r="G7" s="114">
        <v>2616.87</v>
      </c>
      <c r="H7" s="327">
        <f>G7*E7</f>
        <v>0</v>
      </c>
      <c r="I7" s="328">
        <v>0.98</v>
      </c>
      <c r="J7" s="327">
        <f t="shared" si="0"/>
        <v>0</v>
      </c>
      <c r="K7" s="329">
        <f>+H7*(1-I7)</f>
        <v>0</v>
      </c>
    </row>
    <row r="8" spans="1:75" s="19" customFormat="1" ht="15" hidden="1" customHeight="1">
      <c r="B8" s="58" t="s">
        <v>944</v>
      </c>
      <c r="C8" s="58"/>
      <c r="D8" s="59"/>
      <c r="E8" s="58"/>
      <c r="F8" s="58"/>
      <c r="G8" s="112"/>
      <c r="H8" s="61"/>
      <c r="I8" s="157"/>
      <c r="J8" s="157"/>
      <c r="K8" s="157"/>
    </row>
    <row r="9" spans="1:75" s="19" customFormat="1" ht="75" hidden="1" customHeight="1">
      <c r="B9" s="325" t="s">
        <v>945</v>
      </c>
      <c r="C9" s="325" t="s">
        <v>955</v>
      </c>
      <c r="D9" s="326" t="s">
        <v>9</v>
      </c>
      <c r="E9" s="18"/>
      <c r="F9" s="18" t="s">
        <v>964</v>
      </c>
      <c r="G9" s="114">
        <v>1980.8</v>
      </c>
      <c r="H9" s="327">
        <f t="shared" ref="H9:H17" si="1">G9*E9</f>
        <v>0</v>
      </c>
      <c r="I9" s="328">
        <v>0.98</v>
      </c>
      <c r="J9" s="327">
        <f t="shared" ref="J9:J17" si="2">H9*I9</f>
        <v>0</v>
      </c>
      <c r="K9" s="329">
        <f t="shared" ref="K9:K17" si="3">+H9*(1-I9)</f>
        <v>0</v>
      </c>
    </row>
    <row r="10" spans="1:75" s="19" customFormat="1" ht="77.400000000000006" hidden="1" customHeight="1">
      <c r="B10" s="325" t="s">
        <v>946</v>
      </c>
      <c r="C10" s="325" t="s">
        <v>956</v>
      </c>
      <c r="D10" s="326" t="s">
        <v>9</v>
      </c>
      <c r="E10" s="18"/>
      <c r="F10" s="18" t="s">
        <v>965</v>
      </c>
      <c r="G10" s="114">
        <v>4261.34</v>
      </c>
      <c r="H10" s="327">
        <f t="shared" si="1"/>
        <v>0</v>
      </c>
      <c r="I10" s="328">
        <v>1</v>
      </c>
      <c r="J10" s="327">
        <f t="shared" si="2"/>
        <v>0</v>
      </c>
      <c r="K10" s="329">
        <f t="shared" si="3"/>
        <v>0</v>
      </c>
    </row>
    <row r="11" spans="1:75" s="19" customFormat="1" ht="78.599999999999994" hidden="1" customHeight="1">
      <c r="B11" s="325" t="s">
        <v>947</v>
      </c>
      <c r="C11" s="325" t="s">
        <v>957</v>
      </c>
      <c r="D11" s="326" t="s">
        <v>9</v>
      </c>
      <c r="E11" s="18"/>
      <c r="F11" s="18" t="s">
        <v>966</v>
      </c>
      <c r="G11" s="114">
        <v>41205.449999999997</v>
      </c>
      <c r="H11" s="327">
        <f t="shared" si="1"/>
        <v>0</v>
      </c>
      <c r="I11" s="328">
        <v>1</v>
      </c>
      <c r="J11" s="327">
        <f t="shared" si="2"/>
        <v>0</v>
      </c>
      <c r="K11" s="329">
        <f t="shared" si="3"/>
        <v>0</v>
      </c>
    </row>
    <row r="12" spans="1:75" s="19" customFormat="1" ht="57.6" hidden="1" customHeight="1">
      <c r="B12" s="325" t="s">
        <v>948</v>
      </c>
      <c r="C12" s="325" t="s">
        <v>958</v>
      </c>
      <c r="D12" s="326" t="s">
        <v>9</v>
      </c>
      <c r="E12" s="18"/>
      <c r="F12" s="18" t="s">
        <v>967</v>
      </c>
      <c r="G12" s="114">
        <v>2148.33</v>
      </c>
      <c r="H12" s="327">
        <f t="shared" si="1"/>
        <v>0</v>
      </c>
      <c r="I12" s="328">
        <v>0</v>
      </c>
      <c r="J12" s="327">
        <f t="shared" si="2"/>
        <v>0</v>
      </c>
      <c r="K12" s="329">
        <f t="shared" si="3"/>
        <v>0</v>
      </c>
    </row>
    <row r="13" spans="1:75" s="19" customFormat="1" ht="61.95" hidden="1" customHeight="1">
      <c r="B13" s="325" t="s">
        <v>949</v>
      </c>
      <c r="C13" s="325" t="s">
        <v>959</v>
      </c>
      <c r="D13" s="326" t="s">
        <v>9</v>
      </c>
      <c r="E13" s="18"/>
      <c r="F13" s="18" t="s">
        <v>968</v>
      </c>
      <c r="G13" s="114">
        <v>7387.31</v>
      </c>
      <c r="H13" s="327">
        <f t="shared" si="1"/>
        <v>0</v>
      </c>
      <c r="I13" s="328">
        <v>0</v>
      </c>
      <c r="J13" s="327">
        <f t="shared" si="2"/>
        <v>0</v>
      </c>
      <c r="K13" s="329">
        <f t="shared" si="3"/>
        <v>0</v>
      </c>
    </row>
    <row r="14" spans="1:75" s="19" customFormat="1" ht="27" hidden="1" customHeight="1">
      <c r="B14" s="325" t="s">
        <v>950</v>
      </c>
      <c r="C14" s="325" t="s">
        <v>960</v>
      </c>
      <c r="D14" s="326" t="s">
        <v>9</v>
      </c>
      <c r="E14" s="18"/>
      <c r="F14" s="18" t="s">
        <v>969</v>
      </c>
      <c r="G14" s="114">
        <v>3693.66</v>
      </c>
      <c r="H14" s="327">
        <f t="shared" si="1"/>
        <v>0</v>
      </c>
      <c r="I14" s="328">
        <v>1</v>
      </c>
      <c r="J14" s="327">
        <f t="shared" si="2"/>
        <v>0</v>
      </c>
      <c r="K14" s="329">
        <f t="shared" si="3"/>
        <v>0</v>
      </c>
    </row>
    <row r="15" spans="1:75" s="19" customFormat="1" ht="65.400000000000006" hidden="1" customHeight="1">
      <c r="B15" s="325" t="s">
        <v>951</v>
      </c>
      <c r="C15" s="325" t="s">
        <v>961</v>
      </c>
      <c r="D15" s="326" t="s">
        <v>9</v>
      </c>
      <c r="E15" s="18"/>
      <c r="F15" s="18" t="s">
        <v>970</v>
      </c>
      <c r="G15" s="114">
        <v>16166.4</v>
      </c>
      <c r="H15" s="327">
        <f t="shared" si="1"/>
        <v>0</v>
      </c>
      <c r="I15" s="328">
        <v>1</v>
      </c>
      <c r="J15" s="327">
        <f t="shared" si="2"/>
        <v>0</v>
      </c>
      <c r="K15" s="329">
        <f t="shared" si="3"/>
        <v>0</v>
      </c>
    </row>
    <row r="16" spans="1:75" s="19" customFormat="1" ht="46.35" hidden="1" customHeight="1">
      <c r="B16" s="325" t="s">
        <v>952</v>
      </c>
      <c r="C16" s="325" t="s">
        <v>962</v>
      </c>
      <c r="D16" s="326" t="s">
        <v>954</v>
      </c>
      <c r="E16" s="18"/>
      <c r="F16" s="18" t="s">
        <v>971</v>
      </c>
      <c r="G16" s="114">
        <v>529.83000000000004</v>
      </c>
      <c r="H16" s="327">
        <f t="shared" si="1"/>
        <v>0</v>
      </c>
      <c r="I16" s="328">
        <v>1</v>
      </c>
      <c r="J16" s="327">
        <f t="shared" si="2"/>
        <v>0</v>
      </c>
      <c r="K16" s="329">
        <f t="shared" si="3"/>
        <v>0</v>
      </c>
    </row>
    <row r="17" spans="2:57" s="19" customFormat="1" ht="48" hidden="1" customHeight="1">
      <c r="B17" s="325" t="s">
        <v>953</v>
      </c>
      <c r="C17" s="325" t="s">
        <v>963</v>
      </c>
      <c r="D17" s="326" t="s">
        <v>9</v>
      </c>
      <c r="E17" s="18"/>
      <c r="F17" s="18" t="s">
        <v>972</v>
      </c>
      <c r="G17" s="114">
        <v>10481.049999999999</v>
      </c>
      <c r="H17" s="327">
        <f t="shared" si="1"/>
        <v>0</v>
      </c>
      <c r="I17" s="328">
        <v>1</v>
      </c>
      <c r="J17" s="327">
        <f t="shared" si="2"/>
        <v>0</v>
      </c>
      <c r="K17" s="329">
        <f t="shared" si="3"/>
        <v>0</v>
      </c>
    </row>
    <row r="18" spans="2:57" ht="15" customHeight="1">
      <c r="B18" s="58" t="s">
        <v>973</v>
      </c>
      <c r="C18" s="58"/>
      <c r="D18" s="59"/>
      <c r="E18" s="58"/>
      <c r="F18" s="58"/>
      <c r="G18" s="112"/>
      <c r="H18" s="61"/>
      <c r="I18" s="63"/>
      <c r="J18" s="61"/>
      <c r="K18" s="64"/>
      <c r="O18" s="6"/>
      <c r="P18" s="6"/>
      <c r="Q18" s="6"/>
      <c r="R18" s="6"/>
      <c r="X18" s="6"/>
      <c r="Y18" s="6"/>
      <c r="Z18" s="6"/>
      <c r="AA18" s="6"/>
      <c r="AG18" s="6"/>
      <c r="AH18" s="6"/>
      <c r="AI18" s="6"/>
      <c r="AJ18" s="6"/>
      <c r="AK18" s="6"/>
      <c r="AL18" s="6"/>
      <c r="AM18" s="6"/>
      <c r="AN18" s="6"/>
      <c r="AO18" s="6"/>
      <c r="AR18" s="6"/>
      <c r="AS18" s="6"/>
      <c r="AT18" s="6"/>
      <c r="AU18" s="6"/>
      <c r="BB18" s="6"/>
      <c r="BC18" s="6"/>
      <c r="BD18" s="6"/>
      <c r="BE18" s="6"/>
    </row>
    <row r="19" spans="2:57" ht="15" hidden="1" customHeight="1">
      <c r="B19" s="4" t="s">
        <v>974</v>
      </c>
      <c r="C19" s="4"/>
      <c r="D19" s="14" t="s">
        <v>39</v>
      </c>
      <c r="E19" s="4">
        <v>0</v>
      </c>
      <c r="F19" s="4" t="s">
        <v>975</v>
      </c>
      <c r="G19" s="110">
        <v>59.38</v>
      </c>
      <c r="H19" s="3">
        <f t="shared" ref="H19:H43" si="4">G19*E19</f>
        <v>0</v>
      </c>
      <c r="I19" s="41">
        <v>0.89</v>
      </c>
      <c r="J19" s="3">
        <f t="shared" si="0"/>
        <v>0</v>
      </c>
      <c r="K19" s="39">
        <f t="shared" ref="K19:K43" si="5">+H19*(1-I19)</f>
        <v>0</v>
      </c>
      <c r="O19" s="6"/>
      <c r="P19" s="6"/>
      <c r="Q19" s="6"/>
      <c r="R19" s="6"/>
      <c r="X19" s="6"/>
      <c r="Y19" s="6"/>
      <c r="Z19" s="6"/>
      <c r="AA19" s="6"/>
      <c r="AG19" s="6"/>
      <c r="AH19" s="6"/>
      <c r="AI19" s="6"/>
      <c r="AJ19" s="6"/>
      <c r="AK19" s="6"/>
      <c r="AL19" s="6"/>
      <c r="AM19" s="6"/>
      <c r="AN19" s="6"/>
      <c r="AO19" s="6"/>
      <c r="AR19" s="6"/>
      <c r="AS19" s="6"/>
      <c r="AT19" s="6"/>
      <c r="AU19" s="6"/>
      <c r="BB19" s="6"/>
      <c r="BC19" s="6"/>
      <c r="BD19" s="6"/>
      <c r="BE19" s="6"/>
    </row>
    <row r="20" spans="2:57" ht="15" hidden="1" customHeight="1">
      <c r="B20" s="4" t="s">
        <v>976</v>
      </c>
      <c r="C20" s="4"/>
      <c r="D20" s="14" t="s">
        <v>39</v>
      </c>
      <c r="E20" s="4">
        <v>0</v>
      </c>
      <c r="F20" s="4" t="s">
        <v>977</v>
      </c>
      <c r="G20" s="110">
        <v>41.57</v>
      </c>
      <c r="H20" s="3">
        <f t="shared" si="4"/>
        <v>0</v>
      </c>
      <c r="I20" s="41">
        <v>1</v>
      </c>
      <c r="J20" s="3">
        <f t="shared" si="0"/>
        <v>0</v>
      </c>
      <c r="K20" s="39">
        <f t="shared" si="5"/>
        <v>0</v>
      </c>
      <c r="O20" s="6"/>
      <c r="P20" s="6"/>
      <c r="Q20" s="6"/>
      <c r="R20" s="6"/>
      <c r="X20" s="6"/>
      <c r="Y20" s="6"/>
      <c r="Z20" s="6"/>
      <c r="AA20" s="6"/>
      <c r="AG20" s="6"/>
      <c r="AH20" s="6"/>
      <c r="AI20" s="6"/>
      <c r="AJ20" s="6"/>
      <c r="AK20" s="6"/>
      <c r="AL20" s="6"/>
      <c r="AM20" s="6"/>
      <c r="AN20" s="6"/>
      <c r="AO20" s="6"/>
      <c r="AR20" s="6"/>
      <c r="AS20" s="6"/>
      <c r="AT20" s="6"/>
      <c r="AU20" s="6"/>
      <c r="BB20" s="6"/>
      <c r="BC20" s="6"/>
      <c r="BD20" s="6"/>
      <c r="BE20" s="6"/>
    </row>
    <row r="21" spans="2:57" ht="15" hidden="1" customHeight="1">
      <c r="B21" s="4" t="s">
        <v>979</v>
      </c>
      <c r="C21" s="4"/>
      <c r="D21" s="14" t="s">
        <v>39</v>
      </c>
      <c r="E21" s="4">
        <v>0</v>
      </c>
      <c r="F21" s="4" t="s">
        <v>980</v>
      </c>
      <c r="G21" s="110">
        <v>29.69</v>
      </c>
      <c r="H21" s="3">
        <f t="shared" si="4"/>
        <v>0</v>
      </c>
      <c r="I21" s="41">
        <v>1</v>
      </c>
      <c r="J21" s="3">
        <f t="shared" si="0"/>
        <v>0</v>
      </c>
      <c r="K21" s="39">
        <f t="shared" si="5"/>
        <v>0</v>
      </c>
      <c r="O21" s="6"/>
      <c r="P21" s="6"/>
      <c r="Q21" s="6"/>
      <c r="R21" s="6"/>
      <c r="X21" s="6"/>
      <c r="Y21" s="6"/>
      <c r="Z21" s="6"/>
      <c r="AA21" s="6"/>
      <c r="AG21" s="6"/>
      <c r="AH21" s="6"/>
      <c r="AI21" s="6"/>
      <c r="AJ21" s="6"/>
      <c r="AK21" s="6"/>
      <c r="AL21" s="6"/>
      <c r="AM21" s="6"/>
      <c r="AN21" s="6"/>
      <c r="AO21" s="6"/>
      <c r="AR21" s="6"/>
      <c r="AS21" s="6"/>
      <c r="AT21" s="6"/>
      <c r="AU21" s="6"/>
      <c r="BB21" s="6"/>
      <c r="BC21" s="6"/>
      <c r="BD21" s="6"/>
      <c r="BE21" s="6"/>
    </row>
    <row r="22" spans="2:57" ht="15" hidden="1" customHeight="1">
      <c r="B22" s="4" t="s">
        <v>465</v>
      </c>
      <c r="C22" s="4"/>
      <c r="D22" s="14" t="s">
        <v>9</v>
      </c>
      <c r="E22" s="4">
        <v>0</v>
      </c>
      <c r="F22" s="4" t="s">
        <v>981</v>
      </c>
      <c r="G22" s="110">
        <v>11035.58</v>
      </c>
      <c r="H22" s="3">
        <f t="shared" si="4"/>
        <v>0</v>
      </c>
      <c r="I22" s="41">
        <v>0</v>
      </c>
      <c r="J22" s="3">
        <f t="shared" si="0"/>
        <v>0</v>
      </c>
      <c r="K22" s="39">
        <f t="shared" si="5"/>
        <v>0</v>
      </c>
      <c r="O22" s="6"/>
      <c r="P22" s="6"/>
      <c r="Q22" s="6"/>
      <c r="R22" s="6"/>
      <c r="X22" s="6"/>
      <c r="Y22" s="6"/>
      <c r="Z22" s="6"/>
      <c r="AA22" s="6"/>
      <c r="AG22" s="6"/>
      <c r="AH22" s="6"/>
      <c r="AI22" s="6"/>
      <c r="AJ22" s="6"/>
      <c r="AK22" s="6"/>
      <c r="AL22" s="6"/>
      <c r="AM22" s="6"/>
      <c r="AN22" s="6"/>
      <c r="AO22" s="6"/>
      <c r="AR22" s="6"/>
      <c r="AS22" s="6"/>
      <c r="AT22" s="6"/>
      <c r="AU22" s="6"/>
      <c r="BB22" s="6"/>
      <c r="BC22" s="6"/>
      <c r="BD22" s="6"/>
      <c r="BE22" s="6"/>
    </row>
    <row r="23" spans="2:57" ht="15" hidden="1" customHeight="1">
      <c r="B23" s="4" t="s">
        <v>874</v>
      </c>
      <c r="C23" s="4"/>
      <c r="D23" s="14" t="s">
        <v>39</v>
      </c>
      <c r="F23" s="4" t="s">
        <v>882</v>
      </c>
      <c r="G23" s="110">
        <f t="shared" ref="G23" si="6">IF(ISNA(F23),0,INDEX(IF(UPPER(RIGHT(F23,1))=Low,UnitCostLow, IF(UPPER(RIGHT(F23,1))=High,UnitCostHigh,UnitCostSpecified)),MATCH(UPPER(LEFT(F23,LEN(F23)-1)),CostCode,0)))</f>
        <v>65</v>
      </c>
      <c r="H23" s="3">
        <f t="shared" si="4"/>
        <v>0</v>
      </c>
      <c r="I23" s="41"/>
      <c r="J23" s="3">
        <f t="shared" si="0"/>
        <v>0</v>
      </c>
      <c r="K23" s="39">
        <f t="shared" si="5"/>
        <v>0</v>
      </c>
      <c r="O23" s="6"/>
      <c r="P23" s="6"/>
      <c r="Q23" s="6"/>
      <c r="R23" s="6"/>
      <c r="X23" s="6"/>
      <c r="Y23" s="6"/>
      <c r="Z23" s="6"/>
      <c r="AA23" s="6"/>
      <c r="AG23" s="6"/>
      <c r="AH23" s="6"/>
      <c r="AI23" s="6"/>
      <c r="AJ23" s="6"/>
      <c r="AK23" s="6"/>
      <c r="AL23" s="6"/>
      <c r="AM23" s="6"/>
      <c r="AN23" s="6"/>
      <c r="AO23" s="6"/>
      <c r="AR23" s="6"/>
      <c r="AS23" s="6"/>
      <c r="AT23" s="6"/>
      <c r="AU23" s="6"/>
      <c r="BB23" s="6"/>
      <c r="BC23" s="6"/>
      <c r="BD23" s="6"/>
      <c r="BE23" s="6"/>
    </row>
    <row r="24" spans="2:57" ht="15" hidden="1" customHeight="1">
      <c r="B24" s="4" t="s">
        <v>875</v>
      </c>
      <c r="C24" s="4"/>
      <c r="D24" s="14" t="s">
        <v>39</v>
      </c>
      <c r="F24" s="4" t="s">
        <v>882</v>
      </c>
      <c r="G24" s="110">
        <f>IF(ISNA(F24),0,INDEX(IF(UPPER(RIGHT(F24,1))=Low,UnitCostLow, IF(UPPER(RIGHT(F24,1))=High,UnitCostHigh,UnitCostSpecified)),MATCH(UPPER(LEFT(F24,LEN(F24)-1)),CostCode,0)))</f>
        <v>65</v>
      </c>
      <c r="H24" s="3">
        <f>G24*E24</f>
        <v>0</v>
      </c>
      <c r="I24" s="41"/>
      <c r="J24" s="3">
        <f>H24*I24</f>
        <v>0</v>
      </c>
      <c r="K24" s="39">
        <f t="shared" si="5"/>
        <v>0</v>
      </c>
      <c r="O24" s="6"/>
      <c r="P24" s="6"/>
      <c r="Q24" s="6"/>
      <c r="R24" s="6"/>
      <c r="X24" s="6"/>
      <c r="Y24" s="6"/>
      <c r="Z24" s="6"/>
      <c r="AA24" s="6"/>
      <c r="AG24" s="6"/>
      <c r="AH24" s="6"/>
      <c r="AI24" s="6"/>
      <c r="AJ24" s="6"/>
      <c r="AK24" s="6"/>
      <c r="AL24" s="6"/>
      <c r="AM24" s="6"/>
      <c r="AN24" s="6"/>
      <c r="AO24" s="6"/>
      <c r="AR24" s="6"/>
      <c r="AS24" s="6"/>
      <c r="AT24" s="6"/>
      <c r="AU24" s="6"/>
      <c r="BB24" s="6"/>
      <c r="BC24" s="6"/>
      <c r="BD24" s="6"/>
      <c r="BE24" s="6"/>
    </row>
    <row r="25" spans="2:57" ht="15" hidden="1" customHeight="1">
      <c r="B25" s="4" t="s">
        <v>466</v>
      </c>
      <c r="C25" s="4"/>
      <c r="D25" s="14" t="s">
        <v>39</v>
      </c>
      <c r="F25" s="4" t="e">
        <f>NA()</f>
        <v>#N/A</v>
      </c>
      <c r="G25" s="110">
        <f>IF(ISNA(F25),0,INDEX(IF(UPPER(RIGHT(F25,1))=Low,UnitCostLow, IF(UPPER(RIGHT(F25,1))=High,UnitCostHigh,UnitCostSpecified)),MATCH(UPPER(LEFT(F25,LEN(F25)-1)),CostCode,0)))</f>
        <v>0</v>
      </c>
      <c r="H25" s="3">
        <f>G25*E25</f>
        <v>0</v>
      </c>
      <c r="I25" s="41"/>
      <c r="J25" s="3">
        <f>H25*I25</f>
        <v>0</v>
      </c>
      <c r="K25" s="39">
        <f t="shared" si="5"/>
        <v>0</v>
      </c>
      <c r="O25" s="6"/>
      <c r="P25" s="6"/>
      <c r="Q25" s="6"/>
      <c r="R25" s="6"/>
      <c r="X25" s="6"/>
      <c r="Y25" s="6"/>
      <c r="Z25" s="6"/>
      <c r="AA25" s="6"/>
      <c r="AG25" s="6"/>
      <c r="AH25" s="6"/>
      <c r="AI25" s="6"/>
      <c r="AJ25" s="6"/>
      <c r="AK25" s="6"/>
      <c r="AL25" s="6"/>
      <c r="AM25" s="6"/>
      <c r="AN25" s="6"/>
      <c r="AO25" s="6"/>
      <c r="AR25" s="6"/>
      <c r="AS25" s="6"/>
      <c r="AT25" s="6"/>
      <c r="AU25" s="6"/>
      <c r="BB25" s="6"/>
      <c r="BC25" s="6"/>
      <c r="BD25" s="6"/>
      <c r="BE25" s="6"/>
    </row>
    <row r="26" spans="2:57" ht="15" hidden="1" customHeight="1">
      <c r="B26" s="4" t="s">
        <v>467</v>
      </c>
      <c r="C26" s="4"/>
      <c r="D26" s="14" t="s">
        <v>39</v>
      </c>
      <c r="F26" s="4" t="e">
        <f>NA()</f>
        <v>#N/A</v>
      </c>
      <c r="G26" s="110">
        <f t="shared" ref="G26:G34" si="7">IF(ISNA(F26),0,INDEX(IF(UPPER(RIGHT(F26,1))=Low,UnitCostLow, IF(UPPER(RIGHT(F26,1))=High,UnitCostHigh,UnitCostSpecified)),MATCH(UPPER(LEFT(F26,LEN(F26)-1)),CostCode,0)))</f>
        <v>0</v>
      </c>
      <c r="H26" s="3">
        <f t="shared" si="4"/>
        <v>0</v>
      </c>
      <c r="I26" s="41"/>
      <c r="J26" s="3">
        <f t="shared" si="0"/>
        <v>0</v>
      </c>
      <c r="K26" s="39">
        <f t="shared" si="5"/>
        <v>0</v>
      </c>
      <c r="O26" s="6"/>
      <c r="P26" s="6"/>
      <c r="Q26" s="6"/>
      <c r="R26" s="6"/>
      <c r="X26" s="6"/>
      <c r="Y26" s="6"/>
      <c r="Z26" s="6"/>
      <c r="AA26" s="6"/>
      <c r="AG26" s="6"/>
      <c r="AH26" s="6"/>
      <c r="AI26" s="6"/>
      <c r="AJ26" s="6"/>
      <c r="AK26" s="6"/>
      <c r="AL26" s="6"/>
      <c r="AM26" s="6"/>
      <c r="AN26" s="6"/>
      <c r="AO26" s="6"/>
      <c r="AR26" s="6"/>
      <c r="AS26" s="6"/>
      <c r="AT26" s="6"/>
      <c r="AU26" s="6"/>
      <c r="BB26" s="6"/>
      <c r="BC26" s="6"/>
      <c r="BD26" s="6"/>
      <c r="BE26" s="6"/>
    </row>
    <row r="27" spans="2:57" ht="15" hidden="1" customHeight="1">
      <c r="B27" s="4" t="s">
        <v>468</v>
      </c>
      <c r="C27" s="4"/>
      <c r="D27" s="14" t="s">
        <v>39</v>
      </c>
      <c r="F27" s="4" t="s">
        <v>861</v>
      </c>
      <c r="G27" s="110">
        <v>128</v>
      </c>
      <c r="H27" s="3">
        <f t="shared" si="4"/>
        <v>0</v>
      </c>
      <c r="I27" s="41"/>
      <c r="J27" s="3">
        <f>H27*I27</f>
        <v>0</v>
      </c>
      <c r="K27" s="39">
        <f t="shared" si="5"/>
        <v>0</v>
      </c>
      <c r="O27" s="6"/>
      <c r="P27" s="6"/>
      <c r="Q27" s="6"/>
      <c r="R27" s="6"/>
      <c r="X27" s="6"/>
      <c r="Y27" s="6"/>
      <c r="Z27" s="6"/>
      <c r="AA27" s="6"/>
      <c r="AG27" s="6"/>
      <c r="AH27" s="6"/>
      <c r="AI27" s="6"/>
      <c r="AJ27" s="6"/>
      <c r="AK27" s="6"/>
      <c r="AL27" s="6"/>
      <c r="AM27" s="6"/>
      <c r="AN27" s="6"/>
      <c r="AO27" s="6"/>
      <c r="AR27" s="6"/>
      <c r="AS27" s="6"/>
      <c r="AT27" s="6"/>
      <c r="AU27" s="6"/>
      <c r="BB27" s="6"/>
      <c r="BC27" s="6"/>
      <c r="BD27" s="6"/>
      <c r="BE27" s="6"/>
    </row>
    <row r="28" spans="2:57" ht="15" hidden="1" customHeight="1">
      <c r="B28" s="4" t="s">
        <v>469</v>
      </c>
      <c r="C28" s="4"/>
      <c r="D28" s="14" t="s">
        <v>39</v>
      </c>
      <c r="F28" s="4" t="s">
        <v>881</v>
      </c>
      <c r="G28" s="110">
        <f>IF(ISNA(F28),0,INDEX(IF(UPPER(RIGHT(F28,1))=Low,UnitCostLow, IF(UPPER(RIGHT(F28,1))=High,UnitCostHigh,UnitCostSpecified)),MATCH(UPPER(LEFT(F28,LEN(F28)-1)),CostCode,0)))</f>
        <v>45</v>
      </c>
      <c r="H28" s="3">
        <f t="shared" si="4"/>
        <v>0</v>
      </c>
      <c r="I28" s="41"/>
      <c r="J28" s="3">
        <f>H28*I28</f>
        <v>0</v>
      </c>
      <c r="K28" s="39">
        <f t="shared" si="5"/>
        <v>0</v>
      </c>
      <c r="O28" s="6"/>
      <c r="P28" s="6"/>
      <c r="Q28" s="6"/>
      <c r="R28" s="6"/>
      <c r="X28" s="6"/>
      <c r="Y28" s="6"/>
      <c r="Z28" s="6"/>
      <c r="AA28" s="6"/>
      <c r="AG28" s="6"/>
      <c r="AH28" s="6"/>
      <c r="AI28" s="6"/>
      <c r="AJ28" s="6"/>
      <c r="AK28" s="6"/>
      <c r="AL28" s="6"/>
      <c r="AM28" s="6"/>
      <c r="AN28" s="6"/>
      <c r="AO28" s="6"/>
      <c r="AR28" s="6"/>
      <c r="AS28" s="6"/>
      <c r="AT28" s="6"/>
      <c r="AU28" s="6"/>
      <c r="BB28" s="6"/>
      <c r="BC28" s="6"/>
      <c r="BD28" s="6"/>
      <c r="BE28" s="6"/>
    </row>
    <row r="29" spans="2:57" ht="15" hidden="1" customHeight="1">
      <c r="B29" s="4" t="s">
        <v>470</v>
      </c>
      <c r="C29" s="4"/>
      <c r="D29" s="14" t="s">
        <v>39</v>
      </c>
      <c r="F29" s="4" t="e">
        <f>NA()</f>
        <v>#N/A</v>
      </c>
      <c r="G29" s="110">
        <f>IF(ISNA(F29),0,INDEX(IF(UPPER(RIGHT(F29,1))=Low,UnitCostLow, IF(UPPER(RIGHT(F29,1))=High,UnitCostHigh,UnitCostSpecified)),MATCH(UPPER(LEFT(F29,LEN(F29)-1)),CostCode,0)))</f>
        <v>0</v>
      </c>
      <c r="H29" s="3">
        <f t="shared" si="4"/>
        <v>0</v>
      </c>
      <c r="I29" s="41"/>
      <c r="J29" s="3">
        <f>H29*I29</f>
        <v>0</v>
      </c>
      <c r="K29" s="39">
        <f t="shared" si="5"/>
        <v>0</v>
      </c>
      <c r="O29" s="6"/>
      <c r="P29" s="6"/>
      <c r="Q29" s="6"/>
      <c r="R29" s="6"/>
      <c r="X29" s="6"/>
      <c r="Y29" s="6"/>
      <c r="Z29" s="6"/>
      <c r="AA29" s="6"/>
      <c r="AG29" s="6"/>
      <c r="AH29" s="6"/>
      <c r="AI29" s="6"/>
      <c r="AJ29" s="6"/>
      <c r="AK29" s="6"/>
      <c r="AL29" s="6"/>
      <c r="AM29" s="6"/>
      <c r="AN29" s="6"/>
      <c r="AO29" s="6"/>
      <c r="AR29" s="6"/>
      <c r="AS29" s="6"/>
      <c r="AT29" s="6"/>
      <c r="AU29" s="6"/>
      <c r="BB29" s="6"/>
      <c r="BC29" s="6"/>
      <c r="BD29" s="6"/>
      <c r="BE29" s="6"/>
    </row>
    <row r="30" spans="2:57" ht="15" hidden="1" customHeight="1">
      <c r="B30" s="4" t="s">
        <v>471</v>
      </c>
      <c r="C30" s="4"/>
      <c r="D30" s="14" t="s">
        <v>39</v>
      </c>
      <c r="F30" s="4" t="s">
        <v>882</v>
      </c>
      <c r="G30" s="110">
        <f>IF(ISNA(F30),0,INDEX(IF(UPPER(RIGHT(F30,1))=Low,UnitCostLow, IF(UPPER(RIGHT(F30,1))=High,UnitCostHigh,UnitCostSpecified)),MATCH(UPPER(LEFT(F30,LEN(F30)-1)),CostCode,0)))</f>
        <v>65</v>
      </c>
      <c r="H30" s="3">
        <f t="shared" si="4"/>
        <v>0</v>
      </c>
      <c r="I30" s="41"/>
      <c r="J30" s="3">
        <f>H30*I30</f>
        <v>0</v>
      </c>
      <c r="K30" s="39">
        <f t="shared" si="5"/>
        <v>0</v>
      </c>
      <c r="O30" s="6"/>
      <c r="P30" s="6"/>
      <c r="Q30" s="6"/>
      <c r="R30" s="6"/>
      <c r="X30" s="6"/>
      <c r="Y30" s="6"/>
      <c r="Z30" s="6"/>
      <c r="AA30" s="6"/>
      <c r="AG30" s="6"/>
      <c r="AH30" s="6"/>
      <c r="AI30" s="6"/>
      <c r="AJ30" s="6"/>
      <c r="AK30" s="6"/>
      <c r="AL30" s="6"/>
      <c r="AM30" s="6"/>
      <c r="AN30" s="6"/>
      <c r="AO30" s="6"/>
      <c r="AR30" s="6"/>
      <c r="AS30" s="6"/>
      <c r="AT30" s="6"/>
      <c r="AU30" s="6"/>
      <c r="BB30" s="6"/>
      <c r="BC30" s="6"/>
      <c r="BD30" s="6"/>
      <c r="BE30" s="6"/>
    </row>
    <row r="31" spans="2:57" ht="15" hidden="1" customHeight="1">
      <c r="B31" s="4" t="s">
        <v>876</v>
      </c>
      <c r="C31" s="4"/>
      <c r="D31" s="14" t="s">
        <v>7</v>
      </c>
      <c r="F31" s="4" t="s">
        <v>882</v>
      </c>
      <c r="G31" s="110">
        <f>IF(ISNA(F31),0,INDEX(IF(UPPER(RIGHT(F31,1))=Low,UnitCostLow, IF(UPPER(RIGHT(F31,1))=High,UnitCostHigh,UnitCostSpecified)),MATCH(UPPER(LEFT(F31,LEN(F31)-1)),CostCode,0)))</f>
        <v>65</v>
      </c>
      <c r="H31" s="3">
        <f t="shared" si="4"/>
        <v>0</v>
      </c>
      <c r="I31" s="41"/>
      <c r="J31" s="3">
        <f>H31*I31</f>
        <v>0</v>
      </c>
      <c r="K31" s="39">
        <f t="shared" si="5"/>
        <v>0</v>
      </c>
      <c r="O31" s="6"/>
      <c r="P31" s="6"/>
      <c r="Q31" s="6"/>
      <c r="R31" s="6"/>
      <c r="X31" s="6"/>
      <c r="Y31" s="6"/>
      <c r="Z31" s="6"/>
      <c r="AA31" s="6"/>
      <c r="AG31" s="6"/>
      <c r="AH31" s="6"/>
      <c r="AI31" s="6"/>
      <c r="AJ31" s="6"/>
      <c r="AK31" s="6"/>
      <c r="AL31" s="6"/>
      <c r="AM31" s="6"/>
      <c r="AN31" s="6"/>
      <c r="AO31" s="6"/>
      <c r="AR31" s="6"/>
      <c r="AS31" s="6"/>
      <c r="AT31" s="6"/>
      <c r="AU31" s="6"/>
      <c r="BB31" s="6"/>
      <c r="BC31" s="6"/>
      <c r="BD31" s="6"/>
      <c r="BE31" s="6"/>
    </row>
    <row r="32" spans="2:57" ht="15" hidden="1" customHeight="1">
      <c r="B32" s="4" t="s">
        <v>472</v>
      </c>
      <c r="C32" s="4"/>
      <c r="D32" s="14" t="s">
        <v>39</v>
      </c>
      <c r="F32" s="4" t="s">
        <v>881</v>
      </c>
      <c r="G32" s="110">
        <f t="shared" si="7"/>
        <v>45</v>
      </c>
      <c r="H32" s="3">
        <f t="shared" si="4"/>
        <v>0</v>
      </c>
      <c r="I32" s="41"/>
      <c r="J32" s="3">
        <f t="shared" si="0"/>
        <v>0</v>
      </c>
      <c r="K32" s="39">
        <f t="shared" si="5"/>
        <v>0</v>
      </c>
      <c r="O32" s="6"/>
      <c r="P32" s="6"/>
      <c r="Q32" s="6"/>
      <c r="R32" s="6"/>
      <c r="X32" s="6"/>
      <c r="Y32" s="6"/>
      <c r="Z32" s="6"/>
      <c r="AA32" s="6"/>
      <c r="AG32" s="6"/>
      <c r="AH32" s="6"/>
      <c r="AI32" s="6"/>
      <c r="AJ32" s="6"/>
      <c r="AK32" s="6"/>
      <c r="AL32" s="6"/>
      <c r="AM32" s="6"/>
      <c r="AN32" s="6"/>
      <c r="AO32" s="6"/>
      <c r="AR32" s="6"/>
      <c r="AS32" s="6"/>
      <c r="AT32" s="6"/>
      <c r="AU32" s="6"/>
      <c r="BB32" s="6"/>
      <c r="BC32" s="6"/>
      <c r="BD32" s="6"/>
      <c r="BE32" s="6"/>
    </row>
    <row r="33" spans="2:57" ht="15" hidden="1" customHeight="1">
      <c r="B33" s="4" t="s">
        <v>473</v>
      </c>
      <c r="C33" s="4"/>
      <c r="D33" s="14" t="s">
        <v>39</v>
      </c>
      <c r="F33" s="4" t="e">
        <f>NA()</f>
        <v>#N/A</v>
      </c>
      <c r="G33" s="110">
        <f t="shared" si="7"/>
        <v>0</v>
      </c>
      <c r="H33" s="3">
        <f t="shared" si="4"/>
        <v>0</v>
      </c>
      <c r="I33" s="38"/>
      <c r="J33" s="3">
        <f t="shared" si="0"/>
        <v>0</v>
      </c>
      <c r="K33" s="39">
        <f t="shared" si="5"/>
        <v>0</v>
      </c>
      <c r="O33" s="6"/>
      <c r="P33" s="6"/>
      <c r="Q33" s="6"/>
      <c r="R33" s="6"/>
      <c r="X33" s="6"/>
      <c r="Y33" s="6"/>
      <c r="Z33" s="6"/>
      <c r="AA33" s="6"/>
      <c r="AG33" s="6"/>
      <c r="AH33" s="6"/>
      <c r="AI33" s="6"/>
      <c r="AJ33" s="6"/>
      <c r="AK33" s="6"/>
      <c r="AL33" s="6"/>
      <c r="AM33" s="6"/>
      <c r="AN33" s="6"/>
      <c r="AO33" s="6"/>
      <c r="AR33" s="6"/>
      <c r="AS33" s="6"/>
      <c r="AT33" s="6"/>
      <c r="AU33" s="6"/>
      <c r="BB33" s="6"/>
      <c r="BC33" s="6"/>
      <c r="BD33" s="6"/>
      <c r="BE33" s="6"/>
    </row>
    <row r="34" spans="2:57" ht="15" hidden="1" customHeight="1">
      <c r="B34" s="4" t="s">
        <v>474</v>
      </c>
      <c r="C34" s="4"/>
      <c r="D34" s="14" t="s">
        <v>39</v>
      </c>
      <c r="F34" s="4" t="e">
        <f>NA()</f>
        <v>#N/A</v>
      </c>
      <c r="G34" s="110">
        <f t="shared" si="7"/>
        <v>0</v>
      </c>
      <c r="H34" s="3">
        <f t="shared" si="4"/>
        <v>0</v>
      </c>
      <c r="I34" s="38"/>
      <c r="J34" s="3">
        <f t="shared" si="0"/>
        <v>0</v>
      </c>
      <c r="K34" s="39">
        <f t="shared" si="5"/>
        <v>0</v>
      </c>
      <c r="O34" s="6"/>
      <c r="P34" s="6"/>
      <c r="Q34" s="6"/>
      <c r="R34" s="6"/>
      <c r="X34" s="6"/>
      <c r="Y34" s="6"/>
      <c r="Z34" s="6"/>
      <c r="AA34" s="6"/>
      <c r="AG34" s="6"/>
      <c r="AH34" s="6"/>
      <c r="AI34" s="6"/>
      <c r="AJ34" s="6"/>
      <c r="AK34" s="6"/>
      <c r="AL34" s="6"/>
      <c r="AM34" s="6"/>
      <c r="AN34" s="6"/>
      <c r="AO34" s="6"/>
      <c r="AR34" s="6"/>
      <c r="AS34" s="6"/>
      <c r="AT34" s="6"/>
      <c r="AU34" s="6"/>
      <c r="BB34" s="6"/>
      <c r="BC34" s="6"/>
      <c r="BD34" s="6"/>
      <c r="BE34" s="6"/>
    </row>
    <row r="35" spans="2:57" ht="15" hidden="1" customHeight="1">
      <c r="B35" s="4" t="s">
        <v>324</v>
      </c>
      <c r="C35" s="4"/>
      <c r="D35" s="14" t="s">
        <v>265</v>
      </c>
      <c r="F35" s="4" t="e">
        <f>NA()</f>
        <v>#N/A</v>
      </c>
      <c r="G35" s="110">
        <f>IF(ISNA(F35),0,INDEX(IF(UPPER(RIGHT(F35,1))=Low,UnitCostLow, IF(UPPER(RIGHT(F35,1))=High,UnitCostHigh,UnitCostSpecified)),MATCH(UPPER(LEFT(F35,LEN(F35)-1)),CostCode,0)))</f>
        <v>0</v>
      </c>
      <c r="H35" s="3">
        <f t="shared" si="4"/>
        <v>0</v>
      </c>
      <c r="I35" s="38"/>
      <c r="J35" s="3">
        <f t="shared" si="0"/>
        <v>0</v>
      </c>
      <c r="K35" s="39">
        <f t="shared" si="5"/>
        <v>0</v>
      </c>
      <c r="O35" s="6"/>
      <c r="P35" s="6"/>
      <c r="Q35" s="6"/>
      <c r="R35" s="6"/>
      <c r="X35" s="6"/>
      <c r="Y35" s="6"/>
      <c r="Z35" s="6"/>
      <c r="AA35" s="6"/>
      <c r="AG35" s="6"/>
      <c r="AH35" s="6"/>
      <c r="AI35" s="6"/>
      <c r="AJ35" s="6"/>
      <c r="AK35" s="6"/>
      <c r="AL35" s="6"/>
      <c r="AM35" s="6"/>
      <c r="AN35" s="6"/>
      <c r="AO35" s="6"/>
      <c r="AR35" s="6"/>
      <c r="AS35" s="6"/>
      <c r="AT35" s="6"/>
      <c r="AU35" s="6"/>
      <c r="BB35" s="6"/>
      <c r="BC35" s="6"/>
      <c r="BD35" s="6"/>
      <c r="BE35" s="6"/>
    </row>
    <row r="36" spans="2:57" ht="15" hidden="1" customHeight="1">
      <c r="B36" s="4" t="s">
        <v>325</v>
      </c>
      <c r="C36" s="4"/>
      <c r="D36" s="14" t="s">
        <v>265</v>
      </c>
      <c r="F36" s="4" t="e">
        <f>NA()</f>
        <v>#N/A</v>
      </c>
      <c r="G36" s="110">
        <f>IF(ISNA(F36),0,INDEX(IF(UPPER(RIGHT(F36,1))=Low,UnitCostLow, IF(UPPER(RIGHT(F36,1))=High,UnitCostHigh,UnitCostSpecified)),MATCH(UPPER(LEFT(F36,LEN(F36)-1)),CostCode,0)))</f>
        <v>0</v>
      </c>
      <c r="H36" s="3">
        <f t="shared" si="4"/>
        <v>0</v>
      </c>
      <c r="I36" s="38"/>
      <c r="J36" s="3">
        <f t="shared" si="0"/>
        <v>0</v>
      </c>
      <c r="K36" s="39">
        <f t="shared" si="5"/>
        <v>0</v>
      </c>
      <c r="O36" s="6"/>
      <c r="P36" s="6"/>
      <c r="Q36" s="6"/>
      <c r="R36" s="6"/>
      <c r="X36" s="6"/>
      <c r="Y36" s="6"/>
      <c r="Z36" s="6"/>
      <c r="AA36" s="6"/>
      <c r="AG36" s="6"/>
      <c r="AH36" s="6"/>
      <c r="AI36" s="6"/>
      <c r="AJ36" s="6"/>
      <c r="AK36" s="6"/>
      <c r="AL36" s="6"/>
      <c r="AM36" s="6"/>
      <c r="AN36" s="6"/>
      <c r="AO36" s="6"/>
      <c r="AR36" s="6"/>
      <c r="AS36" s="6"/>
      <c r="AT36" s="6"/>
      <c r="AU36" s="6"/>
      <c r="BB36" s="6"/>
      <c r="BC36" s="6"/>
      <c r="BD36" s="6"/>
      <c r="BE36" s="6"/>
    </row>
    <row r="37" spans="2:57" ht="15" hidden="1" customHeight="1">
      <c r="B37" s="4" t="s">
        <v>826</v>
      </c>
      <c r="C37" s="4"/>
      <c r="D37" s="14" t="s">
        <v>39</v>
      </c>
      <c r="F37" s="4" t="s">
        <v>862</v>
      </c>
      <c r="G37" s="110">
        <f t="shared" ref="G37:G42" si="8">IF(ISNA(F37),0,INDEX(IF(UPPER(RIGHT(F37,1))=Low,UnitCostLow, IF(UPPER(RIGHT(F37,1))=High,UnitCostHigh,UnitCostSpecified)),MATCH(UPPER(LEFT(F37,LEN(F37)-1)),CostCode,0)))</f>
        <v>6</v>
      </c>
      <c r="H37" s="3">
        <f>G37*E37</f>
        <v>0</v>
      </c>
      <c r="I37" s="41"/>
      <c r="J37" s="3">
        <f>H37*I37</f>
        <v>0</v>
      </c>
      <c r="K37" s="42">
        <f t="shared" si="5"/>
        <v>0</v>
      </c>
      <c r="O37" s="6"/>
      <c r="P37" s="6"/>
      <c r="Q37" s="6"/>
      <c r="R37" s="6"/>
      <c r="X37" s="6"/>
      <c r="Y37" s="6"/>
      <c r="Z37" s="6"/>
      <c r="AA37" s="6"/>
      <c r="AG37" s="6"/>
      <c r="AH37" s="6"/>
      <c r="AI37" s="6"/>
      <c r="AJ37" s="6"/>
      <c r="AK37" s="6"/>
      <c r="AL37" s="6"/>
      <c r="AM37" s="6"/>
      <c r="AN37" s="6"/>
      <c r="AO37" s="6"/>
      <c r="AR37" s="6"/>
      <c r="AS37" s="6"/>
      <c r="AT37" s="6"/>
      <c r="AU37" s="6"/>
      <c r="BB37" s="6"/>
      <c r="BC37" s="6"/>
      <c r="BD37" s="6"/>
      <c r="BE37" s="6"/>
    </row>
    <row r="38" spans="2:57" ht="15" hidden="1" customHeight="1">
      <c r="B38" s="4" t="s">
        <v>382</v>
      </c>
      <c r="C38" s="4"/>
      <c r="D38" s="14" t="s">
        <v>239</v>
      </c>
      <c r="F38" s="4" t="s">
        <v>881</v>
      </c>
      <c r="G38" s="110">
        <f t="shared" si="8"/>
        <v>45</v>
      </c>
      <c r="H38" s="3">
        <f t="shared" si="4"/>
        <v>0</v>
      </c>
      <c r="I38" s="38"/>
      <c r="J38" s="3">
        <f t="shared" si="0"/>
        <v>0</v>
      </c>
      <c r="K38" s="39">
        <f t="shared" si="5"/>
        <v>0</v>
      </c>
      <c r="O38" s="6"/>
      <c r="P38" s="6"/>
      <c r="Q38" s="6"/>
      <c r="R38" s="6"/>
      <c r="X38" s="6"/>
      <c r="Y38" s="6"/>
      <c r="Z38" s="6"/>
      <c r="AA38" s="6"/>
      <c r="AG38" s="6"/>
      <c r="AH38" s="6"/>
      <c r="AI38" s="6"/>
      <c r="AJ38" s="6"/>
      <c r="AK38" s="6"/>
      <c r="AL38" s="6"/>
      <c r="AM38" s="6"/>
      <c r="AN38" s="6"/>
      <c r="AO38" s="6"/>
      <c r="AR38" s="6"/>
      <c r="AS38" s="6"/>
      <c r="AT38" s="6"/>
      <c r="AU38" s="6"/>
      <c r="BB38" s="6"/>
      <c r="BC38" s="6"/>
      <c r="BD38" s="6"/>
      <c r="BE38" s="6"/>
    </row>
    <row r="39" spans="2:57" ht="15" hidden="1" customHeight="1">
      <c r="B39" s="4" t="s">
        <v>877</v>
      </c>
      <c r="C39" s="4"/>
      <c r="D39" s="14" t="s">
        <v>39</v>
      </c>
      <c r="F39" s="4" t="s">
        <v>881</v>
      </c>
      <c r="G39" s="110">
        <f t="shared" si="8"/>
        <v>45</v>
      </c>
      <c r="H39" s="3">
        <f>G39*E39</f>
        <v>0</v>
      </c>
      <c r="I39" s="38"/>
      <c r="J39" s="3">
        <f>H39*I39</f>
        <v>0</v>
      </c>
      <c r="K39" s="39">
        <f t="shared" si="5"/>
        <v>0</v>
      </c>
      <c r="O39" s="6"/>
      <c r="P39" s="6"/>
      <c r="Q39" s="6"/>
      <c r="R39" s="6"/>
      <c r="X39" s="6"/>
      <c r="Y39" s="6"/>
      <c r="Z39" s="6"/>
      <c r="AA39" s="6"/>
      <c r="AG39" s="6"/>
      <c r="AH39" s="6"/>
      <c r="AI39" s="6"/>
      <c r="AJ39" s="6"/>
      <c r="AK39" s="6"/>
      <c r="AL39" s="6"/>
      <c r="AM39" s="6"/>
      <c r="AN39" s="6"/>
      <c r="AO39" s="6"/>
      <c r="AR39" s="6"/>
      <c r="AS39" s="6"/>
      <c r="AT39" s="6"/>
      <c r="AU39" s="6"/>
      <c r="BB39" s="6"/>
      <c r="BC39" s="6"/>
      <c r="BD39" s="6"/>
      <c r="BE39" s="6"/>
    </row>
    <row r="40" spans="2:57" ht="15" hidden="1" customHeight="1">
      <c r="B40" s="4" t="s">
        <v>878</v>
      </c>
      <c r="C40" s="4"/>
      <c r="D40" s="14" t="s">
        <v>39</v>
      </c>
      <c r="F40" s="4" t="s">
        <v>881</v>
      </c>
      <c r="G40" s="110">
        <f t="shared" si="8"/>
        <v>45</v>
      </c>
      <c r="H40" s="3">
        <f>G40*E40</f>
        <v>0</v>
      </c>
      <c r="I40" s="38"/>
      <c r="J40" s="3">
        <f>H40*I40</f>
        <v>0</v>
      </c>
      <c r="K40" s="39">
        <f t="shared" si="5"/>
        <v>0</v>
      </c>
      <c r="O40" s="6"/>
      <c r="P40" s="6"/>
      <c r="Q40" s="6"/>
      <c r="R40" s="6"/>
      <c r="X40" s="6"/>
      <c r="Y40" s="6"/>
      <c r="Z40" s="6"/>
      <c r="AA40" s="6"/>
      <c r="AG40" s="6"/>
      <c r="AH40" s="6"/>
      <c r="AI40" s="6"/>
      <c r="AJ40" s="6"/>
      <c r="AK40" s="6"/>
      <c r="AL40" s="6"/>
      <c r="AM40" s="6"/>
      <c r="AN40" s="6"/>
      <c r="AO40" s="6"/>
      <c r="AR40" s="6"/>
      <c r="AS40" s="6"/>
      <c r="AT40" s="6"/>
      <c r="AU40" s="6"/>
      <c r="BB40" s="6"/>
      <c r="BC40" s="6"/>
      <c r="BD40" s="6"/>
      <c r="BE40" s="6"/>
    </row>
    <row r="41" spans="2:57" ht="15" hidden="1" customHeight="1">
      <c r="B41" s="4" t="s">
        <v>879</v>
      </c>
      <c r="C41" s="4"/>
      <c r="D41" s="14" t="s">
        <v>39</v>
      </c>
      <c r="F41" s="4" t="s">
        <v>881</v>
      </c>
      <c r="G41" s="110">
        <f t="shared" si="8"/>
        <v>45</v>
      </c>
      <c r="H41" s="3">
        <f>G41*E41</f>
        <v>0</v>
      </c>
      <c r="I41" s="38"/>
      <c r="J41" s="3">
        <f>H41*I41</f>
        <v>0</v>
      </c>
      <c r="K41" s="39">
        <f t="shared" si="5"/>
        <v>0</v>
      </c>
      <c r="O41" s="6"/>
      <c r="P41" s="6"/>
      <c r="Q41" s="6"/>
      <c r="R41" s="6"/>
      <c r="X41" s="6"/>
      <c r="Y41" s="6"/>
      <c r="Z41" s="6"/>
      <c r="AA41" s="6"/>
      <c r="AG41" s="6"/>
      <c r="AH41" s="6"/>
      <c r="AI41" s="6"/>
      <c r="AJ41" s="6"/>
      <c r="AK41" s="6"/>
      <c r="AL41" s="6"/>
      <c r="AM41" s="6"/>
      <c r="AN41" s="6"/>
      <c r="AO41" s="6"/>
      <c r="AR41" s="6"/>
      <c r="AS41" s="6"/>
      <c r="AT41" s="6"/>
      <c r="AU41" s="6"/>
      <c r="BB41" s="6"/>
      <c r="BC41" s="6"/>
      <c r="BD41" s="6"/>
      <c r="BE41" s="6"/>
    </row>
    <row r="42" spans="2:57" ht="15" hidden="1" customHeight="1">
      <c r="B42" s="4" t="s">
        <v>880</v>
      </c>
      <c r="C42" s="4"/>
      <c r="D42" s="14" t="s">
        <v>39</v>
      </c>
      <c r="F42" s="4" t="s">
        <v>862</v>
      </c>
      <c r="G42" s="110">
        <f t="shared" si="8"/>
        <v>6</v>
      </c>
      <c r="H42" s="3">
        <f>G42*E42</f>
        <v>0</v>
      </c>
      <c r="I42" s="38"/>
      <c r="J42" s="3">
        <f>H42*I42</f>
        <v>0</v>
      </c>
      <c r="K42" s="39">
        <f t="shared" si="5"/>
        <v>0</v>
      </c>
      <c r="O42" s="6"/>
      <c r="P42" s="6"/>
      <c r="Q42" s="6"/>
      <c r="R42" s="6"/>
      <c r="X42" s="6"/>
      <c r="Y42" s="6"/>
      <c r="Z42" s="6"/>
      <c r="AA42" s="6"/>
      <c r="AG42" s="6"/>
      <c r="AH42" s="6"/>
      <c r="AI42" s="6"/>
      <c r="AJ42" s="6"/>
      <c r="AK42" s="6"/>
      <c r="AL42" s="6"/>
      <c r="AM42" s="6"/>
      <c r="AN42" s="6"/>
      <c r="AO42" s="6"/>
      <c r="AR42" s="6"/>
      <c r="AS42" s="6"/>
      <c r="AT42" s="6"/>
      <c r="AU42" s="6"/>
      <c r="BB42" s="6"/>
      <c r="BC42" s="6"/>
      <c r="BD42" s="6"/>
      <c r="BE42" s="6"/>
    </row>
    <row r="43" spans="2:57" ht="15" hidden="1" customHeight="1">
      <c r="B43" s="4" t="s">
        <v>847</v>
      </c>
      <c r="C43" s="4"/>
      <c r="D43" s="14" t="s">
        <v>39</v>
      </c>
      <c r="F43" s="4" t="s">
        <v>863</v>
      </c>
      <c r="G43" s="110">
        <v>12.63</v>
      </c>
      <c r="H43" s="3">
        <f t="shared" si="4"/>
        <v>0</v>
      </c>
      <c r="I43" s="41"/>
      <c r="J43" s="3">
        <f t="shared" si="0"/>
        <v>0</v>
      </c>
      <c r="K43" s="42">
        <f t="shared" si="5"/>
        <v>0</v>
      </c>
      <c r="O43" s="6"/>
      <c r="P43" s="6"/>
      <c r="Q43" s="6"/>
      <c r="R43" s="6"/>
      <c r="X43" s="6"/>
      <c r="Y43" s="6"/>
      <c r="Z43" s="6"/>
      <c r="AA43" s="6"/>
      <c r="AG43" s="6"/>
      <c r="AH43" s="6"/>
      <c r="AI43" s="6"/>
      <c r="AJ43" s="6"/>
      <c r="AK43" s="6"/>
      <c r="AL43" s="6"/>
      <c r="AM43" s="6"/>
      <c r="AN43" s="6"/>
      <c r="AO43" s="6"/>
      <c r="AR43" s="6"/>
      <c r="AS43" s="6"/>
      <c r="AT43" s="6"/>
      <c r="AU43" s="6"/>
      <c r="BB43" s="6"/>
      <c r="BC43" s="6"/>
      <c r="BD43" s="6"/>
      <c r="BE43" s="6"/>
    </row>
    <row r="44" spans="2:57" ht="15" customHeight="1">
      <c r="B44" s="58" t="s">
        <v>982</v>
      </c>
      <c r="C44" s="58"/>
      <c r="D44" s="59"/>
      <c r="E44" s="58"/>
      <c r="F44" s="58"/>
      <c r="G44" s="112"/>
      <c r="H44" s="61"/>
      <c r="I44" s="63"/>
      <c r="J44" s="61"/>
      <c r="K44" s="64"/>
      <c r="O44" s="6"/>
      <c r="P44" s="6"/>
      <c r="Q44" s="6"/>
      <c r="R44" s="6"/>
      <c r="X44" s="6"/>
      <c r="Y44" s="6"/>
      <c r="Z44" s="6"/>
      <c r="AA44" s="6"/>
      <c r="AG44" s="6"/>
      <c r="AH44" s="6"/>
      <c r="AI44" s="6"/>
      <c r="AJ44" s="6"/>
      <c r="AK44" s="6"/>
      <c r="AL44" s="6"/>
      <c r="AM44" s="6"/>
      <c r="AN44" s="6"/>
      <c r="AO44" s="6"/>
      <c r="AR44" s="6"/>
      <c r="AS44" s="6"/>
      <c r="AT44" s="6"/>
      <c r="AU44" s="6"/>
      <c r="BB44" s="6"/>
      <c r="BC44" s="6"/>
      <c r="BD44" s="6"/>
      <c r="BE44" s="6"/>
    </row>
    <row r="45" spans="2:57" s="19" customFormat="1" ht="44.4" hidden="1" customHeight="1">
      <c r="B45" s="18" t="s">
        <v>974</v>
      </c>
      <c r="C45" s="442"/>
      <c r="D45" s="326" t="s">
        <v>39</v>
      </c>
      <c r="E45" s="18">
        <v>0</v>
      </c>
      <c r="F45" s="18" t="s">
        <v>986</v>
      </c>
      <c r="G45" s="114">
        <v>143.41999999999999</v>
      </c>
      <c r="H45" s="327">
        <f t="shared" ref="H45:H48" si="9">G45*E45</f>
        <v>0</v>
      </c>
      <c r="I45" s="331">
        <v>1</v>
      </c>
      <c r="J45" s="327">
        <f t="shared" ref="J45:J48" si="10">H45*I45</f>
        <v>0</v>
      </c>
      <c r="K45" s="329">
        <f t="shared" ref="K45:K48" si="11">+H45*(1-I45)</f>
        <v>0</v>
      </c>
    </row>
    <row r="46" spans="2:57" s="19" customFormat="1" ht="37.950000000000003" hidden="1" customHeight="1">
      <c r="B46" s="18" t="s">
        <v>976</v>
      </c>
      <c r="C46" s="442"/>
      <c r="D46" s="326" t="s">
        <v>39</v>
      </c>
      <c r="E46" s="18">
        <v>0</v>
      </c>
      <c r="F46" s="18" t="s">
        <v>987</v>
      </c>
      <c r="G46" s="114">
        <v>142.41</v>
      </c>
      <c r="H46" s="327">
        <f t="shared" si="9"/>
        <v>0</v>
      </c>
      <c r="I46" s="331">
        <v>1</v>
      </c>
      <c r="J46" s="327">
        <f t="shared" si="10"/>
        <v>0</v>
      </c>
      <c r="K46" s="329">
        <f t="shared" si="11"/>
        <v>0</v>
      </c>
    </row>
    <row r="47" spans="2:57" s="19" customFormat="1" ht="19.350000000000001" hidden="1" customHeight="1">
      <c r="B47" s="18" t="s">
        <v>979</v>
      </c>
      <c r="C47" s="450"/>
      <c r="D47" s="326" t="s">
        <v>39</v>
      </c>
      <c r="E47" s="18">
        <v>0</v>
      </c>
      <c r="F47" s="18" t="s">
        <v>985</v>
      </c>
      <c r="G47" s="114">
        <v>143.41999999999999</v>
      </c>
      <c r="H47" s="327">
        <f t="shared" si="9"/>
        <v>0</v>
      </c>
      <c r="I47" s="331">
        <v>1</v>
      </c>
      <c r="J47" s="327">
        <f t="shared" si="10"/>
        <v>0</v>
      </c>
      <c r="K47" s="329">
        <f t="shared" si="11"/>
        <v>0</v>
      </c>
    </row>
    <row r="48" spans="2:57" ht="15" hidden="1" customHeight="1">
      <c r="B48" s="4" t="s">
        <v>983</v>
      </c>
      <c r="C48" s="4"/>
      <c r="D48" s="14" t="s">
        <v>39</v>
      </c>
      <c r="E48" s="4">
        <v>0</v>
      </c>
      <c r="F48" s="4" t="s">
        <v>984</v>
      </c>
      <c r="G48" s="110">
        <v>25000</v>
      </c>
      <c r="H48" s="3">
        <f t="shared" si="9"/>
        <v>0</v>
      </c>
      <c r="I48" s="41">
        <v>1</v>
      </c>
      <c r="J48" s="3">
        <f t="shared" si="10"/>
        <v>0</v>
      </c>
      <c r="K48" s="39">
        <f t="shared" si="11"/>
        <v>0</v>
      </c>
      <c r="O48" s="6"/>
      <c r="P48" s="6"/>
      <c r="Q48" s="6"/>
      <c r="R48" s="6"/>
      <c r="X48" s="6"/>
      <c r="Y48" s="6"/>
      <c r="Z48" s="6"/>
      <c r="AA48" s="6"/>
      <c r="AG48" s="6"/>
      <c r="AH48" s="6"/>
      <c r="AI48" s="6"/>
      <c r="AJ48" s="6"/>
      <c r="AK48" s="6"/>
      <c r="AL48" s="6"/>
      <c r="AM48" s="6"/>
      <c r="AN48" s="6"/>
      <c r="AO48" s="6"/>
      <c r="AR48" s="6"/>
      <c r="AS48" s="6"/>
      <c r="AT48" s="6"/>
      <c r="AU48" s="6"/>
      <c r="BB48" s="6"/>
      <c r="BC48" s="6"/>
      <c r="BD48" s="6"/>
      <c r="BE48" s="6"/>
    </row>
    <row r="49" spans="2:57" ht="15" customHeight="1">
      <c r="B49" s="58" t="s">
        <v>988</v>
      </c>
      <c r="C49" s="58"/>
      <c r="D49" s="59"/>
      <c r="E49" s="58"/>
      <c r="F49" s="58"/>
      <c r="G49" s="112"/>
      <c r="H49" s="61"/>
      <c r="I49" s="65"/>
      <c r="J49" s="61"/>
      <c r="K49" s="66"/>
      <c r="O49" s="6"/>
      <c r="P49" s="6"/>
      <c r="Q49" s="6"/>
      <c r="R49" s="6"/>
      <c r="X49" s="6"/>
      <c r="Y49" s="6"/>
      <c r="Z49" s="6"/>
      <c r="AA49" s="6"/>
      <c r="AG49" s="6"/>
      <c r="AH49" s="6"/>
      <c r="AI49" s="6"/>
      <c r="AJ49" s="6"/>
      <c r="AK49" s="6"/>
      <c r="AL49" s="6"/>
      <c r="AM49" s="6"/>
      <c r="AN49" s="6"/>
      <c r="AO49" s="6"/>
      <c r="AR49" s="6"/>
      <c r="AS49" s="6"/>
      <c r="AT49" s="6"/>
      <c r="AU49" s="6"/>
      <c r="BB49" s="6"/>
      <c r="BC49" s="6"/>
      <c r="BD49" s="6"/>
      <c r="BE49" s="6"/>
    </row>
    <row r="50" spans="2:57" ht="15" hidden="1" customHeight="1">
      <c r="B50" s="4" t="s">
        <v>990</v>
      </c>
      <c r="C50" s="298"/>
      <c r="D50" s="14" t="s">
        <v>39</v>
      </c>
      <c r="E50" s="4">
        <v>0</v>
      </c>
      <c r="F50" s="4" t="s">
        <v>994</v>
      </c>
      <c r="G50" s="110">
        <v>33.11</v>
      </c>
      <c r="H50" s="3">
        <f t="shared" ref="H50:H51" si="12">G50*E50</f>
        <v>0</v>
      </c>
      <c r="I50" s="41">
        <v>1</v>
      </c>
      <c r="J50" s="3">
        <f t="shared" ref="J50:J51" si="13">H50*I50</f>
        <v>0</v>
      </c>
      <c r="K50" s="39">
        <f t="shared" ref="K50:K51" si="14">+H50*(1-I50)</f>
        <v>0</v>
      </c>
      <c r="O50" s="6"/>
      <c r="P50" s="6"/>
      <c r="Q50" s="6"/>
      <c r="R50" s="6"/>
      <c r="X50" s="6"/>
      <c r="Y50" s="6"/>
      <c r="Z50" s="6"/>
      <c r="AA50" s="6"/>
      <c r="AG50" s="6"/>
      <c r="AH50" s="6"/>
      <c r="AI50" s="6"/>
      <c r="AJ50" s="6"/>
      <c r="AK50" s="6"/>
      <c r="AL50" s="6"/>
      <c r="AM50" s="6"/>
      <c r="AN50" s="6"/>
      <c r="AO50" s="6"/>
      <c r="AR50" s="6"/>
      <c r="AS50" s="6"/>
      <c r="AT50" s="6"/>
      <c r="AU50" s="6"/>
      <c r="BB50" s="6"/>
      <c r="BC50" s="6"/>
      <c r="BD50" s="6"/>
      <c r="BE50" s="6"/>
    </row>
    <row r="51" spans="2:57" s="19" customFormat="1" ht="28.95" hidden="1" customHeight="1">
      <c r="B51" s="18" t="s">
        <v>991</v>
      </c>
      <c r="C51" s="325"/>
      <c r="D51" s="326" t="s">
        <v>39</v>
      </c>
      <c r="E51" s="18">
        <v>0</v>
      </c>
      <c r="F51" s="18" t="s">
        <v>993</v>
      </c>
      <c r="G51" s="114">
        <v>20.78</v>
      </c>
      <c r="H51" s="3">
        <f t="shared" si="12"/>
        <v>0</v>
      </c>
      <c r="I51" s="41">
        <v>1</v>
      </c>
      <c r="J51" s="3">
        <f t="shared" si="13"/>
        <v>0</v>
      </c>
      <c r="K51" s="39">
        <f t="shared" si="14"/>
        <v>0</v>
      </c>
    </row>
    <row r="52" spans="2:57" ht="15" customHeight="1">
      <c r="B52" s="58" t="s">
        <v>997</v>
      </c>
      <c r="C52" s="58"/>
      <c r="D52" s="59"/>
      <c r="E52" s="58"/>
      <c r="F52" s="58"/>
      <c r="G52" s="112"/>
      <c r="H52" s="61"/>
      <c r="I52" s="65"/>
      <c r="J52" s="61"/>
      <c r="K52" s="66"/>
      <c r="O52" s="6"/>
      <c r="P52" s="6"/>
      <c r="Q52" s="6"/>
      <c r="R52" s="6"/>
      <c r="X52" s="6"/>
      <c r="Y52" s="6"/>
      <c r="Z52" s="6"/>
      <c r="AA52" s="6"/>
      <c r="AG52" s="6"/>
      <c r="AH52" s="6"/>
      <c r="AI52" s="6"/>
      <c r="AJ52" s="6"/>
      <c r="AK52" s="6"/>
      <c r="AL52" s="6"/>
      <c r="AM52" s="6"/>
      <c r="AN52" s="6"/>
      <c r="AO52" s="6"/>
      <c r="AR52" s="6"/>
      <c r="AS52" s="6"/>
      <c r="AT52" s="6"/>
      <c r="AU52" s="6"/>
      <c r="BB52" s="6"/>
      <c r="BC52" s="6"/>
      <c r="BD52" s="6"/>
      <c r="BE52" s="6"/>
    </row>
    <row r="53" spans="2:57" ht="15" hidden="1" customHeight="1">
      <c r="B53" s="4" t="s">
        <v>999</v>
      </c>
      <c r="C53" s="4"/>
      <c r="D53" s="13" t="s">
        <v>39</v>
      </c>
      <c r="E53" s="4">
        <v>0</v>
      </c>
      <c r="F53" s="18" t="s">
        <v>899</v>
      </c>
      <c r="G53" s="110">
        <v>1.81</v>
      </c>
      <c r="H53" s="3">
        <f t="shared" ref="H53:H69" si="15">G53*E53</f>
        <v>0</v>
      </c>
      <c r="I53" s="41">
        <v>1</v>
      </c>
      <c r="J53" s="3">
        <f t="shared" si="0"/>
        <v>0</v>
      </c>
      <c r="K53" s="42">
        <f t="shared" ref="K53:K75" si="16">+H53*(1-I53)</f>
        <v>0</v>
      </c>
      <c r="O53" s="6"/>
      <c r="P53" s="6"/>
      <c r="Q53" s="6"/>
      <c r="R53" s="6"/>
      <c r="X53" s="6"/>
      <c r="Y53" s="6"/>
      <c r="Z53" s="6"/>
      <c r="AA53" s="6"/>
      <c r="AG53" s="6"/>
      <c r="AH53" s="6"/>
      <c r="AI53" s="6"/>
      <c r="AJ53" s="6"/>
      <c r="AK53" s="6"/>
      <c r="AL53" s="6"/>
      <c r="AM53" s="6"/>
      <c r="AN53" s="6"/>
      <c r="AO53" s="6"/>
      <c r="AR53" s="6"/>
      <c r="AS53" s="6"/>
      <c r="AT53" s="6"/>
      <c r="AU53" s="6"/>
      <c r="BB53" s="6"/>
      <c r="BC53" s="6"/>
      <c r="BD53" s="6"/>
      <c r="BE53" s="6"/>
    </row>
    <row r="54" spans="2:57" ht="15" hidden="1" customHeight="1">
      <c r="B54" s="4" t="s">
        <v>1000</v>
      </c>
      <c r="C54" s="4"/>
      <c r="D54" s="13" t="s">
        <v>39</v>
      </c>
      <c r="E54" s="4">
        <v>0</v>
      </c>
      <c r="F54" s="18" t="s">
        <v>899</v>
      </c>
      <c r="G54" s="110">
        <v>1.81</v>
      </c>
      <c r="H54" s="3">
        <f t="shared" si="15"/>
        <v>0</v>
      </c>
      <c r="I54" s="41">
        <v>1</v>
      </c>
      <c r="J54" s="3">
        <f t="shared" si="0"/>
        <v>0</v>
      </c>
      <c r="K54" s="42">
        <f t="shared" si="16"/>
        <v>0</v>
      </c>
      <c r="O54" s="6"/>
      <c r="P54" s="6"/>
      <c r="Q54" s="6"/>
      <c r="R54" s="6"/>
      <c r="X54" s="6"/>
      <c r="Y54" s="6"/>
      <c r="Z54" s="6"/>
      <c r="AA54" s="6"/>
      <c r="AG54" s="6"/>
      <c r="AH54" s="6"/>
      <c r="AI54" s="6"/>
      <c r="AJ54" s="6"/>
      <c r="AK54" s="6"/>
      <c r="AL54" s="6"/>
      <c r="AM54" s="6"/>
      <c r="AN54" s="6"/>
      <c r="AO54" s="6"/>
      <c r="AR54" s="6"/>
      <c r="AS54" s="6"/>
      <c r="AT54" s="6"/>
      <c r="AU54" s="6"/>
      <c r="BB54" s="6"/>
      <c r="BC54" s="6"/>
      <c r="BD54" s="6"/>
      <c r="BE54" s="6"/>
    </row>
    <row r="55" spans="2:57" ht="15" hidden="1" customHeight="1">
      <c r="B55" s="4" t="s">
        <v>1001</v>
      </c>
      <c r="C55" s="4"/>
      <c r="D55" s="13" t="s">
        <v>39</v>
      </c>
      <c r="E55" s="4">
        <v>0</v>
      </c>
      <c r="F55" s="18" t="s">
        <v>899</v>
      </c>
      <c r="G55" s="110">
        <v>1.81</v>
      </c>
      <c r="H55" s="3">
        <f t="shared" si="15"/>
        <v>0</v>
      </c>
      <c r="I55" s="41">
        <v>1</v>
      </c>
      <c r="J55" s="3">
        <f t="shared" si="0"/>
        <v>0</v>
      </c>
      <c r="K55" s="42">
        <f t="shared" si="16"/>
        <v>0</v>
      </c>
      <c r="O55" s="6"/>
      <c r="P55" s="6"/>
      <c r="Q55" s="6"/>
      <c r="R55" s="6"/>
      <c r="X55" s="6"/>
      <c r="Y55" s="6"/>
      <c r="Z55" s="6"/>
      <c r="AA55" s="6"/>
      <c r="AG55" s="6"/>
      <c r="AH55" s="6"/>
      <c r="AI55" s="6"/>
      <c r="AJ55" s="6"/>
      <c r="AK55" s="6"/>
      <c r="AL55" s="6"/>
      <c r="AM55" s="6"/>
      <c r="AN55" s="6"/>
      <c r="AO55" s="6"/>
      <c r="AR55" s="6"/>
      <c r="AS55" s="6"/>
      <c r="AT55" s="6"/>
      <c r="AU55" s="6"/>
      <c r="BB55" s="6"/>
      <c r="BC55" s="6"/>
      <c r="BD55" s="6"/>
      <c r="BE55" s="6"/>
    </row>
    <row r="56" spans="2:57" ht="15" hidden="1" customHeight="1">
      <c r="B56" s="4" t="s">
        <v>1002</v>
      </c>
      <c r="C56" s="4"/>
      <c r="D56" s="13" t="s">
        <v>39</v>
      </c>
      <c r="E56" s="4">
        <v>0</v>
      </c>
      <c r="F56" s="18" t="s">
        <v>899</v>
      </c>
      <c r="G56" s="110">
        <v>1.81</v>
      </c>
      <c r="H56" s="3">
        <f t="shared" si="15"/>
        <v>0</v>
      </c>
      <c r="I56" s="41">
        <v>1</v>
      </c>
      <c r="J56" s="3">
        <f t="shared" si="0"/>
        <v>0</v>
      </c>
      <c r="K56" s="42">
        <f t="shared" si="16"/>
        <v>0</v>
      </c>
      <c r="O56" s="6"/>
      <c r="P56" s="6"/>
      <c r="Q56" s="6"/>
      <c r="R56" s="6"/>
      <c r="X56" s="6"/>
      <c r="Y56" s="6"/>
      <c r="Z56" s="6"/>
      <c r="AA56" s="6"/>
      <c r="AG56" s="6"/>
      <c r="AH56" s="6"/>
      <c r="AI56" s="6"/>
      <c r="AJ56" s="6"/>
      <c r="AK56" s="6"/>
      <c r="AL56" s="6"/>
      <c r="AM56" s="6"/>
      <c r="AN56" s="6"/>
      <c r="AO56" s="6"/>
      <c r="AR56" s="6"/>
      <c r="AS56" s="6"/>
      <c r="AT56" s="6"/>
      <c r="AU56" s="6"/>
      <c r="BB56" s="6"/>
      <c r="BC56" s="6"/>
      <c r="BD56" s="6"/>
      <c r="BE56" s="6"/>
    </row>
    <row r="57" spans="2:57" ht="15" hidden="1" customHeight="1">
      <c r="B57" s="4" t="s">
        <v>1003</v>
      </c>
      <c r="C57" s="4"/>
      <c r="D57" s="13" t="s">
        <v>39</v>
      </c>
      <c r="E57" s="4">
        <v>0</v>
      </c>
      <c r="F57" s="18" t="s">
        <v>899</v>
      </c>
      <c r="G57" s="110">
        <v>1.81</v>
      </c>
      <c r="H57" s="3">
        <f t="shared" si="15"/>
        <v>0</v>
      </c>
      <c r="I57" s="41">
        <v>1</v>
      </c>
      <c r="J57" s="3">
        <f t="shared" si="0"/>
        <v>0</v>
      </c>
      <c r="K57" s="42">
        <f t="shared" si="16"/>
        <v>0</v>
      </c>
      <c r="O57" s="6"/>
      <c r="P57" s="6"/>
      <c r="Q57" s="6"/>
      <c r="R57" s="6"/>
      <c r="X57" s="6"/>
      <c r="Y57" s="6"/>
      <c r="Z57" s="6"/>
      <c r="AA57" s="6"/>
      <c r="AG57" s="6"/>
      <c r="AH57" s="6"/>
      <c r="AI57" s="6"/>
      <c r="AJ57" s="6"/>
      <c r="AK57" s="6"/>
      <c r="AL57" s="6"/>
      <c r="AM57" s="6"/>
      <c r="AN57" s="6"/>
      <c r="AO57" s="6"/>
      <c r="AR57" s="6"/>
      <c r="AS57" s="6"/>
      <c r="AT57" s="6"/>
      <c r="AU57" s="6"/>
      <c r="BB57" s="6"/>
      <c r="BC57" s="6"/>
      <c r="BD57" s="6"/>
      <c r="BE57" s="6"/>
    </row>
    <row r="58" spans="2:57" s="19" customFormat="1" ht="16.95" hidden="1" customHeight="1">
      <c r="B58" s="18" t="s">
        <v>1004</v>
      </c>
      <c r="C58" s="450"/>
      <c r="D58" s="16" t="s">
        <v>39</v>
      </c>
      <c r="E58" s="18">
        <v>0</v>
      </c>
      <c r="F58" s="18" t="s">
        <v>899</v>
      </c>
      <c r="G58" s="114">
        <v>1.81</v>
      </c>
      <c r="H58" s="327">
        <f>G58*E58</f>
        <v>0</v>
      </c>
      <c r="I58" s="331">
        <v>1</v>
      </c>
      <c r="J58" s="327">
        <f>H58*I58</f>
        <v>0</v>
      </c>
      <c r="K58" s="332">
        <f>+H58*(1-I58)</f>
        <v>0</v>
      </c>
    </row>
    <row r="59" spans="2:57" ht="15" hidden="1" customHeight="1">
      <c r="B59" s="4" t="s">
        <v>1031</v>
      </c>
      <c r="C59" s="4"/>
      <c r="D59" s="13" t="s">
        <v>39</v>
      </c>
      <c r="E59" s="4">
        <v>0</v>
      </c>
      <c r="G59" s="110">
        <v>3.5</v>
      </c>
      <c r="H59" s="3">
        <f>G59*E59</f>
        <v>0</v>
      </c>
      <c r="I59" s="41">
        <v>1</v>
      </c>
      <c r="J59" s="3">
        <f>H59*I59</f>
        <v>0</v>
      </c>
      <c r="K59" s="42">
        <f>+H59*(1-I59)</f>
        <v>0</v>
      </c>
      <c r="O59" s="6"/>
      <c r="P59" s="6"/>
      <c r="Q59" s="6"/>
      <c r="R59" s="6"/>
      <c r="X59" s="6"/>
      <c r="Y59" s="6"/>
      <c r="Z59" s="6"/>
      <c r="AA59" s="6"/>
      <c r="AG59" s="6"/>
      <c r="AH59" s="6"/>
      <c r="AI59" s="6"/>
      <c r="AJ59" s="6"/>
      <c r="AK59" s="6"/>
      <c r="AL59" s="6"/>
      <c r="AM59" s="6"/>
      <c r="AN59" s="6"/>
      <c r="AO59" s="6"/>
      <c r="AR59" s="6"/>
      <c r="AS59" s="6"/>
      <c r="AT59" s="6"/>
      <c r="AU59" s="6"/>
      <c r="BB59" s="6"/>
      <c r="BC59" s="6"/>
      <c r="BD59" s="6"/>
      <c r="BE59" s="6"/>
    </row>
    <row r="60" spans="2:57" ht="15" hidden="1" customHeight="1">
      <c r="B60" s="4" t="s">
        <v>1032</v>
      </c>
      <c r="C60" s="4"/>
      <c r="D60" s="13" t="s">
        <v>39</v>
      </c>
      <c r="E60" s="4">
        <v>0</v>
      </c>
      <c r="F60" s="4" t="s">
        <v>924</v>
      </c>
      <c r="G60" s="110">
        <v>2.72</v>
      </c>
      <c r="H60" s="327">
        <f>G60*E60</f>
        <v>0</v>
      </c>
      <c r="I60" s="331">
        <v>1</v>
      </c>
      <c r="J60" s="327">
        <f>H60*I60</f>
        <v>0</v>
      </c>
      <c r="K60" s="332">
        <f>+H60*(1-I60)</f>
        <v>0</v>
      </c>
      <c r="O60" s="6"/>
      <c r="P60" s="6"/>
      <c r="Q60" s="6"/>
      <c r="R60" s="6"/>
      <c r="X60" s="6"/>
      <c r="Y60" s="6"/>
      <c r="Z60" s="6"/>
      <c r="AA60" s="6"/>
      <c r="AG60" s="6"/>
      <c r="AH60" s="6"/>
      <c r="AI60" s="6"/>
      <c r="AJ60" s="6"/>
      <c r="AK60" s="6"/>
      <c r="AL60" s="6"/>
      <c r="AM60" s="6"/>
      <c r="AN60" s="6"/>
      <c r="AO60" s="6"/>
      <c r="AR60" s="6"/>
      <c r="AS60" s="6"/>
      <c r="AT60" s="6"/>
      <c r="AU60" s="6"/>
      <c r="BB60" s="6"/>
      <c r="BC60" s="6"/>
      <c r="BD60" s="6"/>
      <c r="BE60" s="6"/>
    </row>
    <row r="61" spans="2:57" ht="15" hidden="1" customHeight="1">
      <c r="B61" s="4" t="s">
        <v>466</v>
      </c>
      <c r="C61" s="4"/>
      <c r="D61" s="13" t="s">
        <v>39</v>
      </c>
      <c r="F61" s="4" t="e">
        <f>NA()</f>
        <v>#N/A</v>
      </c>
      <c r="G61" s="110">
        <f>IF(ISNA(F61),0,INDEX(IF(UPPER(RIGHT(F61,1))=Low,UnitCostLow, IF(UPPER(RIGHT(F61,1))=High,UnitCostHigh,UnitCostSpecified)),MATCH(UPPER(LEFT(F61,LEN(F61)-1)),CostCode,0)))</f>
        <v>0</v>
      </c>
      <c r="H61" s="3">
        <f t="shared" si="15"/>
        <v>0</v>
      </c>
      <c r="I61" s="41"/>
      <c r="J61" s="3">
        <f t="shared" si="0"/>
        <v>0</v>
      </c>
      <c r="K61" s="42">
        <f t="shared" si="16"/>
        <v>0</v>
      </c>
      <c r="O61" s="6"/>
      <c r="P61" s="6"/>
      <c r="Q61" s="6"/>
      <c r="R61" s="6"/>
      <c r="X61" s="6"/>
      <c r="Y61" s="6"/>
      <c r="Z61" s="6"/>
      <c r="AA61" s="6"/>
      <c r="AG61" s="6"/>
      <c r="AH61" s="6"/>
      <c r="AI61" s="6"/>
      <c r="AJ61" s="6"/>
      <c r="AK61" s="6"/>
      <c r="AL61" s="6"/>
      <c r="AM61" s="6"/>
      <c r="AN61" s="6"/>
      <c r="AO61" s="6"/>
      <c r="AR61" s="6"/>
      <c r="AS61" s="6"/>
      <c r="AT61" s="6"/>
      <c r="AU61" s="6"/>
      <c r="BB61" s="6"/>
      <c r="BC61" s="6"/>
      <c r="BD61" s="6"/>
      <c r="BE61" s="6"/>
    </row>
    <row r="62" spans="2:57" ht="15" hidden="1" customHeight="1">
      <c r="B62" s="4" t="s">
        <v>467</v>
      </c>
      <c r="C62" s="4"/>
      <c r="D62" s="13" t="s">
        <v>39</v>
      </c>
      <c r="F62" s="4" t="e">
        <f>NA()</f>
        <v>#N/A</v>
      </c>
      <c r="G62" s="110">
        <f>IF(ISNA(F62),0,INDEX(IF(UPPER(RIGHT(F62,1))=Low,UnitCostLow, IF(UPPER(RIGHT(F62,1))=High,UnitCostHigh,UnitCostSpecified)),MATCH(UPPER(LEFT(F62,LEN(F62)-1)),CostCode,0)))</f>
        <v>0</v>
      </c>
      <c r="H62" s="3">
        <f t="shared" si="15"/>
        <v>0</v>
      </c>
      <c r="I62" s="41"/>
      <c r="J62" s="3">
        <f t="shared" si="0"/>
        <v>0</v>
      </c>
      <c r="K62" s="42">
        <f t="shared" si="16"/>
        <v>0</v>
      </c>
      <c r="O62" s="6"/>
      <c r="P62" s="6"/>
      <c r="Q62" s="6"/>
      <c r="R62" s="6"/>
      <c r="X62" s="6"/>
      <c r="Y62" s="6"/>
      <c r="Z62" s="6"/>
      <c r="AA62" s="6"/>
      <c r="AG62" s="6"/>
      <c r="AH62" s="6"/>
      <c r="AI62" s="6"/>
      <c r="AJ62" s="6"/>
      <c r="AK62" s="6"/>
      <c r="AL62" s="6"/>
      <c r="AM62" s="6"/>
      <c r="AN62" s="6"/>
      <c r="AO62" s="6"/>
      <c r="AR62" s="6"/>
      <c r="AS62" s="6"/>
      <c r="AT62" s="6"/>
      <c r="AU62" s="6"/>
      <c r="BB62" s="6"/>
      <c r="BC62" s="6"/>
      <c r="BD62" s="6"/>
      <c r="BE62" s="6"/>
    </row>
    <row r="63" spans="2:57" ht="15" hidden="1" customHeight="1">
      <c r="B63" s="4" t="s">
        <v>469</v>
      </c>
      <c r="C63" s="4"/>
      <c r="D63" s="13" t="s">
        <v>39</v>
      </c>
      <c r="F63" s="4" t="s">
        <v>869</v>
      </c>
      <c r="G63" s="110">
        <v>8.4700000000000006</v>
      </c>
      <c r="H63" s="3">
        <f t="shared" si="15"/>
        <v>0</v>
      </c>
      <c r="I63" s="41"/>
      <c r="J63" s="3">
        <f t="shared" si="0"/>
        <v>0</v>
      </c>
      <c r="K63" s="42">
        <f t="shared" si="16"/>
        <v>0</v>
      </c>
      <c r="O63" s="6"/>
      <c r="P63" s="6"/>
      <c r="Q63" s="6"/>
      <c r="R63" s="6"/>
      <c r="X63" s="6"/>
      <c r="Y63" s="6"/>
      <c r="Z63" s="6"/>
      <c r="AA63" s="6"/>
      <c r="AG63" s="6"/>
      <c r="AH63" s="6"/>
      <c r="AI63" s="6"/>
      <c r="AJ63" s="6"/>
      <c r="AK63" s="6"/>
      <c r="AL63" s="6"/>
      <c r="AM63" s="6"/>
      <c r="AN63" s="6"/>
      <c r="AO63" s="6"/>
      <c r="AR63" s="6"/>
      <c r="AS63" s="6"/>
      <c r="AT63" s="6"/>
      <c r="AU63" s="6"/>
      <c r="BB63" s="6"/>
      <c r="BC63" s="6"/>
      <c r="BD63" s="6"/>
      <c r="BE63" s="6"/>
    </row>
    <row r="64" spans="2:57" ht="15" hidden="1" customHeight="1">
      <c r="B64" s="4" t="s">
        <v>883</v>
      </c>
      <c r="C64" s="4"/>
      <c r="D64" s="13" t="s">
        <v>39</v>
      </c>
      <c r="F64" s="4" t="s">
        <v>869</v>
      </c>
      <c r="G64" s="110">
        <v>8.4700000000000006</v>
      </c>
      <c r="H64" s="3">
        <f t="shared" si="15"/>
        <v>0</v>
      </c>
      <c r="I64" s="41"/>
      <c r="J64" s="3">
        <f t="shared" si="0"/>
        <v>0</v>
      </c>
      <c r="K64" s="42">
        <f t="shared" si="16"/>
        <v>0</v>
      </c>
      <c r="O64" s="6"/>
      <c r="P64" s="6"/>
      <c r="Q64" s="6"/>
      <c r="R64" s="6"/>
      <c r="X64" s="6"/>
      <c r="Y64" s="6"/>
      <c r="Z64" s="6"/>
      <c r="AA64" s="6"/>
      <c r="AG64" s="6"/>
      <c r="AH64" s="6"/>
      <c r="AI64" s="6"/>
      <c r="AJ64" s="6"/>
      <c r="AK64" s="6"/>
      <c r="AL64" s="6"/>
      <c r="AM64" s="6"/>
      <c r="AN64" s="6"/>
      <c r="AO64" s="6"/>
      <c r="AR64" s="6"/>
      <c r="AS64" s="6"/>
      <c r="AT64" s="6"/>
      <c r="AU64" s="6"/>
      <c r="BB64" s="6"/>
      <c r="BC64" s="6"/>
      <c r="BD64" s="6"/>
      <c r="BE64" s="6"/>
    </row>
    <row r="65" spans="2:57" ht="15" hidden="1" customHeight="1">
      <c r="B65" s="4" t="s">
        <v>876</v>
      </c>
      <c r="C65" s="4"/>
      <c r="D65" s="13" t="s">
        <v>39</v>
      </c>
      <c r="F65" s="4" t="s">
        <v>869</v>
      </c>
      <c r="G65" s="110">
        <v>8.4700000000000006</v>
      </c>
      <c r="H65" s="3">
        <f t="shared" si="15"/>
        <v>0</v>
      </c>
      <c r="I65" s="41"/>
      <c r="J65" s="3">
        <f t="shared" si="0"/>
        <v>0</v>
      </c>
      <c r="K65" s="42">
        <f t="shared" si="16"/>
        <v>0</v>
      </c>
      <c r="O65" s="6"/>
      <c r="P65" s="6"/>
      <c r="Q65" s="6"/>
      <c r="R65" s="6"/>
      <c r="X65" s="6"/>
      <c r="Y65" s="6"/>
      <c r="Z65" s="6"/>
      <c r="AA65" s="6"/>
      <c r="AG65" s="6"/>
      <c r="AH65" s="6"/>
      <c r="AI65" s="6"/>
      <c r="AJ65" s="6"/>
      <c r="AK65" s="6"/>
      <c r="AL65" s="6"/>
      <c r="AM65" s="6"/>
      <c r="AN65" s="6"/>
      <c r="AO65" s="6"/>
      <c r="AR65" s="6"/>
      <c r="AS65" s="6"/>
      <c r="AT65" s="6"/>
      <c r="AU65" s="6"/>
      <c r="BB65" s="6"/>
      <c r="BC65" s="6"/>
      <c r="BD65" s="6"/>
      <c r="BE65" s="6"/>
    </row>
    <row r="66" spans="2:57" ht="15" hidden="1" customHeight="1">
      <c r="B66" s="4" t="s">
        <v>877</v>
      </c>
      <c r="C66" s="4"/>
      <c r="D66" s="13" t="s">
        <v>39</v>
      </c>
      <c r="F66" s="4" t="s">
        <v>869</v>
      </c>
      <c r="G66" s="110">
        <v>8.4700000000000006</v>
      </c>
      <c r="H66" s="3">
        <f t="shared" si="15"/>
        <v>0</v>
      </c>
      <c r="I66" s="41"/>
      <c r="J66" s="3">
        <f t="shared" si="0"/>
        <v>0</v>
      </c>
      <c r="K66" s="42">
        <f t="shared" si="16"/>
        <v>0</v>
      </c>
      <c r="O66" s="6"/>
      <c r="P66" s="6"/>
      <c r="Q66" s="6"/>
      <c r="R66" s="6"/>
      <c r="X66" s="6"/>
      <c r="Y66" s="6"/>
      <c r="Z66" s="6"/>
      <c r="AA66" s="6"/>
      <c r="AG66" s="6"/>
      <c r="AH66" s="6"/>
      <c r="AI66" s="6"/>
      <c r="AJ66" s="6"/>
      <c r="AK66" s="6"/>
      <c r="AL66" s="6"/>
      <c r="AM66" s="6"/>
      <c r="AN66" s="6"/>
      <c r="AO66" s="6"/>
      <c r="AR66" s="6"/>
      <c r="AS66" s="6"/>
      <c r="AT66" s="6"/>
      <c r="AU66" s="6"/>
      <c r="BB66" s="6"/>
      <c r="BC66" s="6"/>
      <c r="BD66" s="6"/>
      <c r="BE66" s="6"/>
    </row>
    <row r="67" spans="2:57" ht="15" hidden="1" customHeight="1">
      <c r="B67" s="4" t="s">
        <v>878</v>
      </c>
      <c r="C67" s="4"/>
      <c r="D67" s="13" t="s">
        <v>39</v>
      </c>
      <c r="E67" s="6"/>
      <c r="F67" s="4" t="s">
        <v>869</v>
      </c>
      <c r="G67" s="110">
        <v>8.4700000000000006</v>
      </c>
      <c r="H67" s="3">
        <f t="shared" si="15"/>
        <v>0</v>
      </c>
      <c r="I67" s="41"/>
      <c r="J67" s="3">
        <f t="shared" si="0"/>
        <v>0</v>
      </c>
      <c r="K67" s="42">
        <f t="shared" si="16"/>
        <v>0</v>
      </c>
      <c r="O67" s="6"/>
      <c r="P67" s="6"/>
      <c r="Q67" s="6"/>
      <c r="R67" s="6"/>
      <c r="X67" s="6"/>
      <c r="Y67" s="6"/>
      <c r="Z67" s="6"/>
      <c r="AA67" s="6"/>
      <c r="AG67" s="6"/>
      <c r="AH67" s="6"/>
      <c r="AI67" s="6"/>
      <c r="AJ67" s="6"/>
      <c r="AK67" s="6"/>
      <c r="AL67" s="6"/>
      <c r="AM67" s="6"/>
      <c r="AN67" s="6"/>
      <c r="AO67" s="6"/>
      <c r="AR67" s="6"/>
      <c r="AS67" s="6"/>
      <c r="AT67" s="6"/>
      <c r="AU67" s="6"/>
      <c r="BB67" s="6"/>
      <c r="BC67" s="6"/>
      <c r="BD67" s="6"/>
      <c r="BE67" s="6"/>
    </row>
    <row r="68" spans="2:57" ht="15" hidden="1" customHeight="1">
      <c r="B68" s="4" t="s">
        <v>879</v>
      </c>
      <c r="C68" s="4"/>
      <c r="D68" s="13" t="s">
        <v>39</v>
      </c>
      <c r="F68" s="4" t="s">
        <v>869</v>
      </c>
      <c r="G68" s="110">
        <v>8.4700000000000006</v>
      </c>
      <c r="H68" s="3">
        <f t="shared" si="15"/>
        <v>0</v>
      </c>
      <c r="I68" s="41"/>
      <c r="J68" s="3">
        <f t="shared" si="0"/>
        <v>0</v>
      </c>
      <c r="K68" s="42">
        <f t="shared" si="16"/>
        <v>0</v>
      </c>
      <c r="O68" s="6"/>
      <c r="P68" s="6"/>
      <c r="Q68" s="6"/>
      <c r="R68" s="6"/>
      <c r="X68" s="6"/>
      <c r="Y68" s="6"/>
      <c r="Z68" s="6"/>
      <c r="AA68" s="6"/>
      <c r="AG68" s="6"/>
      <c r="AH68" s="6"/>
      <c r="AI68" s="6"/>
      <c r="AJ68" s="6"/>
      <c r="AK68" s="6"/>
      <c r="AL68" s="6"/>
      <c r="AM68" s="6"/>
      <c r="AN68" s="6"/>
      <c r="AO68" s="6"/>
      <c r="AR68" s="6"/>
      <c r="AS68" s="6"/>
      <c r="AT68" s="6"/>
      <c r="AU68" s="6"/>
      <c r="BB68" s="6"/>
      <c r="BC68" s="6"/>
      <c r="BD68" s="6"/>
      <c r="BE68" s="6"/>
    </row>
    <row r="69" spans="2:57" ht="15" hidden="1" customHeight="1">
      <c r="B69" s="4" t="s">
        <v>13</v>
      </c>
      <c r="C69" s="4"/>
      <c r="D69" s="13" t="s">
        <v>16</v>
      </c>
      <c r="F69" s="4" t="s">
        <v>872</v>
      </c>
      <c r="G69" s="110">
        <f>IF(ISNA(F69),0,INDEX(IF(UPPER(RIGHT(F69,1))=Low,UnitCostLow, IF(UPPER(RIGHT(F69,1))=High,UnitCostHigh,UnitCostSpecified)),MATCH(UPPER(LEFT(F69,LEN(F69)-1)),CostCode,0)))</f>
        <v>4300</v>
      </c>
      <c r="H69" s="3">
        <f t="shared" si="15"/>
        <v>0</v>
      </c>
      <c r="I69" s="41"/>
      <c r="J69" s="3">
        <f t="shared" si="0"/>
        <v>0</v>
      </c>
      <c r="K69" s="42">
        <f t="shared" si="16"/>
        <v>0</v>
      </c>
      <c r="O69" s="6"/>
      <c r="P69" s="6"/>
      <c r="Q69" s="6"/>
      <c r="R69" s="6"/>
      <c r="X69" s="6"/>
      <c r="Y69" s="6"/>
      <c r="Z69" s="6"/>
      <c r="AA69" s="6"/>
      <c r="AG69" s="6"/>
      <c r="AH69" s="6"/>
      <c r="AI69" s="6"/>
      <c r="AJ69" s="6"/>
      <c r="AK69" s="6"/>
      <c r="AL69" s="6"/>
      <c r="AM69" s="6"/>
      <c r="AN69" s="6"/>
      <c r="AO69" s="6"/>
      <c r="AR69" s="6"/>
      <c r="AS69" s="6"/>
      <c r="AT69" s="6"/>
      <c r="AU69" s="6"/>
      <c r="BB69" s="6"/>
      <c r="BC69" s="6"/>
      <c r="BD69" s="6"/>
      <c r="BE69" s="6"/>
    </row>
    <row r="70" spans="2:57" ht="15" customHeight="1">
      <c r="B70" s="58" t="s">
        <v>998</v>
      </c>
      <c r="C70" s="452"/>
      <c r="D70" s="59"/>
      <c r="E70" s="58"/>
      <c r="F70" s="58"/>
      <c r="G70" s="112"/>
      <c r="H70" s="61"/>
      <c r="I70" s="65"/>
      <c r="J70" s="61"/>
      <c r="K70" s="66"/>
      <c r="O70" s="6"/>
      <c r="P70" s="6"/>
      <c r="Q70" s="6"/>
      <c r="R70" s="6"/>
      <c r="X70" s="6"/>
      <c r="Y70" s="6"/>
      <c r="Z70" s="6"/>
      <c r="AA70" s="6"/>
      <c r="AG70" s="6"/>
      <c r="AH70" s="6"/>
      <c r="AI70" s="6"/>
      <c r="AJ70" s="6"/>
      <c r="AK70" s="6"/>
      <c r="AL70" s="6"/>
      <c r="AM70" s="6"/>
      <c r="AN70" s="6"/>
      <c r="AO70" s="6"/>
      <c r="AR70" s="6"/>
      <c r="AS70" s="6"/>
      <c r="AT70" s="6"/>
      <c r="AU70" s="6"/>
      <c r="BB70" s="6"/>
      <c r="BC70" s="6"/>
      <c r="BD70" s="6"/>
      <c r="BE70" s="6"/>
    </row>
    <row r="71" spans="2:57" ht="15" hidden="1" customHeight="1">
      <c r="B71" s="4" t="s">
        <v>1007</v>
      </c>
      <c r="C71" s="4"/>
      <c r="D71" s="14" t="s">
        <v>39</v>
      </c>
      <c r="F71" s="4" t="s">
        <v>1011</v>
      </c>
      <c r="G71" s="110">
        <v>5.31</v>
      </c>
      <c r="H71" s="3">
        <f t="shared" ref="H71:H75" si="17">G71*E71</f>
        <v>0</v>
      </c>
      <c r="I71" s="41">
        <v>1</v>
      </c>
      <c r="J71" s="3">
        <f t="shared" si="0"/>
        <v>0</v>
      </c>
      <c r="K71" s="42">
        <f t="shared" si="16"/>
        <v>0</v>
      </c>
      <c r="O71" s="6"/>
      <c r="P71" s="6"/>
      <c r="Q71" s="6"/>
      <c r="R71" s="6"/>
      <c r="X71" s="6"/>
      <c r="Y71" s="6"/>
      <c r="Z71" s="6"/>
      <c r="AA71" s="6"/>
      <c r="AG71" s="6"/>
      <c r="AH71" s="6"/>
      <c r="AI71" s="6"/>
      <c r="AJ71" s="6"/>
      <c r="AK71" s="6"/>
      <c r="AL71" s="6"/>
      <c r="AM71" s="6"/>
      <c r="AN71" s="6"/>
      <c r="AO71" s="6"/>
      <c r="AR71" s="6"/>
      <c r="AS71" s="6"/>
      <c r="AT71" s="6"/>
      <c r="AU71" s="6"/>
      <c r="BB71" s="6"/>
      <c r="BC71" s="6"/>
      <c r="BD71" s="6"/>
      <c r="BE71" s="6"/>
    </row>
    <row r="72" spans="2:57" ht="15" hidden="1" customHeight="1">
      <c r="B72" s="4" t="s">
        <v>1008</v>
      </c>
      <c r="C72" s="4"/>
      <c r="D72" s="14" t="s">
        <v>39</v>
      </c>
      <c r="F72" s="4" t="s">
        <v>1011</v>
      </c>
      <c r="G72" s="110">
        <v>5.31</v>
      </c>
      <c r="H72" s="3">
        <f t="shared" si="17"/>
        <v>0</v>
      </c>
      <c r="I72" s="41">
        <v>1</v>
      </c>
      <c r="J72" s="3">
        <f t="shared" ref="J72:J75" si="18">H72*I72</f>
        <v>0</v>
      </c>
      <c r="K72" s="42">
        <f t="shared" si="16"/>
        <v>0</v>
      </c>
      <c r="O72" s="6"/>
      <c r="P72" s="6"/>
      <c r="Q72" s="6"/>
      <c r="R72" s="6"/>
      <c r="X72" s="6"/>
      <c r="Y72" s="6"/>
      <c r="Z72" s="6"/>
      <c r="AA72" s="6"/>
      <c r="AG72" s="6"/>
      <c r="AH72" s="6"/>
      <c r="AI72" s="6"/>
      <c r="AJ72" s="6"/>
      <c r="AK72" s="6"/>
      <c r="AL72" s="6"/>
      <c r="AM72" s="6"/>
      <c r="AN72" s="6"/>
      <c r="AO72" s="6"/>
      <c r="AR72" s="6"/>
      <c r="AS72" s="6"/>
      <c r="AT72" s="6"/>
      <c r="AU72" s="6"/>
      <c r="BB72" s="6"/>
      <c r="BC72" s="6"/>
      <c r="BD72" s="6"/>
      <c r="BE72" s="6"/>
    </row>
    <row r="73" spans="2:57" s="19" customFormat="1" ht="30" hidden="1" customHeight="1">
      <c r="B73" s="19" t="s">
        <v>1009</v>
      </c>
      <c r="C73" s="4"/>
      <c r="D73" s="14" t="s">
        <v>39</v>
      </c>
      <c r="E73" s="18"/>
      <c r="F73" s="4" t="s">
        <v>1011</v>
      </c>
      <c r="G73" s="110">
        <v>5.31</v>
      </c>
      <c r="H73" s="3">
        <f t="shared" si="17"/>
        <v>0</v>
      </c>
      <c r="I73" s="41">
        <v>1</v>
      </c>
      <c r="J73" s="3">
        <f t="shared" si="18"/>
        <v>0</v>
      </c>
      <c r="K73" s="42">
        <f t="shared" si="16"/>
        <v>0</v>
      </c>
    </row>
    <row r="74" spans="2:57" ht="15" hidden="1" customHeight="1">
      <c r="B74" s="6" t="s">
        <v>1010</v>
      </c>
      <c r="C74" s="4"/>
      <c r="D74" s="14" t="s">
        <v>39</v>
      </c>
      <c r="F74" s="4" t="s">
        <v>1011</v>
      </c>
      <c r="G74" s="110">
        <v>5.31</v>
      </c>
      <c r="H74" s="3">
        <f t="shared" si="17"/>
        <v>0</v>
      </c>
      <c r="I74" s="41">
        <v>1</v>
      </c>
      <c r="J74" s="3">
        <f t="shared" si="18"/>
        <v>0</v>
      </c>
      <c r="K74" s="42">
        <f t="shared" si="16"/>
        <v>0</v>
      </c>
      <c r="O74" s="6"/>
      <c r="P74" s="6"/>
      <c r="Q74" s="6"/>
      <c r="R74" s="6"/>
      <c r="X74" s="6"/>
      <c r="Y74" s="6"/>
      <c r="Z74" s="6"/>
      <c r="AA74" s="6"/>
      <c r="AG74" s="6"/>
      <c r="AH74" s="6"/>
      <c r="AI74" s="6"/>
      <c r="AJ74" s="6"/>
      <c r="AK74" s="6"/>
      <c r="AL74" s="6"/>
      <c r="AM74" s="6"/>
      <c r="AN74" s="6"/>
      <c r="AO74" s="6"/>
      <c r="AR74" s="6"/>
      <c r="AS74" s="6"/>
      <c r="AT74" s="6"/>
      <c r="AU74" s="6"/>
      <c r="BB74" s="6"/>
      <c r="BC74" s="6"/>
      <c r="BD74" s="6"/>
      <c r="BE74" s="6"/>
    </row>
    <row r="75" spans="2:57" ht="15" hidden="1" customHeight="1">
      <c r="B75" s="6" t="s">
        <v>13</v>
      </c>
      <c r="D75" s="14" t="s">
        <v>39</v>
      </c>
      <c r="F75" s="4" t="s">
        <v>1011</v>
      </c>
      <c r="G75" s="110">
        <v>5.31</v>
      </c>
      <c r="H75" s="3">
        <f t="shared" si="17"/>
        <v>0</v>
      </c>
      <c r="I75" s="41">
        <v>1</v>
      </c>
      <c r="J75" s="3">
        <f t="shared" si="18"/>
        <v>0</v>
      </c>
      <c r="K75" s="42">
        <f t="shared" si="16"/>
        <v>0</v>
      </c>
      <c r="O75" s="6"/>
      <c r="P75" s="6"/>
      <c r="Q75" s="6"/>
      <c r="R75" s="6"/>
      <c r="X75" s="6"/>
      <c r="Y75" s="6"/>
      <c r="Z75" s="6"/>
      <c r="AA75" s="6"/>
      <c r="AG75" s="6"/>
      <c r="AH75" s="6"/>
      <c r="AI75" s="6"/>
      <c r="AJ75" s="6"/>
      <c r="AK75" s="6"/>
      <c r="AL75" s="6"/>
      <c r="AM75" s="6"/>
      <c r="AN75" s="6"/>
      <c r="AO75" s="6"/>
      <c r="AR75" s="6"/>
      <c r="AS75" s="6"/>
      <c r="AT75" s="6"/>
      <c r="AU75" s="6"/>
      <c r="BB75" s="6"/>
      <c r="BC75" s="6"/>
      <c r="BD75" s="6"/>
      <c r="BE75" s="6"/>
    </row>
    <row r="76" spans="2:57" ht="15" customHeight="1">
      <c r="B76" s="58" t="s">
        <v>791</v>
      </c>
      <c r="C76" s="453"/>
      <c r="D76" s="59"/>
      <c r="E76" s="58"/>
      <c r="F76" s="58"/>
      <c r="G76" s="112"/>
      <c r="H76" s="61"/>
      <c r="I76" s="65"/>
      <c r="J76" s="61"/>
      <c r="K76" s="66"/>
      <c r="O76" s="6"/>
      <c r="P76" s="6"/>
      <c r="Q76" s="6"/>
      <c r="R76" s="6"/>
      <c r="X76" s="6"/>
      <c r="Y76" s="6"/>
      <c r="Z76" s="6"/>
      <c r="AA76" s="6"/>
      <c r="AG76" s="6"/>
      <c r="AH76" s="6"/>
      <c r="AI76" s="6"/>
      <c r="AJ76" s="6"/>
      <c r="AK76" s="6"/>
      <c r="AL76" s="6"/>
      <c r="AM76" s="6"/>
      <c r="AN76" s="6"/>
      <c r="AO76" s="6"/>
      <c r="AR76" s="6"/>
      <c r="AS76" s="6"/>
      <c r="AT76" s="6"/>
      <c r="AU76" s="6"/>
      <c r="BB76" s="6"/>
      <c r="BC76" s="6"/>
      <c r="BD76" s="6"/>
      <c r="BE76" s="6"/>
    </row>
    <row r="77" spans="2:57" s="19" customFormat="1" ht="140.4" customHeight="1">
      <c r="B77" s="325" t="s">
        <v>1026</v>
      </c>
      <c r="C77" s="441" t="s">
        <v>1259</v>
      </c>
      <c r="D77" s="326" t="s">
        <v>39</v>
      </c>
      <c r="E77" s="18">
        <v>18663</v>
      </c>
      <c r="F77" s="18" t="s">
        <v>1363</v>
      </c>
      <c r="G77" s="609">
        <f>IF(ISNA(F77),0,INDEX(IF(UPPER(RIGHT(F77,1))=Low,UnitCostLow, IF(UPPER(RIGHT(F77,1))=High,UnitCostHigh,UnitCostSpecified)),MATCH(UPPER(LEFT(F77,LEN(F77)-1)),CostCode,0)))</f>
        <v>42.15</v>
      </c>
      <c r="H77" s="327">
        <f>G77*E77</f>
        <v>786645.45</v>
      </c>
      <c r="I77" s="331">
        <v>1</v>
      </c>
      <c r="J77" s="327">
        <f>H77*I77</f>
        <v>786645.45</v>
      </c>
      <c r="K77" s="332">
        <f>+H77*(1-I77)</f>
        <v>0</v>
      </c>
    </row>
    <row r="78" spans="2:57" s="19" customFormat="1" ht="19.95" customHeight="1">
      <c r="B78" s="58" t="s">
        <v>792</v>
      </c>
      <c r="C78" s="453"/>
      <c r="D78" s="59"/>
      <c r="E78" s="58"/>
      <c r="F78" s="58"/>
      <c r="G78" s="112" t="s">
        <v>1442</v>
      </c>
      <c r="H78" s="61"/>
      <c r="I78" s="65"/>
      <c r="J78" s="61"/>
      <c r="K78" s="66"/>
    </row>
    <row r="79" spans="2:57" s="19" customFormat="1" ht="15" hidden="1" customHeight="1">
      <c r="B79" s="325" t="s">
        <v>1038</v>
      </c>
      <c r="C79" s="441"/>
      <c r="D79" s="326" t="s">
        <v>9</v>
      </c>
      <c r="E79" s="18">
        <v>0</v>
      </c>
      <c r="F79" s="18" t="s">
        <v>1042</v>
      </c>
      <c r="G79" s="114">
        <v>201838.77</v>
      </c>
      <c r="H79" s="327">
        <f>G79*E79</f>
        <v>0</v>
      </c>
      <c r="I79" s="331">
        <v>0</v>
      </c>
      <c r="J79" s="327">
        <f>H79*I79</f>
        <v>0</v>
      </c>
      <c r="K79" s="332">
        <f>+H79*(1-I79)</f>
        <v>0</v>
      </c>
    </row>
    <row r="80" spans="2:57" s="19" customFormat="1" ht="15" hidden="1" customHeight="1">
      <c r="B80" s="325" t="s">
        <v>1039</v>
      </c>
      <c r="C80" s="441"/>
      <c r="D80" s="326" t="s">
        <v>9</v>
      </c>
      <c r="E80" s="18">
        <v>0</v>
      </c>
      <c r="F80" s="18" t="s">
        <v>1042</v>
      </c>
      <c r="G80" s="114">
        <v>201838.77</v>
      </c>
      <c r="H80" s="327">
        <f t="shared" ref="H80:H87" si="19">G80*E80</f>
        <v>0</v>
      </c>
      <c r="I80" s="331">
        <v>0</v>
      </c>
      <c r="J80" s="327">
        <f t="shared" ref="J80:J87" si="20">H80*I80</f>
        <v>0</v>
      </c>
      <c r="K80" s="332">
        <f t="shared" ref="K80:K87" si="21">+H80*(1-I80)</f>
        <v>0</v>
      </c>
    </row>
    <row r="81" spans="2:57" s="19" customFormat="1" ht="15" hidden="1" customHeight="1">
      <c r="B81" s="325" t="s">
        <v>1040</v>
      </c>
      <c r="C81" s="441"/>
      <c r="D81" s="326" t="s">
        <v>9</v>
      </c>
      <c r="E81" s="18">
        <v>0</v>
      </c>
      <c r="F81" s="18" t="s">
        <v>1043</v>
      </c>
      <c r="G81" s="114">
        <v>1094.48</v>
      </c>
      <c r="H81" s="327">
        <f t="shared" si="19"/>
        <v>0</v>
      </c>
      <c r="I81" s="331">
        <v>0</v>
      </c>
      <c r="J81" s="327">
        <f t="shared" si="20"/>
        <v>0</v>
      </c>
      <c r="K81" s="332">
        <f t="shared" si="21"/>
        <v>0</v>
      </c>
    </row>
    <row r="82" spans="2:57" s="19" customFormat="1" ht="15" hidden="1" customHeight="1">
      <c r="B82" s="325" t="s">
        <v>1041</v>
      </c>
      <c r="C82" s="441"/>
      <c r="D82" s="326" t="s">
        <v>9</v>
      </c>
      <c r="E82" s="18">
        <v>0</v>
      </c>
      <c r="F82" s="18" t="s">
        <v>1043</v>
      </c>
      <c r="G82" s="114">
        <v>1094.48</v>
      </c>
      <c r="H82" s="327">
        <f t="shared" si="19"/>
        <v>0</v>
      </c>
      <c r="I82" s="331">
        <v>0</v>
      </c>
      <c r="J82" s="327">
        <f t="shared" si="20"/>
        <v>0</v>
      </c>
      <c r="K82" s="332">
        <f t="shared" si="21"/>
        <v>0</v>
      </c>
    </row>
    <row r="83" spans="2:57" s="19" customFormat="1" ht="19.95" hidden="1" customHeight="1">
      <c r="B83" s="325" t="s">
        <v>1037</v>
      </c>
      <c r="C83" s="441"/>
      <c r="D83" s="326" t="s">
        <v>16</v>
      </c>
      <c r="E83" s="18"/>
      <c r="F83" s="52" t="e">
        <v>#N/A</v>
      </c>
      <c r="G83" s="446">
        <v>0</v>
      </c>
      <c r="H83" s="327">
        <f t="shared" si="19"/>
        <v>0</v>
      </c>
      <c r="I83" s="331"/>
      <c r="J83" s="327">
        <f t="shared" si="20"/>
        <v>0</v>
      </c>
      <c r="K83" s="332">
        <f t="shared" si="21"/>
        <v>0</v>
      </c>
    </row>
    <row r="84" spans="2:57" s="19" customFormat="1" ht="19.95" hidden="1" customHeight="1">
      <c r="B84" s="325" t="s">
        <v>1036</v>
      </c>
      <c r="C84" s="441"/>
      <c r="D84" s="326" t="s">
        <v>16</v>
      </c>
      <c r="E84" s="18"/>
      <c r="F84" s="52" t="e">
        <v>#N/A</v>
      </c>
      <c r="G84" s="446">
        <v>0</v>
      </c>
      <c r="H84" s="327">
        <f t="shared" si="19"/>
        <v>0</v>
      </c>
      <c r="I84" s="331"/>
      <c r="J84" s="327">
        <f t="shared" si="20"/>
        <v>0</v>
      </c>
      <c r="K84" s="332">
        <f t="shared" si="21"/>
        <v>0</v>
      </c>
    </row>
    <row r="85" spans="2:57" s="19" customFormat="1" ht="19.95" hidden="1" customHeight="1">
      <c r="B85" s="325" t="s">
        <v>1035</v>
      </c>
      <c r="C85" s="441"/>
      <c r="D85" s="326" t="s">
        <v>16</v>
      </c>
      <c r="E85" s="18"/>
      <c r="F85" s="52" t="e">
        <v>#N/A</v>
      </c>
      <c r="G85" s="446">
        <v>0</v>
      </c>
      <c r="H85" s="327">
        <f t="shared" si="19"/>
        <v>0</v>
      </c>
      <c r="I85" s="331"/>
      <c r="J85" s="327">
        <f t="shared" si="20"/>
        <v>0</v>
      </c>
      <c r="K85" s="332">
        <f t="shared" si="21"/>
        <v>0</v>
      </c>
    </row>
    <row r="86" spans="2:57" s="19" customFormat="1" ht="19.95" hidden="1" customHeight="1">
      <c r="B86" s="325" t="s">
        <v>1034</v>
      </c>
      <c r="C86" s="441"/>
      <c r="D86" s="326" t="s">
        <v>16</v>
      </c>
      <c r="E86" s="18"/>
      <c r="F86" s="52" t="e">
        <v>#N/A</v>
      </c>
      <c r="G86" s="446">
        <v>0</v>
      </c>
      <c r="H86" s="327">
        <f t="shared" si="19"/>
        <v>0</v>
      </c>
      <c r="I86" s="331"/>
      <c r="J86" s="327">
        <f t="shared" si="20"/>
        <v>0</v>
      </c>
      <c r="K86" s="332">
        <f t="shared" si="21"/>
        <v>0</v>
      </c>
    </row>
    <row r="87" spans="2:57" s="19" customFormat="1" ht="19.95" hidden="1" customHeight="1">
      <c r="B87" s="325" t="s">
        <v>13</v>
      </c>
      <c r="C87" s="441"/>
      <c r="D87" s="326" t="s">
        <v>16</v>
      </c>
      <c r="E87" s="18"/>
      <c r="F87" s="52" t="e">
        <v>#N/A</v>
      </c>
      <c r="G87" s="446">
        <v>0</v>
      </c>
      <c r="H87" s="327">
        <f t="shared" si="19"/>
        <v>0</v>
      </c>
      <c r="I87" s="331"/>
      <c r="J87" s="327">
        <f t="shared" si="20"/>
        <v>0</v>
      </c>
      <c r="K87" s="332">
        <f t="shared" si="21"/>
        <v>0</v>
      </c>
    </row>
    <row r="88" spans="2:57" ht="15" customHeight="1" thickBot="1">
      <c r="B88" s="58" t="s">
        <v>23</v>
      </c>
      <c r="C88" s="453"/>
      <c r="D88" s="59"/>
      <c r="E88" s="58"/>
      <c r="F88" s="58"/>
      <c r="G88" s="112"/>
      <c r="H88" s="61"/>
      <c r="I88" s="65"/>
      <c r="J88" s="61"/>
      <c r="K88" s="66"/>
      <c r="O88" s="6"/>
      <c r="P88" s="6"/>
      <c r="Q88" s="6"/>
      <c r="R88" s="6"/>
      <c r="X88" s="6"/>
      <c r="Y88" s="6"/>
      <c r="Z88" s="6"/>
      <c r="AA88" s="6"/>
      <c r="AG88" s="6"/>
      <c r="AH88" s="6"/>
      <c r="AI88" s="6"/>
      <c r="AJ88" s="6"/>
      <c r="AK88" s="6"/>
      <c r="AL88" s="6"/>
      <c r="AM88" s="6"/>
      <c r="AN88" s="6"/>
      <c r="AO88" s="6"/>
      <c r="AR88" s="6"/>
      <c r="AS88" s="6"/>
      <c r="AT88" s="6"/>
      <c r="AU88" s="6"/>
      <c r="BB88" s="6"/>
      <c r="BC88" s="6"/>
      <c r="BD88" s="6"/>
      <c r="BE88" s="6"/>
    </row>
    <row r="89" spans="2:57" ht="15" hidden="1" customHeight="1">
      <c r="B89" s="52" t="s">
        <v>1033</v>
      </c>
      <c r="C89" s="52"/>
      <c r="D89" s="89" t="s">
        <v>9</v>
      </c>
      <c r="E89" s="52"/>
      <c r="F89" s="52" t="e">
        <v>#N/A</v>
      </c>
      <c r="G89" s="446">
        <v>0</v>
      </c>
      <c r="H89" s="327">
        <f t="shared" ref="H89:H92" si="22">G89*E89</f>
        <v>0</v>
      </c>
      <c r="I89" s="331"/>
      <c r="J89" s="327">
        <f t="shared" ref="J89:J92" si="23">H89*I89</f>
        <v>0</v>
      </c>
      <c r="K89" s="332">
        <f t="shared" ref="K89:K92" si="24">+H89*(1-I89)</f>
        <v>0</v>
      </c>
      <c r="O89" s="6"/>
      <c r="P89" s="6"/>
      <c r="Q89" s="6"/>
      <c r="R89" s="6"/>
      <c r="X89" s="6"/>
      <c r="Y89" s="6"/>
      <c r="Z89" s="6"/>
      <c r="AA89" s="6"/>
      <c r="AG89" s="6"/>
      <c r="AH89" s="6"/>
      <c r="AI89" s="6"/>
      <c r="AJ89" s="6"/>
      <c r="AK89" s="6"/>
      <c r="AL89" s="6"/>
      <c r="AM89" s="6"/>
      <c r="AN89" s="6"/>
      <c r="AO89" s="6"/>
      <c r="AR89" s="6"/>
      <c r="AS89" s="6"/>
      <c r="AT89" s="6"/>
      <c r="AU89" s="6"/>
      <c r="BB89" s="6"/>
      <c r="BC89" s="6"/>
      <c r="BD89" s="6"/>
      <c r="BE89" s="6"/>
    </row>
    <row r="90" spans="2:57" s="19" customFormat="1" ht="15" hidden="1" customHeight="1">
      <c r="B90" s="357" t="s">
        <v>1013</v>
      </c>
      <c r="C90" s="441"/>
      <c r="D90" s="445" t="s">
        <v>7</v>
      </c>
      <c r="E90" s="357"/>
      <c r="F90" s="357" t="s">
        <v>1016</v>
      </c>
      <c r="G90" s="446">
        <v>26.49</v>
      </c>
      <c r="H90" s="327">
        <f t="shared" si="22"/>
        <v>0</v>
      </c>
      <c r="I90" s="331"/>
      <c r="J90" s="327">
        <f t="shared" si="23"/>
        <v>0</v>
      </c>
      <c r="K90" s="332">
        <f t="shared" si="24"/>
        <v>0</v>
      </c>
    </row>
    <row r="91" spans="2:57" s="19" customFormat="1" ht="15" hidden="1" customHeight="1">
      <c r="B91" s="357" t="s">
        <v>1014</v>
      </c>
      <c r="C91" s="443"/>
      <c r="D91" s="445" t="s">
        <v>9</v>
      </c>
      <c r="E91" s="357"/>
      <c r="F91" s="357" t="s">
        <v>1017</v>
      </c>
      <c r="G91" s="446">
        <v>9975.93</v>
      </c>
      <c r="H91" s="327">
        <f t="shared" si="22"/>
        <v>0</v>
      </c>
      <c r="I91" s="331"/>
      <c r="J91" s="327">
        <f t="shared" si="23"/>
        <v>0</v>
      </c>
      <c r="K91" s="332">
        <f t="shared" si="24"/>
        <v>0</v>
      </c>
    </row>
    <row r="92" spans="2:57" s="19" customFormat="1" ht="15" hidden="1" customHeight="1" thickBot="1">
      <c r="B92" s="447" t="s">
        <v>1015</v>
      </c>
      <c r="C92" s="444"/>
      <c r="D92" s="448" t="s">
        <v>9</v>
      </c>
      <c r="E92" s="447"/>
      <c r="F92" s="447" t="s">
        <v>1018</v>
      </c>
      <c r="G92" s="449">
        <v>9975.93</v>
      </c>
      <c r="H92" s="327">
        <f t="shared" si="22"/>
        <v>0</v>
      </c>
      <c r="I92" s="331"/>
      <c r="J92" s="327">
        <f t="shared" si="23"/>
        <v>0</v>
      </c>
      <c r="K92" s="332">
        <f t="shared" si="24"/>
        <v>0</v>
      </c>
    </row>
    <row r="93" spans="2:57" ht="15" customHeight="1">
      <c r="B93" s="262"/>
      <c r="C93" s="262"/>
      <c r="D93" s="74"/>
      <c r="E93" s="75"/>
      <c r="F93" s="159"/>
      <c r="G93" s="268" t="s">
        <v>437</v>
      </c>
      <c r="H93" s="117">
        <f>SUM(H5:H92)+0.0001</f>
        <v>786645.4500999999</v>
      </c>
      <c r="I93" s="116"/>
      <c r="J93" s="117">
        <f>SUM(J5:J92)</f>
        <v>786645.45</v>
      </c>
      <c r="K93" s="117">
        <f>SUM(K5:K92)</f>
        <v>0</v>
      </c>
      <c r="O93" s="6"/>
      <c r="P93" s="6"/>
      <c r="Q93" s="6"/>
      <c r="R93" s="6"/>
      <c r="X93" s="6"/>
      <c r="Y93" s="6"/>
      <c r="Z93" s="6"/>
      <c r="AA93" s="6"/>
      <c r="AG93" s="6"/>
      <c r="AH93" s="6"/>
      <c r="AI93" s="6"/>
      <c r="AJ93" s="6"/>
      <c r="AK93" s="6"/>
      <c r="AL93" s="6"/>
      <c r="AM93" s="6"/>
      <c r="AN93" s="6"/>
      <c r="AO93" s="6"/>
      <c r="AR93" s="6"/>
      <c r="AS93" s="6"/>
      <c r="AT93" s="6"/>
      <c r="AU93" s="6"/>
      <c r="BB93" s="6"/>
      <c r="BC93" s="6"/>
      <c r="BD93" s="6"/>
      <c r="BE93" s="6"/>
    </row>
    <row r="94" spans="2:57" ht="15" customHeight="1" thickBot="1">
      <c r="B94" s="23"/>
      <c r="C94" s="23"/>
      <c r="D94" s="24"/>
      <c r="E94" s="50"/>
      <c r="F94" s="23"/>
      <c r="G94" s="263" t="s">
        <v>438</v>
      </c>
      <c r="H94" s="283"/>
      <c r="I94" s="115"/>
      <c r="J94" s="316">
        <f>J93/H93</f>
        <v>0.99999999987287802</v>
      </c>
      <c r="K94" s="316">
        <f>K93/H93</f>
        <v>0</v>
      </c>
      <c r="O94" s="6"/>
      <c r="P94" s="6"/>
      <c r="Q94" s="6"/>
      <c r="R94" s="6"/>
      <c r="X94" s="6"/>
      <c r="Y94" s="6"/>
      <c r="Z94" s="6"/>
      <c r="AA94" s="6"/>
      <c r="AG94" s="6"/>
      <c r="AH94" s="6"/>
      <c r="AI94" s="6"/>
      <c r="AJ94" s="6"/>
      <c r="AK94" s="6"/>
      <c r="AL94" s="6"/>
      <c r="AM94" s="6"/>
      <c r="AN94" s="6"/>
      <c r="AO94" s="6"/>
      <c r="AR94" s="6"/>
      <c r="AS94" s="6"/>
      <c r="AT94" s="6"/>
      <c r="AU94" s="6"/>
      <c r="BB94" s="6"/>
      <c r="BC94" s="6"/>
      <c r="BD94" s="6"/>
      <c r="BE94" s="6"/>
    </row>
    <row r="95" spans="2:57" ht="8.1" customHeight="1">
      <c r="B95" s="20"/>
      <c r="C95" s="20"/>
      <c r="D95" s="21"/>
      <c r="E95" s="20"/>
      <c r="F95" s="20"/>
      <c r="G95" s="243"/>
      <c r="H95" s="22"/>
      <c r="O95" s="6"/>
      <c r="P95" s="6"/>
      <c r="Q95" s="6"/>
      <c r="R95" s="6"/>
      <c r="X95" s="6"/>
      <c r="Y95" s="6"/>
      <c r="Z95" s="6"/>
      <c r="AA95" s="6"/>
      <c r="AG95" s="6"/>
      <c r="AH95" s="6"/>
      <c r="AI95" s="6"/>
      <c r="AJ95" s="6"/>
      <c r="AK95" s="6"/>
      <c r="AL95" s="6"/>
      <c r="AM95" s="6"/>
      <c r="AN95" s="6"/>
      <c r="AO95" s="6"/>
      <c r="AR95" s="6"/>
      <c r="AS95" s="6"/>
      <c r="AT95" s="6"/>
      <c r="AU95" s="6"/>
      <c r="BB95" s="6"/>
      <c r="BC95" s="6"/>
      <c r="BD95" s="6"/>
      <c r="BE95" s="6"/>
    </row>
    <row r="96" spans="2:57">
      <c r="B96" s="6" t="s">
        <v>873</v>
      </c>
      <c r="D96" s="6"/>
      <c r="O96" s="6"/>
      <c r="P96" s="6"/>
      <c r="Q96" s="6"/>
      <c r="R96" s="6"/>
      <c r="X96" s="6"/>
      <c r="Y96" s="6"/>
      <c r="Z96" s="6"/>
      <c r="AA96" s="6"/>
      <c r="AG96" s="6"/>
      <c r="AH96" s="6"/>
      <c r="AI96" s="6"/>
      <c r="AJ96" s="6"/>
      <c r="AK96" s="6"/>
      <c r="AL96" s="6"/>
      <c r="AM96" s="6"/>
      <c r="AN96" s="6"/>
      <c r="AO96" s="6"/>
      <c r="AR96" s="6"/>
      <c r="AS96" s="6"/>
      <c r="AT96" s="6"/>
      <c r="AU96" s="6"/>
      <c r="BB96" s="6"/>
      <c r="BC96" s="6"/>
      <c r="BD96" s="6"/>
      <c r="BE96" s="6"/>
    </row>
    <row r="97" spans="4:57">
      <c r="D97" s="6"/>
      <c r="O97" s="6"/>
      <c r="P97" s="6"/>
      <c r="Q97" s="6"/>
      <c r="R97" s="6"/>
      <c r="X97" s="6"/>
      <c r="Y97" s="6"/>
      <c r="Z97" s="6"/>
      <c r="AA97" s="6"/>
      <c r="AG97" s="6"/>
      <c r="AH97" s="6"/>
      <c r="AI97" s="6"/>
      <c r="AJ97" s="6"/>
      <c r="AK97" s="6"/>
      <c r="AL97" s="6"/>
      <c r="AM97" s="6"/>
      <c r="AN97" s="6"/>
      <c r="AO97" s="6"/>
      <c r="AR97" s="6"/>
      <c r="AS97" s="6"/>
      <c r="AT97" s="6"/>
      <c r="AU97" s="6"/>
      <c r="BB97" s="6"/>
      <c r="BC97" s="6"/>
      <c r="BD97" s="6"/>
      <c r="BE97" s="6"/>
    </row>
    <row r="98" spans="4:57">
      <c r="D98" s="6"/>
      <c r="O98" s="6"/>
      <c r="P98" s="6"/>
      <c r="Q98" s="6"/>
      <c r="R98" s="6"/>
      <c r="X98" s="6"/>
      <c r="Y98" s="6"/>
      <c r="Z98" s="6"/>
      <c r="AA98" s="6"/>
      <c r="AG98" s="6"/>
      <c r="AH98" s="6"/>
      <c r="AI98" s="6"/>
      <c r="AJ98" s="6"/>
      <c r="AK98" s="6"/>
      <c r="AL98" s="6"/>
      <c r="AM98" s="6"/>
      <c r="AN98" s="6"/>
      <c r="AO98" s="6"/>
      <c r="AR98" s="6"/>
      <c r="AS98" s="6"/>
      <c r="AT98" s="6"/>
      <c r="AU98" s="6"/>
      <c r="BB98" s="6"/>
      <c r="BC98" s="6"/>
      <c r="BD98" s="6"/>
      <c r="BE98" s="6"/>
    </row>
    <row r="99" spans="4:57">
      <c r="D99" s="6"/>
      <c r="O99" s="6"/>
      <c r="P99" s="6"/>
      <c r="Q99" s="6"/>
      <c r="R99" s="6"/>
      <c r="X99" s="6"/>
      <c r="Y99" s="6"/>
      <c r="Z99" s="6"/>
      <c r="AA99" s="6"/>
      <c r="AG99" s="6"/>
      <c r="AH99" s="6"/>
      <c r="AI99" s="6"/>
      <c r="AJ99" s="6"/>
      <c r="AK99" s="6"/>
      <c r="AL99" s="6"/>
      <c r="AM99" s="6"/>
      <c r="AN99" s="6"/>
      <c r="AO99" s="6"/>
      <c r="AR99" s="6"/>
      <c r="AS99" s="6"/>
      <c r="AT99" s="6"/>
      <c r="AU99" s="6"/>
      <c r="BB99" s="6"/>
      <c r="BC99" s="6"/>
      <c r="BD99" s="6"/>
      <c r="BE99" s="6"/>
    </row>
    <row r="100" spans="4:57">
      <c r="D100" s="6"/>
      <c r="O100" s="6"/>
      <c r="P100" s="6"/>
      <c r="Q100" s="6"/>
      <c r="R100" s="6"/>
      <c r="X100" s="6"/>
      <c r="Y100" s="6"/>
      <c r="Z100" s="6"/>
      <c r="AA100" s="6"/>
      <c r="AG100" s="6"/>
      <c r="AH100" s="6"/>
      <c r="AI100" s="6"/>
      <c r="AJ100" s="6"/>
      <c r="AK100" s="6"/>
      <c r="AL100" s="6"/>
      <c r="AM100" s="6"/>
      <c r="AN100" s="6"/>
      <c r="AO100" s="6"/>
      <c r="AR100" s="6"/>
      <c r="AS100" s="6"/>
      <c r="AT100" s="6"/>
      <c r="AU100" s="6"/>
      <c r="BB100" s="6"/>
      <c r="BC100" s="6"/>
      <c r="BD100" s="6"/>
      <c r="BE100" s="6"/>
    </row>
    <row r="101" spans="4:57">
      <c r="D101" s="6"/>
      <c r="O101" s="6"/>
      <c r="P101" s="6"/>
      <c r="Q101" s="6"/>
      <c r="R101" s="6"/>
      <c r="X101" s="6"/>
      <c r="Y101" s="6"/>
      <c r="Z101" s="6"/>
      <c r="AA101" s="6"/>
      <c r="AG101" s="6"/>
      <c r="AH101" s="6"/>
      <c r="AI101" s="6"/>
      <c r="AJ101" s="6"/>
      <c r="AK101" s="6"/>
      <c r="AL101" s="6"/>
      <c r="AM101" s="6"/>
      <c r="AN101" s="6"/>
      <c r="AO101" s="6"/>
      <c r="AR101" s="6"/>
      <c r="AS101" s="6"/>
      <c r="AT101" s="6"/>
      <c r="AU101" s="6"/>
      <c r="BB101" s="6"/>
      <c r="BC101" s="6"/>
      <c r="BD101" s="6"/>
      <c r="BE101" s="6"/>
    </row>
    <row r="102" spans="4:57">
      <c r="D102" s="6"/>
      <c r="O102" s="6"/>
      <c r="P102" s="6"/>
      <c r="Q102" s="6"/>
      <c r="R102" s="6"/>
      <c r="X102" s="6"/>
      <c r="Y102" s="6"/>
      <c r="Z102" s="6"/>
      <c r="AA102" s="6"/>
      <c r="AG102" s="6"/>
      <c r="AH102" s="6"/>
      <c r="AI102" s="6"/>
      <c r="AJ102" s="6"/>
      <c r="AK102" s="6"/>
      <c r="AL102" s="6"/>
      <c r="AM102" s="6"/>
      <c r="AN102" s="6"/>
      <c r="AO102" s="6"/>
      <c r="AR102" s="6"/>
      <c r="AS102" s="6"/>
      <c r="AT102" s="6"/>
      <c r="AU102" s="6"/>
      <c r="BB102" s="6"/>
      <c r="BC102" s="6"/>
      <c r="BD102" s="6"/>
      <c r="BE102" s="6"/>
    </row>
    <row r="103" spans="4:57">
      <c r="D103" s="6"/>
      <c r="O103" s="6"/>
      <c r="P103" s="6"/>
      <c r="Q103" s="6"/>
      <c r="R103" s="6"/>
      <c r="X103" s="6"/>
      <c r="Y103" s="6"/>
      <c r="Z103" s="6"/>
      <c r="AA103" s="6"/>
      <c r="AG103" s="6"/>
      <c r="AH103" s="6"/>
      <c r="AI103" s="6"/>
      <c r="AJ103" s="6"/>
      <c r="AK103" s="6"/>
      <c r="AL103" s="6"/>
      <c r="AM103" s="6"/>
      <c r="AN103" s="6"/>
      <c r="AO103" s="6"/>
      <c r="AR103" s="6"/>
      <c r="AS103" s="6"/>
      <c r="AT103" s="6"/>
      <c r="AU103" s="6"/>
      <c r="BB103" s="6"/>
      <c r="BC103" s="6"/>
      <c r="BD103" s="6"/>
      <c r="BE103" s="6"/>
    </row>
    <row r="104" spans="4:57">
      <c r="D104" s="6"/>
      <c r="O104" s="6"/>
      <c r="P104" s="6"/>
      <c r="Q104" s="6"/>
      <c r="R104" s="6"/>
      <c r="X104" s="6"/>
      <c r="Y104" s="6"/>
      <c r="Z104" s="6"/>
      <c r="AA104" s="6"/>
      <c r="AG104" s="6"/>
      <c r="AH104" s="6"/>
      <c r="AI104" s="6"/>
      <c r="AJ104" s="6"/>
      <c r="AK104" s="6"/>
      <c r="AL104" s="6"/>
      <c r="AM104" s="6"/>
      <c r="AN104" s="6"/>
      <c r="AO104" s="6"/>
      <c r="AR104" s="6"/>
      <c r="AS104" s="6"/>
      <c r="AT104" s="6"/>
      <c r="AU104" s="6"/>
      <c r="BB104" s="6"/>
      <c r="BC104" s="6"/>
      <c r="BD104" s="6"/>
      <c r="BE104" s="6"/>
    </row>
    <row r="105" spans="4:57">
      <c r="D105" s="6"/>
      <c r="O105" s="6"/>
      <c r="P105" s="6"/>
      <c r="Q105" s="6"/>
      <c r="R105" s="6"/>
      <c r="X105" s="6"/>
      <c r="Y105" s="6"/>
      <c r="Z105" s="6"/>
      <c r="AA105" s="6"/>
      <c r="AG105" s="6"/>
      <c r="AH105" s="6"/>
      <c r="AI105" s="6"/>
      <c r="AJ105" s="6"/>
      <c r="AK105" s="6"/>
      <c r="AL105" s="6"/>
      <c r="AM105" s="6"/>
      <c r="AN105" s="6"/>
      <c r="AO105" s="6"/>
      <c r="AR105" s="6"/>
      <c r="AS105" s="6"/>
      <c r="AT105" s="6"/>
      <c r="AU105" s="6"/>
      <c r="BB105" s="6"/>
      <c r="BC105" s="6"/>
      <c r="BD105" s="6"/>
      <c r="BE105" s="6"/>
    </row>
    <row r="106" spans="4:57">
      <c r="D106" s="6"/>
      <c r="O106" s="6"/>
      <c r="P106" s="6"/>
      <c r="Q106" s="6"/>
      <c r="R106" s="6"/>
      <c r="X106" s="6"/>
      <c r="Y106" s="6"/>
      <c r="Z106" s="6"/>
      <c r="AA106" s="6"/>
      <c r="AG106" s="6"/>
      <c r="AH106" s="6"/>
      <c r="AI106" s="6"/>
      <c r="AJ106" s="6"/>
      <c r="AK106" s="6"/>
      <c r="AL106" s="6"/>
      <c r="AM106" s="6"/>
      <c r="AN106" s="6"/>
      <c r="AO106" s="6"/>
      <c r="AR106" s="6"/>
      <c r="AS106" s="6"/>
      <c r="AT106" s="6"/>
      <c r="AU106" s="6"/>
      <c r="BB106" s="6"/>
      <c r="BC106" s="6"/>
      <c r="BD106" s="6"/>
      <c r="BE106" s="6"/>
    </row>
    <row r="107" spans="4:57">
      <c r="D107" s="6"/>
      <c r="O107" s="6"/>
      <c r="P107" s="6"/>
      <c r="Q107" s="6"/>
      <c r="R107" s="6"/>
      <c r="X107" s="6"/>
      <c r="Y107" s="6"/>
      <c r="Z107" s="6"/>
      <c r="AA107" s="6"/>
      <c r="AG107" s="6"/>
      <c r="AH107" s="6"/>
      <c r="AI107" s="6"/>
      <c r="AJ107" s="6"/>
      <c r="AK107" s="6"/>
      <c r="AL107" s="6"/>
      <c r="AM107" s="6"/>
      <c r="AN107" s="6"/>
      <c r="AO107" s="6"/>
      <c r="AR107" s="6"/>
      <c r="AS107" s="6"/>
      <c r="AT107" s="6"/>
      <c r="AU107" s="6"/>
      <c r="BB107" s="6"/>
      <c r="BC107" s="6"/>
      <c r="BD107" s="6"/>
      <c r="BE107" s="6"/>
    </row>
    <row r="108" spans="4:57">
      <c r="D108" s="6"/>
      <c r="O108" s="6"/>
      <c r="P108" s="6"/>
      <c r="Q108" s="6"/>
      <c r="R108" s="6"/>
      <c r="X108" s="6"/>
      <c r="Y108" s="6"/>
      <c r="Z108" s="6"/>
      <c r="AA108" s="6"/>
      <c r="AG108" s="6"/>
      <c r="AH108" s="6"/>
      <c r="AI108" s="6"/>
      <c r="AJ108" s="6"/>
      <c r="AK108" s="6"/>
      <c r="AL108" s="6"/>
      <c r="AM108" s="6"/>
      <c r="AN108" s="6"/>
      <c r="AO108" s="6"/>
      <c r="AR108" s="6"/>
      <c r="AS108" s="6"/>
      <c r="AT108" s="6"/>
      <c r="AU108" s="6"/>
      <c r="BB108" s="6"/>
      <c r="BC108" s="6"/>
      <c r="BD108" s="6"/>
      <c r="BE108" s="6"/>
    </row>
    <row r="109" spans="4:57">
      <c r="D109" s="6"/>
      <c r="O109" s="6"/>
      <c r="P109" s="6"/>
      <c r="Q109" s="6"/>
      <c r="R109" s="6"/>
      <c r="X109" s="6"/>
      <c r="Y109" s="6"/>
      <c r="Z109" s="6"/>
      <c r="AA109" s="6"/>
      <c r="AG109" s="6"/>
      <c r="AH109" s="6"/>
      <c r="AI109" s="6"/>
      <c r="AJ109" s="6"/>
      <c r="AK109" s="6"/>
      <c r="AL109" s="6"/>
      <c r="AM109" s="6"/>
      <c r="AN109" s="6"/>
      <c r="AO109" s="6"/>
      <c r="AR109" s="6"/>
      <c r="AS109" s="6"/>
      <c r="AT109" s="6"/>
      <c r="AU109" s="6"/>
      <c r="BB109" s="6"/>
      <c r="BC109" s="6"/>
      <c r="BD109" s="6"/>
      <c r="BE109" s="6"/>
    </row>
    <row r="110" spans="4:57">
      <c r="D110" s="6"/>
      <c r="O110" s="6"/>
      <c r="P110" s="6"/>
      <c r="Q110" s="6"/>
      <c r="R110" s="6"/>
      <c r="X110" s="6"/>
      <c r="Y110" s="6"/>
      <c r="Z110" s="6"/>
      <c r="AA110" s="6"/>
      <c r="AG110" s="6"/>
      <c r="AH110" s="6"/>
      <c r="AI110" s="6"/>
      <c r="AJ110" s="6"/>
      <c r="AK110" s="6"/>
      <c r="AL110" s="6"/>
      <c r="AM110" s="6"/>
      <c r="AN110" s="6"/>
      <c r="AO110" s="6"/>
      <c r="AR110" s="6"/>
      <c r="AS110" s="6"/>
      <c r="AT110" s="6"/>
      <c r="AU110" s="6"/>
      <c r="BB110" s="6"/>
      <c r="BC110" s="6"/>
      <c r="BD110" s="6"/>
      <c r="BE110" s="6"/>
    </row>
    <row r="111" spans="4:57">
      <c r="D111" s="6"/>
      <c r="O111" s="6"/>
      <c r="P111" s="6"/>
      <c r="Q111" s="6"/>
      <c r="R111" s="6"/>
      <c r="X111" s="6"/>
      <c r="Y111" s="6"/>
      <c r="Z111" s="6"/>
      <c r="AA111" s="6"/>
      <c r="AG111" s="6"/>
      <c r="AH111" s="6"/>
      <c r="AI111" s="6"/>
      <c r="AJ111" s="6"/>
      <c r="AK111" s="6"/>
      <c r="AL111" s="6"/>
      <c r="AM111" s="6"/>
      <c r="AN111" s="6"/>
      <c r="AO111" s="6"/>
      <c r="AR111" s="6"/>
      <c r="AS111" s="6"/>
      <c r="AT111" s="6"/>
      <c r="AU111" s="6"/>
      <c r="BB111" s="6"/>
      <c r="BC111" s="6"/>
      <c r="BD111" s="6"/>
      <c r="BE111" s="6"/>
    </row>
    <row r="112" spans="4:57">
      <c r="D112" s="6"/>
      <c r="O112" s="6"/>
      <c r="P112" s="6"/>
      <c r="Q112" s="6"/>
      <c r="R112" s="6"/>
      <c r="X112" s="6"/>
      <c r="Y112" s="6"/>
      <c r="Z112" s="6"/>
      <c r="AA112" s="6"/>
      <c r="AG112" s="6"/>
      <c r="AH112" s="6"/>
      <c r="AI112" s="6"/>
      <c r="AJ112" s="6"/>
      <c r="AK112" s="6"/>
      <c r="AL112" s="6"/>
      <c r="AM112" s="6"/>
      <c r="AN112" s="6"/>
      <c r="AO112" s="6"/>
      <c r="AR112" s="6"/>
      <c r="AS112" s="6"/>
      <c r="AT112" s="6"/>
      <c r="AU112" s="6"/>
      <c r="BB112" s="6"/>
      <c r="BC112" s="6"/>
      <c r="BD112" s="6"/>
      <c r="BE112" s="6"/>
    </row>
    <row r="113" spans="1:75">
      <c r="D113" s="6"/>
      <c r="O113" s="6"/>
      <c r="P113" s="6"/>
      <c r="Q113" s="6"/>
      <c r="R113" s="6"/>
      <c r="X113" s="6"/>
      <c r="Y113" s="6"/>
      <c r="Z113" s="6"/>
      <c r="AA113" s="6"/>
      <c r="AG113" s="6"/>
      <c r="AH113" s="6"/>
      <c r="AI113" s="6"/>
      <c r="AJ113" s="6"/>
      <c r="AK113" s="6"/>
      <c r="AL113" s="6"/>
      <c r="AM113" s="6"/>
      <c r="AN113" s="6"/>
      <c r="AO113" s="6"/>
      <c r="AR113" s="6"/>
      <c r="AS113" s="6"/>
      <c r="AT113" s="6"/>
      <c r="AU113" s="6"/>
      <c r="BB113" s="6"/>
      <c r="BC113" s="6"/>
      <c r="BD113" s="6"/>
      <c r="BE113" s="6"/>
    </row>
    <row r="114" spans="1:75">
      <c r="D114" s="6"/>
      <c r="O114" s="6"/>
      <c r="X114" s="6"/>
      <c r="AH114" s="133"/>
      <c r="AR114" s="6"/>
      <c r="BB114" s="6"/>
    </row>
    <row r="115" spans="1:75">
      <c r="D115" s="6"/>
      <c r="O115" s="6"/>
      <c r="X115" s="6"/>
      <c r="AH115" s="133"/>
      <c r="AR115" s="6"/>
      <c r="BB115" s="6"/>
    </row>
    <row r="116" spans="1:75">
      <c r="D116" s="100"/>
      <c r="O116" s="6"/>
      <c r="X116" s="6"/>
      <c r="AH116" s="133"/>
      <c r="AR116" s="6"/>
      <c r="BB116" s="6"/>
    </row>
    <row r="117" spans="1:75">
      <c r="D117" s="6"/>
      <c r="O117" s="6"/>
      <c r="X117" s="6"/>
      <c r="AH117" s="133"/>
      <c r="AR117" s="6"/>
      <c r="BB117" s="6"/>
    </row>
    <row r="118" spans="1:75">
      <c r="D118" s="6"/>
      <c r="O118" s="6"/>
      <c r="X118" s="6"/>
      <c r="AH118" s="133"/>
      <c r="AR118" s="6"/>
      <c r="BB118" s="6"/>
    </row>
    <row r="119" spans="1:75">
      <c r="D119" s="6"/>
      <c r="O119" s="6"/>
      <c r="X119" s="6"/>
      <c r="AH119" s="133"/>
      <c r="AR119" s="6"/>
      <c r="BB119" s="6"/>
    </row>
    <row r="120" spans="1:75">
      <c r="D120" s="6"/>
      <c r="O120" s="6"/>
      <c r="X120" s="6"/>
      <c r="AH120" s="133"/>
      <c r="AR120" s="6"/>
      <c r="BB120" s="6"/>
    </row>
    <row r="121" spans="1:75">
      <c r="D121" s="6"/>
      <c r="O121" s="6"/>
      <c r="X121" s="6"/>
      <c r="AH121" s="133"/>
      <c r="AR121" s="6"/>
      <c r="BB121" s="6"/>
    </row>
    <row r="122" spans="1:75">
      <c r="D122" s="6"/>
      <c r="O122" s="6"/>
      <c r="X122" s="6"/>
      <c r="AH122" s="133"/>
      <c r="AR122" s="6"/>
      <c r="BB122" s="6"/>
    </row>
    <row r="123" spans="1:75" s="4" customFormat="1">
      <c r="A123" s="6"/>
      <c r="B123" s="6"/>
      <c r="C123" s="6"/>
      <c r="D123" s="6"/>
      <c r="G123" s="110"/>
      <c r="H123" s="6"/>
      <c r="I123" s="6"/>
      <c r="J123" s="6"/>
      <c r="K123" s="6"/>
      <c r="L123" s="6"/>
      <c r="M123" s="6"/>
      <c r="N123" s="6"/>
      <c r="O123" s="6"/>
      <c r="R123" s="110"/>
      <c r="S123" s="6"/>
      <c r="T123" s="6"/>
      <c r="U123" s="6"/>
      <c r="V123" s="6"/>
      <c r="W123" s="6"/>
      <c r="X123" s="6"/>
      <c r="AA123" s="110"/>
      <c r="AB123" s="6"/>
      <c r="AC123" s="6"/>
      <c r="AD123" s="6"/>
      <c r="AE123" s="6"/>
      <c r="AF123" s="6"/>
      <c r="AG123" s="133"/>
      <c r="AH123" s="133"/>
      <c r="AI123" s="161"/>
      <c r="AJ123" s="161"/>
      <c r="AK123" s="286"/>
      <c r="AL123" s="133"/>
      <c r="AM123" s="133"/>
      <c r="AN123" s="133"/>
      <c r="AO123" s="133"/>
      <c r="AP123" s="6"/>
      <c r="AQ123" s="6"/>
      <c r="AR123" s="6"/>
      <c r="AU123" s="110"/>
      <c r="AV123" s="6"/>
      <c r="AW123" s="6"/>
      <c r="AX123" s="6"/>
      <c r="AY123" s="6"/>
      <c r="AZ123" s="6"/>
      <c r="BA123" s="6"/>
      <c r="BB123" s="6"/>
      <c r="BE123" s="110"/>
      <c r="BF123" s="6"/>
      <c r="BG123" s="6"/>
      <c r="BH123" s="6"/>
      <c r="BI123" s="6"/>
      <c r="BJ123" s="6"/>
      <c r="BK123" s="6"/>
      <c r="BL123" s="6"/>
      <c r="BM123" s="6"/>
      <c r="BN123" s="6"/>
      <c r="BO123" s="6"/>
      <c r="BP123" s="6"/>
      <c r="BQ123" s="6"/>
      <c r="BR123" s="6"/>
      <c r="BS123" s="6"/>
      <c r="BT123" s="6"/>
      <c r="BU123" s="6"/>
      <c r="BV123" s="6"/>
      <c r="BW123" s="6"/>
    </row>
    <row r="124" spans="1:75" s="4" customFormat="1">
      <c r="A124" s="6"/>
      <c r="B124" s="6"/>
      <c r="C124" s="6"/>
      <c r="D124" s="6"/>
      <c r="G124" s="110"/>
      <c r="H124" s="6"/>
      <c r="I124" s="6"/>
      <c r="J124" s="6"/>
      <c r="K124" s="6"/>
      <c r="L124" s="6"/>
      <c r="M124" s="6"/>
      <c r="N124" s="6"/>
      <c r="O124" s="6"/>
      <c r="R124" s="110"/>
      <c r="S124" s="6"/>
      <c r="T124" s="6"/>
      <c r="U124" s="6"/>
      <c r="V124" s="6"/>
      <c r="W124" s="6"/>
      <c r="X124" s="6"/>
      <c r="AA124" s="110"/>
      <c r="AB124" s="6"/>
      <c r="AC124" s="6"/>
      <c r="AD124" s="6"/>
      <c r="AE124" s="6"/>
      <c r="AF124" s="6"/>
      <c r="AG124" s="133"/>
      <c r="AH124" s="133"/>
      <c r="AI124" s="161"/>
      <c r="AJ124" s="161"/>
      <c r="AK124" s="286"/>
      <c r="AL124" s="133"/>
      <c r="AM124" s="133"/>
      <c r="AN124" s="133"/>
      <c r="AO124" s="133"/>
      <c r="AP124" s="6"/>
      <c r="AQ124" s="6"/>
      <c r="AR124" s="6"/>
      <c r="AU124" s="110"/>
      <c r="AV124" s="6"/>
      <c r="AW124" s="6"/>
      <c r="AX124" s="6"/>
      <c r="AY124" s="6"/>
      <c r="AZ124" s="6"/>
      <c r="BA124" s="6"/>
      <c r="BB124" s="6"/>
      <c r="BE124" s="110"/>
      <c r="BF124" s="6"/>
      <c r="BG124" s="6"/>
      <c r="BH124" s="6"/>
      <c r="BI124" s="6"/>
      <c r="BJ124" s="6"/>
      <c r="BK124" s="6"/>
      <c r="BL124" s="6"/>
      <c r="BM124" s="6"/>
      <c r="BN124" s="6"/>
      <c r="BO124" s="6"/>
      <c r="BP124" s="6"/>
      <c r="BQ124" s="6"/>
      <c r="BR124" s="6"/>
      <c r="BS124" s="6"/>
      <c r="BT124" s="6"/>
      <c r="BU124" s="6"/>
      <c r="BV124" s="6"/>
      <c r="BW124" s="6"/>
    </row>
    <row r="125" spans="1:75" s="4" customFormat="1">
      <c r="A125" s="6"/>
      <c r="B125" s="6"/>
      <c r="C125" s="6"/>
      <c r="D125" s="6"/>
      <c r="G125" s="110"/>
      <c r="H125" s="6"/>
      <c r="I125" s="6"/>
      <c r="J125" s="6"/>
      <c r="K125" s="6"/>
      <c r="L125" s="6"/>
      <c r="M125" s="6"/>
      <c r="N125" s="6"/>
      <c r="O125" s="6"/>
      <c r="R125" s="110"/>
      <c r="S125" s="6"/>
      <c r="T125" s="6"/>
      <c r="U125" s="6"/>
      <c r="V125" s="6"/>
      <c r="W125" s="6"/>
      <c r="X125" s="6"/>
      <c r="AA125" s="110"/>
      <c r="AB125" s="6"/>
      <c r="AC125" s="6"/>
      <c r="AD125" s="6"/>
      <c r="AE125" s="6"/>
      <c r="AF125" s="6"/>
      <c r="AG125" s="133"/>
      <c r="AH125" s="133"/>
      <c r="AI125" s="161"/>
      <c r="AJ125" s="161"/>
      <c r="AK125" s="286"/>
      <c r="AL125" s="133"/>
      <c r="AM125" s="133"/>
      <c r="AN125" s="133"/>
      <c r="AO125" s="133"/>
      <c r="AP125" s="6"/>
      <c r="AQ125" s="6"/>
      <c r="AR125" s="6"/>
      <c r="AU125" s="110"/>
      <c r="AV125" s="6"/>
      <c r="AW125" s="6"/>
      <c r="AX125" s="6"/>
      <c r="AY125" s="6"/>
      <c r="AZ125" s="6"/>
      <c r="BA125" s="6"/>
      <c r="BB125" s="6"/>
      <c r="BE125" s="110"/>
      <c r="BF125" s="6"/>
      <c r="BG125" s="6"/>
      <c r="BH125" s="6"/>
      <c r="BI125" s="6"/>
      <c r="BJ125" s="6"/>
      <c r="BK125" s="6"/>
      <c r="BL125" s="6"/>
      <c r="BM125" s="6"/>
      <c r="BN125" s="6"/>
      <c r="BO125" s="6"/>
      <c r="BP125" s="6"/>
      <c r="BQ125" s="6"/>
      <c r="BR125" s="6"/>
      <c r="BS125" s="6"/>
      <c r="BT125" s="6"/>
      <c r="BU125" s="6"/>
      <c r="BV125" s="6"/>
      <c r="BW125" s="6"/>
    </row>
    <row r="126" spans="1:75" s="4" customFormat="1">
      <c r="A126" s="6"/>
      <c r="B126" s="6"/>
      <c r="C126" s="6"/>
      <c r="D126" s="6"/>
      <c r="G126" s="110"/>
      <c r="H126" s="6"/>
      <c r="I126" s="6"/>
      <c r="J126" s="6"/>
      <c r="K126" s="6"/>
      <c r="L126" s="6"/>
      <c r="M126" s="6"/>
      <c r="N126" s="6"/>
      <c r="O126" s="6"/>
      <c r="R126" s="110"/>
      <c r="S126" s="6"/>
      <c r="T126" s="6"/>
      <c r="U126" s="6"/>
      <c r="V126" s="6"/>
      <c r="W126" s="6"/>
      <c r="X126" s="6"/>
      <c r="AA126" s="110"/>
      <c r="AB126" s="6"/>
      <c r="AC126" s="6"/>
      <c r="AD126" s="6"/>
      <c r="AE126" s="6"/>
      <c r="AF126" s="6"/>
      <c r="AG126" s="133"/>
      <c r="AH126" s="133"/>
      <c r="AI126" s="161"/>
      <c r="AJ126" s="161"/>
      <c r="AK126" s="286"/>
      <c r="AL126" s="133"/>
      <c r="AM126" s="133"/>
      <c r="AN126" s="133"/>
      <c r="AO126" s="133"/>
      <c r="AP126" s="6"/>
      <c r="AQ126" s="6"/>
      <c r="AR126" s="6"/>
      <c r="AU126" s="110"/>
      <c r="AV126" s="6"/>
      <c r="AW126" s="6"/>
      <c r="AX126" s="6"/>
      <c r="AY126" s="6"/>
      <c r="AZ126" s="6"/>
      <c r="BA126" s="6"/>
      <c r="BB126" s="6"/>
      <c r="BE126" s="110"/>
      <c r="BF126" s="6"/>
      <c r="BG126" s="6"/>
      <c r="BH126" s="6"/>
      <c r="BI126" s="6"/>
      <c r="BJ126" s="6"/>
      <c r="BK126" s="6"/>
      <c r="BL126" s="6"/>
      <c r="BM126" s="6"/>
      <c r="BN126" s="6"/>
      <c r="BO126" s="6"/>
      <c r="BP126" s="6"/>
      <c r="BQ126" s="6"/>
      <c r="BR126" s="6"/>
      <c r="BS126" s="6"/>
      <c r="BT126" s="6"/>
      <c r="BU126" s="6"/>
      <c r="BV126" s="6"/>
      <c r="BW126" s="6"/>
    </row>
    <row r="127" spans="1:75" s="4" customFormat="1">
      <c r="A127" s="6"/>
      <c r="B127" s="6"/>
      <c r="C127" s="6"/>
      <c r="D127" s="6"/>
      <c r="G127" s="110"/>
      <c r="H127" s="6"/>
      <c r="I127" s="6"/>
      <c r="J127" s="6"/>
      <c r="K127" s="6"/>
      <c r="L127" s="6"/>
      <c r="M127" s="6"/>
      <c r="N127" s="6"/>
      <c r="O127" s="6"/>
      <c r="R127" s="110"/>
      <c r="S127" s="6"/>
      <c r="T127" s="6"/>
      <c r="U127" s="6"/>
      <c r="V127" s="6"/>
      <c r="W127" s="6"/>
      <c r="X127" s="6"/>
      <c r="AA127" s="110"/>
      <c r="AB127" s="6"/>
      <c r="AC127" s="6"/>
      <c r="AD127" s="6"/>
      <c r="AE127" s="6"/>
      <c r="AF127" s="6"/>
      <c r="AG127" s="133"/>
      <c r="AH127" s="133"/>
      <c r="AI127" s="161"/>
      <c r="AJ127" s="161"/>
      <c r="AK127" s="286"/>
      <c r="AL127" s="133"/>
      <c r="AM127" s="133"/>
      <c r="AN127" s="133"/>
      <c r="AO127" s="133"/>
      <c r="AP127" s="6"/>
      <c r="AQ127" s="6"/>
      <c r="AR127" s="6"/>
      <c r="AU127" s="110"/>
      <c r="AV127" s="6"/>
      <c r="AW127" s="6"/>
      <c r="AX127" s="6"/>
      <c r="AY127" s="6"/>
      <c r="AZ127" s="6"/>
      <c r="BA127" s="6"/>
      <c r="BB127" s="6"/>
      <c r="BE127" s="110"/>
      <c r="BF127" s="6"/>
      <c r="BG127" s="6"/>
      <c r="BH127" s="6"/>
      <c r="BI127" s="6"/>
      <c r="BJ127" s="6"/>
      <c r="BK127" s="6"/>
      <c r="BL127" s="6"/>
      <c r="BM127" s="6"/>
      <c r="BN127" s="6"/>
      <c r="BO127" s="6"/>
      <c r="BP127" s="6"/>
      <c r="BQ127" s="6"/>
      <c r="BR127" s="6"/>
      <c r="BS127" s="6"/>
      <c r="BT127" s="6"/>
      <c r="BU127" s="6"/>
      <c r="BV127" s="6"/>
      <c r="BW127" s="6"/>
    </row>
    <row r="128" spans="1:75" s="4" customFormat="1">
      <c r="A128" s="6"/>
      <c r="B128" s="6"/>
      <c r="C128" s="6"/>
      <c r="D128" s="6"/>
      <c r="G128" s="110"/>
      <c r="H128" s="6"/>
      <c r="I128" s="6"/>
      <c r="J128" s="6"/>
      <c r="K128" s="6"/>
      <c r="L128" s="6"/>
      <c r="M128" s="6"/>
      <c r="N128" s="6"/>
      <c r="O128" s="6"/>
      <c r="R128" s="110"/>
      <c r="S128" s="6"/>
      <c r="T128" s="6"/>
      <c r="U128" s="6"/>
      <c r="V128" s="6"/>
      <c r="W128" s="6"/>
      <c r="X128" s="6"/>
      <c r="AA128" s="110"/>
      <c r="AB128" s="6"/>
      <c r="AC128" s="6"/>
      <c r="AD128" s="6"/>
      <c r="AE128" s="6"/>
      <c r="AF128" s="6"/>
      <c r="AG128" s="133"/>
      <c r="AH128" s="133"/>
      <c r="AI128" s="161"/>
      <c r="AJ128" s="161"/>
      <c r="AK128" s="286"/>
      <c r="AL128" s="133"/>
      <c r="AM128" s="133"/>
      <c r="AN128" s="133"/>
      <c r="AO128" s="133"/>
      <c r="AP128" s="6"/>
      <c r="AQ128" s="6"/>
      <c r="AR128" s="6"/>
      <c r="AU128" s="110"/>
      <c r="AV128" s="6"/>
      <c r="AW128" s="6"/>
      <c r="AX128" s="6"/>
      <c r="AY128" s="6"/>
      <c r="AZ128" s="6"/>
      <c r="BA128" s="6"/>
      <c r="BB128" s="6"/>
      <c r="BE128" s="110"/>
      <c r="BF128" s="6"/>
      <c r="BG128" s="6"/>
      <c r="BH128" s="6"/>
      <c r="BI128" s="6"/>
      <c r="BJ128" s="6"/>
      <c r="BK128" s="6"/>
      <c r="BL128" s="6"/>
      <c r="BM128" s="6"/>
      <c r="BN128" s="6"/>
      <c r="BO128" s="6"/>
      <c r="BP128" s="6"/>
      <c r="BQ128" s="6"/>
      <c r="BR128" s="6"/>
      <c r="BS128" s="6"/>
      <c r="BT128" s="6"/>
      <c r="BU128" s="6"/>
      <c r="BV128" s="6"/>
      <c r="BW128" s="6"/>
    </row>
    <row r="129" spans="1:75" s="4" customFormat="1">
      <c r="A129" s="6"/>
      <c r="B129" s="6"/>
      <c r="C129" s="6"/>
      <c r="D129" s="6"/>
      <c r="G129" s="110"/>
      <c r="H129" s="6"/>
      <c r="I129" s="6"/>
      <c r="J129" s="6"/>
      <c r="K129" s="6"/>
      <c r="L129" s="6"/>
      <c r="M129" s="6"/>
      <c r="N129" s="6"/>
      <c r="O129" s="6"/>
      <c r="R129" s="110"/>
      <c r="S129" s="6"/>
      <c r="T129" s="6"/>
      <c r="U129" s="6"/>
      <c r="V129" s="6"/>
      <c r="W129" s="6"/>
      <c r="X129" s="6"/>
      <c r="AA129" s="110"/>
      <c r="AB129" s="6"/>
      <c r="AC129" s="6"/>
      <c r="AD129" s="6"/>
      <c r="AE129" s="6"/>
      <c r="AF129" s="6"/>
      <c r="AG129" s="133"/>
      <c r="AH129" s="133"/>
      <c r="AI129" s="161"/>
      <c r="AJ129" s="161"/>
      <c r="AK129" s="286"/>
      <c r="AL129" s="133"/>
      <c r="AM129" s="133"/>
      <c r="AN129" s="133"/>
      <c r="AO129" s="133"/>
      <c r="AP129" s="6"/>
      <c r="AQ129" s="6"/>
      <c r="AR129" s="6"/>
      <c r="AU129" s="110"/>
      <c r="AV129" s="6"/>
      <c r="AW129" s="6"/>
      <c r="AX129" s="6"/>
      <c r="AY129" s="6"/>
      <c r="AZ129" s="6"/>
      <c r="BA129" s="6"/>
      <c r="BB129" s="6"/>
      <c r="BE129" s="110"/>
      <c r="BF129" s="6"/>
      <c r="BG129" s="6"/>
      <c r="BH129" s="6"/>
      <c r="BI129" s="6"/>
      <c r="BJ129" s="6"/>
      <c r="BK129" s="6"/>
      <c r="BL129" s="6"/>
      <c r="BM129" s="6"/>
      <c r="BN129" s="6"/>
      <c r="BO129" s="6"/>
      <c r="BP129" s="6"/>
      <c r="BQ129" s="6"/>
      <c r="BR129" s="6"/>
      <c r="BS129" s="6"/>
      <c r="BT129" s="6"/>
      <c r="BU129" s="6"/>
      <c r="BV129" s="6"/>
      <c r="BW129" s="6"/>
    </row>
    <row r="130" spans="1:75" s="4" customFormat="1">
      <c r="A130" s="6"/>
      <c r="B130" s="6"/>
      <c r="C130" s="6"/>
      <c r="D130" s="6"/>
      <c r="G130" s="110"/>
      <c r="H130" s="6"/>
      <c r="I130" s="6"/>
      <c r="J130" s="6"/>
      <c r="K130" s="6"/>
      <c r="L130" s="6"/>
      <c r="M130" s="6"/>
      <c r="N130" s="6"/>
      <c r="O130" s="6"/>
      <c r="R130" s="110"/>
      <c r="S130" s="6"/>
      <c r="T130" s="6"/>
      <c r="U130" s="6"/>
      <c r="V130" s="6"/>
      <c r="W130" s="6"/>
      <c r="X130" s="6"/>
      <c r="AA130" s="110"/>
      <c r="AB130" s="6"/>
      <c r="AC130" s="6"/>
      <c r="AD130" s="6"/>
      <c r="AE130" s="6"/>
      <c r="AF130" s="6"/>
      <c r="AG130" s="133"/>
      <c r="AH130" s="133"/>
      <c r="AI130" s="161"/>
      <c r="AJ130" s="161"/>
      <c r="AK130" s="286"/>
      <c r="AL130" s="133"/>
      <c r="AM130" s="133"/>
      <c r="AN130" s="133"/>
      <c r="AO130" s="133"/>
      <c r="AP130" s="6"/>
      <c r="AQ130" s="6"/>
      <c r="AR130" s="6"/>
      <c r="AU130" s="110"/>
      <c r="AV130" s="6"/>
      <c r="AW130" s="6"/>
      <c r="AX130" s="6"/>
      <c r="AY130" s="6"/>
      <c r="AZ130" s="6"/>
      <c r="BA130" s="6"/>
      <c r="BB130" s="6"/>
      <c r="BE130" s="110"/>
      <c r="BF130" s="6"/>
      <c r="BG130" s="6"/>
      <c r="BH130" s="6"/>
      <c r="BI130" s="6"/>
      <c r="BJ130" s="6"/>
      <c r="BK130" s="6"/>
      <c r="BL130" s="6"/>
      <c r="BM130" s="6"/>
      <c r="BN130" s="6"/>
      <c r="BO130" s="6"/>
      <c r="BP130" s="6"/>
      <c r="BQ130" s="6"/>
      <c r="BR130" s="6"/>
      <c r="BS130" s="6"/>
      <c r="BT130" s="6"/>
      <c r="BU130" s="6"/>
      <c r="BV130" s="6"/>
      <c r="BW130" s="6"/>
    </row>
    <row r="131" spans="1:75" s="4" customFormat="1">
      <c r="A131" s="6"/>
      <c r="B131" s="6"/>
      <c r="C131" s="6"/>
      <c r="D131" s="6"/>
      <c r="G131" s="110"/>
      <c r="H131" s="6"/>
      <c r="I131" s="6"/>
      <c r="J131" s="6"/>
      <c r="K131" s="6"/>
      <c r="L131" s="6"/>
      <c r="M131" s="6"/>
      <c r="N131" s="6"/>
      <c r="O131" s="6"/>
      <c r="R131" s="110"/>
      <c r="S131" s="6"/>
      <c r="T131" s="6"/>
      <c r="U131" s="6"/>
      <c r="V131" s="6"/>
      <c r="W131" s="6"/>
      <c r="X131" s="6"/>
      <c r="AA131" s="110"/>
      <c r="AB131" s="6"/>
      <c r="AC131" s="6"/>
      <c r="AD131" s="6"/>
      <c r="AE131" s="6"/>
      <c r="AF131" s="6"/>
      <c r="AG131" s="133"/>
      <c r="AH131" s="133"/>
      <c r="AI131" s="161"/>
      <c r="AJ131" s="161"/>
      <c r="AK131" s="286"/>
      <c r="AL131" s="133"/>
      <c r="AM131" s="133"/>
      <c r="AN131" s="133"/>
      <c r="AO131" s="133"/>
      <c r="AP131" s="6"/>
      <c r="AQ131" s="6"/>
      <c r="AR131" s="6"/>
      <c r="AU131" s="110"/>
      <c r="AV131" s="6"/>
      <c r="AW131" s="6"/>
      <c r="AX131" s="6"/>
      <c r="AY131" s="6"/>
      <c r="AZ131" s="6"/>
      <c r="BA131" s="6"/>
      <c r="BB131" s="6"/>
      <c r="BE131" s="110"/>
      <c r="BF131" s="6"/>
      <c r="BG131" s="6"/>
      <c r="BH131" s="6"/>
      <c r="BI131" s="6"/>
      <c r="BJ131" s="6"/>
      <c r="BK131" s="6"/>
      <c r="BL131" s="6"/>
      <c r="BM131" s="6"/>
      <c r="BN131" s="6"/>
      <c r="BO131" s="6"/>
      <c r="BP131" s="6"/>
      <c r="BQ131" s="6"/>
      <c r="BR131" s="6"/>
      <c r="BS131" s="6"/>
      <c r="BT131" s="6"/>
      <c r="BU131" s="6"/>
      <c r="BV131" s="6"/>
      <c r="BW131" s="6"/>
    </row>
    <row r="132" spans="1:75" s="4" customFormat="1">
      <c r="A132" s="6"/>
      <c r="B132" s="6"/>
      <c r="C132" s="6"/>
      <c r="D132" s="6"/>
      <c r="G132" s="110"/>
      <c r="H132" s="6"/>
      <c r="I132" s="6"/>
      <c r="J132" s="6"/>
      <c r="K132" s="6"/>
      <c r="L132" s="6"/>
      <c r="M132" s="6"/>
      <c r="N132" s="6"/>
      <c r="O132" s="6"/>
      <c r="R132" s="110"/>
      <c r="S132" s="6"/>
      <c r="T132" s="6"/>
      <c r="U132" s="6"/>
      <c r="V132" s="6"/>
      <c r="W132" s="6"/>
      <c r="X132" s="6"/>
      <c r="AA132" s="110"/>
      <c r="AB132" s="6"/>
      <c r="AC132" s="6"/>
      <c r="AD132" s="6"/>
      <c r="AE132" s="6"/>
      <c r="AF132" s="6"/>
      <c r="AG132" s="133"/>
      <c r="AH132" s="133"/>
      <c r="AI132" s="161"/>
      <c r="AJ132" s="161"/>
      <c r="AK132" s="286"/>
      <c r="AL132" s="133"/>
      <c r="AM132" s="133"/>
      <c r="AN132" s="133"/>
      <c r="AO132" s="133"/>
      <c r="AP132" s="6"/>
      <c r="AQ132" s="6"/>
      <c r="AR132" s="6"/>
      <c r="AU132" s="110"/>
      <c r="AV132" s="6"/>
      <c r="AW132" s="6"/>
      <c r="AX132" s="6"/>
      <c r="AY132" s="6"/>
      <c r="AZ132" s="6"/>
      <c r="BA132" s="6"/>
      <c r="BB132" s="6"/>
      <c r="BE132" s="110"/>
      <c r="BF132" s="6"/>
      <c r="BG132" s="6"/>
      <c r="BH132" s="6"/>
      <c r="BI132" s="6"/>
      <c r="BJ132" s="6"/>
      <c r="BK132" s="6"/>
      <c r="BL132" s="6"/>
      <c r="BM132" s="6"/>
      <c r="BN132" s="6"/>
      <c r="BO132" s="6"/>
      <c r="BP132" s="6"/>
      <c r="BQ132" s="6"/>
      <c r="BR132" s="6"/>
      <c r="BS132" s="6"/>
      <c r="BT132" s="6"/>
      <c r="BU132" s="6"/>
      <c r="BV132" s="6"/>
      <c r="BW132" s="6"/>
    </row>
    <row r="133" spans="1:75" s="4" customFormat="1">
      <c r="A133" s="6"/>
      <c r="B133" s="6"/>
      <c r="C133" s="6"/>
      <c r="D133" s="6"/>
      <c r="G133" s="110"/>
      <c r="H133" s="6"/>
      <c r="I133" s="6"/>
      <c r="J133" s="6"/>
      <c r="K133" s="6"/>
      <c r="L133" s="6"/>
      <c r="M133" s="6"/>
      <c r="N133" s="6"/>
      <c r="O133" s="6"/>
      <c r="R133" s="110"/>
      <c r="S133" s="6"/>
      <c r="T133" s="6"/>
      <c r="U133" s="6"/>
      <c r="V133" s="6"/>
      <c r="W133" s="6"/>
      <c r="X133" s="6"/>
      <c r="AA133" s="110"/>
      <c r="AB133" s="6"/>
      <c r="AC133" s="6"/>
      <c r="AD133" s="6"/>
      <c r="AE133" s="6"/>
      <c r="AF133" s="6"/>
      <c r="AG133" s="133"/>
      <c r="AH133" s="133"/>
      <c r="AI133" s="161"/>
      <c r="AJ133" s="161"/>
      <c r="AK133" s="286"/>
      <c r="AL133" s="133"/>
      <c r="AM133" s="133"/>
      <c r="AN133" s="133"/>
      <c r="AO133" s="133"/>
      <c r="AP133" s="6"/>
      <c r="AQ133" s="6"/>
      <c r="AR133" s="6"/>
      <c r="AU133" s="110"/>
      <c r="AV133" s="6"/>
      <c r="AW133" s="6"/>
      <c r="AX133" s="6"/>
      <c r="AY133" s="6"/>
      <c r="AZ133" s="6"/>
      <c r="BA133" s="6"/>
      <c r="BB133" s="6"/>
      <c r="BE133" s="110"/>
      <c r="BF133" s="6"/>
      <c r="BG133" s="6"/>
      <c r="BH133" s="6"/>
      <c r="BI133" s="6"/>
      <c r="BJ133" s="6"/>
      <c r="BK133" s="6"/>
      <c r="BL133" s="6"/>
      <c r="BM133" s="6"/>
      <c r="BN133" s="6"/>
      <c r="BO133" s="6"/>
      <c r="BP133" s="6"/>
      <c r="BQ133" s="6"/>
      <c r="BR133" s="6"/>
      <c r="BS133" s="6"/>
      <c r="BT133" s="6"/>
      <c r="BU133" s="6"/>
      <c r="BV133" s="6"/>
      <c r="BW133" s="6"/>
    </row>
    <row r="134" spans="1:75" s="4" customFormat="1">
      <c r="A134" s="6"/>
      <c r="B134" s="6"/>
      <c r="C134" s="6"/>
      <c r="D134" s="6"/>
      <c r="G134" s="110"/>
      <c r="H134" s="6"/>
      <c r="I134" s="6"/>
      <c r="J134" s="6"/>
      <c r="K134" s="6"/>
      <c r="L134" s="6"/>
      <c r="M134" s="6"/>
      <c r="N134" s="6"/>
      <c r="O134" s="6"/>
      <c r="R134" s="110"/>
      <c r="S134" s="6"/>
      <c r="T134" s="6"/>
      <c r="U134" s="6"/>
      <c r="V134" s="6"/>
      <c r="W134" s="6"/>
      <c r="X134" s="6"/>
      <c r="AA134" s="110"/>
      <c r="AB134" s="6"/>
      <c r="AC134" s="6"/>
      <c r="AD134" s="6"/>
      <c r="AE134" s="6"/>
      <c r="AF134" s="6"/>
      <c r="AG134" s="133"/>
      <c r="AH134" s="133"/>
      <c r="AI134" s="161"/>
      <c r="AJ134" s="161"/>
      <c r="AK134" s="286"/>
      <c r="AL134" s="133"/>
      <c r="AM134" s="133"/>
      <c r="AN134" s="133"/>
      <c r="AO134" s="133"/>
      <c r="AP134" s="6"/>
      <c r="AQ134" s="6"/>
      <c r="AR134" s="6"/>
      <c r="AU134" s="110"/>
      <c r="AV134" s="6"/>
      <c r="AW134" s="6"/>
      <c r="AX134" s="6"/>
      <c r="AY134" s="6"/>
      <c r="AZ134" s="6"/>
      <c r="BA134" s="6"/>
      <c r="BB134" s="6"/>
      <c r="BE134" s="110"/>
      <c r="BF134" s="6"/>
      <c r="BG134" s="6"/>
      <c r="BH134" s="6"/>
      <c r="BI134" s="6"/>
      <c r="BJ134" s="6"/>
      <c r="BK134" s="6"/>
      <c r="BL134" s="6"/>
      <c r="BM134" s="6"/>
      <c r="BN134" s="6"/>
      <c r="BO134" s="6"/>
      <c r="BP134" s="6"/>
      <c r="BQ134" s="6"/>
      <c r="BR134" s="6"/>
      <c r="BS134" s="6"/>
      <c r="BT134" s="6"/>
      <c r="BU134" s="6"/>
      <c r="BV134" s="6"/>
      <c r="BW134" s="6"/>
    </row>
    <row r="135" spans="1:75" s="4" customFormat="1">
      <c r="A135" s="6"/>
      <c r="B135" s="6"/>
      <c r="C135" s="6"/>
      <c r="D135" s="6"/>
      <c r="G135" s="110"/>
      <c r="H135" s="6"/>
      <c r="I135" s="6"/>
      <c r="J135" s="6"/>
      <c r="K135" s="6"/>
      <c r="L135" s="6"/>
      <c r="M135" s="6"/>
      <c r="N135" s="6"/>
      <c r="O135" s="6"/>
      <c r="R135" s="110"/>
      <c r="S135" s="6"/>
      <c r="T135" s="6"/>
      <c r="U135" s="6"/>
      <c r="V135" s="6"/>
      <c r="W135" s="6"/>
      <c r="X135" s="6"/>
      <c r="AA135" s="110"/>
      <c r="AB135" s="6"/>
      <c r="AC135" s="6"/>
      <c r="AD135" s="6"/>
      <c r="AE135" s="6"/>
      <c r="AF135" s="6"/>
      <c r="AG135" s="133"/>
      <c r="AH135" s="133"/>
      <c r="AI135" s="161"/>
      <c r="AJ135" s="161"/>
      <c r="AK135" s="286"/>
      <c r="AL135" s="133"/>
      <c r="AM135" s="133"/>
      <c r="AN135" s="133"/>
      <c r="AO135" s="133"/>
      <c r="AP135" s="6"/>
      <c r="AQ135" s="6"/>
      <c r="AR135" s="6"/>
      <c r="AU135" s="110"/>
      <c r="AV135" s="6"/>
      <c r="AW135" s="6"/>
      <c r="AX135" s="6"/>
      <c r="AY135" s="6"/>
      <c r="AZ135" s="6"/>
      <c r="BA135" s="6"/>
      <c r="BB135" s="6"/>
      <c r="BE135" s="110"/>
      <c r="BF135" s="6"/>
      <c r="BG135" s="6"/>
      <c r="BH135" s="6"/>
      <c r="BI135" s="6"/>
      <c r="BJ135" s="6"/>
      <c r="BK135" s="6"/>
      <c r="BL135" s="6"/>
      <c r="BM135" s="6"/>
      <c r="BN135" s="6"/>
      <c r="BO135" s="6"/>
      <c r="BP135" s="6"/>
      <c r="BQ135" s="6"/>
      <c r="BR135" s="6"/>
      <c r="BS135" s="6"/>
      <c r="BT135" s="6"/>
      <c r="BU135" s="6"/>
      <c r="BV135" s="6"/>
      <c r="BW135" s="6"/>
    </row>
    <row r="136" spans="1:75" s="4" customFormat="1">
      <c r="A136" s="6"/>
      <c r="B136" s="6"/>
      <c r="C136" s="6"/>
      <c r="D136" s="6"/>
      <c r="G136" s="110"/>
      <c r="H136" s="6"/>
      <c r="I136" s="6"/>
      <c r="J136" s="6"/>
      <c r="K136" s="6"/>
      <c r="L136" s="6"/>
      <c r="M136" s="6"/>
      <c r="N136" s="6"/>
      <c r="O136" s="6"/>
      <c r="R136" s="110"/>
      <c r="S136" s="6"/>
      <c r="T136" s="6"/>
      <c r="U136" s="6"/>
      <c r="V136" s="6"/>
      <c r="W136" s="6"/>
      <c r="X136" s="6"/>
      <c r="AA136" s="110"/>
      <c r="AB136" s="6"/>
      <c r="AC136" s="6"/>
      <c r="AD136" s="6"/>
      <c r="AE136" s="6"/>
      <c r="AF136" s="6"/>
      <c r="AG136" s="133"/>
      <c r="AH136" s="133"/>
      <c r="AI136" s="161"/>
      <c r="AJ136" s="161"/>
      <c r="AK136" s="286"/>
      <c r="AL136" s="133"/>
      <c r="AM136" s="133"/>
      <c r="AN136" s="133"/>
      <c r="AO136" s="133"/>
      <c r="AP136" s="6"/>
      <c r="AQ136" s="6"/>
      <c r="AR136" s="6"/>
      <c r="AU136" s="110"/>
      <c r="AV136" s="6"/>
      <c r="AW136" s="6"/>
      <c r="AX136" s="6"/>
      <c r="AY136" s="6"/>
      <c r="AZ136" s="6"/>
      <c r="BA136" s="6"/>
      <c r="BB136" s="6"/>
      <c r="BE136" s="110"/>
      <c r="BF136" s="6"/>
      <c r="BG136" s="6"/>
      <c r="BH136" s="6"/>
      <c r="BI136" s="6"/>
      <c r="BJ136" s="6"/>
      <c r="BK136" s="6"/>
      <c r="BL136" s="6"/>
      <c r="BM136" s="6"/>
      <c r="BN136" s="6"/>
      <c r="BO136" s="6"/>
      <c r="BP136" s="6"/>
      <c r="BQ136" s="6"/>
      <c r="BR136" s="6"/>
      <c r="BS136" s="6"/>
      <c r="BT136" s="6"/>
      <c r="BU136" s="6"/>
      <c r="BV136" s="6"/>
      <c r="BW136" s="6"/>
    </row>
    <row r="137" spans="1:75" s="4" customFormat="1">
      <c r="A137" s="6"/>
      <c r="B137" s="6"/>
      <c r="C137" s="6"/>
      <c r="D137" s="6"/>
      <c r="G137" s="110"/>
      <c r="H137" s="6"/>
      <c r="I137" s="6"/>
      <c r="J137" s="6"/>
      <c r="K137" s="6"/>
      <c r="L137" s="6"/>
      <c r="M137" s="6"/>
      <c r="N137" s="6"/>
      <c r="O137" s="6"/>
      <c r="R137" s="110"/>
      <c r="S137" s="6"/>
      <c r="T137" s="6"/>
      <c r="U137" s="6"/>
      <c r="V137" s="6"/>
      <c r="W137" s="6"/>
      <c r="X137" s="6"/>
      <c r="AA137" s="110"/>
      <c r="AB137" s="6"/>
      <c r="AC137" s="6"/>
      <c r="AD137" s="6"/>
      <c r="AE137" s="6"/>
      <c r="AF137" s="6"/>
      <c r="AG137" s="133"/>
      <c r="AH137" s="133"/>
      <c r="AI137" s="161"/>
      <c r="AJ137" s="161"/>
      <c r="AK137" s="286"/>
      <c r="AL137" s="133"/>
      <c r="AM137" s="133"/>
      <c r="AN137" s="133"/>
      <c r="AO137" s="133"/>
      <c r="AP137" s="6"/>
      <c r="AQ137" s="6"/>
      <c r="AR137" s="6"/>
      <c r="AU137" s="110"/>
      <c r="AV137" s="6"/>
      <c r="AW137" s="6"/>
      <c r="AX137" s="6"/>
      <c r="AY137" s="6"/>
      <c r="AZ137" s="6"/>
      <c r="BA137" s="6"/>
      <c r="BB137" s="6"/>
      <c r="BE137" s="110"/>
      <c r="BF137" s="6"/>
      <c r="BG137" s="6"/>
      <c r="BH137" s="6"/>
      <c r="BI137" s="6"/>
      <c r="BJ137" s="6"/>
      <c r="BK137" s="6"/>
      <c r="BL137" s="6"/>
      <c r="BM137" s="6"/>
      <c r="BN137" s="6"/>
      <c r="BO137" s="6"/>
      <c r="BP137" s="6"/>
      <c r="BQ137" s="6"/>
      <c r="BR137" s="6"/>
      <c r="BS137" s="6"/>
      <c r="BT137" s="6"/>
      <c r="BU137" s="6"/>
      <c r="BV137" s="6"/>
      <c r="BW137" s="6"/>
    </row>
    <row r="138" spans="1:75" s="4" customFormat="1">
      <c r="A138" s="6"/>
      <c r="B138" s="6"/>
      <c r="C138" s="6"/>
      <c r="D138" s="6"/>
      <c r="G138" s="110"/>
      <c r="H138" s="6"/>
      <c r="I138" s="6"/>
      <c r="J138" s="6"/>
      <c r="K138" s="6"/>
      <c r="L138" s="6"/>
      <c r="M138" s="6"/>
      <c r="N138" s="6"/>
      <c r="O138" s="6"/>
      <c r="R138" s="110"/>
      <c r="S138" s="6"/>
      <c r="T138" s="6"/>
      <c r="U138" s="6"/>
      <c r="V138" s="6"/>
      <c r="W138" s="6"/>
      <c r="X138" s="6"/>
      <c r="AA138" s="110"/>
      <c r="AB138" s="6"/>
      <c r="AC138" s="6"/>
      <c r="AD138" s="6"/>
      <c r="AE138" s="6"/>
      <c r="AF138" s="6"/>
      <c r="AG138" s="133"/>
      <c r="AH138" s="133"/>
      <c r="AI138" s="161"/>
      <c r="AJ138" s="161"/>
      <c r="AK138" s="286"/>
      <c r="AL138" s="133"/>
      <c r="AM138" s="133"/>
      <c r="AN138" s="133"/>
      <c r="AO138" s="133"/>
      <c r="AP138" s="6"/>
      <c r="AQ138" s="6"/>
      <c r="AR138" s="6"/>
      <c r="AU138" s="110"/>
      <c r="AV138" s="6"/>
      <c r="AW138" s="6"/>
      <c r="AX138" s="6"/>
      <c r="AY138" s="6"/>
      <c r="AZ138" s="6"/>
      <c r="BA138" s="6"/>
      <c r="BB138" s="6"/>
      <c r="BE138" s="110"/>
      <c r="BF138" s="6"/>
      <c r="BG138" s="6"/>
      <c r="BH138" s="6"/>
      <c r="BI138" s="6"/>
      <c r="BJ138" s="6"/>
      <c r="BK138" s="6"/>
      <c r="BL138" s="6"/>
      <c r="BM138" s="6"/>
      <c r="BN138" s="6"/>
      <c r="BO138" s="6"/>
      <c r="BP138" s="6"/>
      <c r="BQ138" s="6"/>
      <c r="BR138" s="6"/>
      <c r="BS138" s="6"/>
      <c r="BT138" s="6"/>
      <c r="BU138" s="6"/>
      <c r="BV138" s="6"/>
      <c r="BW138" s="6"/>
    </row>
    <row r="139" spans="1:75" s="4" customFormat="1">
      <c r="A139" s="6"/>
      <c r="B139" s="6"/>
      <c r="C139" s="6"/>
      <c r="D139" s="6"/>
      <c r="G139" s="110"/>
      <c r="H139" s="6"/>
      <c r="I139" s="6"/>
      <c r="J139" s="6"/>
      <c r="K139" s="6"/>
      <c r="L139" s="6"/>
      <c r="M139" s="6"/>
      <c r="N139" s="6"/>
      <c r="O139" s="6"/>
      <c r="R139" s="110"/>
      <c r="S139" s="6"/>
      <c r="T139" s="6"/>
      <c r="U139" s="6"/>
      <c r="V139" s="6"/>
      <c r="W139" s="6"/>
      <c r="X139" s="6"/>
      <c r="AA139" s="110"/>
      <c r="AB139" s="6"/>
      <c r="AC139" s="6"/>
      <c r="AD139" s="6"/>
      <c r="AE139" s="6"/>
      <c r="AF139" s="6"/>
      <c r="AG139" s="133"/>
      <c r="AH139" s="133"/>
      <c r="AI139" s="161"/>
      <c r="AJ139" s="161"/>
      <c r="AK139" s="286"/>
      <c r="AL139" s="133"/>
      <c r="AM139" s="133"/>
      <c r="AN139" s="133"/>
      <c r="AO139" s="133"/>
      <c r="AP139" s="6"/>
      <c r="AQ139" s="6"/>
      <c r="AR139" s="6"/>
      <c r="AU139" s="110"/>
      <c r="AV139" s="6"/>
      <c r="AW139" s="6"/>
      <c r="AX139" s="6"/>
      <c r="AY139" s="6"/>
      <c r="AZ139" s="6"/>
      <c r="BA139" s="6"/>
      <c r="BB139" s="6"/>
      <c r="BE139" s="110"/>
      <c r="BF139" s="6"/>
      <c r="BG139" s="6"/>
      <c r="BH139" s="6"/>
      <c r="BI139" s="6"/>
      <c r="BJ139" s="6"/>
      <c r="BK139" s="6"/>
      <c r="BL139" s="6"/>
      <c r="BM139" s="6"/>
      <c r="BN139" s="6"/>
      <c r="BO139" s="6"/>
      <c r="BP139" s="6"/>
      <c r="BQ139" s="6"/>
      <c r="BR139" s="6"/>
      <c r="BS139" s="6"/>
      <c r="BT139" s="6"/>
      <c r="BU139" s="6"/>
      <c r="BV139" s="6"/>
      <c r="BW139" s="6"/>
    </row>
    <row r="140" spans="1:75" s="4" customFormat="1">
      <c r="A140" s="6"/>
      <c r="B140" s="6"/>
      <c r="C140" s="6"/>
      <c r="D140" s="6"/>
      <c r="G140" s="110"/>
      <c r="H140" s="6"/>
      <c r="I140" s="6"/>
      <c r="J140" s="6"/>
      <c r="K140" s="6"/>
      <c r="L140" s="6"/>
      <c r="M140" s="6"/>
      <c r="N140" s="6"/>
      <c r="O140" s="6"/>
      <c r="R140" s="110"/>
      <c r="S140" s="6"/>
      <c r="T140" s="6"/>
      <c r="U140" s="6"/>
      <c r="V140" s="6"/>
      <c r="W140" s="6"/>
      <c r="X140" s="6"/>
      <c r="AA140" s="110"/>
      <c r="AB140" s="6"/>
      <c r="AC140" s="6"/>
      <c r="AD140" s="6"/>
      <c r="AE140" s="6"/>
      <c r="AF140" s="6"/>
      <c r="AG140" s="133"/>
      <c r="AH140" s="133"/>
      <c r="AI140" s="161"/>
      <c r="AJ140" s="161"/>
      <c r="AK140" s="286"/>
      <c r="AL140" s="133"/>
      <c r="AM140" s="133"/>
      <c r="AN140" s="133"/>
      <c r="AO140" s="133"/>
      <c r="AP140" s="6"/>
      <c r="AQ140" s="6"/>
      <c r="AR140" s="6"/>
      <c r="AU140" s="110"/>
      <c r="AV140" s="6"/>
      <c r="AW140" s="6"/>
      <c r="AX140" s="6"/>
      <c r="AY140" s="6"/>
      <c r="AZ140" s="6"/>
      <c r="BA140" s="6"/>
      <c r="BB140" s="6"/>
      <c r="BE140" s="110"/>
      <c r="BF140" s="6"/>
      <c r="BG140" s="6"/>
      <c r="BH140" s="6"/>
      <c r="BI140" s="6"/>
      <c r="BJ140" s="6"/>
      <c r="BK140" s="6"/>
      <c r="BL140" s="6"/>
      <c r="BM140" s="6"/>
      <c r="BN140" s="6"/>
      <c r="BO140" s="6"/>
      <c r="BP140" s="6"/>
      <c r="BQ140" s="6"/>
      <c r="BR140" s="6"/>
      <c r="BS140" s="6"/>
      <c r="BT140" s="6"/>
      <c r="BU140" s="6"/>
      <c r="BV140" s="6"/>
      <c r="BW140" s="6"/>
    </row>
    <row r="141" spans="1:75" s="4" customFormat="1">
      <c r="A141" s="6"/>
      <c r="B141" s="6"/>
      <c r="C141" s="6"/>
      <c r="D141" s="6"/>
      <c r="G141" s="110"/>
      <c r="H141" s="6"/>
      <c r="I141" s="6"/>
      <c r="J141" s="6"/>
      <c r="K141" s="6"/>
      <c r="L141" s="6"/>
      <c r="M141" s="6"/>
      <c r="N141" s="6"/>
      <c r="O141" s="6"/>
      <c r="R141" s="110"/>
      <c r="S141" s="6"/>
      <c r="T141" s="6"/>
      <c r="U141" s="6"/>
      <c r="V141" s="6"/>
      <c r="W141" s="6"/>
      <c r="X141" s="6"/>
      <c r="AA141" s="110"/>
      <c r="AB141" s="6"/>
      <c r="AC141" s="6"/>
      <c r="AD141" s="6"/>
      <c r="AE141" s="6"/>
      <c r="AF141" s="6"/>
      <c r="AG141" s="133"/>
      <c r="AH141" s="133"/>
      <c r="AI141" s="161"/>
      <c r="AJ141" s="161"/>
      <c r="AK141" s="286"/>
      <c r="AL141" s="133"/>
      <c r="AM141" s="133"/>
      <c r="AN141" s="133"/>
      <c r="AO141" s="133"/>
      <c r="AP141" s="6"/>
      <c r="AQ141" s="6"/>
      <c r="AR141" s="6"/>
      <c r="AU141" s="110"/>
      <c r="AV141" s="6"/>
      <c r="AW141" s="6"/>
      <c r="AX141" s="6"/>
      <c r="AY141" s="6"/>
      <c r="AZ141" s="6"/>
      <c r="BA141" s="6"/>
      <c r="BB141" s="6"/>
      <c r="BE141" s="110"/>
      <c r="BF141" s="6"/>
      <c r="BG141" s="6"/>
      <c r="BH141" s="6"/>
      <c r="BI141" s="6"/>
      <c r="BJ141" s="6"/>
      <c r="BK141" s="6"/>
      <c r="BL141" s="6"/>
      <c r="BM141" s="6"/>
      <c r="BN141" s="6"/>
      <c r="BO141" s="6"/>
      <c r="BP141" s="6"/>
      <c r="BQ141" s="6"/>
      <c r="BR141" s="6"/>
      <c r="BS141" s="6"/>
      <c r="BT141" s="6"/>
      <c r="BU141" s="6"/>
      <c r="BV141" s="6"/>
      <c r="BW141" s="6"/>
    </row>
    <row r="142" spans="1:75" s="4" customFormat="1">
      <c r="A142" s="6"/>
      <c r="B142" s="6"/>
      <c r="C142" s="6"/>
      <c r="D142" s="6"/>
      <c r="G142" s="110"/>
      <c r="H142" s="6"/>
      <c r="I142" s="6"/>
      <c r="J142" s="6"/>
      <c r="K142" s="6"/>
      <c r="L142" s="6"/>
      <c r="M142" s="6"/>
      <c r="N142" s="6"/>
      <c r="O142" s="6"/>
      <c r="R142" s="110"/>
      <c r="S142" s="6"/>
      <c r="T142" s="6"/>
      <c r="U142" s="6"/>
      <c r="V142" s="6"/>
      <c r="W142" s="6"/>
      <c r="X142" s="6"/>
      <c r="AA142" s="110"/>
      <c r="AB142" s="6"/>
      <c r="AC142" s="6"/>
      <c r="AD142" s="6"/>
      <c r="AE142" s="6"/>
      <c r="AF142" s="6"/>
      <c r="AG142" s="133"/>
      <c r="AH142" s="133"/>
      <c r="AI142" s="161"/>
      <c r="AJ142" s="161"/>
      <c r="AK142" s="286"/>
      <c r="AL142" s="133"/>
      <c r="AM142" s="133"/>
      <c r="AN142" s="133"/>
      <c r="AO142" s="133"/>
      <c r="AP142" s="6"/>
      <c r="AQ142" s="6"/>
      <c r="AR142" s="6"/>
      <c r="AU142" s="110"/>
      <c r="AV142" s="6"/>
      <c r="AW142" s="6"/>
      <c r="AX142" s="6"/>
      <c r="AY142" s="6"/>
      <c r="AZ142" s="6"/>
      <c r="BA142" s="6"/>
      <c r="BB142" s="6"/>
      <c r="BE142" s="110"/>
      <c r="BF142" s="6"/>
      <c r="BG142" s="6"/>
      <c r="BH142" s="6"/>
      <c r="BI142" s="6"/>
      <c r="BJ142" s="6"/>
      <c r="BK142" s="6"/>
      <c r="BL142" s="6"/>
      <c r="BM142" s="6"/>
      <c r="BN142" s="6"/>
      <c r="BO142" s="6"/>
      <c r="BP142" s="6"/>
      <c r="BQ142" s="6"/>
      <c r="BR142" s="6"/>
      <c r="BS142" s="6"/>
      <c r="BT142" s="6"/>
      <c r="BU142" s="6"/>
      <c r="BV142" s="6"/>
      <c r="BW142" s="6"/>
    </row>
    <row r="143" spans="1:75" s="4" customFormat="1">
      <c r="A143" s="6"/>
      <c r="B143" s="6"/>
      <c r="C143" s="6"/>
      <c r="D143" s="6"/>
      <c r="G143" s="110"/>
      <c r="H143" s="6"/>
      <c r="I143" s="6"/>
      <c r="J143" s="6"/>
      <c r="K143" s="6"/>
      <c r="L143" s="6"/>
      <c r="M143" s="6"/>
      <c r="N143" s="6"/>
      <c r="O143" s="6"/>
      <c r="R143" s="110"/>
      <c r="S143" s="6"/>
      <c r="T143" s="6"/>
      <c r="U143" s="6"/>
      <c r="V143" s="6"/>
      <c r="W143" s="6"/>
      <c r="X143" s="6"/>
      <c r="AA143" s="110"/>
      <c r="AB143" s="6"/>
      <c r="AC143" s="6"/>
      <c r="AD143" s="6"/>
      <c r="AE143" s="6"/>
      <c r="AF143" s="6"/>
      <c r="AG143" s="133"/>
      <c r="AH143" s="133"/>
      <c r="AI143" s="161"/>
      <c r="AJ143" s="161"/>
      <c r="AK143" s="286"/>
      <c r="AL143" s="133"/>
      <c r="AM143" s="133"/>
      <c r="AN143" s="133"/>
      <c r="AO143" s="133"/>
      <c r="AP143" s="6"/>
      <c r="AQ143" s="6"/>
      <c r="AR143" s="6"/>
      <c r="AU143" s="110"/>
      <c r="AV143" s="6"/>
      <c r="AW143" s="6"/>
      <c r="AX143" s="6"/>
      <c r="AY143" s="6"/>
      <c r="AZ143" s="6"/>
      <c r="BA143" s="6"/>
      <c r="BB143" s="6"/>
      <c r="BE143" s="110"/>
      <c r="BF143" s="6"/>
      <c r="BG143" s="6"/>
      <c r="BH143" s="6"/>
      <c r="BI143" s="6"/>
      <c r="BJ143" s="6"/>
      <c r="BK143" s="6"/>
      <c r="BL143" s="6"/>
      <c r="BM143" s="6"/>
      <c r="BN143" s="6"/>
      <c r="BO143" s="6"/>
      <c r="BP143" s="6"/>
      <c r="BQ143" s="6"/>
      <c r="BR143" s="6"/>
      <c r="BS143" s="6"/>
      <c r="BT143" s="6"/>
      <c r="BU143" s="6"/>
      <c r="BV143" s="6"/>
      <c r="BW143" s="6"/>
    </row>
    <row r="144" spans="1:75" s="4" customFormat="1">
      <c r="A144" s="6"/>
      <c r="B144" s="6"/>
      <c r="C144" s="6"/>
      <c r="D144" s="6"/>
      <c r="G144" s="110"/>
      <c r="H144" s="6"/>
      <c r="I144" s="6"/>
      <c r="J144" s="6"/>
      <c r="K144" s="6"/>
      <c r="L144" s="6"/>
      <c r="M144" s="6"/>
      <c r="N144" s="6"/>
      <c r="O144" s="6"/>
      <c r="R144" s="110"/>
      <c r="S144" s="6"/>
      <c r="T144" s="6"/>
      <c r="U144" s="6"/>
      <c r="V144" s="6"/>
      <c r="W144" s="6"/>
      <c r="X144" s="6"/>
      <c r="AA144" s="110"/>
      <c r="AB144" s="6"/>
      <c r="AC144" s="6"/>
      <c r="AD144" s="6"/>
      <c r="AE144" s="6"/>
      <c r="AF144" s="6"/>
      <c r="AG144" s="133"/>
      <c r="AH144" s="133"/>
      <c r="AI144" s="161"/>
      <c r="AJ144" s="161"/>
      <c r="AK144" s="286"/>
      <c r="AL144" s="133"/>
      <c r="AM144" s="133"/>
      <c r="AN144" s="133"/>
      <c r="AO144" s="133"/>
      <c r="AP144" s="6"/>
      <c r="AQ144" s="6"/>
      <c r="AR144" s="6"/>
      <c r="AU144" s="110"/>
      <c r="AV144" s="6"/>
      <c r="AW144" s="6"/>
      <c r="AX144" s="6"/>
      <c r="AY144" s="6"/>
      <c r="AZ144" s="6"/>
      <c r="BA144" s="6"/>
      <c r="BB144" s="6"/>
      <c r="BE144" s="110"/>
      <c r="BF144" s="6"/>
      <c r="BG144" s="6"/>
      <c r="BH144" s="6"/>
      <c r="BI144" s="6"/>
      <c r="BJ144" s="6"/>
      <c r="BK144" s="6"/>
      <c r="BL144" s="6"/>
      <c r="BM144" s="6"/>
      <c r="BN144" s="6"/>
      <c r="BO144" s="6"/>
      <c r="BP144" s="6"/>
      <c r="BQ144" s="6"/>
      <c r="BR144" s="6"/>
      <c r="BS144" s="6"/>
      <c r="BT144" s="6"/>
      <c r="BU144" s="6"/>
      <c r="BV144" s="6"/>
      <c r="BW144" s="6"/>
    </row>
    <row r="145" spans="1:75" s="4" customFormat="1">
      <c r="A145" s="6"/>
      <c r="B145" s="6"/>
      <c r="C145" s="6"/>
      <c r="D145" s="6"/>
      <c r="G145" s="110"/>
      <c r="H145" s="6"/>
      <c r="I145" s="6"/>
      <c r="J145" s="6"/>
      <c r="K145" s="6"/>
      <c r="L145" s="6"/>
      <c r="M145" s="6"/>
      <c r="N145" s="6"/>
      <c r="O145" s="6"/>
      <c r="R145" s="110"/>
      <c r="S145" s="6"/>
      <c r="T145" s="6"/>
      <c r="U145" s="6"/>
      <c r="V145" s="6"/>
      <c r="W145" s="6"/>
      <c r="X145" s="6"/>
      <c r="AA145" s="110"/>
      <c r="AB145" s="6"/>
      <c r="AC145" s="6"/>
      <c r="AD145" s="6"/>
      <c r="AE145" s="6"/>
      <c r="AF145" s="6"/>
      <c r="AG145" s="133"/>
      <c r="AH145" s="133"/>
      <c r="AI145" s="161"/>
      <c r="AJ145" s="161"/>
      <c r="AK145" s="286"/>
      <c r="AL145" s="133"/>
      <c r="AM145" s="133"/>
      <c r="AN145" s="133"/>
      <c r="AO145" s="133"/>
      <c r="AP145" s="6"/>
      <c r="AQ145" s="6"/>
      <c r="AR145" s="6"/>
      <c r="AU145" s="110"/>
      <c r="AV145" s="6"/>
      <c r="AW145" s="6"/>
      <c r="AX145" s="6"/>
      <c r="AY145" s="6"/>
      <c r="AZ145" s="6"/>
      <c r="BA145" s="6"/>
      <c r="BB145" s="6"/>
      <c r="BE145" s="110"/>
      <c r="BF145" s="6"/>
      <c r="BG145" s="6"/>
      <c r="BH145" s="6"/>
      <c r="BI145" s="6"/>
      <c r="BJ145" s="6"/>
      <c r="BK145" s="6"/>
      <c r="BL145" s="6"/>
      <c r="BM145" s="6"/>
      <c r="BN145" s="6"/>
      <c r="BO145" s="6"/>
      <c r="BP145" s="6"/>
      <c r="BQ145" s="6"/>
      <c r="BR145" s="6"/>
      <c r="BS145" s="6"/>
      <c r="BT145" s="6"/>
      <c r="BU145" s="6"/>
      <c r="BV145" s="6"/>
      <c r="BW145" s="6"/>
    </row>
  </sheetData>
  <pageMargins left="0.75" right="0.75" top="1" bottom="1" header="0.5" footer="0.5"/>
  <pageSetup paperSize="9" scale="51" orientation="portrait" horizontalDpi="300" verticalDpi="300" r:id="rId1"/>
  <headerFooter alignWithMargins="0">
    <oddHeader>&amp;R&amp;D&amp;LReclaim 7.0 Project: Baffinland Iron Mine (Bas</oddHeader>
    <oddFooter>&amp;L&amp;F&amp;R&amp;P of &amp;N</oddFooter>
  </headerFooter>
  <colBreaks count="2" manualBreakCount="2">
    <brk id="11" max="1048575" man="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BO1080"/>
  <sheetViews>
    <sheetView zoomScale="75" zoomScaleNormal="75" workbookViewId="0">
      <selection activeCell="K1" sqref="K1:O1048576"/>
    </sheetView>
  </sheetViews>
  <sheetFormatPr defaultColWidth="9.81640625" defaultRowHeight="13.2"/>
  <cols>
    <col min="1" max="1" width="1.90625" style="6" customWidth="1"/>
    <col min="2" max="2" width="33.08984375" style="6" customWidth="1"/>
    <col min="3" max="3" width="35.90625" style="6" customWidth="1"/>
    <col min="4" max="4" width="5.08984375" style="13" customWidth="1"/>
    <col min="5" max="5" width="8" style="4" customWidth="1"/>
    <col min="6" max="6" width="8.81640625" style="361" customWidth="1"/>
    <col min="7" max="7" width="12" style="110" customWidth="1"/>
    <col min="8" max="8" width="13.6328125" style="6" customWidth="1"/>
    <col min="9" max="9" width="5.08984375" style="13" customWidth="1"/>
    <col min="10" max="10" width="6.08984375" style="4" customWidth="1"/>
    <col min="11" max="11" width="30.54296875" style="6" customWidth="1"/>
    <col min="12" max="12" width="14.90625" style="13" customWidth="1"/>
    <col min="13" max="13" width="10.08984375" style="4" customWidth="1"/>
    <col min="14" max="14" width="8.08984375" style="4" customWidth="1"/>
    <col min="15" max="15" width="8.36328125" style="6" customWidth="1"/>
    <col min="16" max="16" width="11.453125" style="6" customWidth="1"/>
    <col min="17" max="17" width="9.453125" style="6" customWidth="1"/>
    <col min="18" max="18" width="3.36328125" style="6" customWidth="1"/>
    <col min="19" max="19" width="30.54296875" style="6" customWidth="1"/>
    <col min="20" max="20" width="14.90625" style="6" customWidth="1"/>
    <col min="21" max="21" width="10.08984375" style="6" customWidth="1"/>
    <col min="22" max="22" width="8.08984375" style="6" customWidth="1"/>
    <col min="23" max="23" width="8.36328125" style="6" customWidth="1"/>
    <col min="24" max="24" width="11.453125" style="6" customWidth="1"/>
    <col min="25" max="25" width="9.453125" style="6" customWidth="1"/>
    <col min="26" max="26" width="3.36328125" style="6" customWidth="1"/>
    <col min="27" max="27" width="30.54296875" style="6" customWidth="1"/>
    <col min="28" max="28" width="14.90625" style="6" customWidth="1"/>
    <col min="29" max="29" width="10.08984375" style="6" customWidth="1"/>
    <col min="30" max="30" width="8.08984375" style="6" customWidth="1"/>
    <col min="31" max="31" width="8.36328125" style="6" customWidth="1"/>
    <col min="32" max="32" width="11.453125" style="6" customWidth="1"/>
    <col min="33" max="33" width="9.453125" style="6" customWidth="1"/>
    <col min="34" max="34" width="3.36328125" style="6" customWidth="1"/>
    <col min="35" max="35" width="30.54296875" style="6" customWidth="1"/>
    <col min="36" max="36" width="14.90625" style="6" customWidth="1"/>
    <col min="37" max="37" width="10.08984375" style="6" customWidth="1"/>
    <col min="38" max="38" width="8.08984375" style="6" customWidth="1"/>
    <col min="39" max="39" width="8.36328125" style="6" customWidth="1"/>
    <col min="40" max="40" width="11.453125" style="6" customWidth="1"/>
    <col min="41" max="41" width="9.453125" style="6" customWidth="1"/>
    <col min="42" max="42" width="3.36328125" style="6" customWidth="1"/>
    <col min="43" max="43" width="30.54296875" style="6" customWidth="1"/>
    <col min="44" max="44" width="14.90625" style="6" customWidth="1"/>
    <col min="45" max="45" width="10.08984375" style="6" customWidth="1"/>
    <col min="46" max="46" width="8.08984375" style="6" customWidth="1"/>
    <col min="47" max="47" width="8.36328125" style="6" customWidth="1"/>
    <col min="48" max="48" width="11.453125" style="6" customWidth="1"/>
    <col min="49" max="49" width="9.453125" style="6" customWidth="1"/>
    <col min="50" max="16384" width="9.81640625" style="6"/>
  </cols>
  <sheetData>
    <row r="1" spans="1:67" s="103" customFormat="1" ht="24.75" customHeight="1">
      <c r="A1" s="6">
        <v>1</v>
      </c>
      <c r="B1" s="266" t="s">
        <v>633</v>
      </c>
      <c r="C1" s="267"/>
      <c r="D1" s="256"/>
      <c r="F1" s="360"/>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row>
    <row r="2" spans="1:67" s="19" customFormat="1" ht="5.0999999999999996" customHeight="1" thickBot="1">
      <c r="A2" s="6"/>
      <c r="B2" s="16"/>
      <c r="C2" s="16"/>
      <c r="D2" s="17"/>
      <c r="E2" s="18"/>
      <c r="F2" s="361"/>
      <c r="G2" s="114"/>
      <c r="I2" s="6"/>
      <c r="J2" s="6"/>
    </row>
    <row r="3" spans="1:67" s="103" customFormat="1" ht="33" customHeight="1">
      <c r="A3" s="6"/>
      <c r="B3" s="251" t="s">
        <v>4</v>
      </c>
      <c r="C3" s="251" t="s">
        <v>333</v>
      </c>
      <c r="D3" s="252" t="s">
        <v>191</v>
      </c>
      <c r="E3" s="253" t="s">
        <v>190</v>
      </c>
      <c r="F3" s="359" t="s">
        <v>192</v>
      </c>
      <c r="G3" s="260" t="s">
        <v>193</v>
      </c>
      <c r="H3" s="252"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row>
    <row r="4" spans="1:67" ht="15" customHeight="1">
      <c r="B4" s="58" t="s">
        <v>793</v>
      </c>
      <c r="C4" s="58"/>
      <c r="D4" s="58"/>
      <c r="E4" s="58"/>
      <c r="F4" s="362"/>
      <c r="G4" s="112"/>
      <c r="H4" s="63"/>
      <c r="I4" s="6"/>
      <c r="J4" s="6"/>
      <c r="L4" s="6"/>
      <c r="M4" s="6"/>
      <c r="N4" s="6"/>
    </row>
    <row r="5" spans="1:67" ht="15" hidden="1" customHeight="1">
      <c r="B5" s="4" t="s">
        <v>386</v>
      </c>
      <c r="C5" s="4"/>
      <c r="D5" s="14" t="s">
        <v>10</v>
      </c>
      <c r="F5" s="361" t="s">
        <v>884</v>
      </c>
      <c r="G5" s="110">
        <f>IF(ISNA(F5),0,INDEX(IF(UPPER(RIGHT(F5,1))=Low,UnitCostLow, IF(UPPER(RIGHT(F5,1))=High,UnitCostHigh,UnitCostSpecified)),MATCH(UPPER(LEFT(F5,LEN(F5)-1)),CostCode,0)))</f>
        <v>8.9</v>
      </c>
      <c r="H5" s="3">
        <f>G5*E5</f>
        <v>0</v>
      </c>
      <c r="I5" s="6"/>
      <c r="J5" s="6"/>
      <c r="L5" s="6"/>
      <c r="M5" s="6"/>
      <c r="N5" s="6"/>
    </row>
    <row r="6" spans="1:67" ht="15" hidden="1" customHeight="1">
      <c r="B6" s="4" t="s">
        <v>387</v>
      </c>
      <c r="C6" s="4"/>
      <c r="D6" s="14" t="s">
        <v>10</v>
      </c>
      <c r="F6" s="361" t="e">
        <f>NA()</f>
        <v>#N/A</v>
      </c>
      <c r="G6" s="110">
        <f>IF(ISNA(F6),0,INDEX(IF(UPPER(RIGHT(F6,1))=Low,UnitCostLow, IF(UPPER(RIGHT(F6,1))=High,UnitCostHigh,UnitCostSpecified)),MATCH(UPPER(LEFT(F6,LEN(F6)-1)),CostCode,0)))</f>
        <v>0</v>
      </c>
      <c r="H6" s="3">
        <f>G6*E6</f>
        <v>0</v>
      </c>
      <c r="I6" s="6"/>
      <c r="J6" s="6"/>
      <c r="L6" s="6"/>
      <c r="M6" s="6"/>
      <c r="N6" s="6"/>
    </row>
    <row r="7" spans="1:67" ht="15" customHeight="1">
      <c r="B7" s="58" t="s">
        <v>794</v>
      </c>
      <c r="C7" s="58"/>
      <c r="D7" s="59"/>
      <c r="E7" s="58"/>
      <c r="F7" s="362"/>
      <c r="G7" s="112"/>
      <c r="H7" s="61"/>
      <c r="I7" s="6"/>
      <c r="J7" s="6"/>
      <c r="L7" s="6"/>
      <c r="M7" s="6"/>
      <c r="N7" s="6"/>
    </row>
    <row r="8" spans="1:67" ht="15" customHeight="1">
      <c r="B8" s="4" t="s">
        <v>40</v>
      </c>
      <c r="C8" s="4"/>
      <c r="D8" s="14" t="s">
        <v>10</v>
      </c>
      <c r="F8" s="361" t="e">
        <f>NA()</f>
        <v>#N/A</v>
      </c>
      <c r="G8" s="110">
        <f>IF(ISNA(F8),0,INDEX(IF(UPPER(RIGHT(F8,1))=Low,UnitCostLow, IF(UPPER(RIGHT(F8,1))=High,UnitCostHigh,UnitCostSpecified)),MATCH(UPPER(LEFT(F8,LEN(F8)-1)),CostCode,0)))</f>
        <v>0</v>
      </c>
      <c r="H8" s="3">
        <f>G8*E8</f>
        <v>0</v>
      </c>
      <c r="I8" s="6"/>
      <c r="J8" s="6"/>
      <c r="L8" s="6"/>
      <c r="M8" s="6"/>
      <c r="N8" s="6"/>
    </row>
    <row r="9" spans="1:67" ht="15" customHeight="1">
      <c r="B9" s="4" t="s">
        <v>388</v>
      </c>
      <c r="C9" s="4"/>
      <c r="D9" s="14" t="s">
        <v>10</v>
      </c>
      <c r="F9" s="361" t="e">
        <f>NA()</f>
        <v>#N/A</v>
      </c>
      <c r="G9" s="110">
        <f>IF(ISNA(F9),0,INDEX(IF(UPPER(RIGHT(F9,1))=Low,UnitCostLow, IF(UPPER(RIGHT(F9,1))=High,UnitCostHigh,UnitCostSpecified)),MATCH(UPPER(LEFT(F9,LEN(F9)-1)),CostCode,0)))</f>
        <v>0</v>
      </c>
      <c r="H9" s="3">
        <f>G9*E9</f>
        <v>0</v>
      </c>
      <c r="I9" s="6"/>
      <c r="J9" s="6"/>
      <c r="L9" s="6"/>
      <c r="M9" s="6"/>
      <c r="N9" s="6"/>
    </row>
    <row r="10" spans="1:67" ht="15" customHeight="1">
      <c r="B10" s="4" t="s">
        <v>518</v>
      </c>
      <c r="C10" s="4"/>
      <c r="D10" s="14" t="s">
        <v>16</v>
      </c>
      <c r="F10" s="361" t="e">
        <f>NA()</f>
        <v>#N/A</v>
      </c>
      <c r="G10" s="110">
        <f>IF(ISNA(F10),0,INDEX(IF(UPPER(RIGHT(F10,1))=Low,UnitCostLow, IF(UPPER(RIGHT(F10,1))=High,UnitCostHigh,UnitCostSpecified)),MATCH(UPPER(LEFT(F10,LEN(F10)-1)),CostCode,0)))</f>
        <v>0</v>
      </c>
      <c r="H10" s="3">
        <f>G10*E10</f>
        <v>0</v>
      </c>
      <c r="I10" s="6"/>
      <c r="J10" s="6"/>
      <c r="L10" s="6"/>
      <c r="M10" s="6"/>
      <c r="N10" s="6"/>
    </row>
    <row r="11" spans="1:67" ht="15" customHeight="1">
      <c r="B11" s="4" t="s">
        <v>238</v>
      </c>
      <c r="C11" s="4"/>
      <c r="D11" s="14" t="s">
        <v>9</v>
      </c>
      <c r="F11" s="361" t="e">
        <f>NA()</f>
        <v>#N/A</v>
      </c>
      <c r="G11" s="110">
        <f>IF(ISNA(F11),0,INDEX(IF(UPPER(RIGHT(F11,1))=Low,UnitCostLow, IF(UPPER(RIGHT(F11,1))=High,UnitCostHigh,UnitCostSpecified)),MATCH(UPPER(LEFT(F11,LEN(F11)-1)),CostCode,0)))</f>
        <v>0</v>
      </c>
      <c r="H11" s="3">
        <f>G11*E11</f>
        <v>0</v>
      </c>
      <c r="I11" s="6"/>
      <c r="J11" s="6"/>
      <c r="L11" s="6"/>
      <c r="M11" s="6"/>
      <c r="N11" s="6"/>
    </row>
    <row r="12" spans="1:67" s="19" customFormat="1" ht="77.400000000000006" customHeight="1">
      <c r="B12" s="18" t="s">
        <v>1047</v>
      </c>
      <c r="C12" s="441" t="s">
        <v>1048</v>
      </c>
      <c r="D12" s="326" t="s">
        <v>39</v>
      </c>
      <c r="E12" s="18">
        <v>49636.2</v>
      </c>
      <c r="F12" s="361" t="s">
        <v>1362</v>
      </c>
      <c r="G12" s="609">
        <f>IF(ISNA(F12),0,INDEX(IF(UPPER(RIGHT(F12,1))=Low,UnitCostLow, IF(UPPER(RIGHT(F12,1))=High,UnitCostHigh,UnitCostSpecified)),MATCH(UPPER(LEFT(F12,LEN(F12)-1)),CostCode,0)))</f>
        <v>5.28</v>
      </c>
      <c r="H12" s="327">
        <f>G12*E12</f>
        <v>262079.136</v>
      </c>
    </row>
    <row r="13" spans="1:67" ht="15" customHeight="1">
      <c r="B13" s="58" t="s">
        <v>795</v>
      </c>
      <c r="C13" s="58"/>
      <c r="D13" s="59"/>
      <c r="E13" s="58"/>
      <c r="F13" s="362"/>
      <c r="G13" s="112"/>
      <c r="H13" s="61"/>
      <c r="I13" s="6"/>
      <c r="J13" s="6"/>
      <c r="L13" s="6"/>
      <c r="M13" s="6"/>
      <c r="N13" s="6"/>
    </row>
    <row r="14" spans="1:67" ht="15" hidden="1" customHeight="1">
      <c r="B14" s="4" t="s">
        <v>634</v>
      </c>
      <c r="C14" s="4"/>
      <c r="D14" s="14" t="s">
        <v>10</v>
      </c>
      <c r="F14" s="361" t="s">
        <v>884</v>
      </c>
      <c r="G14" s="110">
        <f>IF(ISNA(F14),0,INDEX(IF(UPPER(RIGHT(F14,1))=Low,UnitCostLow, IF(UPPER(RIGHT(F14,1))=High,UnitCostHigh,UnitCostSpecified)),MATCH(UPPER(LEFT(F14,LEN(F14)-1)),CostCode,0)))</f>
        <v>8.9</v>
      </c>
      <c r="H14" s="3">
        <f>G14*E14</f>
        <v>0</v>
      </c>
      <c r="I14" s="6"/>
      <c r="J14" s="6"/>
      <c r="L14" s="6"/>
      <c r="M14" s="6"/>
      <c r="N14" s="6"/>
    </row>
    <row r="15" spans="1:67" ht="15" hidden="1" customHeight="1">
      <c r="B15" s="4" t="s">
        <v>635</v>
      </c>
      <c r="C15" s="4"/>
      <c r="D15" s="14" t="s">
        <v>10</v>
      </c>
      <c r="F15" s="361" t="e">
        <f>NA()</f>
        <v>#N/A</v>
      </c>
      <c r="G15" s="110">
        <f>IF(ISNA(F15),0,INDEX(IF(UPPER(RIGHT(F15,1))=Low,UnitCostLow, IF(UPPER(RIGHT(F15,1))=High,UnitCostHigh,UnitCostSpecified)),MATCH(UPPER(LEFT(F15,LEN(F15)-1)),CostCode,0)))</f>
        <v>0</v>
      </c>
      <c r="H15" s="3">
        <f>G15*E15</f>
        <v>0</v>
      </c>
      <c r="I15" s="6"/>
      <c r="J15" s="6"/>
      <c r="L15" s="6"/>
      <c r="M15" s="6"/>
      <c r="N15" s="6"/>
    </row>
    <row r="16" spans="1:67" ht="15" hidden="1" customHeight="1">
      <c r="B16" s="4" t="s">
        <v>586</v>
      </c>
      <c r="C16" s="4"/>
      <c r="D16" s="14" t="s">
        <v>10</v>
      </c>
      <c r="F16" s="361" t="e">
        <f>NA()</f>
        <v>#N/A</v>
      </c>
      <c r="G16" s="110">
        <f>IF(ISNA(F16),0,INDEX(IF(UPPER(RIGHT(F16,1))=Low,UnitCostLow, IF(UPPER(RIGHT(F16,1))=High,UnitCostHigh,UnitCostSpecified)),MATCH(UPPER(LEFT(F16,LEN(F16)-1)),CostCode,0)))</f>
        <v>0</v>
      </c>
      <c r="H16" s="3">
        <f>G16*E16</f>
        <v>0</v>
      </c>
      <c r="I16" s="6"/>
      <c r="J16" s="6"/>
      <c r="L16" s="6"/>
      <c r="M16" s="6"/>
      <c r="N16" s="6"/>
    </row>
    <row r="17" spans="2:14" ht="15" hidden="1" customHeight="1">
      <c r="B17" s="4" t="s">
        <v>238</v>
      </c>
      <c r="C17" s="4"/>
      <c r="D17" s="14" t="s">
        <v>10</v>
      </c>
      <c r="F17" s="361" t="s">
        <v>885</v>
      </c>
      <c r="G17" s="110">
        <f>IF(ISNA(F17),0,INDEX(IF(UPPER(RIGHT(F17,1))=Low,UnitCostLow, IF(UPPER(RIGHT(F17,1))=High,UnitCostHigh,UnitCostSpecified)),MATCH(UPPER(LEFT(F17,LEN(F17)-1)),CostCode,0)))</f>
        <v>14.2</v>
      </c>
      <c r="H17" s="3">
        <f>G17*E17</f>
        <v>0</v>
      </c>
      <c r="I17" s="6"/>
      <c r="J17" s="6"/>
      <c r="L17" s="6"/>
      <c r="M17" s="6"/>
      <c r="N17" s="6"/>
    </row>
    <row r="18" spans="2:14" ht="15" customHeight="1">
      <c r="B18" s="58" t="s">
        <v>796</v>
      </c>
      <c r="C18" s="58"/>
      <c r="D18" s="59"/>
      <c r="E18" s="58"/>
      <c r="F18" s="362"/>
      <c r="G18" s="112"/>
      <c r="H18" s="61"/>
      <c r="I18" s="6"/>
      <c r="J18" s="6"/>
      <c r="L18" s="6"/>
      <c r="M18" s="6"/>
      <c r="N18" s="6"/>
    </row>
    <row r="19" spans="2:14" ht="15" hidden="1" customHeight="1">
      <c r="B19" s="4" t="s">
        <v>261</v>
      </c>
      <c r="C19" s="4"/>
      <c r="D19" s="14" t="s">
        <v>10</v>
      </c>
      <c r="F19" s="361" t="e">
        <f>NA()</f>
        <v>#N/A</v>
      </c>
      <c r="G19" s="110">
        <f>IF(ISNA(F19),0,INDEX(IF(UPPER(RIGHT(F19,1))=Low,UnitCostLow, IF(UPPER(RIGHT(F19,1))=High,UnitCostHigh,UnitCostSpecified)),MATCH(UPPER(LEFT(F19,LEN(F19)-1)),CostCode,0)))</f>
        <v>0</v>
      </c>
      <c r="H19" s="3">
        <f>G19*E19</f>
        <v>0</v>
      </c>
      <c r="I19" s="6"/>
      <c r="J19" s="6"/>
      <c r="L19" s="6"/>
      <c r="M19" s="6"/>
      <c r="N19" s="6"/>
    </row>
    <row r="20" spans="2:14" ht="15" hidden="1" customHeight="1">
      <c r="B20" s="4" t="s">
        <v>389</v>
      </c>
      <c r="C20" s="4"/>
      <c r="D20" s="14" t="s">
        <v>10</v>
      </c>
      <c r="F20" s="361" t="s">
        <v>886</v>
      </c>
      <c r="G20" s="110">
        <f>IF(ISNA(F20),0,INDEX(IF(UPPER(RIGHT(F20,1))=Low,UnitCostLow, IF(UPPER(RIGHT(F20,1))=High,UnitCostHigh,UnitCostSpecified)),MATCH(UPPER(LEFT(F20,LEN(F20)-1)),CostCode,0)))</f>
        <v>5.0999999999999996</v>
      </c>
      <c r="H20" s="3">
        <f>G20*E20</f>
        <v>0</v>
      </c>
      <c r="I20" s="6"/>
      <c r="J20" s="6"/>
      <c r="L20" s="6"/>
      <c r="M20" s="6"/>
      <c r="N20" s="6"/>
    </row>
    <row r="21" spans="2:14" ht="15" hidden="1" customHeight="1">
      <c r="B21" s="4" t="s">
        <v>390</v>
      </c>
      <c r="C21" s="4"/>
      <c r="D21" s="14" t="s">
        <v>10</v>
      </c>
      <c r="F21" s="361" t="e">
        <f>NA()</f>
        <v>#N/A</v>
      </c>
      <c r="G21" s="110">
        <f>IF(ISNA(F21),0,INDEX(IF(UPPER(RIGHT(F21,1))=Low,UnitCostLow, IF(UPPER(RIGHT(F21,1))=High,UnitCostHigh,UnitCostSpecified)),MATCH(UPPER(LEFT(F21,LEN(F21)-1)),CostCode,0)))</f>
        <v>0</v>
      </c>
      <c r="H21" s="3">
        <f>G21*E21</f>
        <v>0</v>
      </c>
      <c r="I21" s="6"/>
      <c r="J21" s="6"/>
      <c r="L21" s="6"/>
      <c r="M21" s="6"/>
      <c r="N21" s="6"/>
    </row>
    <row r="22" spans="2:14" ht="15" hidden="1" customHeight="1">
      <c r="B22" s="4" t="s">
        <v>391</v>
      </c>
      <c r="C22" s="4"/>
      <c r="D22" s="14" t="s">
        <v>39</v>
      </c>
      <c r="F22" s="361" t="e">
        <f>NA()</f>
        <v>#N/A</v>
      </c>
      <c r="G22" s="110">
        <f>IF(ISNA(F22),0,INDEX(IF(UPPER(RIGHT(F22,1))=Low,UnitCostLow, IF(UPPER(RIGHT(F22,1))=High,UnitCostHigh,UnitCostSpecified)),MATCH(UPPER(LEFT(F22,LEN(F22)-1)),CostCode,0)))</f>
        <v>0</v>
      </c>
      <c r="H22" s="3">
        <f>G22*E22</f>
        <v>0</v>
      </c>
      <c r="I22" s="6"/>
      <c r="J22" s="6"/>
      <c r="L22" s="6"/>
      <c r="M22" s="6"/>
      <c r="N22" s="6"/>
    </row>
    <row r="23" spans="2:14" ht="15" customHeight="1">
      <c r="B23" s="58" t="s">
        <v>797</v>
      </c>
      <c r="C23" s="58"/>
      <c r="D23" s="59"/>
      <c r="E23" s="58"/>
      <c r="F23" s="362"/>
      <c r="G23" s="112"/>
      <c r="H23" s="61"/>
      <c r="I23" s="6"/>
      <c r="J23" s="6"/>
      <c r="L23" s="6"/>
      <c r="M23" s="6"/>
      <c r="N23" s="6"/>
    </row>
    <row r="24" spans="2:14" ht="15" hidden="1" customHeight="1">
      <c r="B24" s="4" t="s">
        <v>587</v>
      </c>
      <c r="C24" s="4"/>
      <c r="D24" s="14" t="s">
        <v>7</v>
      </c>
      <c r="F24" s="361" t="e">
        <f>NA()</f>
        <v>#N/A</v>
      </c>
      <c r="G24" s="110">
        <f>IF(ISNA(F24),0,INDEX(IF(UPPER(RIGHT(F24,1))=Low,UnitCostLow, IF(UPPER(RIGHT(F24,1))=High,UnitCostHigh,UnitCostSpecified)),MATCH(UPPER(LEFT(F24,LEN(F24)-1)),CostCode,0)))</f>
        <v>0</v>
      </c>
      <c r="H24" s="3">
        <f>G24*E24</f>
        <v>0</v>
      </c>
      <c r="I24" s="6"/>
      <c r="J24" s="6"/>
      <c r="L24" s="6"/>
      <c r="M24" s="6"/>
      <c r="N24" s="6"/>
    </row>
    <row r="25" spans="2:14" ht="15" hidden="1" customHeight="1">
      <c r="B25" s="4" t="s">
        <v>589</v>
      </c>
      <c r="C25" s="4"/>
      <c r="D25" s="14" t="s">
        <v>211</v>
      </c>
      <c r="F25" s="361" t="s">
        <v>869</v>
      </c>
      <c r="G25" s="110">
        <v>20000</v>
      </c>
      <c r="H25" s="3">
        <f>G25*E25</f>
        <v>0</v>
      </c>
      <c r="I25" s="6"/>
      <c r="J25" s="6"/>
      <c r="L25" s="6"/>
      <c r="M25" s="6"/>
      <c r="N25" s="6"/>
    </row>
    <row r="26" spans="2:14" ht="15" hidden="1" customHeight="1">
      <c r="B26" s="4" t="s">
        <v>588</v>
      </c>
      <c r="C26" s="4"/>
      <c r="D26" s="14" t="s">
        <v>211</v>
      </c>
      <c r="F26" s="361" t="s">
        <v>869</v>
      </c>
      <c r="G26" s="110">
        <v>40000</v>
      </c>
      <c r="H26" s="3">
        <f>G26*E26</f>
        <v>0</v>
      </c>
      <c r="I26" s="6"/>
      <c r="J26" s="6"/>
      <c r="L26" s="6"/>
      <c r="M26" s="6"/>
      <c r="N26" s="6"/>
    </row>
    <row r="27" spans="2:14" ht="15" customHeight="1">
      <c r="B27" s="58" t="s">
        <v>798</v>
      </c>
      <c r="C27" s="58"/>
      <c r="D27" s="59"/>
      <c r="E27" s="58"/>
      <c r="F27" s="362"/>
      <c r="G27" s="112"/>
      <c r="H27" s="61"/>
      <c r="I27" s="6"/>
      <c r="J27" s="6"/>
      <c r="L27" s="6"/>
      <c r="M27" s="6"/>
      <c r="N27" s="6"/>
    </row>
    <row r="28" spans="2:14" ht="15" hidden="1" customHeight="1">
      <c r="B28" s="4" t="s">
        <v>590</v>
      </c>
      <c r="C28" s="4"/>
      <c r="D28" s="14" t="s">
        <v>211</v>
      </c>
      <c r="F28" s="361" t="e">
        <f>NA()</f>
        <v>#N/A</v>
      </c>
      <c r="G28" s="110">
        <f>IF(ISNA(F28),0,INDEX(IF(UPPER(RIGHT(F28,1))=Low,UnitCostLow, IF(UPPER(RIGHT(F28,1))=High,UnitCostHigh,UnitCostSpecified)),MATCH(UPPER(LEFT(F28,LEN(F28)-1)),CostCode,0)))</f>
        <v>0</v>
      </c>
      <c r="H28" s="3">
        <f>G28*E28</f>
        <v>0</v>
      </c>
      <c r="I28" s="6"/>
      <c r="J28" s="6"/>
      <c r="L28" s="6"/>
      <c r="M28" s="6"/>
      <c r="N28" s="6"/>
    </row>
    <row r="29" spans="2:14" ht="15" hidden="1" customHeight="1">
      <c r="B29" s="4" t="s">
        <v>591</v>
      </c>
      <c r="C29" s="4"/>
      <c r="D29" s="14" t="s">
        <v>211</v>
      </c>
      <c r="F29" s="361" t="e">
        <f>NA()</f>
        <v>#N/A</v>
      </c>
      <c r="G29" s="110">
        <f>IF(ISNA(F29),0,INDEX(IF(UPPER(RIGHT(F29,1))=Low,UnitCostLow, IF(UPPER(RIGHT(F29,1))=High,UnitCostHigh,UnitCostSpecified)),MATCH(UPPER(LEFT(F29,LEN(F29)-1)),CostCode,0)))</f>
        <v>0</v>
      </c>
      <c r="H29" s="3">
        <f>G29*E29</f>
        <v>0</v>
      </c>
      <c r="I29" s="6"/>
      <c r="J29" s="6"/>
      <c r="L29" s="6"/>
      <c r="M29" s="6"/>
      <c r="N29" s="6"/>
    </row>
    <row r="30" spans="2:14" ht="15" customHeight="1">
      <c r="B30" s="58" t="s">
        <v>799</v>
      </c>
      <c r="C30" s="58"/>
      <c r="D30" s="59"/>
      <c r="E30" s="58"/>
      <c r="F30" s="362"/>
      <c r="G30" s="112"/>
      <c r="H30" s="61"/>
      <c r="I30" s="6"/>
      <c r="J30" s="6"/>
      <c r="L30" s="6"/>
      <c r="M30" s="6"/>
      <c r="N30" s="6"/>
    </row>
    <row r="31" spans="2:14" s="19" customFormat="1" ht="46.95" customHeight="1">
      <c r="B31" s="18" t="s">
        <v>44</v>
      </c>
      <c r="C31" s="441" t="s">
        <v>1049</v>
      </c>
      <c r="D31" s="326" t="s">
        <v>7</v>
      </c>
      <c r="E31" s="18">
        <v>19623</v>
      </c>
      <c r="F31" s="361" t="s">
        <v>1371</v>
      </c>
      <c r="G31" s="609">
        <f>IF(ISNA(F31),0,INDEX(IF(UPPER(RIGHT(F31,1))=Low,UnitCostLow, IF(UPPER(RIGHT(F31,1))=High,UnitCostHigh,UnitCostSpecified)),MATCH(UPPER(LEFT(F31,LEN(F31)-1)),CostCode,0)))</f>
        <v>60.35</v>
      </c>
      <c r="H31" s="327">
        <f>G31*E31</f>
        <v>1184248.05</v>
      </c>
    </row>
    <row r="32" spans="2:14" ht="15" customHeight="1">
      <c r="B32" s="236" t="s">
        <v>800</v>
      </c>
      <c r="C32" s="58"/>
      <c r="D32" s="59"/>
      <c r="E32" s="58"/>
      <c r="F32" s="362"/>
      <c r="G32" s="112"/>
      <c r="H32" s="61"/>
      <c r="I32" s="6"/>
      <c r="J32" s="6"/>
      <c r="L32" s="6"/>
      <c r="M32" s="6"/>
      <c r="N32" s="6"/>
    </row>
    <row r="33" spans="2:14" ht="15" hidden="1" customHeight="1">
      <c r="B33" s="4" t="s">
        <v>392</v>
      </c>
      <c r="C33" s="4"/>
      <c r="D33" s="14" t="s">
        <v>10</v>
      </c>
      <c r="F33" s="361" t="e">
        <f>NA()</f>
        <v>#N/A</v>
      </c>
      <c r="G33" s="110">
        <f>IF(ISNA(F33),0,INDEX(IF(UPPER(RIGHT(F33,1))=Low,UnitCostLow, IF(UPPER(RIGHT(F33,1))=High,UnitCostHigh,UnitCostSpecified)),MATCH(UPPER(LEFT(F33,LEN(F33)-1)),CostCode,0)))</f>
        <v>0</v>
      </c>
      <c r="H33" s="3">
        <f>G33*E33</f>
        <v>0</v>
      </c>
      <c r="I33" s="6"/>
      <c r="J33" s="6"/>
      <c r="L33" s="6"/>
      <c r="M33" s="6"/>
      <c r="N33" s="6"/>
    </row>
    <row r="34" spans="2:14" ht="15" hidden="1" customHeight="1">
      <c r="B34" s="4" t="s">
        <v>393</v>
      </c>
      <c r="C34" s="4"/>
      <c r="D34" s="14" t="s">
        <v>10</v>
      </c>
      <c r="F34" s="361" t="e">
        <f>NA()</f>
        <v>#N/A</v>
      </c>
      <c r="G34" s="110">
        <f>IF(ISNA(F34),0,INDEX(IF(UPPER(RIGHT(F34,1))=Low,UnitCostLow, IF(UPPER(RIGHT(F34,1))=High,UnitCostHigh,UnitCostSpecified)),MATCH(UPPER(LEFT(F34,LEN(F34)-1)),CostCode,0)))</f>
        <v>0</v>
      </c>
      <c r="H34" s="3">
        <f>G34*E34</f>
        <v>0</v>
      </c>
      <c r="I34" s="6"/>
      <c r="J34" s="6"/>
      <c r="L34" s="6"/>
      <c r="M34" s="6"/>
      <c r="N34" s="6"/>
    </row>
    <row r="35" spans="2:14" ht="15" hidden="1" customHeight="1">
      <c r="B35" s="4" t="s">
        <v>394</v>
      </c>
      <c r="C35" s="4"/>
      <c r="D35" s="14" t="s">
        <v>211</v>
      </c>
      <c r="F35" s="361" t="e">
        <f>NA()</f>
        <v>#N/A</v>
      </c>
      <c r="G35" s="110">
        <f>IF(ISNA(F35),0,INDEX(IF(UPPER(RIGHT(F35,1))=Low,UnitCostLow, IF(UPPER(RIGHT(F35,1))=High,UnitCostHigh,UnitCostSpecified)),MATCH(UPPER(LEFT(F35,LEN(F35)-1)),CostCode,0)))</f>
        <v>0</v>
      </c>
      <c r="H35" s="3">
        <f>G35*E35</f>
        <v>0</v>
      </c>
      <c r="I35" s="6"/>
      <c r="J35" s="6"/>
      <c r="L35" s="6"/>
      <c r="M35" s="6"/>
      <c r="N35" s="6"/>
    </row>
    <row r="36" spans="2:14" ht="15" customHeight="1">
      <c r="B36" s="237" t="s">
        <v>801</v>
      </c>
      <c r="C36" s="58"/>
      <c r="D36" s="59"/>
      <c r="E36" s="58"/>
      <c r="F36" s="362"/>
      <c r="G36" s="112"/>
      <c r="H36" s="58"/>
      <c r="I36" s="6"/>
      <c r="J36" s="6"/>
      <c r="L36" s="6"/>
      <c r="M36" s="6"/>
      <c r="N36" s="6"/>
    </row>
    <row r="37" spans="2:14" ht="15" hidden="1" customHeight="1">
      <c r="B37" s="4" t="s">
        <v>520</v>
      </c>
      <c r="C37" s="4"/>
      <c r="D37" s="14" t="s">
        <v>10</v>
      </c>
      <c r="F37" s="361" t="e">
        <f>NA()</f>
        <v>#N/A</v>
      </c>
      <c r="G37" s="110">
        <f t="shared" ref="G37:G50" si="0">IF(ISNA(F37),0,INDEX(IF(UPPER(RIGHT(F37,1))=Low,UnitCostLow, IF(UPPER(RIGHT(F37,1))=High,UnitCostHigh,UnitCostSpecified)),MATCH(UPPER(LEFT(F37,LEN(F37)-1)),CostCode,0)))</f>
        <v>0</v>
      </c>
      <c r="H37" s="3">
        <f t="shared" ref="H37:H43" si="1">G37*E37</f>
        <v>0</v>
      </c>
      <c r="I37" s="6"/>
      <c r="J37" s="6"/>
      <c r="L37" s="6"/>
      <c r="M37" s="6"/>
      <c r="N37" s="6"/>
    </row>
    <row r="38" spans="2:14" ht="15" hidden="1" customHeight="1">
      <c r="B38" s="4" t="s">
        <v>388</v>
      </c>
      <c r="C38" s="4"/>
      <c r="D38" s="14" t="s">
        <v>10</v>
      </c>
      <c r="F38" s="361" t="e">
        <f>NA()</f>
        <v>#N/A</v>
      </c>
      <c r="G38" s="110">
        <f t="shared" si="0"/>
        <v>0</v>
      </c>
      <c r="H38" s="3">
        <f t="shared" si="1"/>
        <v>0</v>
      </c>
      <c r="I38" s="6"/>
      <c r="J38" s="6"/>
      <c r="L38" s="6"/>
      <c r="M38" s="6"/>
      <c r="N38" s="6"/>
    </row>
    <row r="39" spans="2:14" ht="15" hidden="1" customHeight="1">
      <c r="B39" s="4" t="s">
        <v>518</v>
      </c>
      <c r="C39" s="4"/>
      <c r="D39" s="14" t="s">
        <v>16</v>
      </c>
      <c r="F39" s="361" t="e">
        <f>NA()</f>
        <v>#N/A</v>
      </c>
      <c r="G39" s="110">
        <f t="shared" si="0"/>
        <v>0</v>
      </c>
      <c r="H39" s="3">
        <f t="shared" si="1"/>
        <v>0</v>
      </c>
      <c r="I39" s="6"/>
      <c r="J39" s="6"/>
      <c r="L39" s="6"/>
      <c r="M39" s="6"/>
      <c r="N39" s="6"/>
    </row>
    <row r="40" spans="2:14" ht="15" hidden="1" customHeight="1">
      <c r="B40" s="4" t="s">
        <v>522</v>
      </c>
      <c r="C40" s="4"/>
      <c r="D40" s="14" t="s">
        <v>10</v>
      </c>
      <c r="F40" s="361" t="e">
        <f>NA()</f>
        <v>#N/A</v>
      </c>
      <c r="G40" s="110">
        <f t="shared" si="0"/>
        <v>0</v>
      </c>
      <c r="H40" s="3">
        <f t="shared" si="1"/>
        <v>0</v>
      </c>
      <c r="I40" s="6"/>
      <c r="J40" s="6"/>
      <c r="L40" s="6"/>
      <c r="M40" s="6"/>
      <c r="N40" s="6"/>
    </row>
    <row r="41" spans="2:14" ht="15" hidden="1" customHeight="1">
      <c r="B41" s="4" t="s">
        <v>519</v>
      </c>
      <c r="C41" s="4"/>
      <c r="D41" s="14" t="s">
        <v>39</v>
      </c>
      <c r="F41" s="361" t="e">
        <f>NA()</f>
        <v>#N/A</v>
      </c>
      <c r="G41" s="110">
        <f t="shared" si="0"/>
        <v>0</v>
      </c>
      <c r="H41" s="3">
        <f t="shared" si="1"/>
        <v>0</v>
      </c>
      <c r="I41" s="6"/>
      <c r="J41" s="6"/>
      <c r="L41" s="6"/>
      <c r="M41" s="6"/>
      <c r="N41" s="6"/>
    </row>
    <row r="42" spans="2:14" ht="15" hidden="1" customHeight="1">
      <c r="B42" s="4" t="s">
        <v>509</v>
      </c>
      <c r="C42" s="4"/>
      <c r="D42" s="14" t="s">
        <v>39</v>
      </c>
      <c r="F42" s="361" t="e">
        <f>NA()</f>
        <v>#N/A</v>
      </c>
      <c r="G42" s="110">
        <f t="shared" si="0"/>
        <v>0</v>
      </c>
      <c r="H42" s="3">
        <f t="shared" si="1"/>
        <v>0</v>
      </c>
      <c r="I42" s="6"/>
      <c r="J42" s="6"/>
      <c r="L42" s="6"/>
      <c r="M42" s="6"/>
      <c r="N42" s="6"/>
    </row>
    <row r="43" spans="2:14" ht="15" hidden="1" customHeight="1">
      <c r="B43" s="4" t="s">
        <v>365</v>
      </c>
      <c r="C43" s="4"/>
      <c r="D43" s="14" t="s">
        <v>10</v>
      </c>
      <c r="F43" s="361" t="e">
        <f>NA()</f>
        <v>#N/A</v>
      </c>
      <c r="G43" s="110">
        <f t="shared" si="0"/>
        <v>0</v>
      </c>
      <c r="H43" s="3">
        <f t="shared" si="1"/>
        <v>0</v>
      </c>
      <c r="I43" s="6"/>
      <c r="J43" s="6"/>
      <c r="L43" s="6"/>
      <c r="M43" s="6"/>
      <c r="N43" s="6"/>
    </row>
    <row r="44" spans="2:14" ht="15" customHeight="1">
      <c r="B44" s="237" t="s">
        <v>802</v>
      </c>
      <c r="C44" s="58"/>
      <c r="D44" s="59"/>
      <c r="E44" s="58"/>
      <c r="F44" s="362"/>
      <c r="G44" s="112"/>
      <c r="H44" s="58"/>
      <c r="I44" s="6"/>
      <c r="J44" s="6"/>
      <c r="L44" s="6"/>
      <c r="M44" s="6"/>
      <c r="N44" s="6"/>
    </row>
    <row r="45" spans="2:14" ht="15" hidden="1" customHeight="1">
      <c r="B45" s="4" t="s">
        <v>603</v>
      </c>
      <c r="C45" s="4"/>
      <c r="D45" s="14" t="s">
        <v>41</v>
      </c>
      <c r="F45" s="361" t="e">
        <f>NA()</f>
        <v>#N/A</v>
      </c>
      <c r="G45" s="110">
        <f t="shared" si="0"/>
        <v>0</v>
      </c>
      <c r="H45" s="3">
        <f t="shared" ref="H45:H50" si="2">G45*E45</f>
        <v>0</v>
      </c>
      <c r="I45" s="6"/>
      <c r="J45" s="6"/>
      <c r="L45" s="6"/>
      <c r="M45" s="6"/>
      <c r="N45" s="6"/>
    </row>
    <row r="46" spans="2:14" ht="15" hidden="1" customHeight="1">
      <c r="B46" s="4" t="s">
        <v>749</v>
      </c>
      <c r="C46" s="4"/>
      <c r="D46" s="14" t="s">
        <v>7</v>
      </c>
      <c r="F46" s="361" t="e">
        <f>NA()</f>
        <v>#N/A</v>
      </c>
      <c r="G46" s="110">
        <f t="shared" si="0"/>
        <v>0</v>
      </c>
      <c r="H46" s="3">
        <f t="shared" si="2"/>
        <v>0</v>
      </c>
      <c r="I46" s="6"/>
      <c r="J46" s="6"/>
      <c r="L46" s="6"/>
      <c r="M46" s="6"/>
      <c r="N46" s="6"/>
    </row>
    <row r="47" spans="2:14" ht="15" hidden="1" customHeight="1">
      <c r="B47" s="4" t="s">
        <v>604</v>
      </c>
      <c r="C47" s="4"/>
      <c r="D47" s="14" t="s">
        <v>239</v>
      </c>
      <c r="F47" s="361" t="e">
        <f>NA()</f>
        <v>#N/A</v>
      </c>
      <c r="G47" s="110">
        <f t="shared" si="0"/>
        <v>0</v>
      </c>
      <c r="H47" s="3">
        <f t="shared" si="2"/>
        <v>0</v>
      </c>
      <c r="I47" s="6"/>
      <c r="J47" s="6"/>
      <c r="L47" s="6"/>
      <c r="M47" s="6"/>
      <c r="N47" s="6"/>
    </row>
    <row r="48" spans="2:14" ht="15" hidden="1" customHeight="1">
      <c r="B48" s="4" t="s">
        <v>605</v>
      </c>
      <c r="C48" s="4"/>
      <c r="D48" s="14" t="s">
        <v>39</v>
      </c>
      <c r="F48" s="361" t="e">
        <f>NA()</f>
        <v>#N/A</v>
      </c>
      <c r="G48" s="110">
        <f t="shared" si="0"/>
        <v>0</v>
      </c>
      <c r="H48" s="3">
        <f t="shared" si="2"/>
        <v>0</v>
      </c>
      <c r="I48" s="6"/>
      <c r="J48" s="6"/>
      <c r="L48" s="6"/>
      <c r="M48" s="6"/>
      <c r="N48" s="6"/>
    </row>
    <row r="49" spans="2:14" ht="15" hidden="1" customHeight="1">
      <c r="B49" s="4" t="s">
        <v>606</v>
      </c>
      <c r="C49" s="4"/>
      <c r="D49" s="14" t="s">
        <v>10</v>
      </c>
      <c r="F49" s="361" t="e">
        <f>NA()</f>
        <v>#N/A</v>
      </c>
      <c r="G49" s="110">
        <f t="shared" si="0"/>
        <v>0</v>
      </c>
      <c r="H49" s="3">
        <f t="shared" si="2"/>
        <v>0</v>
      </c>
      <c r="I49" s="6"/>
      <c r="J49" s="6"/>
      <c r="L49" s="6"/>
      <c r="M49" s="6"/>
      <c r="N49" s="6"/>
    </row>
    <row r="50" spans="2:14" ht="15" hidden="1" customHeight="1">
      <c r="B50" s="4" t="s">
        <v>607</v>
      </c>
      <c r="C50" s="4"/>
      <c r="D50" s="14" t="s">
        <v>16</v>
      </c>
      <c r="F50" s="361" t="e">
        <f>NA()</f>
        <v>#N/A</v>
      </c>
      <c r="G50" s="110">
        <f t="shared" si="0"/>
        <v>0</v>
      </c>
      <c r="H50" s="3">
        <f t="shared" si="2"/>
        <v>0</v>
      </c>
      <c r="I50" s="6"/>
      <c r="J50" s="6"/>
      <c r="L50" s="6"/>
      <c r="M50" s="6"/>
      <c r="N50" s="6"/>
    </row>
    <row r="51" spans="2:14" ht="15" customHeight="1" thickBot="1">
      <c r="B51" s="157" t="s">
        <v>803</v>
      </c>
      <c r="C51" s="157"/>
      <c r="D51" s="289"/>
      <c r="E51" s="157"/>
      <c r="F51" s="363"/>
      <c r="G51" s="112"/>
      <c r="H51" s="61"/>
      <c r="I51" s="6"/>
      <c r="J51" s="6"/>
      <c r="L51" s="6"/>
      <c r="M51" s="6"/>
      <c r="N51" s="6"/>
    </row>
    <row r="52" spans="2:14" ht="15" hidden="1" customHeight="1">
      <c r="B52" s="100" t="s">
        <v>313</v>
      </c>
      <c r="D52" s="13" t="s">
        <v>211</v>
      </c>
      <c r="E52" s="6"/>
      <c r="F52" s="360" t="e">
        <f>NA()</f>
        <v>#N/A</v>
      </c>
      <c r="G52" s="110">
        <f>IF(ISNA(F52),0,INDEX(IF(UPPER(RIGHT(F52,1))=Low,UnitCostLow, IF(UPPER(RIGHT(F52,1))=High,UnitCostHigh,UnitCostSpecified)),MATCH(UPPER(LEFT(F52,LEN(F52)-1)),CostCode,0)))</f>
        <v>0</v>
      </c>
      <c r="H52" s="3">
        <f>G52*E52</f>
        <v>0</v>
      </c>
      <c r="I52" s="6"/>
      <c r="J52" s="6"/>
      <c r="L52" s="6"/>
      <c r="M52" s="6"/>
      <c r="N52" s="6"/>
    </row>
    <row r="53" spans="2:14" ht="15" hidden="1" customHeight="1" thickBot="1">
      <c r="B53" s="100" t="s">
        <v>395</v>
      </c>
      <c r="D53" s="13" t="s">
        <v>211</v>
      </c>
      <c r="E53" s="6"/>
      <c r="F53" s="360" t="e">
        <f>NA()</f>
        <v>#N/A</v>
      </c>
      <c r="G53" s="110">
        <f>IF(ISNA(F53),0,INDEX(IF(UPPER(RIGHT(F53,1))=Low,UnitCostLow, IF(UPPER(RIGHT(F53,1))=High,UnitCostHigh,UnitCostSpecified)),MATCH(UPPER(LEFT(F53,LEN(F53)-1)),CostCode,0)))</f>
        <v>0</v>
      </c>
      <c r="H53" s="3">
        <f>G53*E53</f>
        <v>0</v>
      </c>
      <c r="I53" s="6"/>
      <c r="J53" s="6"/>
      <c r="L53" s="6"/>
      <c r="M53" s="6"/>
      <c r="N53" s="6"/>
    </row>
    <row r="54" spans="2:14" ht="15" customHeight="1">
      <c r="B54" s="262"/>
      <c r="C54" s="262"/>
      <c r="D54" s="74"/>
      <c r="E54" s="75"/>
      <c r="F54" s="364"/>
      <c r="G54" s="268" t="s">
        <v>437</v>
      </c>
      <c r="H54" s="117">
        <f>SUM(H5:H53)+0.0001</f>
        <v>1446327.1861</v>
      </c>
      <c r="I54" s="6"/>
      <c r="J54" s="6"/>
      <c r="L54" s="6"/>
      <c r="M54" s="6"/>
      <c r="N54" s="6"/>
    </row>
    <row r="55" spans="2:14" ht="15" customHeight="1">
      <c r="B55" s="6" t="s">
        <v>563</v>
      </c>
      <c r="D55" s="6"/>
      <c r="E55" s="6"/>
      <c r="F55" s="360"/>
      <c r="I55" s="6"/>
      <c r="J55" s="6"/>
      <c r="L55" s="6"/>
      <c r="M55" s="6"/>
      <c r="N55" s="6"/>
    </row>
    <row r="56" spans="2:14">
      <c r="D56" s="6"/>
      <c r="E56" s="6"/>
      <c r="F56" s="360"/>
      <c r="I56" s="6"/>
      <c r="J56" s="6"/>
      <c r="L56" s="6"/>
      <c r="M56" s="6"/>
      <c r="N56" s="6"/>
    </row>
    <row r="57" spans="2:14">
      <c r="D57" s="6"/>
      <c r="E57" s="6"/>
      <c r="F57" s="360"/>
      <c r="I57" s="6"/>
      <c r="J57" s="6"/>
      <c r="L57" s="6"/>
      <c r="M57" s="6"/>
      <c r="N57" s="6"/>
    </row>
    <row r="58" spans="2:14">
      <c r="D58" s="6"/>
      <c r="E58" s="6"/>
      <c r="F58" s="360"/>
      <c r="I58" s="6"/>
      <c r="J58" s="6"/>
      <c r="L58" s="6"/>
      <c r="M58" s="6"/>
      <c r="N58" s="6"/>
    </row>
    <row r="59" spans="2:14" ht="24.9" customHeight="1">
      <c r="D59" s="6"/>
      <c r="E59" s="6"/>
      <c r="F59" s="360"/>
      <c r="I59" s="6"/>
      <c r="J59" s="6"/>
      <c r="L59" s="6"/>
      <c r="M59" s="6"/>
      <c r="N59" s="6"/>
    </row>
    <row r="60" spans="2:14" ht="15" customHeight="1">
      <c r="D60" s="6"/>
      <c r="E60" s="6"/>
      <c r="F60" s="360"/>
      <c r="I60" s="6"/>
      <c r="J60" s="6"/>
      <c r="L60" s="6"/>
      <c r="M60" s="6"/>
      <c r="N60" s="6"/>
    </row>
    <row r="61" spans="2:14">
      <c r="D61" s="6"/>
      <c r="E61" s="6"/>
      <c r="F61" s="360"/>
      <c r="I61" s="6"/>
      <c r="J61" s="6"/>
      <c r="L61" s="6"/>
      <c r="M61" s="6"/>
      <c r="N61" s="6"/>
    </row>
    <row r="62" spans="2:14">
      <c r="D62" s="6"/>
      <c r="E62" s="6"/>
      <c r="F62" s="360"/>
      <c r="I62" s="6"/>
      <c r="J62" s="6"/>
      <c r="L62" s="6"/>
      <c r="M62" s="6"/>
      <c r="N62" s="6"/>
    </row>
    <row r="63" spans="2:14">
      <c r="D63" s="6"/>
      <c r="E63" s="6"/>
      <c r="F63" s="360"/>
      <c r="I63" s="6"/>
      <c r="J63" s="6"/>
      <c r="L63" s="6"/>
      <c r="M63" s="6"/>
      <c r="N63" s="6"/>
    </row>
    <row r="64" spans="2:14">
      <c r="D64" s="6"/>
      <c r="E64" s="6"/>
      <c r="F64" s="360"/>
      <c r="I64" s="6"/>
      <c r="J64" s="6"/>
      <c r="L64" s="6"/>
      <c r="M64" s="6"/>
      <c r="N64" s="6"/>
    </row>
    <row r="65" spans="4:14">
      <c r="D65" s="6"/>
      <c r="E65" s="6"/>
      <c r="F65" s="360"/>
      <c r="I65" s="6"/>
      <c r="J65" s="6"/>
      <c r="L65" s="6"/>
      <c r="M65" s="6"/>
      <c r="N65" s="6"/>
    </row>
    <row r="66" spans="4:14">
      <c r="D66" s="6"/>
      <c r="E66" s="6"/>
      <c r="F66" s="360"/>
      <c r="I66" s="6"/>
      <c r="J66" s="6"/>
      <c r="L66" s="6"/>
      <c r="M66" s="6"/>
      <c r="N66" s="6"/>
    </row>
    <row r="67" spans="4:14">
      <c r="D67" s="6"/>
      <c r="E67" s="6"/>
      <c r="F67" s="360"/>
      <c r="I67" s="6"/>
      <c r="J67" s="6"/>
      <c r="L67" s="6"/>
      <c r="M67" s="6"/>
      <c r="N67" s="6"/>
    </row>
    <row r="68" spans="4:14">
      <c r="D68" s="6"/>
      <c r="E68" s="6"/>
      <c r="F68" s="360"/>
      <c r="I68" s="6"/>
      <c r="J68" s="6"/>
      <c r="L68" s="6"/>
      <c r="M68" s="6"/>
      <c r="N68" s="6"/>
    </row>
    <row r="69" spans="4:14">
      <c r="D69" s="6"/>
      <c r="E69" s="6"/>
      <c r="F69" s="360"/>
      <c r="I69" s="6"/>
      <c r="J69" s="6"/>
      <c r="L69" s="6"/>
      <c r="M69" s="6"/>
      <c r="N69" s="6"/>
    </row>
    <row r="70" spans="4:14">
      <c r="D70" s="6"/>
      <c r="E70" s="6"/>
      <c r="F70" s="360"/>
      <c r="I70" s="6"/>
      <c r="J70" s="6"/>
      <c r="L70" s="6"/>
      <c r="M70" s="6"/>
      <c r="N70" s="6"/>
    </row>
    <row r="71" spans="4:14">
      <c r="D71" s="6"/>
      <c r="E71" s="6"/>
      <c r="F71" s="360"/>
      <c r="I71" s="6"/>
      <c r="J71" s="6"/>
      <c r="L71" s="6"/>
      <c r="M71" s="6"/>
      <c r="N71" s="6"/>
    </row>
    <row r="72" spans="4:14">
      <c r="D72" s="6"/>
      <c r="E72" s="6"/>
      <c r="F72" s="360"/>
      <c r="I72" s="6"/>
      <c r="J72" s="6"/>
      <c r="L72" s="6"/>
      <c r="M72" s="6"/>
      <c r="N72" s="6"/>
    </row>
    <row r="73" spans="4:14">
      <c r="D73" s="6"/>
      <c r="E73" s="6"/>
      <c r="F73" s="360"/>
      <c r="I73" s="6"/>
      <c r="J73" s="6"/>
      <c r="L73" s="6"/>
      <c r="M73" s="6"/>
      <c r="N73" s="6"/>
    </row>
    <row r="74" spans="4:14">
      <c r="D74" s="6"/>
      <c r="E74" s="6"/>
      <c r="F74" s="360"/>
      <c r="I74" s="6"/>
      <c r="J74" s="6"/>
      <c r="L74" s="6"/>
      <c r="M74" s="6"/>
      <c r="N74" s="6"/>
    </row>
    <row r="75" spans="4:14">
      <c r="D75" s="6"/>
      <c r="E75" s="6"/>
      <c r="F75" s="360"/>
      <c r="I75" s="6"/>
      <c r="J75" s="6"/>
      <c r="L75" s="6"/>
      <c r="M75" s="6"/>
      <c r="N75" s="6"/>
    </row>
    <row r="76" spans="4:14">
      <c r="D76" s="6"/>
      <c r="E76" s="6"/>
      <c r="F76" s="360"/>
      <c r="I76" s="6"/>
      <c r="J76" s="6"/>
      <c r="L76" s="6"/>
      <c r="M76" s="6"/>
      <c r="N76" s="6"/>
    </row>
    <row r="77" spans="4:14">
      <c r="D77" s="6"/>
      <c r="E77" s="6"/>
      <c r="F77" s="360"/>
      <c r="I77" s="6"/>
      <c r="J77" s="6"/>
      <c r="L77" s="6"/>
      <c r="M77" s="6"/>
      <c r="N77" s="6"/>
    </row>
    <row r="78" spans="4:14">
      <c r="D78" s="6"/>
      <c r="E78" s="6"/>
      <c r="F78" s="360"/>
      <c r="I78" s="6"/>
      <c r="J78" s="6"/>
      <c r="L78" s="6"/>
      <c r="M78" s="6"/>
      <c r="N78" s="6"/>
    </row>
    <row r="79" spans="4:14">
      <c r="D79" s="6"/>
      <c r="E79" s="6"/>
      <c r="F79" s="360"/>
      <c r="I79" s="6"/>
      <c r="J79" s="6"/>
      <c r="L79" s="6"/>
      <c r="M79" s="6"/>
      <c r="N79" s="6"/>
    </row>
    <row r="80" spans="4:14">
      <c r="D80" s="6"/>
      <c r="E80" s="6"/>
      <c r="F80" s="360"/>
      <c r="I80" s="6"/>
      <c r="J80" s="6"/>
      <c r="L80" s="6"/>
      <c r="M80" s="6"/>
      <c r="N80" s="6"/>
    </row>
    <row r="81" spans="4:14">
      <c r="D81" s="6"/>
      <c r="E81" s="6"/>
      <c r="F81" s="360"/>
      <c r="I81" s="6"/>
      <c r="J81" s="6"/>
      <c r="L81" s="6"/>
      <c r="M81" s="6"/>
      <c r="N81" s="6"/>
    </row>
    <row r="82" spans="4:14">
      <c r="D82" s="6"/>
      <c r="E82" s="6"/>
      <c r="F82" s="360"/>
      <c r="I82" s="6"/>
      <c r="J82" s="6"/>
      <c r="L82" s="6"/>
      <c r="M82" s="6"/>
      <c r="N82" s="6"/>
    </row>
    <row r="83" spans="4:14">
      <c r="D83" s="6"/>
      <c r="E83" s="6"/>
      <c r="F83" s="360"/>
      <c r="I83" s="6"/>
      <c r="J83" s="6"/>
      <c r="L83" s="6"/>
      <c r="M83" s="6"/>
      <c r="N83" s="6"/>
    </row>
    <row r="84" spans="4:14">
      <c r="D84" s="6"/>
      <c r="E84" s="6"/>
      <c r="F84" s="360"/>
      <c r="I84" s="6"/>
      <c r="J84" s="6"/>
      <c r="L84" s="6"/>
      <c r="M84" s="6"/>
      <c r="N84" s="6"/>
    </row>
    <row r="85" spans="4:14">
      <c r="D85" s="6"/>
      <c r="E85" s="6"/>
      <c r="F85" s="360"/>
      <c r="I85" s="6"/>
      <c r="J85" s="6"/>
      <c r="L85" s="6"/>
      <c r="M85" s="6"/>
      <c r="N85" s="6"/>
    </row>
    <row r="86" spans="4:14">
      <c r="D86" s="6"/>
      <c r="E86" s="6"/>
      <c r="F86" s="360"/>
      <c r="I86" s="6"/>
      <c r="J86" s="6"/>
      <c r="L86" s="6"/>
      <c r="M86" s="6"/>
      <c r="N86" s="6"/>
    </row>
    <row r="87" spans="4:14">
      <c r="D87" s="6"/>
      <c r="E87" s="6"/>
      <c r="F87" s="360"/>
      <c r="I87" s="6"/>
      <c r="J87" s="6"/>
      <c r="L87" s="6"/>
      <c r="M87" s="6"/>
      <c r="N87" s="6"/>
    </row>
    <row r="88" spans="4:14">
      <c r="D88" s="6"/>
      <c r="E88" s="6"/>
      <c r="F88" s="360"/>
      <c r="I88" s="6"/>
      <c r="J88" s="6"/>
      <c r="L88" s="6"/>
      <c r="M88" s="6"/>
      <c r="N88" s="6"/>
    </row>
    <row r="89" spans="4:14">
      <c r="D89" s="6"/>
      <c r="E89" s="6"/>
      <c r="F89" s="360"/>
      <c r="I89" s="6"/>
      <c r="J89" s="6"/>
      <c r="L89" s="6"/>
      <c r="M89" s="6"/>
      <c r="N89" s="6"/>
    </row>
    <row r="90" spans="4:14">
      <c r="D90" s="6"/>
      <c r="E90" s="6"/>
      <c r="F90" s="360"/>
      <c r="I90" s="6"/>
      <c r="J90" s="6"/>
      <c r="L90" s="6"/>
      <c r="M90" s="6"/>
      <c r="N90" s="6"/>
    </row>
    <row r="91" spans="4:14">
      <c r="D91" s="6"/>
      <c r="E91" s="6"/>
      <c r="F91" s="360"/>
      <c r="I91" s="6"/>
      <c r="J91" s="6"/>
      <c r="L91" s="6"/>
      <c r="M91" s="6"/>
      <c r="N91" s="6"/>
    </row>
    <row r="92" spans="4:14">
      <c r="D92" s="6"/>
      <c r="E92" s="6"/>
      <c r="F92" s="360"/>
      <c r="I92" s="6"/>
      <c r="J92" s="6"/>
      <c r="L92" s="6"/>
      <c r="M92" s="6"/>
      <c r="N92" s="6"/>
    </row>
    <row r="93" spans="4:14">
      <c r="D93" s="6"/>
      <c r="E93" s="6"/>
      <c r="F93" s="360"/>
      <c r="I93" s="6"/>
      <c r="J93" s="6"/>
      <c r="L93" s="6"/>
      <c r="M93" s="6"/>
      <c r="N93" s="6"/>
    </row>
    <row r="94" spans="4:14">
      <c r="D94" s="6"/>
      <c r="E94" s="6"/>
      <c r="F94" s="360"/>
      <c r="I94" s="6"/>
      <c r="J94" s="6"/>
      <c r="L94" s="6"/>
      <c r="M94" s="6"/>
      <c r="N94" s="6"/>
    </row>
    <row r="95" spans="4:14">
      <c r="D95" s="6"/>
      <c r="E95" s="6"/>
      <c r="F95" s="360"/>
      <c r="I95" s="6"/>
      <c r="J95" s="6"/>
      <c r="L95" s="6"/>
      <c r="M95" s="6"/>
      <c r="N95" s="6"/>
    </row>
    <row r="96" spans="4:14">
      <c r="D96" s="6"/>
      <c r="E96" s="6"/>
      <c r="F96" s="360"/>
      <c r="I96" s="6"/>
      <c r="J96" s="6"/>
      <c r="L96" s="6"/>
      <c r="M96" s="6"/>
      <c r="N96" s="6"/>
    </row>
    <row r="97" spans="4:14">
      <c r="D97" s="6"/>
      <c r="E97" s="6"/>
      <c r="F97" s="360"/>
      <c r="I97" s="6"/>
      <c r="J97" s="6"/>
      <c r="L97" s="6"/>
      <c r="M97" s="6"/>
      <c r="N97" s="6"/>
    </row>
    <row r="98" spans="4:14">
      <c r="D98" s="6"/>
      <c r="E98" s="6"/>
      <c r="F98" s="360"/>
      <c r="I98" s="6"/>
      <c r="J98" s="6"/>
      <c r="L98" s="6"/>
      <c r="M98" s="6"/>
      <c r="N98" s="6"/>
    </row>
    <row r="99" spans="4:14">
      <c r="D99" s="6"/>
      <c r="E99" s="6"/>
      <c r="F99" s="360"/>
      <c r="I99" s="6"/>
      <c r="J99" s="6"/>
      <c r="L99" s="6"/>
      <c r="M99" s="6"/>
      <c r="N99" s="6"/>
    </row>
    <row r="100" spans="4:14">
      <c r="D100" s="6"/>
      <c r="E100" s="6"/>
      <c r="F100" s="360"/>
      <c r="I100" s="6"/>
      <c r="J100" s="6"/>
      <c r="L100" s="6"/>
      <c r="M100" s="6"/>
      <c r="N100" s="6"/>
    </row>
    <row r="101" spans="4:14">
      <c r="D101" s="6"/>
      <c r="E101" s="6"/>
      <c r="F101" s="360"/>
      <c r="I101" s="6"/>
      <c r="J101" s="6"/>
      <c r="L101" s="6"/>
      <c r="M101" s="6"/>
      <c r="N101" s="6"/>
    </row>
    <row r="102" spans="4:14">
      <c r="D102" s="6"/>
      <c r="E102" s="6"/>
      <c r="F102" s="360"/>
      <c r="I102" s="6"/>
      <c r="J102" s="6"/>
      <c r="L102" s="6"/>
      <c r="M102" s="6"/>
      <c r="N102" s="6"/>
    </row>
    <row r="103" spans="4:14">
      <c r="D103" s="6"/>
      <c r="E103" s="6"/>
      <c r="F103" s="360"/>
      <c r="I103" s="6"/>
      <c r="J103" s="6"/>
      <c r="L103" s="6"/>
      <c r="M103" s="6"/>
      <c r="N103" s="6"/>
    </row>
    <row r="104" spans="4:14">
      <c r="D104" s="6"/>
      <c r="E104" s="6"/>
      <c r="F104" s="360"/>
      <c r="I104" s="6"/>
      <c r="J104" s="6"/>
      <c r="L104" s="6"/>
      <c r="M104" s="6"/>
      <c r="N104" s="6"/>
    </row>
    <row r="105" spans="4:14">
      <c r="D105" s="6"/>
      <c r="E105" s="6"/>
      <c r="F105" s="360"/>
      <c r="I105" s="6"/>
      <c r="J105" s="6"/>
      <c r="L105" s="6"/>
      <c r="M105" s="6"/>
      <c r="N105" s="6"/>
    </row>
    <row r="106" spans="4:14">
      <c r="D106" s="6"/>
      <c r="E106" s="6"/>
      <c r="F106" s="360"/>
      <c r="I106" s="6"/>
      <c r="J106" s="6"/>
      <c r="L106" s="6"/>
      <c r="M106" s="6"/>
      <c r="N106" s="6"/>
    </row>
    <row r="107" spans="4:14">
      <c r="D107" s="6"/>
      <c r="E107" s="6"/>
      <c r="F107" s="360"/>
      <c r="I107" s="6"/>
      <c r="J107" s="6"/>
      <c r="L107" s="6"/>
      <c r="M107" s="6"/>
      <c r="N107" s="6"/>
    </row>
    <row r="108" spans="4:14">
      <c r="D108" s="6"/>
      <c r="E108" s="6"/>
      <c r="F108" s="360"/>
      <c r="I108" s="6"/>
      <c r="J108" s="6"/>
      <c r="L108" s="6"/>
      <c r="M108" s="6"/>
      <c r="N108" s="6"/>
    </row>
    <row r="109" spans="4:14">
      <c r="D109" s="6"/>
      <c r="E109" s="6"/>
      <c r="F109" s="360"/>
      <c r="I109" s="6"/>
      <c r="J109" s="6"/>
      <c r="L109" s="6"/>
      <c r="M109" s="6"/>
      <c r="N109" s="6"/>
    </row>
    <row r="110" spans="4:14">
      <c r="D110" s="6"/>
      <c r="E110" s="6"/>
      <c r="F110" s="360"/>
      <c r="I110" s="6"/>
      <c r="J110" s="6"/>
      <c r="L110" s="6"/>
      <c r="M110" s="6"/>
      <c r="N110" s="6"/>
    </row>
    <row r="111" spans="4:14">
      <c r="D111" s="6"/>
      <c r="E111" s="6"/>
      <c r="F111" s="360"/>
      <c r="I111" s="6"/>
      <c r="J111" s="6"/>
      <c r="L111" s="6"/>
      <c r="M111" s="6"/>
      <c r="N111" s="6"/>
    </row>
    <row r="112" spans="4:14">
      <c r="D112" s="6"/>
      <c r="E112" s="6"/>
      <c r="F112" s="360"/>
      <c r="I112" s="6"/>
      <c r="J112" s="6"/>
      <c r="L112" s="6"/>
      <c r="M112" s="6"/>
      <c r="N112" s="6"/>
    </row>
    <row r="113" spans="5:14">
      <c r="E113" s="6"/>
      <c r="F113" s="360"/>
      <c r="J113" s="6"/>
      <c r="M113" s="6"/>
      <c r="N113" s="6"/>
    </row>
    <row r="114" spans="5:14">
      <c r="E114" s="6"/>
      <c r="F114" s="360"/>
      <c r="J114" s="6"/>
      <c r="M114" s="6"/>
      <c r="N114" s="6"/>
    </row>
    <row r="115" spans="5:14">
      <c r="E115" s="6"/>
      <c r="F115" s="360"/>
      <c r="J115" s="6"/>
      <c r="M115" s="6"/>
      <c r="N115" s="6"/>
    </row>
    <row r="116" spans="5:14">
      <c r="E116" s="6"/>
      <c r="F116" s="360"/>
      <c r="J116" s="6"/>
      <c r="M116" s="6"/>
      <c r="N116" s="6"/>
    </row>
    <row r="117" spans="5:14">
      <c r="E117" s="6"/>
      <c r="F117" s="360"/>
      <c r="J117" s="6"/>
      <c r="M117" s="6"/>
      <c r="N117" s="6"/>
    </row>
    <row r="118" spans="5:14">
      <c r="E118" s="6"/>
      <c r="F118" s="360"/>
      <c r="J118" s="6"/>
      <c r="M118" s="6"/>
      <c r="N118" s="6"/>
    </row>
    <row r="119" spans="5:14">
      <c r="E119" s="6"/>
      <c r="F119" s="360"/>
      <c r="J119" s="6"/>
      <c r="M119" s="6"/>
      <c r="N119" s="6"/>
    </row>
    <row r="120" spans="5:14">
      <c r="E120" s="6"/>
      <c r="F120" s="360"/>
      <c r="J120" s="6"/>
      <c r="M120" s="6"/>
      <c r="N120" s="6"/>
    </row>
    <row r="121" spans="5:14">
      <c r="E121" s="6"/>
      <c r="F121" s="360"/>
      <c r="J121" s="6"/>
      <c r="M121" s="6"/>
      <c r="N121" s="6"/>
    </row>
    <row r="122" spans="5:14">
      <c r="E122" s="6"/>
      <c r="F122" s="360"/>
      <c r="J122" s="6"/>
      <c r="M122" s="6"/>
      <c r="N122" s="6"/>
    </row>
    <row r="123" spans="5:14">
      <c r="E123" s="6"/>
      <c r="F123" s="360"/>
      <c r="J123" s="6"/>
      <c r="M123" s="6"/>
      <c r="N123" s="6"/>
    </row>
    <row r="124" spans="5:14">
      <c r="E124" s="6"/>
      <c r="F124" s="360"/>
      <c r="J124" s="6"/>
      <c r="M124" s="6"/>
      <c r="N124" s="6"/>
    </row>
    <row r="125" spans="5:14">
      <c r="E125" s="6"/>
      <c r="F125" s="360"/>
      <c r="J125" s="6"/>
      <c r="M125" s="6"/>
      <c r="N125" s="6"/>
    </row>
    <row r="126" spans="5:14">
      <c r="E126" s="6"/>
      <c r="F126" s="360"/>
      <c r="J126" s="6"/>
      <c r="M126" s="6"/>
      <c r="N126" s="6"/>
    </row>
    <row r="127" spans="5:14">
      <c r="E127" s="6"/>
      <c r="F127" s="360"/>
      <c r="J127" s="6"/>
      <c r="M127" s="6"/>
      <c r="N127" s="6"/>
    </row>
    <row r="128" spans="5:14">
      <c r="E128" s="6"/>
      <c r="F128" s="360"/>
      <c r="J128" s="6"/>
      <c r="M128" s="6"/>
      <c r="N128" s="6"/>
    </row>
    <row r="129" spans="5:14">
      <c r="E129" s="6"/>
      <c r="F129" s="360"/>
      <c r="J129" s="6"/>
      <c r="M129" s="6"/>
      <c r="N129" s="6"/>
    </row>
    <row r="130" spans="5:14">
      <c r="E130" s="6"/>
      <c r="F130" s="360"/>
      <c r="J130" s="6"/>
      <c r="M130" s="6"/>
      <c r="N130" s="6"/>
    </row>
    <row r="131" spans="5:14">
      <c r="E131" s="6"/>
      <c r="F131" s="360"/>
      <c r="J131" s="6"/>
      <c r="M131" s="6"/>
      <c r="N131" s="6"/>
    </row>
    <row r="132" spans="5:14">
      <c r="E132" s="6"/>
      <c r="F132" s="360"/>
      <c r="J132" s="6"/>
      <c r="M132" s="6"/>
      <c r="N132" s="6"/>
    </row>
    <row r="133" spans="5:14">
      <c r="E133" s="6"/>
      <c r="F133" s="360"/>
      <c r="J133" s="6"/>
      <c r="M133" s="6"/>
      <c r="N133" s="6"/>
    </row>
    <row r="134" spans="5:14">
      <c r="E134" s="6"/>
      <c r="F134" s="360"/>
      <c r="J134" s="6"/>
      <c r="M134" s="6"/>
      <c r="N134" s="6"/>
    </row>
    <row r="135" spans="5:14">
      <c r="E135" s="6"/>
      <c r="F135" s="360"/>
      <c r="J135" s="6"/>
      <c r="M135" s="6"/>
      <c r="N135" s="6"/>
    </row>
    <row r="136" spans="5:14">
      <c r="E136" s="6"/>
      <c r="F136" s="360"/>
      <c r="J136" s="6"/>
      <c r="M136" s="6"/>
      <c r="N136" s="6"/>
    </row>
    <row r="137" spans="5:14">
      <c r="E137" s="6"/>
      <c r="F137" s="360"/>
      <c r="J137" s="6"/>
      <c r="M137" s="6"/>
      <c r="N137" s="6"/>
    </row>
    <row r="138" spans="5:14">
      <c r="E138" s="6"/>
      <c r="F138" s="360"/>
      <c r="J138" s="6"/>
      <c r="M138" s="6"/>
      <c r="N138" s="6"/>
    </row>
    <row r="139" spans="5:14">
      <c r="E139" s="6"/>
      <c r="F139" s="360"/>
      <c r="J139" s="6"/>
      <c r="M139" s="6"/>
      <c r="N139" s="6"/>
    </row>
    <row r="140" spans="5:14">
      <c r="E140" s="6"/>
      <c r="F140" s="360"/>
      <c r="J140" s="6"/>
      <c r="M140" s="6"/>
      <c r="N140" s="6"/>
    </row>
    <row r="141" spans="5:14">
      <c r="E141" s="6"/>
      <c r="F141" s="360"/>
      <c r="J141" s="6"/>
      <c r="M141" s="6"/>
      <c r="N141" s="6"/>
    </row>
    <row r="142" spans="5:14">
      <c r="E142" s="6"/>
      <c r="F142" s="360"/>
      <c r="J142" s="6"/>
      <c r="M142" s="6"/>
      <c r="N142" s="6"/>
    </row>
    <row r="143" spans="5:14">
      <c r="E143" s="6"/>
      <c r="F143" s="360"/>
      <c r="J143" s="6"/>
      <c r="M143" s="6"/>
      <c r="N143" s="6"/>
    </row>
    <row r="144" spans="5:14">
      <c r="E144" s="6"/>
      <c r="F144" s="360"/>
      <c r="J144" s="6"/>
      <c r="M144" s="6"/>
      <c r="N144" s="6"/>
    </row>
    <row r="145" spans="5:14">
      <c r="E145" s="6"/>
      <c r="F145" s="360"/>
      <c r="J145" s="6"/>
      <c r="M145" s="6"/>
      <c r="N145" s="6"/>
    </row>
    <row r="146" spans="5:14">
      <c r="E146" s="6"/>
      <c r="F146" s="360"/>
      <c r="J146" s="6"/>
      <c r="M146" s="6"/>
      <c r="N146" s="6"/>
    </row>
    <row r="147" spans="5:14">
      <c r="E147" s="6"/>
      <c r="F147" s="360"/>
      <c r="J147" s="6"/>
      <c r="M147" s="6"/>
      <c r="N147" s="6"/>
    </row>
    <row r="148" spans="5:14">
      <c r="E148" s="6"/>
      <c r="F148" s="360"/>
      <c r="J148" s="6"/>
      <c r="M148" s="6"/>
      <c r="N148" s="6"/>
    </row>
    <row r="149" spans="5:14">
      <c r="E149" s="6"/>
      <c r="F149" s="360"/>
      <c r="J149" s="6"/>
      <c r="M149" s="6"/>
      <c r="N149" s="6"/>
    </row>
    <row r="150" spans="5:14">
      <c r="E150" s="6"/>
      <c r="F150" s="360"/>
      <c r="J150" s="6"/>
      <c r="M150" s="6"/>
      <c r="N150" s="6"/>
    </row>
    <row r="151" spans="5:14">
      <c r="E151" s="6"/>
      <c r="F151" s="360"/>
      <c r="J151" s="6"/>
      <c r="M151" s="6"/>
      <c r="N151" s="6"/>
    </row>
    <row r="152" spans="5:14">
      <c r="E152" s="6"/>
      <c r="F152" s="360"/>
      <c r="J152" s="6"/>
      <c r="M152" s="6"/>
      <c r="N152" s="6"/>
    </row>
    <row r="153" spans="5:14">
      <c r="E153" s="6"/>
      <c r="F153" s="360"/>
      <c r="J153" s="6"/>
      <c r="M153" s="6"/>
      <c r="N153" s="6"/>
    </row>
    <row r="154" spans="5:14">
      <c r="E154" s="6"/>
      <c r="F154" s="360"/>
      <c r="J154" s="6"/>
      <c r="M154" s="6"/>
      <c r="N154" s="6"/>
    </row>
    <row r="155" spans="5:14">
      <c r="E155" s="6"/>
      <c r="F155" s="360"/>
      <c r="J155" s="6"/>
      <c r="M155" s="6"/>
      <c r="N155" s="6"/>
    </row>
    <row r="156" spans="5:14">
      <c r="E156" s="6"/>
      <c r="F156" s="360"/>
      <c r="J156" s="6"/>
      <c r="M156" s="6"/>
      <c r="N156" s="6"/>
    </row>
    <row r="157" spans="5:14">
      <c r="E157" s="6"/>
      <c r="F157" s="360"/>
      <c r="J157" s="6"/>
      <c r="M157" s="6"/>
      <c r="N157" s="6"/>
    </row>
    <row r="158" spans="5:14">
      <c r="E158" s="6"/>
      <c r="F158" s="360"/>
      <c r="J158" s="6"/>
      <c r="M158" s="6"/>
      <c r="N158" s="6"/>
    </row>
    <row r="159" spans="5:14">
      <c r="E159" s="6"/>
      <c r="F159" s="360"/>
      <c r="J159" s="6"/>
      <c r="M159" s="6"/>
      <c r="N159" s="6"/>
    </row>
    <row r="160" spans="5:14">
      <c r="E160" s="6"/>
      <c r="F160" s="360"/>
      <c r="J160" s="6"/>
      <c r="M160" s="6"/>
      <c r="N160" s="6"/>
    </row>
    <row r="161" spans="5:14">
      <c r="E161" s="6"/>
      <c r="F161" s="360"/>
      <c r="J161" s="6"/>
      <c r="M161" s="6"/>
      <c r="N161" s="6"/>
    </row>
    <row r="162" spans="5:14">
      <c r="E162" s="6"/>
      <c r="F162" s="360"/>
      <c r="J162" s="6"/>
      <c r="M162" s="6"/>
      <c r="N162" s="6"/>
    </row>
    <row r="163" spans="5:14">
      <c r="E163" s="6"/>
      <c r="F163" s="360"/>
      <c r="J163" s="6"/>
      <c r="M163" s="6"/>
      <c r="N163" s="6"/>
    </row>
    <row r="164" spans="5:14">
      <c r="E164" s="6"/>
      <c r="F164" s="360"/>
      <c r="J164" s="6"/>
      <c r="M164" s="6"/>
      <c r="N164" s="6"/>
    </row>
    <row r="165" spans="5:14">
      <c r="E165" s="6"/>
      <c r="F165" s="360"/>
      <c r="J165" s="6"/>
      <c r="M165" s="6"/>
      <c r="N165" s="6"/>
    </row>
    <row r="166" spans="5:14">
      <c r="E166" s="6"/>
      <c r="F166" s="360"/>
      <c r="J166" s="6"/>
      <c r="M166" s="6"/>
      <c r="N166" s="6"/>
    </row>
    <row r="167" spans="5:14">
      <c r="E167" s="6"/>
      <c r="F167" s="360"/>
      <c r="J167" s="6"/>
      <c r="M167" s="6"/>
      <c r="N167" s="6"/>
    </row>
    <row r="168" spans="5:14">
      <c r="E168" s="6"/>
      <c r="F168" s="360"/>
      <c r="J168" s="6"/>
      <c r="M168" s="6"/>
      <c r="N168" s="6"/>
    </row>
    <row r="169" spans="5:14">
      <c r="E169" s="6"/>
      <c r="F169" s="360"/>
      <c r="J169" s="6"/>
      <c r="M169" s="6"/>
      <c r="N169" s="6"/>
    </row>
    <row r="170" spans="5:14">
      <c r="E170" s="6"/>
      <c r="F170" s="360"/>
      <c r="J170" s="6"/>
      <c r="M170" s="6"/>
      <c r="N170" s="6"/>
    </row>
    <row r="171" spans="5:14">
      <c r="E171" s="6"/>
      <c r="F171" s="360"/>
      <c r="J171" s="6"/>
      <c r="M171" s="6"/>
      <c r="N171" s="6"/>
    </row>
    <row r="172" spans="5:14">
      <c r="E172" s="6"/>
      <c r="F172" s="360"/>
      <c r="J172" s="6"/>
      <c r="M172" s="6"/>
      <c r="N172" s="6"/>
    </row>
    <row r="173" spans="5:14">
      <c r="E173" s="6"/>
      <c r="F173" s="360"/>
      <c r="J173" s="6"/>
      <c r="M173" s="6"/>
      <c r="N173" s="6"/>
    </row>
    <row r="174" spans="5:14">
      <c r="E174" s="6"/>
      <c r="F174" s="360"/>
      <c r="J174" s="6"/>
      <c r="M174" s="6"/>
      <c r="N174" s="6"/>
    </row>
    <row r="175" spans="5:14">
      <c r="E175" s="6"/>
      <c r="F175" s="360"/>
      <c r="J175" s="6"/>
      <c r="M175" s="6"/>
      <c r="N175" s="6"/>
    </row>
    <row r="176" spans="5:14">
      <c r="E176" s="6"/>
      <c r="F176" s="360"/>
      <c r="J176" s="6"/>
      <c r="M176" s="6"/>
      <c r="N176" s="6"/>
    </row>
    <row r="177" spans="5:14">
      <c r="E177" s="6"/>
      <c r="F177" s="360"/>
      <c r="J177" s="6"/>
      <c r="M177" s="6"/>
      <c r="N177" s="6"/>
    </row>
    <row r="178" spans="5:14">
      <c r="E178" s="6"/>
      <c r="F178" s="360"/>
      <c r="J178" s="6"/>
      <c r="M178" s="6"/>
      <c r="N178" s="6"/>
    </row>
    <row r="179" spans="5:14">
      <c r="E179" s="6"/>
      <c r="F179" s="360"/>
      <c r="J179" s="6"/>
      <c r="M179" s="6"/>
      <c r="N179" s="6"/>
    </row>
    <row r="180" spans="5:14">
      <c r="E180" s="6"/>
      <c r="F180" s="360"/>
      <c r="J180" s="6"/>
      <c r="M180" s="6"/>
      <c r="N180" s="6"/>
    </row>
    <row r="181" spans="5:14">
      <c r="E181" s="6"/>
      <c r="F181" s="360"/>
      <c r="J181" s="6"/>
      <c r="M181" s="6"/>
      <c r="N181" s="6"/>
    </row>
    <row r="182" spans="5:14">
      <c r="E182" s="6"/>
      <c r="F182" s="360"/>
      <c r="J182" s="6"/>
      <c r="M182" s="6"/>
      <c r="N182" s="6"/>
    </row>
    <row r="183" spans="5:14">
      <c r="E183" s="6"/>
      <c r="F183" s="360"/>
      <c r="J183" s="6"/>
      <c r="M183" s="6"/>
      <c r="N183" s="6"/>
    </row>
    <row r="184" spans="5:14">
      <c r="E184" s="6"/>
      <c r="F184" s="360"/>
      <c r="J184" s="6"/>
      <c r="M184" s="6"/>
      <c r="N184" s="6"/>
    </row>
    <row r="185" spans="5:14">
      <c r="E185" s="6"/>
      <c r="F185" s="360"/>
      <c r="J185" s="6"/>
      <c r="M185" s="6"/>
      <c r="N185" s="6"/>
    </row>
    <row r="186" spans="5:14">
      <c r="E186" s="6"/>
      <c r="F186" s="360"/>
      <c r="J186" s="6"/>
      <c r="M186" s="6"/>
      <c r="N186" s="6"/>
    </row>
    <row r="187" spans="5:14">
      <c r="E187" s="6"/>
      <c r="F187" s="360"/>
      <c r="J187" s="6"/>
      <c r="M187" s="6"/>
      <c r="N187" s="6"/>
    </row>
    <row r="188" spans="5:14">
      <c r="E188" s="6"/>
      <c r="F188" s="360"/>
      <c r="J188" s="6"/>
      <c r="M188" s="6"/>
      <c r="N188" s="6"/>
    </row>
    <row r="189" spans="5:14">
      <c r="E189" s="6"/>
      <c r="F189" s="360"/>
      <c r="J189" s="6"/>
      <c r="M189" s="6"/>
      <c r="N189" s="6"/>
    </row>
    <row r="190" spans="5:14">
      <c r="E190" s="6"/>
      <c r="F190" s="360"/>
      <c r="J190" s="6"/>
      <c r="M190" s="6"/>
      <c r="N190" s="6"/>
    </row>
    <row r="191" spans="5:14">
      <c r="E191" s="6"/>
      <c r="F191" s="360"/>
      <c r="J191" s="6"/>
      <c r="M191" s="6"/>
      <c r="N191" s="6"/>
    </row>
    <row r="192" spans="5:14">
      <c r="E192" s="6"/>
      <c r="F192" s="360"/>
      <c r="J192" s="6"/>
      <c r="M192" s="6"/>
      <c r="N192" s="6"/>
    </row>
    <row r="193" spans="5:14">
      <c r="E193" s="6"/>
      <c r="F193" s="360"/>
      <c r="J193" s="6"/>
      <c r="M193" s="6"/>
      <c r="N193" s="6"/>
    </row>
    <row r="194" spans="5:14">
      <c r="E194" s="6"/>
      <c r="F194" s="360"/>
      <c r="J194" s="6"/>
      <c r="M194" s="6"/>
      <c r="N194" s="6"/>
    </row>
    <row r="195" spans="5:14">
      <c r="E195" s="6"/>
      <c r="F195" s="360"/>
      <c r="J195" s="6"/>
      <c r="M195" s="6"/>
      <c r="N195" s="6"/>
    </row>
    <row r="196" spans="5:14">
      <c r="E196" s="6"/>
      <c r="F196" s="360"/>
      <c r="J196" s="6"/>
      <c r="M196" s="6"/>
      <c r="N196" s="6"/>
    </row>
    <row r="197" spans="5:14">
      <c r="E197" s="6"/>
      <c r="F197" s="360"/>
      <c r="J197" s="6"/>
      <c r="M197" s="6"/>
      <c r="N197" s="6"/>
    </row>
    <row r="198" spans="5:14">
      <c r="E198" s="6"/>
      <c r="F198" s="360"/>
      <c r="J198" s="6"/>
      <c r="M198" s="6"/>
      <c r="N198" s="6"/>
    </row>
    <row r="199" spans="5:14">
      <c r="E199" s="6"/>
      <c r="F199" s="360"/>
      <c r="J199" s="6"/>
      <c r="M199" s="6"/>
      <c r="N199" s="6"/>
    </row>
    <row r="200" spans="5:14">
      <c r="E200" s="6"/>
      <c r="F200" s="360"/>
      <c r="J200" s="6"/>
      <c r="M200" s="6"/>
      <c r="N200" s="6"/>
    </row>
    <row r="201" spans="5:14">
      <c r="E201" s="6"/>
      <c r="F201" s="360"/>
      <c r="J201" s="6"/>
      <c r="M201" s="6"/>
      <c r="N201" s="6"/>
    </row>
    <row r="202" spans="5:14">
      <c r="E202" s="6"/>
      <c r="F202" s="360"/>
      <c r="J202" s="6"/>
      <c r="M202" s="6"/>
      <c r="N202" s="6"/>
    </row>
    <row r="203" spans="5:14">
      <c r="E203" s="6"/>
      <c r="F203" s="360"/>
      <c r="J203" s="6"/>
      <c r="M203" s="6"/>
      <c r="N203" s="6"/>
    </row>
    <row r="204" spans="5:14">
      <c r="E204" s="6"/>
      <c r="F204" s="360"/>
      <c r="J204" s="6"/>
      <c r="M204" s="6"/>
      <c r="N204" s="6"/>
    </row>
    <row r="205" spans="5:14">
      <c r="E205" s="6"/>
      <c r="F205" s="360"/>
      <c r="J205" s="6"/>
      <c r="M205" s="6"/>
      <c r="N205" s="6"/>
    </row>
    <row r="206" spans="5:14">
      <c r="E206" s="6"/>
      <c r="F206" s="360"/>
      <c r="J206" s="6"/>
      <c r="M206" s="6"/>
      <c r="N206" s="6"/>
    </row>
    <row r="207" spans="5:14">
      <c r="E207" s="6"/>
      <c r="F207" s="360"/>
      <c r="J207" s="6"/>
      <c r="M207" s="6"/>
      <c r="N207" s="6"/>
    </row>
    <row r="208" spans="5:14">
      <c r="E208" s="6"/>
      <c r="F208" s="360"/>
      <c r="J208" s="6"/>
      <c r="M208" s="6"/>
      <c r="N208" s="6"/>
    </row>
    <row r="209" spans="5:14">
      <c r="E209" s="6"/>
      <c r="F209" s="360"/>
      <c r="J209" s="6"/>
      <c r="M209" s="6"/>
      <c r="N209" s="6"/>
    </row>
    <row r="210" spans="5:14">
      <c r="E210" s="6"/>
      <c r="F210" s="360"/>
      <c r="J210" s="6"/>
      <c r="M210" s="6"/>
      <c r="N210" s="6"/>
    </row>
    <row r="211" spans="5:14">
      <c r="E211" s="6"/>
      <c r="F211" s="360"/>
      <c r="J211" s="6"/>
      <c r="M211" s="6"/>
      <c r="N211" s="6"/>
    </row>
    <row r="212" spans="5:14">
      <c r="E212" s="6"/>
      <c r="F212" s="360"/>
      <c r="J212" s="6"/>
      <c r="M212" s="6"/>
      <c r="N212" s="6"/>
    </row>
    <row r="213" spans="5:14">
      <c r="E213" s="6"/>
      <c r="F213" s="360"/>
      <c r="J213" s="6"/>
      <c r="M213" s="6"/>
      <c r="N213" s="6"/>
    </row>
    <row r="214" spans="5:14">
      <c r="E214" s="6"/>
      <c r="F214" s="360"/>
      <c r="J214" s="6"/>
      <c r="M214" s="6"/>
      <c r="N214" s="6"/>
    </row>
    <row r="215" spans="5:14">
      <c r="E215" s="6"/>
      <c r="F215" s="360"/>
      <c r="J215" s="6"/>
      <c r="M215" s="6"/>
      <c r="N215" s="6"/>
    </row>
    <row r="216" spans="5:14">
      <c r="E216" s="6"/>
      <c r="F216" s="360"/>
      <c r="J216" s="6"/>
      <c r="M216" s="6"/>
      <c r="N216" s="6"/>
    </row>
    <row r="217" spans="5:14">
      <c r="E217" s="6"/>
      <c r="F217" s="360"/>
      <c r="J217" s="6"/>
      <c r="M217" s="6"/>
      <c r="N217" s="6"/>
    </row>
    <row r="218" spans="5:14">
      <c r="E218" s="6"/>
      <c r="F218" s="360"/>
      <c r="J218" s="6"/>
      <c r="M218" s="6"/>
      <c r="N218" s="6"/>
    </row>
    <row r="219" spans="5:14">
      <c r="E219" s="6"/>
      <c r="F219" s="360"/>
      <c r="J219" s="6"/>
      <c r="M219" s="6"/>
      <c r="N219" s="6"/>
    </row>
    <row r="220" spans="5:14">
      <c r="E220" s="6"/>
      <c r="F220" s="360"/>
      <c r="J220" s="6"/>
      <c r="M220" s="6"/>
      <c r="N220" s="6"/>
    </row>
    <row r="221" spans="5:14">
      <c r="E221" s="6"/>
      <c r="F221" s="360"/>
      <c r="J221" s="6"/>
      <c r="M221" s="6"/>
      <c r="N221" s="6"/>
    </row>
    <row r="222" spans="5:14">
      <c r="E222" s="6"/>
      <c r="F222" s="360"/>
      <c r="J222" s="6"/>
      <c r="M222" s="6"/>
      <c r="N222" s="6"/>
    </row>
    <row r="223" spans="5:14">
      <c r="E223" s="6"/>
      <c r="F223" s="360"/>
      <c r="J223" s="6"/>
      <c r="M223" s="6"/>
      <c r="N223" s="6"/>
    </row>
    <row r="224" spans="5:14">
      <c r="E224" s="6"/>
      <c r="F224" s="360"/>
      <c r="J224" s="6"/>
      <c r="M224" s="6"/>
      <c r="N224" s="6"/>
    </row>
    <row r="225" spans="5:14">
      <c r="E225" s="6"/>
      <c r="F225" s="360"/>
      <c r="J225" s="6"/>
      <c r="M225" s="6"/>
      <c r="N225" s="6"/>
    </row>
    <row r="226" spans="5:14">
      <c r="E226" s="6"/>
      <c r="F226" s="360"/>
      <c r="J226" s="6"/>
      <c r="M226" s="6"/>
      <c r="N226" s="6"/>
    </row>
    <row r="227" spans="5:14">
      <c r="E227" s="6"/>
      <c r="F227" s="360"/>
      <c r="J227" s="6"/>
      <c r="M227" s="6"/>
      <c r="N227" s="6"/>
    </row>
    <row r="228" spans="5:14">
      <c r="E228" s="6"/>
      <c r="F228" s="360"/>
      <c r="J228" s="6"/>
      <c r="M228" s="6"/>
      <c r="N228" s="6"/>
    </row>
    <row r="229" spans="5:14">
      <c r="E229" s="6"/>
      <c r="F229" s="360"/>
      <c r="J229" s="6"/>
      <c r="M229" s="6"/>
      <c r="N229" s="6"/>
    </row>
    <row r="230" spans="5:14">
      <c r="E230" s="6"/>
      <c r="F230" s="360"/>
      <c r="J230" s="6"/>
      <c r="M230" s="6"/>
      <c r="N230" s="6"/>
    </row>
    <row r="231" spans="5:14">
      <c r="E231" s="6"/>
      <c r="F231" s="360"/>
      <c r="J231" s="6"/>
      <c r="M231" s="6"/>
      <c r="N231" s="6"/>
    </row>
    <row r="232" spans="5:14">
      <c r="E232" s="6"/>
      <c r="F232" s="360"/>
      <c r="J232" s="6"/>
      <c r="M232" s="6"/>
      <c r="N232" s="6"/>
    </row>
    <row r="233" spans="5:14">
      <c r="E233" s="6"/>
      <c r="F233" s="360"/>
      <c r="J233" s="6"/>
      <c r="M233" s="6"/>
      <c r="N233" s="6"/>
    </row>
    <row r="234" spans="5:14">
      <c r="E234" s="6"/>
      <c r="F234" s="360"/>
      <c r="J234" s="6"/>
      <c r="M234" s="6"/>
      <c r="N234" s="6"/>
    </row>
    <row r="235" spans="5:14">
      <c r="E235" s="6"/>
      <c r="F235" s="360"/>
      <c r="J235" s="6"/>
      <c r="M235" s="6"/>
      <c r="N235" s="6"/>
    </row>
    <row r="236" spans="5:14">
      <c r="E236" s="6"/>
      <c r="F236" s="360"/>
      <c r="J236" s="6"/>
      <c r="M236" s="6"/>
      <c r="N236" s="6"/>
    </row>
    <row r="237" spans="5:14">
      <c r="E237" s="6"/>
      <c r="F237" s="360"/>
      <c r="J237" s="6"/>
      <c r="M237" s="6"/>
      <c r="N237" s="6"/>
    </row>
    <row r="238" spans="5:14">
      <c r="E238" s="6"/>
      <c r="F238" s="360"/>
      <c r="J238" s="6"/>
      <c r="M238" s="6"/>
      <c r="N238" s="6"/>
    </row>
    <row r="239" spans="5:14">
      <c r="E239" s="6"/>
      <c r="F239" s="360"/>
      <c r="J239" s="6"/>
      <c r="M239" s="6"/>
      <c r="N239" s="6"/>
    </row>
    <row r="240" spans="5:14">
      <c r="E240" s="6"/>
      <c r="F240" s="360"/>
      <c r="J240" s="6"/>
      <c r="M240" s="6"/>
      <c r="N240" s="6"/>
    </row>
    <row r="241" spans="5:14">
      <c r="E241" s="6"/>
      <c r="F241" s="360"/>
      <c r="J241" s="6"/>
      <c r="M241" s="6"/>
      <c r="N241" s="6"/>
    </row>
    <row r="242" spans="5:14">
      <c r="E242" s="6"/>
      <c r="F242" s="360"/>
      <c r="J242" s="6"/>
      <c r="M242" s="6"/>
      <c r="N242" s="6"/>
    </row>
    <row r="243" spans="5:14">
      <c r="E243" s="6"/>
      <c r="F243" s="360"/>
      <c r="J243" s="6"/>
      <c r="M243" s="6"/>
      <c r="N243" s="6"/>
    </row>
    <row r="244" spans="5:14">
      <c r="E244" s="6"/>
      <c r="F244" s="360"/>
      <c r="J244" s="6"/>
      <c r="M244" s="6"/>
      <c r="N244" s="6"/>
    </row>
    <row r="245" spans="5:14">
      <c r="E245" s="6"/>
      <c r="F245" s="360"/>
      <c r="J245" s="6"/>
      <c r="M245" s="6"/>
      <c r="N245" s="6"/>
    </row>
    <row r="246" spans="5:14">
      <c r="E246" s="6"/>
      <c r="F246" s="360"/>
      <c r="J246" s="6"/>
      <c r="M246" s="6"/>
      <c r="N246" s="6"/>
    </row>
    <row r="247" spans="5:14">
      <c r="E247" s="6"/>
      <c r="F247" s="360"/>
      <c r="J247" s="6"/>
      <c r="M247" s="6"/>
      <c r="N247" s="6"/>
    </row>
    <row r="248" spans="5:14">
      <c r="E248" s="6"/>
      <c r="F248" s="360"/>
      <c r="J248" s="6"/>
      <c r="M248" s="6"/>
      <c r="N248" s="6"/>
    </row>
    <row r="249" spans="5:14">
      <c r="E249" s="6"/>
      <c r="F249" s="360"/>
      <c r="J249" s="6"/>
      <c r="M249" s="6"/>
      <c r="N249" s="6"/>
    </row>
    <row r="250" spans="5:14">
      <c r="E250" s="6"/>
      <c r="F250" s="360"/>
      <c r="J250" s="6"/>
      <c r="M250" s="6"/>
      <c r="N250" s="6"/>
    </row>
    <row r="251" spans="5:14">
      <c r="E251" s="6"/>
      <c r="F251" s="360"/>
      <c r="J251" s="6"/>
      <c r="M251" s="6"/>
      <c r="N251" s="6"/>
    </row>
    <row r="252" spans="5:14">
      <c r="E252" s="6"/>
      <c r="F252" s="360"/>
      <c r="J252" s="6"/>
      <c r="M252" s="6"/>
      <c r="N252" s="6"/>
    </row>
    <row r="253" spans="5:14">
      <c r="E253" s="6"/>
      <c r="F253" s="360"/>
      <c r="J253" s="6"/>
      <c r="M253" s="6"/>
      <c r="N253" s="6"/>
    </row>
    <row r="254" spans="5:14">
      <c r="E254" s="6"/>
      <c r="F254" s="360"/>
      <c r="J254" s="6"/>
      <c r="M254" s="6"/>
      <c r="N254" s="6"/>
    </row>
    <row r="255" spans="5:14">
      <c r="E255" s="6"/>
      <c r="F255" s="360"/>
      <c r="J255" s="6"/>
      <c r="M255" s="6"/>
      <c r="N255" s="6"/>
    </row>
    <row r="256" spans="5:14">
      <c r="E256" s="6"/>
      <c r="F256" s="360"/>
      <c r="J256" s="6"/>
      <c r="M256" s="6"/>
      <c r="N256" s="6"/>
    </row>
    <row r="257" spans="5:14">
      <c r="E257" s="6"/>
      <c r="F257" s="360"/>
      <c r="J257" s="6"/>
      <c r="M257" s="6"/>
      <c r="N257" s="6"/>
    </row>
    <row r="258" spans="5:14">
      <c r="E258" s="6"/>
      <c r="F258" s="360"/>
      <c r="J258" s="6"/>
      <c r="M258" s="6"/>
      <c r="N258" s="6"/>
    </row>
    <row r="259" spans="5:14">
      <c r="E259" s="6"/>
      <c r="F259" s="360"/>
      <c r="J259" s="6"/>
      <c r="M259" s="6"/>
      <c r="N259" s="6"/>
    </row>
    <row r="260" spans="5:14">
      <c r="E260" s="6"/>
      <c r="F260" s="360"/>
      <c r="J260" s="6"/>
      <c r="M260" s="6"/>
      <c r="N260" s="6"/>
    </row>
    <row r="261" spans="5:14">
      <c r="E261" s="6"/>
      <c r="F261" s="360"/>
      <c r="J261" s="6"/>
      <c r="M261" s="6"/>
      <c r="N261" s="6"/>
    </row>
    <row r="262" spans="5:14">
      <c r="E262" s="6"/>
      <c r="F262" s="360"/>
      <c r="J262" s="6"/>
      <c r="M262" s="6"/>
      <c r="N262" s="6"/>
    </row>
    <row r="263" spans="5:14">
      <c r="E263" s="6"/>
      <c r="F263" s="360"/>
      <c r="J263" s="6"/>
      <c r="M263" s="6"/>
      <c r="N263" s="6"/>
    </row>
    <row r="264" spans="5:14">
      <c r="E264" s="6"/>
      <c r="F264" s="360"/>
      <c r="J264" s="6"/>
      <c r="M264" s="6"/>
      <c r="N264" s="6"/>
    </row>
    <row r="265" spans="5:14">
      <c r="E265" s="6"/>
      <c r="F265" s="360"/>
      <c r="J265" s="6"/>
      <c r="M265" s="6"/>
      <c r="N265" s="6"/>
    </row>
    <row r="266" spans="5:14">
      <c r="E266" s="6"/>
      <c r="F266" s="360"/>
      <c r="J266" s="6"/>
      <c r="M266" s="6"/>
      <c r="N266" s="6"/>
    </row>
    <row r="267" spans="5:14">
      <c r="E267" s="6"/>
      <c r="F267" s="360"/>
      <c r="J267" s="6"/>
      <c r="M267" s="6"/>
      <c r="N267" s="6"/>
    </row>
    <row r="268" spans="5:14">
      <c r="E268" s="6"/>
      <c r="F268" s="360"/>
      <c r="J268" s="6"/>
      <c r="M268" s="6"/>
      <c r="N268" s="6"/>
    </row>
    <row r="269" spans="5:14">
      <c r="E269" s="6"/>
      <c r="F269" s="360"/>
      <c r="J269" s="6"/>
      <c r="M269" s="6"/>
      <c r="N269" s="6"/>
    </row>
    <row r="270" spans="5:14">
      <c r="E270" s="6"/>
      <c r="F270" s="360"/>
      <c r="J270" s="6"/>
      <c r="M270" s="6"/>
      <c r="N270" s="6"/>
    </row>
    <row r="271" spans="5:14">
      <c r="E271" s="6"/>
      <c r="F271" s="360"/>
      <c r="J271" s="6"/>
      <c r="M271" s="6"/>
      <c r="N271" s="6"/>
    </row>
    <row r="272" spans="5:14">
      <c r="E272" s="6"/>
      <c r="F272" s="360"/>
      <c r="J272" s="6"/>
      <c r="M272" s="6"/>
      <c r="N272" s="6"/>
    </row>
    <row r="273" spans="5:14">
      <c r="E273" s="6"/>
      <c r="F273" s="360"/>
      <c r="J273" s="6"/>
      <c r="M273" s="6"/>
      <c r="N273" s="6"/>
    </row>
    <row r="274" spans="5:14">
      <c r="E274" s="6"/>
      <c r="F274" s="360"/>
      <c r="J274" s="6"/>
      <c r="M274" s="6"/>
      <c r="N274" s="6"/>
    </row>
    <row r="275" spans="5:14">
      <c r="E275" s="6"/>
      <c r="F275" s="360"/>
      <c r="J275" s="6"/>
      <c r="M275" s="6"/>
      <c r="N275" s="6"/>
    </row>
    <row r="276" spans="5:14">
      <c r="E276" s="6"/>
      <c r="F276" s="360"/>
      <c r="J276" s="6"/>
      <c r="M276" s="6"/>
      <c r="N276" s="6"/>
    </row>
    <row r="277" spans="5:14">
      <c r="E277" s="6"/>
      <c r="F277" s="360"/>
      <c r="J277" s="6"/>
      <c r="M277" s="6"/>
      <c r="N277" s="6"/>
    </row>
    <row r="278" spans="5:14">
      <c r="E278" s="6"/>
      <c r="F278" s="360"/>
      <c r="J278" s="6"/>
      <c r="M278" s="6"/>
      <c r="N278" s="6"/>
    </row>
    <row r="279" spans="5:14">
      <c r="E279" s="6"/>
      <c r="F279" s="360"/>
      <c r="J279" s="6"/>
      <c r="M279" s="6"/>
      <c r="N279" s="6"/>
    </row>
    <row r="280" spans="5:14">
      <c r="E280" s="6"/>
      <c r="F280" s="360"/>
      <c r="J280" s="6"/>
      <c r="M280" s="6"/>
      <c r="N280" s="6"/>
    </row>
    <row r="281" spans="5:14">
      <c r="E281" s="6"/>
      <c r="F281" s="360"/>
      <c r="J281" s="6"/>
      <c r="M281" s="6"/>
      <c r="N281" s="6"/>
    </row>
    <row r="282" spans="5:14">
      <c r="E282" s="6"/>
      <c r="F282" s="360"/>
      <c r="J282" s="6"/>
      <c r="M282" s="6"/>
      <c r="N282" s="6"/>
    </row>
    <row r="283" spans="5:14">
      <c r="E283" s="6"/>
      <c r="F283" s="360"/>
      <c r="J283" s="6"/>
      <c r="M283" s="6"/>
      <c r="N283" s="6"/>
    </row>
    <row r="284" spans="5:14">
      <c r="E284" s="6"/>
      <c r="F284" s="360"/>
      <c r="J284" s="6"/>
      <c r="M284" s="6"/>
      <c r="N284" s="6"/>
    </row>
    <row r="285" spans="5:14">
      <c r="E285" s="6"/>
      <c r="F285" s="360"/>
      <c r="J285" s="6"/>
      <c r="M285" s="6"/>
      <c r="N285" s="6"/>
    </row>
    <row r="286" spans="5:14">
      <c r="E286" s="6"/>
      <c r="F286" s="360"/>
      <c r="J286" s="6"/>
      <c r="M286" s="6"/>
      <c r="N286" s="6"/>
    </row>
    <row r="287" spans="5:14">
      <c r="E287" s="6"/>
      <c r="F287" s="360"/>
      <c r="J287" s="6"/>
      <c r="M287" s="6"/>
      <c r="N287" s="6"/>
    </row>
    <row r="288" spans="5:14">
      <c r="E288" s="6"/>
      <c r="F288" s="360"/>
      <c r="J288" s="6"/>
      <c r="M288" s="6"/>
      <c r="N288" s="6"/>
    </row>
    <row r="289" spans="5:14">
      <c r="E289" s="6"/>
      <c r="F289" s="360"/>
      <c r="J289" s="6"/>
      <c r="M289" s="6"/>
      <c r="N289" s="6"/>
    </row>
    <row r="290" spans="5:14">
      <c r="E290" s="6"/>
      <c r="F290" s="360"/>
      <c r="J290" s="6"/>
      <c r="M290" s="6"/>
      <c r="N290" s="6"/>
    </row>
    <row r="291" spans="5:14">
      <c r="E291" s="6"/>
      <c r="F291" s="360"/>
      <c r="J291" s="6"/>
      <c r="M291" s="6"/>
      <c r="N291" s="6"/>
    </row>
    <row r="292" spans="5:14">
      <c r="E292" s="6"/>
      <c r="F292" s="360"/>
      <c r="J292" s="6"/>
      <c r="M292" s="6"/>
      <c r="N292" s="6"/>
    </row>
    <row r="293" spans="5:14">
      <c r="E293" s="6"/>
      <c r="F293" s="360"/>
      <c r="J293" s="6"/>
      <c r="M293" s="6"/>
      <c r="N293" s="6"/>
    </row>
    <row r="294" spans="5:14">
      <c r="E294" s="6"/>
      <c r="F294" s="360"/>
      <c r="J294" s="6"/>
      <c r="M294" s="6"/>
      <c r="N294" s="6"/>
    </row>
    <row r="295" spans="5:14">
      <c r="E295" s="6"/>
      <c r="F295" s="360"/>
      <c r="J295" s="6"/>
      <c r="M295" s="6"/>
      <c r="N295" s="6"/>
    </row>
    <row r="296" spans="5:14">
      <c r="E296" s="6"/>
      <c r="F296" s="360"/>
      <c r="J296" s="6"/>
      <c r="M296" s="6"/>
      <c r="N296" s="6"/>
    </row>
    <row r="297" spans="5:14">
      <c r="E297" s="6"/>
      <c r="F297" s="360"/>
      <c r="J297" s="6"/>
      <c r="M297" s="6"/>
      <c r="N297" s="6"/>
    </row>
    <row r="298" spans="5:14">
      <c r="E298" s="6"/>
      <c r="F298" s="360"/>
      <c r="J298" s="6"/>
      <c r="M298" s="6"/>
      <c r="N298" s="6"/>
    </row>
    <row r="299" spans="5:14">
      <c r="E299" s="6"/>
      <c r="F299" s="360"/>
      <c r="J299" s="6"/>
      <c r="M299" s="6"/>
      <c r="N299" s="6"/>
    </row>
    <row r="300" spans="5:14">
      <c r="E300" s="6"/>
      <c r="F300" s="360"/>
      <c r="J300" s="6"/>
      <c r="M300" s="6"/>
      <c r="N300" s="6"/>
    </row>
    <row r="301" spans="5:14">
      <c r="E301" s="6"/>
      <c r="F301" s="360"/>
      <c r="J301" s="6"/>
      <c r="M301" s="6"/>
      <c r="N301" s="6"/>
    </row>
    <row r="302" spans="5:14">
      <c r="E302" s="6"/>
      <c r="F302" s="360"/>
      <c r="J302" s="6"/>
      <c r="M302" s="6"/>
      <c r="N302" s="6"/>
    </row>
    <row r="303" spans="5:14">
      <c r="E303" s="6"/>
      <c r="F303" s="360"/>
      <c r="J303" s="6"/>
      <c r="M303" s="6"/>
      <c r="N303" s="6"/>
    </row>
    <row r="304" spans="5:14">
      <c r="E304" s="6"/>
      <c r="F304" s="360"/>
      <c r="J304" s="6"/>
      <c r="M304" s="6"/>
      <c r="N304" s="6"/>
    </row>
    <row r="305" spans="5:14">
      <c r="E305" s="6"/>
      <c r="F305" s="360"/>
      <c r="J305" s="6"/>
      <c r="M305" s="6"/>
      <c r="N305" s="6"/>
    </row>
    <row r="306" spans="5:14">
      <c r="E306" s="6"/>
      <c r="F306" s="360"/>
      <c r="J306" s="6"/>
      <c r="M306" s="6"/>
      <c r="N306" s="6"/>
    </row>
    <row r="307" spans="5:14">
      <c r="E307" s="6"/>
      <c r="F307" s="360"/>
      <c r="J307" s="6"/>
      <c r="M307" s="6"/>
      <c r="N307" s="6"/>
    </row>
    <row r="308" spans="5:14">
      <c r="E308" s="6"/>
      <c r="F308" s="360"/>
      <c r="J308" s="6"/>
      <c r="M308" s="6"/>
      <c r="N308" s="6"/>
    </row>
    <row r="309" spans="5:14">
      <c r="E309" s="6"/>
      <c r="F309" s="360"/>
      <c r="J309" s="6"/>
      <c r="M309" s="6"/>
      <c r="N309" s="6"/>
    </row>
    <row r="310" spans="5:14">
      <c r="E310" s="6"/>
      <c r="F310" s="360"/>
      <c r="J310" s="6"/>
      <c r="M310" s="6"/>
      <c r="N310" s="6"/>
    </row>
    <row r="311" spans="5:14">
      <c r="E311" s="6"/>
      <c r="F311" s="360"/>
      <c r="J311" s="6"/>
      <c r="M311" s="6"/>
      <c r="N311" s="6"/>
    </row>
    <row r="312" spans="5:14">
      <c r="E312" s="6"/>
      <c r="F312" s="360"/>
      <c r="J312" s="6"/>
      <c r="M312" s="6"/>
      <c r="N312" s="6"/>
    </row>
    <row r="313" spans="5:14">
      <c r="E313" s="6"/>
      <c r="F313" s="360"/>
      <c r="J313" s="6"/>
      <c r="M313" s="6"/>
      <c r="N313" s="6"/>
    </row>
    <row r="314" spans="5:14">
      <c r="E314" s="6"/>
      <c r="F314" s="360"/>
      <c r="J314" s="6"/>
      <c r="M314" s="6"/>
      <c r="N314" s="6"/>
    </row>
    <row r="315" spans="5:14">
      <c r="E315" s="6"/>
      <c r="F315" s="360"/>
      <c r="J315" s="6"/>
      <c r="M315" s="6"/>
      <c r="N315" s="6"/>
    </row>
    <row r="316" spans="5:14">
      <c r="E316" s="6"/>
      <c r="F316" s="360"/>
      <c r="J316" s="6"/>
      <c r="M316" s="6"/>
      <c r="N316" s="6"/>
    </row>
    <row r="317" spans="5:14">
      <c r="E317" s="6"/>
      <c r="F317" s="360"/>
      <c r="J317" s="6"/>
      <c r="M317" s="6"/>
      <c r="N317" s="6"/>
    </row>
    <row r="318" spans="5:14">
      <c r="E318" s="6"/>
      <c r="F318" s="360"/>
      <c r="J318" s="6"/>
      <c r="M318" s="6"/>
      <c r="N318" s="6"/>
    </row>
    <row r="319" spans="5:14">
      <c r="E319" s="6"/>
      <c r="F319" s="360"/>
      <c r="J319" s="6"/>
      <c r="M319" s="6"/>
      <c r="N319" s="6"/>
    </row>
    <row r="320" spans="5:14">
      <c r="E320" s="6"/>
      <c r="F320" s="360"/>
      <c r="J320" s="6"/>
      <c r="M320" s="6"/>
      <c r="N320" s="6"/>
    </row>
    <row r="321" spans="5:14">
      <c r="E321" s="6"/>
      <c r="F321" s="360"/>
      <c r="J321" s="6"/>
      <c r="M321" s="6"/>
      <c r="N321" s="6"/>
    </row>
    <row r="322" spans="5:14">
      <c r="E322" s="6"/>
      <c r="F322" s="360"/>
      <c r="J322" s="6"/>
      <c r="M322" s="6"/>
      <c r="N322" s="6"/>
    </row>
    <row r="323" spans="5:14">
      <c r="E323" s="6"/>
      <c r="F323" s="360"/>
      <c r="J323" s="6"/>
      <c r="M323" s="6"/>
      <c r="N323" s="6"/>
    </row>
    <row r="324" spans="5:14">
      <c r="E324" s="6"/>
      <c r="F324" s="360"/>
      <c r="J324" s="6"/>
      <c r="M324" s="6"/>
      <c r="N324" s="6"/>
    </row>
    <row r="325" spans="5:14">
      <c r="E325" s="6"/>
      <c r="F325" s="360"/>
      <c r="J325" s="6"/>
      <c r="M325" s="6"/>
      <c r="N325" s="6"/>
    </row>
    <row r="326" spans="5:14">
      <c r="E326" s="6"/>
      <c r="F326" s="360"/>
      <c r="J326" s="6"/>
      <c r="M326" s="6"/>
      <c r="N326" s="6"/>
    </row>
    <row r="327" spans="5:14">
      <c r="E327" s="6"/>
      <c r="F327" s="360"/>
      <c r="J327" s="6"/>
      <c r="M327" s="6"/>
      <c r="N327" s="6"/>
    </row>
    <row r="328" spans="5:14">
      <c r="E328" s="6"/>
      <c r="F328" s="360"/>
      <c r="J328" s="6"/>
      <c r="M328" s="6"/>
      <c r="N328" s="6"/>
    </row>
    <row r="329" spans="5:14">
      <c r="E329" s="6"/>
      <c r="F329" s="360"/>
      <c r="J329" s="6"/>
      <c r="M329" s="6"/>
      <c r="N329" s="6"/>
    </row>
    <row r="330" spans="5:14">
      <c r="E330" s="6"/>
      <c r="F330" s="360"/>
      <c r="J330" s="6"/>
      <c r="M330" s="6"/>
      <c r="N330" s="6"/>
    </row>
    <row r="331" spans="5:14">
      <c r="E331" s="6"/>
      <c r="F331" s="360"/>
      <c r="J331" s="6"/>
      <c r="M331" s="6"/>
      <c r="N331" s="6"/>
    </row>
    <row r="332" spans="5:14">
      <c r="E332" s="6"/>
      <c r="F332" s="360"/>
      <c r="J332" s="6"/>
      <c r="M332" s="6"/>
      <c r="N332" s="6"/>
    </row>
    <row r="333" spans="5:14">
      <c r="E333" s="6"/>
      <c r="F333" s="360"/>
      <c r="J333" s="6"/>
      <c r="M333" s="6"/>
      <c r="N333" s="6"/>
    </row>
    <row r="334" spans="5:14">
      <c r="E334" s="6"/>
      <c r="F334" s="360"/>
      <c r="J334" s="6"/>
      <c r="M334" s="6"/>
      <c r="N334" s="6"/>
    </row>
    <row r="335" spans="5:14">
      <c r="E335" s="6"/>
      <c r="F335" s="360"/>
      <c r="J335" s="6"/>
      <c r="M335" s="6"/>
      <c r="N335" s="6"/>
    </row>
    <row r="336" spans="5:14">
      <c r="E336" s="6"/>
      <c r="F336" s="360"/>
      <c r="J336" s="6"/>
      <c r="M336" s="6"/>
      <c r="N336" s="6"/>
    </row>
    <row r="337" spans="5:14">
      <c r="E337" s="6"/>
      <c r="F337" s="360"/>
      <c r="J337" s="6"/>
      <c r="M337" s="6"/>
      <c r="N337" s="6"/>
    </row>
    <row r="338" spans="5:14">
      <c r="E338" s="6"/>
      <c r="F338" s="360"/>
      <c r="J338" s="6"/>
      <c r="M338" s="6"/>
      <c r="N338" s="6"/>
    </row>
    <row r="339" spans="5:14">
      <c r="E339" s="6"/>
      <c r="F339" s="360"/>
      <c r="J339" s="6"/>
      <c r="M339" s="6"/>
      <c r="N339" s="6"/>
    </row>
    <row r="340" spans="5:14">
      <c r="E340" s="6"/>
      <c r="F340" s="360"/>
      <c r="J340" s="6"/>
      <c r="M340" s="6"/>
      <c r="N340" s="6"/>
    </row>
    <row r="341" spans="5:14">
      <c r="E341" s="6"/>
      <c r="F341" s="360"/>
      <c r="J341" s="6"/>
      <c r="M341" s="6"/>
      <c r="N341" s="6"/>
    </row>
    <row r="342" spans="5:14">
      <c r="E342" s="6"/>
      <c r="F342" s="360"/>
      <c r="J342" s="6"/>
      <c r="M342" s="6"/>
      <c r="N342" s="6"/>
    </row>
    <row r="343" spans="5:14">
      <c r="E343" s="6"/>
      <c r="F343" s="360"/>
      <c r="J343" s="6"/>
      <c r="M343" s="6"/>
      <c r="N343" s="6"/>
    </row>
    <row r="344" spans="5:14">
      <c r="E344" s="6"/>
      <c r="F344" s="360"/>
      <c r="J344" s="6"/>
      <c r="M344" s="6"/>
      <c r="N344" s="6"/>
    </row>
    <row r="345" spans="5:14">
      <c r="E345" s="6"/>
      <c r="F345" s="360"/>
      <c r="J345" s="6"/>
      <c r="M345" s="6"/>
      <c r="N345" s="6"/>
    </row>
    <row r="346" spans="5:14">
      <c r="E346" s="6"/>
      <c r="F346" s="360"/>
      <c r="J346" s="6"/>
      <c r="M346" s="6"/>
      <c r="N346" s="6"/>
    </row>
    <row r="347" spans="5:14">
      <c r="E347" s="6"/>
      <c r="F347" s="360"/>
      <c r="J347" s="6"/>
      <c r="M347" s="6"/>
      <c r="N347" s="6"/>
    </row>
    <row r="348" spans="5:14">
      <c r="E348" s="6"/>
      <c r="F348" s="360"/>
      <c r="J348" s="6"/>
      <c r="M348" s="6"/>
      <c r="N348" s="6"/>
    </row>
    <row r="349" spans="5:14">
      <c r="E349" s="6"/>
      <c r="F349" s="360"/>
      <c r="J349" s="6"/>
      <c r="M349" s="6"/>
      <c r="N349" s="6"/>
    </row>
    <row r="350" spans="5:14">
      <c r="E350" s="6"/>
      <c r="F350" s="360"/>
      <c r="J350" s="6"/>
      <c r="M350" s="6"/>
      <c r="N350" s="6"/>
    </row>
    <row r="351" spans="5:14">
      <c r="E351" s="6"/>
      <c r="F351" s="360"/>
      <c r="J351" s="6"/>
      <c r="M351" s="6"/>
      <c r="N351" s="6"/>
    </row>
    <row r="352" spans="5:14">
      <c r="E352" s="6"/>
      <c r="F352" s="360"/>
      <c r="J352" s="6"/>
      <c r="M352" s="6"/>
      <c r="N352" s="6"/>
    </row>
    <row r="353" spans="5:14">
      <c r="E353" s="6"/>
      <c r="F353" s="360"/>
      <c r="J353" s="6"/>
      <c r="M353" s="6"/>
      <c r="N353" s="6"/>
    </row>
    <row r="354" spans="5:14">
      <c r="E354" s="6"/>
      <c r="F354" s="360"/>
      <c r="J354" s="6"/>
      <c r="M354" s="6"/>
      <c r="N354" s="6"/>
    </row>
    <row r="355" spans="5:14">
      <c r="E355" s="6"/>
      <c r="F355" s="360"/>
      <c r="J355" s="6"/>
      <c r="M355" s="6"/>
      <c r="N355" s="6"/>
    </row>
    <row r="356" spans="5:14">
      <c r="E356" s="6"/>
      <c r="F356" s="360"/>
      <c r="J356" s="6"/>
      <c r="M356" s="6"/>
      <c r="N356" s="6"/>
    </row>
    <row r="357" spans="5:14">
      <c r="E357" s="6"/>
      <c r="F357" s="360"/>
      <c r="J357" s="6"/>
      <c r="M357" s="6"/>
      <c r="N357" s="6"/>
    </row>
    <row r="358" spans="5:14">
      <c r="E358" s="6"/>
      <c r="F358" s="360"/>
      <c r="J358" s="6"/>
      <c r="M358" s="6"/>
      <c r="N358" s="6"/>
    </row>
    <row r="359" spans="5:14">
      <c r="E359" s="6"/>
      <c r="F359" s="360"/>
      <c r="J359" s="6"/>
      <c r="M359" s="6"/>
      <c r="N359" s="6"/>
    </row>
    <row r="360" spans="5:14">
      <c r="E360" s="6"/>
      <c r="F360" s="360"/>
      <c r="J360" s="6"/>
      <c r="M360" s="6"/>
      <c r="N360" s="6"/>
    </row>
    <row r="361" spans="5:14">
      <c r="E361" s="6"/>
      <c r="F361" s="360"/>
      <c r="J361" s="6"/>
      <c r="M361" s="6"/>
      <c r="N361" s="6"/>
    </row>
    <row r="362" spans="5:14">
      <c r="E362" s="6"/>
      <c r="F362" s="360"/>
      <c r="J362" s="6"/>
      <c r="M362" s="6"/>
      <c r="N362" s="6"/>
    </row>
    <row r="363" spans="5:14">
      <c r="E363" s="6"/>
      <c r="F363" s="360"/>
      <c r="J363" s="6"/>
      <c r="M363" s="6"/>
      <c r="N363" s="6"/>
    </row>
    <row r="364" spans="5:14">
      <c r="E364" s="6"/>
      <c r="F364" s="360"/>
      <c r="J364" s="6"/>
      <c r="M364" s="6"/>
      <c r="N364" s="6"/>
    </row>
    <row r="365" spans="5:14">
      <c r="E365" s="6"/>
      <c r="F365" s="360"/>
      <c r="J365" s="6"/>
      <c r="M365" s="6"/>
      <c r="N365" s="6"/>
    </row>
    <row r="366" spans="5:14">
      <c r="E366" s="6"/>
      <c r="F366" s="360"/>
      <c r="J366" s="6"/>
      <c r="M366" s="6"/>
      <c r="N366" s="6"/>
    </row>
    <row r="367" spans="5:14">
      <c r="E367" s="6"/>
      <c r="F367" s="360"/>
      <c r="J367" s="6"/>
      <c r="M367" s="6"/>
      <c r="N367" s="6"/>
    </row>
    <row r="368" spans="5:14">
      <c r="E368" s="6"/>
      <c r="F368" s="360"/>
      <c r="J368" s="6"/>
      <c r="M368" s="6"/>
      <c r="N368" s="6"/>
    </row>
    <row r="369" spans="5:14">
      <c r="E369" s="6"/>
      <c r="F369" s="360"/>
      <c r="J369" s="6"/>
      <c r="M369" s="6"/>
      <c r="N369" s="6"/>
    </row>
    <row r="370" spans="5:14">
      <c r="E370" s="6"/>
      <c r="F370" s="360"/>
      <c r="J370" s="6"/>
      <c r="M370" s="6"/>
      <c r="N370" s="6"/>
    </row>
    <row r="371" spans="5:14">
      <c r="E371" s="6"/>
      <c r="F371" s="360"/>
      <c r="J371" s="6"/>
      <c r="M371" s="6"/>
      <c r="N371" s="6"/>
    </row>
    <row r="372" spans="5:14">
      <c r="E372" s="6"/>
      <c r="F372" s="360"/>
      <c r="J372" s="6"/>
      <c r="M372" s="6"/>
      <c r="N372" s="6"/>
    </row>
    <row r="373" spans="5:14">
      <c r="E373" s="6"/>
      <c r="F373" s="360"/>
      <c r="J373" s="6"/>
      <c r="M373" s="6"/>
      <c r="N373" s="6"/>
    </row>
    <row r="374" spans="5:14">
      <c r="E374" s="6"/>
      <c r="F374" s="360"/>
      <c r="J374" s="6"/>
      <c r="M374" s="6"/>
      <c r="N374" s="6"/>
    </row>
    <row r="375" spans="5:14">
      <c r="E375" s="6"/>
      <c r="F375" s="360"/>
      <c r="J375" s="6"/>
      <c r="M375" s="6"/>
      <c r="N375" s="6"/>
    </row>
    <row r="376" spans="5:14">
      <c r="E376" s="6"/>
      <c r="F376" s="360"/>
      <c r="J376" s="6"/>
      <c r="M376" s="6"/>
      <c r="N376" s="6"/>
    </row>
    <row r="377" spans="5:14">
      <c r="E377" s="6"/>
      <c r="F377" s="360"/>
      <c r="J377" s="6"/>
      <c r="M377" s="6"/>
      <c r="N377" s="6"/>
    </row>
    <row r="378" spans="5:14">
      <c r="E378" s="6"/>
      <c r="F378" s="360"/>
      <c r="J378" s="6"/>
      <c r="M378" s="6"/>
      <c r="N378" s="6"/>
    </row>
    <row r="379" spans="5:14">
      <c r="E379" s="6"/>
      <c r="F379" s="360"/>
      <c r="J379" s="6"/>
      <c r="M379" s="6"/>
      <c r="N379" s="6"/>
    </row>
    <row r="380" spans="5:14">
      <c r="E380" s="6"/>
      <c r="F380" s="360"/>
      <c r="J380" s="6"/>
      <c r="M380" s="6"/>
      <c r="N380" s="6"/>
    </row>
    <row r="381" spans="5:14">
      <c r="E381" s="6"/>
      <c r="F381" s="360"/>
      <c r="J381" s="6"/>
      <c r="M381" s="6"/>
      <c r="N381" s="6"/>
    </row>
    <row r="382" spans="5:14">
      <c r="E382" s="6"/>
      <c r="F382" s="360"/>
      <c r="J382" s="6"/>
      <c r="M382" s="6"/>
      <c r="N382" s="6"/>
    </row>
    <row r="383" spans="5:14">
      <c r="E383" s="6"/>
      <c r="F383" s="360"/>
      <c r="J383" s="6"/>
      <c r="M383" s="6"/>
      <c r="N383" s="6"/>
    </row>
    <row r="384" spans="5:14">
      <c r="E384" s="6"/>
      <c r="F384" s="360"/>
      <c r="J384" s="6"/>
      <c r="M384" s="6"/>
      <c r="N384" s="6"/>
    </row>
    <row r="385" spans="5:14">
      <c r="E385" s="6"/>
      <c r="F385" s="360"/>
      <c r="J385" s="6"/>
      <c r="M385" s="6"/>
      <c r="N385" s="6"/>
    </row>
    <row r="386" spans="5:14">
      <c r="E386" s="6"/>
      <c r="F386" s="360"/>
      <c r="J386" s="6"/>
      <c r="M386" s="6"/>
      <c r="N386" s="6"/>
    </row>
    <row r="387" spans="5:14">
      <c r="E387" s="6"/>
      <c r="F387" s="360"/>
      <c r="J387" s="6"/>
      <c r="M387" s="6"/>
      <c r="N387" s="6"/>
    </row>
    <row r="388" spans="5:14">
      <c r="E388" s="6"/>
      <c r="F388" s="360"/>
      <c r="J388" s="6"/>
      <c r="M388" s="6"/>
      <c r="N388" s="6"/>
    </row>
    <row r="389" spans="5:14">
      <c r="E389" s="6"/>
      <c r="F389" s="360"/>
      <c r="J389" s="6"/>
      <c r="M389" s="6"/>
      <c r="N389" s="6"/>
    </row>
    <row r="390" spans="5:14">
      <c r="E390" s="6"/>
      <c r="F390" s="360"/>
      <c r="J390" s="6"/>
      <c r="M390" s="6"/>
      <c r="N390" s="6"/>
    </row>
    <row r="391" spans="5:14">
      <c r="E391" s="6"/>
      <c r="F391" s="360"/>
      <c r="J391" s="6"/>
      <c r="M391" s="6"/>
      <c r="N391" s="6"/>
    </row>
    <row r="392" spans="5:14">
      <c r="E392" s="6"/>
      <c r="F392" s="360"/>
      <c r="J392" s="6"/>
      <c r="M392" s="6"/>
      <c r="N392" s="6"/>
    </row>
    <row r="393" spans="5:14">
      <c r="E393" s="6"/>
      <c r="F393" s="360"/>
      <c r="J393" s="6"/>
      <c r="M393" s="6"/>
      <c r="N393" s="6"/>
    </row>
    <row r="394" spans="5:14">
      <c r="E394" s="6"/>
      <c r="F394" s="360"/>
      <c r="J394" s="6"/>
      <c r="M394" s="6"/>
      <c r="N394" s="6"/>
    </row>
    <row r="395" spans="5:14">
      <c r="E395" s="6"/>
      <c r="F395" s="360"/>
      <c r="J395" s="6"/>
      <c r="M395" s="6"/>
      <c r="N395" s="6"/>
    </row>
    <row r="396" spans="5:14">
      <c r="E396" s="6"/>
      <c r="F396" s="360"/>
      <c r="J396" s="6"/>
      <c r="M396" s="6"/>
      <c r="N396" s="6"/>
    </row>
    <row r="397" spans="5:14">
      <c r="E397" s="6"/>
      <c r="F397" s="360"/>
      <c r="J397" s="6"/>
      <c r="M397" s="6"/>
      <c r="N397" s="6"/>
    </row>
    <row r="398" spans="5:14">
      <c r="E398" s="6"/>
      <c r="F398" s="360"/>
      <c r="J398" s="6"/>
      <c r="M398" s="6"/>
      <c r="N398" s="6"/>
    </row>
    <row r="399" spans="5:14">
      <c r="E399" s="6"/>
      <c r="F399" s="360"/>
      <c r="J399" s="6"/>
      <c r="M399" s="6"/>
      <c r="N399" s="6"/>
    </row>
    <row r="400" spans="5:14">
      <c r="E400" s="6"/>
      <c r="F400" s="360"/>
      <c r="J400" s="6"/>
      <c r="M400" s="6"/>
      <c r="N400" s="6"/>
    </row>
    <row r="401" spans="5:14">
      <c r="E401" s="6"/>
      <c r="F401" s="360"/>
      <c r="J401" s="6"/>
      <c r="M401" s="6"/>
      <c r="N401" s="6"/>
    </row>
    <row r="402" spans="5:14">
      <c r="E402" s="6"/>
      <c r="F402" s="360"/>
      <c r="J402" s="6"/>
      <c r="M402" s="6"/>
      <c r="N402" s="6"/>
    </row>
    <row r="403" spans="5:14">
      <c r="E403" s="6"/>
      <c r="F403" s="360"/>
      <c r="J403" s="6"/>
      <c r="M403" s="6"/>
      <c r="N403" s="6"/>
    </row>
    <row r="404" spans="5:14">
      <c r="E404" s="6"/>
      <c r="F404" s="360"/>
      <c r="J404" s="6"/>
      <c r="M404" s="6"/>
      <c r="N404" s="6"/>
    </row>
    <row r="405" spans="5:14">
      <c r="E405" s="6"/>
      <c r="F405" s="360"/>
      <c r="J405" s="6"/>
      <c r="M405" s="6"/>
      <c r="N405" s="6"/>
    </row>
    <row r="406" spans="5:14">
      <c r="E406" s="6"/>
      <c r="F406" s="360"/>
      <c r="J406" s="6"/>
      <c r="M406" s="6"/>
      <c r="N406" s="6"/>
    </row>
    <row r="407" spans="5:14">
      <c r="E407" s="6"/>
      <c r="F407" s="360"/>
      <c r="J407" s="6"/>
      <c r="M407" s="6"/>
      <c r="N407" s="6"/>
    </row>
    <row r="408" spans="5:14">
      <c r="E408" s="6"/>
      <c r="F408" s="360"/>
      <c r="J408" s="6"/>
      <c r="M408" s="6"/>
      <c r="N408" s="6"/>
    </row>
    <row r="409" spans="5:14">
      <c r="E409" s="6"/>
      <c r="F409" s="360"/>
      <c r="J409" s="6"/>
      <c r="M409" s="6"/>
      <c r="N409" s="6"/>
    </row>
    <row r="410" spans="5:14">
      <c r="E410" s="6"/>
      <c r="F410" s="360"/>
      <c r="J410" s="6"/>
      <c r="M410" s="6"/>
      <c r="N410" s="6"/>
    </row>
    <row r="411" spans="5:14">
      <c r="E411" s="6"/>
      <c r="F411" s="360"/>
      <c r="J411" s="6"/>
      <c r="M411" s="6"/>
      <c r="N411" s="6"/>
    </row>
    <row r="412" spans="5:14">
      <c r="E412" s="6"/>
      <c r="F412" s="360"/>
      <c r="J412" s="6"/>
      <c r="M412" s="6"/>
      <c r="N412" s="6"/>
    </row>
    <row r="413" spans="5:14">
      <c r="E413" s="6"/>
      <c r="F413" s="360"/>
      <c r="J413" s="6"/>
      <c r="M413" s="6"/>
      <c r="N413" s="6"/>
    </row>
    <row r="414" spans="5:14">
      <c r="E414" s="6"/>
      <c r="F414" s="360"/>
      <c r="J414" s="6"/>
      <c r="M414" s="6"/>
      <c r="N414" s="6"/>
    </row>
    <row r="415" spans="5:14">
      <c r="E415" s="6"/>
      <c r="F415" s="360"/>
      <c r="J415" s="6"/>
      <c r="M415" s="6"/>
      <c r="N415" s="6"/>
    </row>
    <row r="416" spans="5:14">
      <c r="E416" s="6"/>
      <c r="F416" s="360"/>
      <c r="J416" s="6"/>
      <c r="M416" s="6"/>
      <c r="N416" s="6"/>
    </row>
    <row r="417" spans="5:14">
      <c r="E417" s="6"/>
      <c r="F417" s="360"/>
      <c r="J417" s="6"/>
      <c r="M417" s="6"/>
      <c r="N417" s="6"/>
    </row>
    <row r="418" spans="5:14">
      <c r="E418" s="6"/>
      <c r="F418" s="360"/>
      <c r="J418" s="6"/>
      <c r="M418" s="6"/>
      <c r="N418" s="6"/>
    </row>
    <row r="419" spans="5:14">
      <c r="E419" s="6"/>
      <c r="F419" s="360"/>
      <c r="J419" s="6"/>
      <c r="M419" s="6"/>
      <c r="N419" s="6"/>
    </row>
    <row r="420" spans="5:14">
      <c r="E420" s="6"/>
      <c r="F420" s="360"/>
      <c r="J420" s="6"/>
      <c r="M420" s="6"/>
      <c r="N420" s="6"/>
    </row>
    <row r="421" spans="5:14">
      <c r="E421" s="6"/>
      <c r="F421" s="360"/>
      <c r="J421" s="6"/>
      <c r="M421" s="6"/>
      <c r="N421" s="6"/>
    </row>
    <row r="422" spans="5:14">
      <c r="E422" s="6"/>
      <c r="F422" s="360"/>
      <c r="J422" s="6"/>
      <c r="M422" s="6"/>
      <c r="N422" s="6"/>
    </row>
    <row r="423" spans="5:14">
      <c r="E423" s="6"/>
      <c r="F423" s="360"/>
      <c r="J423" s="6"/>
      <c r="M423" s="6"/>
      <c r="N423" s="6"/>
    </row>
    <row r="424" spans="5:14">
      <c r="E424" s="6"/>
      <c r="F424" s="360"/>
      <c r="J424" s="6"/>
      <c r="M424" s="6"/>
      <c r="N424" s="6"/>
    </row>
    <row r="425" spans="5:14">
      <c r="E425" s="6"/>
      <c r="F425" s="360"/>
      <c r="J425" s="6"/>
      <c r="M425" s="6"/>
      <c r="N425" s="6"/>
    </row>
    <row r="426" spans="5:14">
      <c r="E426" s="6"/>
      <c r="F426" s="360"/>
      <c r="J426" s="6"/>
      <c r="M426" s="6"/>
      <c r="N426" s="6"/>
    </row>
    <row r="427" spans="5:14">
      <c r="E427" s="6"/>
      <c r="F427" s="360"/>
      <c r="J427" s="6"/>
      <c r="M427" s="6"/>
      <c r="N427" s="6"/>
    </row>
    <row r="428" spans="5:14">
      <c r="E428" s="6"/>
      <c r="F428" s="360"/>
      <c r="J428" s="6"/>
      <c r="M428" s="6"/>
      <c r="N428" s="6"/>
    </row>
    <row r="429" spans="5:14">
      <c r="E429" s="6"/>
      <c r="F429" s="360"/>
      <c r="J429" s="6"/>
      <c r="M429" s="6"/>
      <c r="N429" s="6"/>
    </row>
    <row r="430" spans="5:14">
      <c r="E430" s="6"/>
      <c r="F430" s="360"/>
      <c r="J430" s="6"/>
      <c r="M430" s="6"/>
      <c r="N430" s="6"/>
    </row>
    <row r="431" spans="5:14">
      <c r="E431" s="6"/>
      <c r="F431" s="360"/>
      <c r="J431" s="6"/>
      <c r="M431" s="6"/>
      <c r="N431" s="6"/>
    </row>
    <row r="432" spans="5:14">
      <c r="E432" s="6"/>
      <c r="F432" s="360"/>
      <c r="J432" s="6"/>
      <c r="M432" s="6"/>
      <c r="N432" s="6"/>
    </row>
    <row r="433" spans="5:14">
      <c r="E433" s="6"/>
      <c r="F433" s="360"/>
      <c r="J433" s="6"/>
      <c r="M433" s="6"/>
      <c r="N433" s="6"/>
    </row>
    <row r="434" spans="5:14">
      <c r="E434" s="6"/>
      <c r="F434" s="360"/>
      <c r="J434" s="6"/>
      <c r="M434" s="6"/>
      <c r="N434" s="6"/>
    </row>
    <row r="435" spans="5:14">
      <c r="E435" s="6"/>
      <c r="F435" s="360"/>
      <c r="J435" s="6"/>
      <c r="M435" s="6"/>
      <c r="N435" s="6"/>
    </row>
    <row r="436" spans="5:14">
      <c r="E436" s="6"/>
      <c r="F436" s="360"/>
      <c r="J436" s="6"/>
      <c r="M436" s="6"/>
      <c r="N436" s="6"/>
    </row>
    <row r="437" spans="5:14">
      <c r="E437" s="6"/>
      <c r="F437" s="360"/>
      <c r="J437" s="6"/>
      <c r="M437" s="6"/>
      <c r="N437" s="6"/>
    </row>
    <row r="438" spans="5:14">
      <c r="E438" s="6"/>
      <c r="F438" s="360"/>
      <c r="J438" s="6"/>
      <c r="M438" s="6"/>
      <c r="N438" s="6"/>
    </row>
    <row r="439" spans="5:14">
      <c r="E439" s="6"/>
      <c r="F439" s="360"/>
      <c r="J439" s="6"/>
      <c r="M439" s="6"/>
      <c r="N439" s="6"/>
    </row>
    <row r="440" spans="5:14">
      <c r="E440" s="6"/>
      <c r="F440" s="360"/>
      <c r="J440" s="6"/>
      <c r="M440" s="6"/>
      <c r="N440" s="6"/>
    </row>
    <row r="441" spans="5:14">
      <c r="E441" s="6"/>
      <c r="F441" s="360"/>
      <c r="J441" s="6"/>
      <c r="M441" s="6"/>
      <c r="N441" s="6"/>
    </row>
    <row r="442" spans="5:14">
      <c r="E442" s="6"/>
      <c r="F442" s="360"/>
      <c r="J442" s="6"/>
      <c r="M442" s="6"/>
      <c r="N442" s="6"/>
    </row>
    <row r="443" spans="5:14">
      <c r="E443" s="6"/>
      <c r="F443" s="360"/>
      <c r="J443" s="6"/>
      <c r="M443" s="6"/>
      <c r="N443" s="6"/>
    </row>
    <row r="444" spans="5:14">
      <c r="E444" s="6"/>
      <c r="F444" s="360"/>
      <c r="J444" s="6"/>
      <c r="M444" s="6"/>
      <c r="N444" s="6"/>
    </row>
    <row r="445" spans="5:14">
      <c r="E445" s="6"/>
      <c r="F445" s="360"/>
      <c r="J445" s="6"/>
      <c r="M445" s="6"/>
      <c r="N445" s="6"/>
    </row>
    <row r="446" spans="5:14">
      <c r="E446" s="6"/>
      <c r="F446" s="360"/>
      <c r="J446" s="6"/>
      <c r="M446" s="6"/>
      <c r="N446" s="6"/>
    </row>
    <row r="447" spans="5:14">
      <c r="E447" s="6"/>
      <c r="F447" s="360"/>
      <c r="J447" s="6"/>
      <c r="M447" s="6"/>
      <c r="N447" s="6"/>
    </row>
    <row r="448" spans="5:14">
      <c r="E448" s="6"/>
      <c r="F448" s="360"/>
      <c r="J448" s="6"/>
      <c r="M448" s="6"/>
      <c r="N448" s="6"/>
    </row>
    <row r="449" spans="5:14">
      <c r="E449" s="6"/>
      <c r="F449" s="360"/>
      <c r="J449" s="6"/>
      <c r="M449" s="6"/>
      <c r="N449" s="6"/>
    </row>
    <row r="450" spans="5:14">
      <c r="E450" s="6"/>
      <c r="F450" s="360"/>
      <c r="J450" s="6"/>
      <c r="M450" s="6"/>
      <c r="N450" s="6"/>
    </row>
    <row r="451" spans="5:14">
      <c r="E451" s="6"/>
      <c r="F451" s="360"/>
      <c r="J451" s="6"/>
      <c r="M451" s="6"/>
      <c r="N451" s="6"/>
    </row>
    <row r="452" spans="5:14">
      <c r="E452" s="6"/>
      <c r="F452" s="360"/>
      <c r="J452" s="6"/>
      <c r="M452" s="6"/>
      <c r="N452" s="6"/>
    </row>
    <row r="453" spans="5:14">
      <c r="E453" s="6"/>
      <c r="F453" s="360"/>
      <c r="J453" s="6"/>
      <c r="M453" s="6"/>
      <c r="N453" s="6"/>
    </row>
    <row r="454" spans="5:14">
      <c r="E454" s="6"/>
      <c r="F454" s="360"/>
      <c r="J454" s="6"/>
      <c r="M454" s="6"/>
      <c r="N454" s="6"/>
    </row>
    <row r="455" spans="5:14">
      <c r="E455" s="6"/>
      <c r="F455" s="360"/>
      <c r="J455" s="6"/>
      <c r="M455" s="6"/>
      <c r="N455" s="6"/>
    </row>
    <row r="456" spans="5:14">
      <c r="E456" s="6"/>
      <c r="F456" s="360"/>
      <c r="J456" s="6"/>
      <c r="M456" s="6"/>
      <c r="N456" s="6"/>
    </row>
    <row r="457" spans="5:14">
      <c r="E457" s="6"/>
      <c r="F457" s="360"/>
      <c r="J457" s="6"/>
      <c r="M457" s="6"/>
      <c r="N457" s="6"/>
    </row>
    <row r="458" spans="5:14">
      <c r="E458" s="6"/>
      <c r="F458" s="360"/>
      <c r="J458" s="6"/>
      <c r="M458" s="6"/>
      <c r="N458" s="6"/>
    </row>
    <row r="459" spans="5:14">
      <c r="E459" s="6"/>
      <c r="F459" s="360"/>
      <c r="J459" s="6"/>
      <c r="M459" s="6"/>
      <c r="N459" s="6"/>
    </row>
    <row r="460" spans="5:14">
      <c r="E460" s="6"/>
      <c r="F460" s="360"/>
      <c r="J460" s="6"/>
      <c r="M460" s="6"/>
      <c r="N460" s="6"/>
    </row>
    <row r="461" spans="5:14">
      <c r="E461" s="6"/>
      <c r="F461" s="360"/>
      <c r="J461" s="6"/>
      <c r="M461" s="6"/>
      <c r="N461" s="6"/>
    </row>
    <row r="462" spans="5:14">
      <c r="E462" s="6"/>
      <c r="F462" s="360"/>
      <c r="J462" s="6"/>
      <c r="M462" s="6"/>
      <c r="N462" s="6"/>
    </row>
    <row r="463" spans="5:14">
      <c r="E463" s="6"/>
      <c r="F463" s="360"/>
      <c r="J463" s="6"/>
      <c r="M463" s="6"/>
      <c r="N463" s="6"/>
    </row>
    <row r="464" spans="5:14">
      <c r="E464" s="6"/>
      <c r="F464" s="360"/>
      <c r="J464" s="6"/>
      <c r="M464" s="6"/>
      <c r="N464" s="6"/>
    </row>
    <row r="465" spans="5:14">
      <c r="E465" s="6"/>
      <c r="F465" s="360"/>
      <c r="J465" s="6"/>
      <c r="M465" s="6"/>
      <c r="N465" s="6"/>
    </row>
    <row r="466" spans="5:14">
      <c r="E466" s="6"/>
      <c r="F466" s="360"/>
      <c r="J466" s="6"/>
      <c r="M466" s="6"/>
      <c r="N466" s="6"/>
    </row>
    <row r="467" spans="5:14">
      <c r="E467" s="6"/>
      <c r="F467" s="360"/>
      <c r="J467" s="6"/>
      <c r="M467" s="6"/>
      <c r="N467" s="6"/>
    </row>
    <row r="468" spans="5:14">
      <c r="E468" s="6"/>
      <c r="F468" s="360"/>
      <c r="J468" s="6"/>
      <c r="M468" s="6"/>
      <c r="N468" s="6"/>
    </row>
    <row r="469" spans="5:14">
      <c r="E469" s="6"/>
      <c r="F469" s="360"/>
      <c r="J469" s="6"/>
      <c r="M469" s="6"/>
      <c r="N469" s="6"/>
    </row>
    <row r="470" spans="5:14">
      <c r="E470" s="6"/>
      <c r="F470" s="360"/>
      <c r="J470" s="6"/>
      <c r="M470" s="6"/>
      <c r="N470" s="6"/>
    </row>
    <row r="471" spans="5:14">
      <c r="E471" s="6"/>
      <c r="F471" s="360"/>
      <c r="J471" s="6"/>
      <c r="M471" s="6"/>
      <c r="N471" s="6"/>
    </row>
    <row r="472" spans="5:14">
      <c r="E472" s="6"/>
      <c r="F472" s="360"/>
      <c r="J472" s="6"/>
      <c r="M472" s="6"/>
      <c r="N472" s="6"/>
    </row>
    <row r="473" spans="5:14">
      <c r="E473" s="6"/>
      <c r="F473" s="360"/>
      <c r="J473" s="6"/>
      <c r="M473" s="6"/>
      <c r="N473" s="6"/>
    </row>
    <row r="474" spans="5:14">
      <c r="E474" s="6"/>
      <c r="F474" s="360"/>
      <c r="J474" s="6"/>
      <c r="M474" s="6"/>
      <c r="N474" s="6"/>
    </row>
    <row r="475" spans="5:14">
      <c r="E475" s="6"/>
      <c r="F475" s="360"/>
      <c r="J475" s="6"/>
      <c r="M475" s="6"/>
      <c r="N475" s="6"/>
    </row>
    <row r="476" spans="5:14">
      <c r="E476" s="6"/>
      <c r="F476" s="360"/>
      <c r="J476" s="6"/>
      <c r="M476" s="6"/>
      <c r="N476" s="6"/>
    </row>
    <row r="477" spans="5:14">
      <c r="E477" s="6"/>
      <c r="F477" s="360"/>
      <c r="J477" s="6"/>
      <c r="M477" s="6"/>
      <c r="N477" s="6"/>
    </row>
    <row r="478" spans="5:14">
      <c r="E478" s="6"/>
      <c r="F478" s="360"/>
      <c r="J478" s="6"/>
      <c r="M478" s="6"/>
      <c r="N478" s="6"/>
    </row>
    <row r="479" spans="5:14">
      <c r="E479" s="6"/>
      <c r="F479" s="360"/>
      <c r="J479" s="6"/>
      <c r="M479" s="6"/>
      <c r="N479" s="6"/>
    </row>
    <row r="480" spans="5:14">
      <c r="E480" s="6"/>
      <c r="F480" s="360"/>
      <c r="J480" s="6"/>
      <c r="M480" s="6"/>
      <c r="N480" s="6"/>
    </row>
    <row r="481" spans="5:14">
      <c r="E481" s="6"/>
      <c r="F481" s="360"/>
      <c r="J481" s="6"/>
      <c r="M481" s="6"/>
      <c r="N481" s="6"/>
    </row>
    <row r="482" spans="5:14">
      <c r="E482" s="6"/>
      <c r="F482" s="360"/>
      <c r="J482" s="6"/>
      <c r="M482" s="6"/>
      <c r="N482" s="6"/>
    </row>
    <row r="483" spans="5:14">
      <c r="E483" s="6"/>
      <c r="F483" s="360"/>
      <c r="J483" s="6"/>
      <c r="M483" s="6"/>
      <c r="N483" s="6"/>
    </row>
    <row r="484" spans="5:14">
      <c r="E484" s="6"/>
      <c r="F484" s="360"/>
      <c r="J484" s="6"/>
      <c r="M484" s="6"/>
      <c r="N484" s="6"/>
    </row>
    <row r="485" spans="5:14">
      <c r="E485" s="6"/>
      <c r="F485" s="360"/>
      <c r="J485" s="6"/>
      <c r="M485" s="6"/>
      <c r="N485" s="6"/>
    </row>
    <row r="486" spans="5:14">
      <c r="E486" s="6"/>
      <c r="F486" s="360"/>
      <c r="J486" s="6"/>
      <c r="M486" s="6"/>
      <c r="N486" s="6"/>
    </row>
    <row r="487" spans="5:14">
      <c r="E487" s="6"/>
      <c r="F487" s="360"/>
      <c r="J487" s="6"/>
      <c r="M487" s="6"/>
      <c r="N487" s="6"/>
    </row>
    <row r="488" spans="5:14">
      <c r="E488" s="6"/>
      <c r="F488" s="360"/>
      <c r="J488" s="6"/>
      <c r="M488" s="6"/>
      <c r="N488" s="6"/>
    </row>
    <row r="489" spans="5:14">
      <c r="E489" s="6"/>
      <c r="F489" s="360"/>
      <c r="J489" s="6"/>
      <c r="M489" s="6"/>
      <c r="N489" s="6"/>
    </row>
    <row r="490" spans="5:14">
      <c r="E490" s="6"/>
      <c r="F490" s="360"/>
      <c r="J490" s="6"/>
      <c r="M490" s="6"/>
      <c r="N490" s="6"/>
    </row>
    <row r="491" spans="5:14">
      <c r="E491" s="6"/>
      <c r="F491" s="360"/>
      <c r="J491" s="6"/>
      <c r="M491" s="6"/>
      <c r="N491" s="6"/>
    </row>
    <row r="492" spans="5:14">
      <c r="E492" s="6"/>
      <c r="F492" s="360"/>
      <c r="J492" s="6"/>
      <c r="M492" s="6"/>
      <c r="N492" s="6"/>
    </row>
    <row r="493" spans="5:14">
      <c r="E493" s="6"/>
      <c r="F493" s="360"/>
      <c r="J493" s="6"/>
      <c r="M493" s="6"/>
      <c r="N493" s="6"/>
    </row>
    <row r="494" spans="5:14">
      <c r="E494" s="6"/>
      <c r="F494" s="360"/>
      <c r="J494" s="6"/>
      <c r="M494" s="6"/>
      <c r="N494" s="6"/>
    </row>
    <row r="495" spans="5:14">
      <c r="E495" s="6"/>
      <c r="F495" s="360"/>
      <c r="J495" s="6"/>
      <c r="M495" s="6"/>
      <c r="N495" s="6"/>
    </row>
    <row r="496" spans="5:14">
      <c r="E496" s="6"/>
      <c r="F496" s="360"/>
      <c r="J496" s="6"/>
      <c r="M496" s="6"/>
      <c r="N496" s="6"/>
    </row>
    <row r="497" spans="5:14">
      <c r="E497" s="6"/>
      <c r="F497" s="360"/>
      <c r="J497" s="6"/>
      <c r="M497" s="6"/>
      <c r="N497" s="6"/>
    </row>
    <row r="498" spans="5:14">
      <c r="E498" s="6"/>
      <c r="F498" s="360"/>
      <c r="J498" s="6"/>
      <c r="M498" s="6"/>
      <c r="N498" s="6"/>
    </row>
    <row r="499" spans="5:14">
      <c r="E499" s="6"/>
      <c r="F499" s="360"/>
      <c r="J499" s="6"/>
      <c r="M499" s="6"/>
      <c r="N499" s="6"/>
    </row>
    <row r="500" spans="5:14">
      <c r="E500" s="6"/>
      <c r="F500" s="360"/>
      <c r="J500" s="6"/>
      <c r="M500" s="6"/>
      <c r="N500" s="6"/>
    </row>
    <row r="501" spans="5:14">
      <c r="E501" s="6"/>
      <c r="F501" s="360"/>
      <c r="J501" s="6"/>
      <c r="M501" s="6"/>
      <c r="N501" s="6"/>
    </row>
    <row r="502" spans="5:14">
      <c r="E502" s="6"/>
      <c r="F502" s="360"/>
      <c r="J502" s="6"/>
      <c r="M502" s="6"/>
      <c r="N502" s="6"/>
    </row>
    <row r="503" spans="5:14">
      <c r="E503" s="6"/>
      <c r="F503" s="360"/>
      <c r="J503" s="6"/>
      <c r="M503" s="6"/>
      <c r="N503" s="6"/>
    </row>
    <row r="504" spans="5:14">
      <c r="E504" s="6"/>
      <c r="F504" s="360"/>
      <c r="J504" s="6"/>
      <c r="M504" s="6"/>
      <c r="N504" s="6"/>
    </row>
    <row r="505" spans="5:14">
      <c r="E505" s="6"/>
      <c r="F505" s="360"/>
      <c r="J505" s="6"/>
      <c r="M505" s="6"/>
      <c r="N505" s="6"/>
    </row>
    <row r="506" spans="5:14">
      <c r="E506" s="6"/>
      <c r="F506" s="360"/>
      <c r="J506" s="6"/>
      <c r="M506" s="6"/>
      <c r="N506" s="6"/>
    </row>
    <row r="507" spans="5:14">
      <c r="E507" s="6"/>
      <c r="F507" s="360"/>
      <c r="J507" s="6"/>
      <c r="M507" s="6"/>
      <c r="N507" s="6"/>
    </row>
    <row r="508" spans="5:14">
      <c r="E508" s="6"/>
      <c r="F508" s="360"/>
      <c r="J508" s="6"/>
      <c r="M508" s="6"/>
      <c r="N508" s="6"/>
    </row>
    <row r="509" spans="5:14">
      <c r="E509" s="6"/>
      <c r="F509" s="360"/>
      <c r="J509" s="6"/>
      <c r="M509" s="6"/>
      <c r="N509" s="6"/>
    </row>
    <row r="510" spans="5:14">
      <c r="E510" s="6"/>
      <c r="F510" s="360"/>
      <c r="J510" s="6"/>
      <c r="M510" s="6"/>
      <c r="N510" s="6"/>
    </row>
    <row r="511" spans="5:14">
      <c r="E511" s="6"/>
      <c r="F511" s="360"/>
      <c r="J511" s="6"/>
      <c r="M511" s="6"/>
      <c r="N511" s="6"/>
    </row>
    <row r="512" spans="5:14">
      <c r="E512" s="6"/>
      <c r="F512" s="360"/>
      <c r="J512" s="6"/>
      <c r="M512" s="6"/>
      <c r="N512" s="6"/>
    </row>
    <row r="513" spans="5:14">
      <c r="E513" s="6"/>
      <c r="F513" s="360"/>
      <c r="J513" s="6"/>
      <c r="M513" s="6"/>
      <c r="N513" s="6"/>
    </row>
    <row r="514" spans="5:14">
      <c r="E514" s="6"/>
      <c r="F514" s="360"/>
      <c r="J514" s="6"/>
      <c r="M514" s="6"/>
      <c r="N514" s="6"/>
    </row>
    <row r="515" spans="5:14">
      <c r="E515" s="6"/>
      <c r="F515" s="360"/>
      <c r="J515" s="6"/>
      <c r="M515" s="6"/>
      <c r="N515" s="6"/>
    </row>
    <row r="516" spans="5:14">
      <c r="E516" s="6"/>
      <c r="F516" s="360"/>
      <c r="J516" s="6"/>
      <c r="M516" s="6"/>
      <c r="N516" s="6"/>
    </row>
    <row r="517" spans="5:14">
      <c r="E517" s="6"/>
      <c r="F517" s="360"/>
      <c r="J517" s="6"/>
      <c r="M517" s="6"/>
      <c r="N517" s="6"/>
    </row>
    <row r="518" spans="5:14">
      <c r="E518" s="6"/>
      <c r="F518" s="360"/>
      <c r="J518" s="6"/>
      <c r="M518" s="6"/>
      <c r="N518" s="6"/>
    </row>
    <row r="519" spans="5:14">
      <c r="E519" s="6"/>
      <c r="F519" s="360"/>
      <c r="J519" s="6"/>
      <c r="M519" s="6"/>
      <c r="N519" s="6"/>
    </row>
    <row r="520" spans="5:14">
      <c r="E520" s="6"/>
      <c r="F520" s="360"/>
      <c r="J520" s="6"/>
      <c r="M520" s="6"/>
      <c r="N520" s="6"/>
    </row>
    <row r="521" spans="5:14">
      <c r="E521" s="6"/>
      <c r="F521" s="360"/>
      <c r="J521" s="6"/>
      <c r="M521" s="6"/>
      <c r="N521" s="6"/>
    </row>
    <row r="522" spans="5:14">
      <c r="E522" s="6"/>
      <c r="F522" s="360"/>
      <c r="J522" s="6"/>
      <c r="M522" s="6"/>
      <c r="N522" s="6"/>
    </row>
    <row r="523" spans="5:14">
      <c r="E523" s="6"/>
      <c r="F523" s="360"/>
      <c r="J523" s="6"/>
      <c r="M523" s="6"/>
      <c r="N523" s="6"/>
    </row>
    <row r="524" spans="5:14">
      <c r="E524" s="6"/>
      <c r="F524" s="360"/>
      <c r="J524" s="6"/>
      <c r="M524" s="6"/>
      <c r="N524" s="6"/>
    </row>
    <row r="525" spans="5:14">
      <c r="E525" s="6"/>
      <c r="F525" s="360"/>
      <c r="J525" s="6"/>
      <c r="M525" s="6"/>
      <c r="N525" s="6"/>
    </row>
    <row r="526" spans="5:14">
      <c r="E526" s="6"/>
      <c r="F526" s="360"/>
      <c r="J526" s="6"/>
      <c r="M526" s="6"/>
      <c r="N526" s="6"/>
    </row>
    <row r="527" spans="5:14">
      <c r="E527" s="6"/>
      <c r="F527" s="360"/>
      <c r="J527" s="6"/>
      <c r="M527" s="6"/>
      <c r="N527" s="6"/>
    </row>
    <row r="528" spans="5:14">
      <c r="E528" s="6"/>
      <c r="F528" s="360"/>
      <c r="J528" s="6"/>
      <c r="M528" s="6"/>
      <c r="N528" s="6"/>
    </row>
    <row r="529" spans="5:14">
      <c r="E529" s="6"/>
      <c r="F529" s="360"/>
      <c r="J529" s="6"/>
      <c r="M529" s="6"/>
      <c r="N529" s="6"/>
    </row>
    <row r="530" spans="5:14">
      <c r="E530" s="6"/>
      <c r="F530" s="360"/>
      <c r="J530" s="6"/>
      <c r="M530" s="6"/>
      <c r="N530" s="6"/>
    </row>
    <row r="531" spans="5:14">
      <c r="E531" s="6"/>
      <c r="F531" s="360"/>
      <c r="J531" s="6"/>
      <c r="M531" s="6"/>
      <c r="N531" s="6"/>
    </row>
    <row r="532" spans="5:14">
      <c r="E532" s="6"/>
      <c r="F532" s="360"/>
      <c r="J532" s="6"/>
      <c r="M532" s="6"/>
      <c r="N532" s="6"/>
    </row>
    <row r="533" spans="5:14">
      <c r="E533" s="6"/>
      <c r="F533" s="360"/>
      <c r="J533" s="6"/>
      <c r="M533" s="6"/>
      <c r="N533" s="6"/>
    </row>
    <row r="534" spans="5:14">
      <c r="E534" s="6"/>
      <c r="F534" s="360"/>
      <c r="J534" s="6"/>
      <c r="M534" s="6"/>
      <c r="N534" s="6"/>
    </row>
    <row r="535" spans="5:14">
      <c r="E535" s="6"/>
      <c r="F535" s="360"/>
      <c r="J535" s="6"/>
      <c r="M535" s="6"/>
      <c r="N535" s="6"/>
    </row>
    <row r="536" spans="5:14">
      <c r="E536" s="6"/>
      <c r="F536" s="360"/>
      <c r="J536" s="6"/>
      <c r="M536" s="6"/>
      <c r="N536" s="6"/>
    </row>
    <row r="537" spans="5:14">
      <c r="E537" s="6"/>
      <c r="F537" s="360"/>
      <c r="J537" s="6"/>
      <c r="M537" s="6"/>
      <c r="N537" s="6"/>
    </row>
    <row r="538" spans="5:14">
      <c r="E538" s="6"/>
      <c r="F538" s="360"/>
      <c r="J538" s="6"/>
      <c r="M538" s="6"/>
      <c r="N538" s="6"/>
    </row>
    <row r="539" spans="5:14">
      <c r="E539" s="6"/>
      <c r="F539" s="360"/>
      <c r="J539" s="6"/>
      <c r="M539" s="6"/>
      <c r="N539" s="6"/>
    </row>
    <row r="540" spans="5:14">
      <c r="E540" s="6"/>
      <c r="F540" s="360"/>
      <c r="J540" s="6"/>
      <c r="M540" s="6"/>
      <c r="N540" s="6"/>
    </row>
    <row r="541" spans="5:14">
      <c r="E541" s="6"/>
      <c r="F541" s="360"/>
      <c r="J541" s="6"/>
      <c r="M541" s="6"/>
      <c r="N541" s="6"/>
    </row>
    <row r="542" spans="5:14">
      <c r="E542" s="6"/>
      <c r="F542" s="360"/>
      <c r="J542" s="6"/>
      <c r="M542" s="6"/>
      <c r="N542" s="6"/>
    </row>
    <row r="543" spans="5:14">
      <c r="E543" s="6"/>
      <c r="F543" s="360"/>
      <c r="J543" s="6"/>
      <c r="M543" s="6"/>
      <c r="N543" s="6"/>
    </row>
    <row r="544" spans="5:14">
      <c r="E544" s="6"/>
      <c r="F544" s="360"/>
      <c r="J544" s="6"/>
      <c r="M544" s="6"/>
      <c r="N544" s="6"/>
    </row>
    <row r="545" spans="5:14">
      <c r="E545" s="6"/>
      <c r="F545" s="360"/>
      <c r="J545" s="6"/>
      <c r="M545" s="6"/>
      <c r="N545" s="6"/>
    </row>
    <row r="546" spans="5:14">
      <c r="E546" s="6"/>
      <c r="F546" s="360"/>
      <c r="J546" s="6"/>
      <c r="M546" s="6"/>
      <c r="N546" s="6"/>
    </row>
    <row r="547" spans="5:14">
      <c r="E547" s="6"/>
      <c r="F547" s="360"/>
      <c r="J547" s="6"/>
      <c r="M547" s="6"/>
      <c r="N547" s="6"/>
    </row>
    <row r="548" spans="5:14">
      <c r="E548" s="6"/>
      <c r="F548" s="360"/>
      <c r="J548" s="6"/>
      <c r="M548" s="6"/>
      <c r="N548" s="6"/>
    </row>
    <row r="549" spans="5:14">
      <c r="E549" s="6"/>
      <c r="F549" s="360"/>
      <c r="J549" s="6"/>
      <c r="M549" s="6"/>
      <c r="N549" s="6"/>
    </row>
    <row r="550" spans="5:14">
      <c r="E550" s="6"/>
      <c r="F550" s="360"/>
      <c r="J550" s="6"/>
      <c r="M550" s="6"/>
      <c r="N550" s="6"/>
    </row>
    <row r="551" spans="5:14">
      <c r="E551" s="6"/>
      <c r="F551" s="360"/>
      <c r="J551" s="6"/>
      <c r="M551" s="6"/>
      <c r="N551" s="6"/>
    </row>
    <row r="552" spans="5:14">
      <c r="E552" s="6"/>
      <c r="F552" s="360"/>
      <c r="J552" s="6"/>
      <c r="M552" s="6"/>
      <c r="N552" s="6"/>
    </row>
    <row r="553" spans="5:14">
      <c r="E553" s="6"/>
      <c r="F553" s="360"/>
      <c r="J553" s="6"/>
      <c r="M553" s="6"/>
      <c r="N553" s="6"/>
    </row>
    <row r="554" spans="5:14">
      <c r="E554" s="6"/>
      <c r="F554" s="360"/>
      <c r="J554" s="6"/>
      <c r="M554" s="6"/>
      <c r="N554" s="6"/>
    </row>
    <row r="555" spans="5:14">
      <c r="E555" s="6"/>
      <c r="F555" s="360"/>
      <c r="J555" s="6"/>
      <c r="M555" s="6"/>
      <c r="N555" s="6"/>
    </row>
    <row r="556" spans="5:14">
      <c r="E556" s="6"/>
      <c r="F556" s="360"/>
      <c r="J556" s="6"/>
      <c r="M556" s="6"/>
      <c r="N556" s="6"/>
    </row>
    <row r="557" spans="5:14">
      <c r="E557" s="6"/>
      <c r="F557" s="360"/>
      <c r="J557" s="6"/>
      <c r="M557" s="6"/>
      <c r="N557" s="6"/>
    </row>
    <row r="558" spans="5:14">
      <c r="E558" s="6"/>
      <c r="F558" s="360"/>
      <c r="J558" s="6"/>
      <c r="M558" s="6"/>
      <c r="N558" s="6"/>
    </row>
    <row r="559" spans="5:14">
      <c r="E559" s="6"/>
      <c r="F559" s="360"/>
      <c r="J559" s="6"/>
      <c r="M559" s="6"/>
      <c r="N559" s="6"/>
    </row>
    <row r="560" spans="5:14">
      <c r="E560" s="6"/>
      <c r="F560" s="360"/>
      <c r="J560" s="6"/>
      <c r="M560" s="6"/>
      <c r="N560" s="6"/>
    </row>
    <row r="561" spans="5:14">
      <c r="E561" s="6"/>
      <c r="F561" s="360"/>
      <c r="J561" s="6"/>
      <c r="M561" s="6"/>
      <c r="N561" s="6"/>
    </row>
    <row r="562" spans="5:14">
      <c r="E562" s="6"/>
      <c r="F562" s="360"/>
      <c r="J562" s="6"/>
      <c r="M562" s="6"/>
      <c r="N562" s="6"/>
    </row>
    <row r="563" spans="5:14">
      <c r="E563" s="6"/>
      <c r="F563" s="360"/>
      <c r="J563" s="6"/>
      <c r="M563" s="6"/>
      <c r="N563" s="6"/>
    </row>
    <row r="564" spans="5:14">
      <c r="E564" s="6"/>
      <c r="F564" s="360"/>
      <c r="J564" s="6"/>
      <c r="M564" s="6"/>
      <c r="N564" s="6"/>
    </row>
    <row r="565" spans="5:14">
      <c r="E565" s="6"/>
      <c r="F565" s="360"/>
      <c r="J565" s="6"/>
      <c r="M565" s="6"/>
      <c r="N565" s="6"/>
    </row>
    <row r="566" spans="5:14">
      <c r="E566" s="6"/>
      <c r="F566" s="360"/>
      <c r="J566" s="6"/>
      <c r="M566" s="6"/>
      <c r="N566" s="6"/>
    </row>
    <row r="567" spans="5:14">
      <c r="E567" s="6"/>
      <c r="F567" s="360"/>
      <c r="J567" s="6"/>
      <c r="M567" s="6"/>
      <c r="N567" s="6"/>
    </row>
    <row r="568" spans="5:14">
      <c r="E568" s="6"/>
      <c r="F568" s="360"/>
      <c r="J568" s="6"/>
      <c r="M568" s="6"/>
      <c r="N568" s="6"/>
    </row>
    <row r="569" spans="5:14">
      <c r="E569" s="6"/>
      <c r="F569" s="360"/>
      <c r="J569" s="6"/>
      <c r="M569" s="6"/>
      <c r="N569" s="6"/>
    </row>
    <row r="570" spans="5:14">
      <c r="E570" s="6"/>
      <c r="F570" s="360"/>
      <c r="J570" s="6"/>
      <c r="M570" s="6"/>
      <c r="N570" s="6"/>
    </row>
    <row r="571" spans="5:14">
      <c r="E571" s="6"/>
      <c r="F571" s="360"/>
      <c r="J571" s="6"/>
      <c r="M571" s="6"/>
      <c r="N571" s="6"/>
    </row>
    <row r="572" spans="5:14">
      <c r="E572" s="6"/>
      <c r="F572" s="360"/>
      <c r="J572" s="6"/>
      <c r="M572" s="6"/>
      <c r="N572" s="6"/>
    </row>
    <row r="573" spans="5:14">
      <c r="E573" s="6"/>
      <c r="F573" s="360"/>
      <c r="J573" s="6"/>
      <c r="M573" s="6"/>
      <c r="N573" s="6"/>
    </row>
    <row r="574" spans="5:14">
      <c r="E574" s="6"/>
      <c r="F574" s="360"/>
      <c r="J574" s="6"/>
      <c r="M574" s="6"/>
      <c r="N574" s="6"/>
    </row>
    <row r="575" spans="5:14">
      <c r="E575" s="6"/>
      <c r="F575" s="360"/>
      <c r="J575" s="6"/>
      <c r="M575" s="6"/>
      <c r="N575" s="6"/>
    </row>
    <row r="576" spans="5:14">
      <c r="E576" s="6"/>
      <c r="F576" s="360"/>
      <c r="J576" s="6"/>
      <c r="M576" s="6"/>
      <c r="N576" s="6"/>
    </row>
    <row r="577" spans="5:14">
      <c r="E577" s="6"/>
      <c r="F577" s="360"/>
      <c r="J577" s="6"/>
      <c r="M577" s="6"/>
      <c r="N577" s="6"/>
    </row>
    <row r="578" spans="5:14">
      <c r="E578" s="6"/>
      <c r="F578" s="360"/>
      <c r="J578" s="6"/>
      <c r="M578" s="6"/>
      <c r="N578" s="6"/>
    </row>
    <row r="579" spans="5:14">
      <c r="E579" s="6"/>
      <c r="F579" s="360"/>
      <c r="J579" s="6"/>
      <c r="M579" s="6"/>
      <c r="N579" s="6"/>
    </row>
    <row r="580" spans="5:14">
      <c r="E580" s="6"/>
      <c r="F580" s="360"/>
      <c r="J580" s="6"/>
      <c r="M580" s="6"/>
      <c r="N580" s="6"/>
    </row>
    <row r="581" spans="5:14">
      <c r="E581" s="6"/>
      <c r="F581" s="360"/>
      <c r="J581" s="6"/>
      <c r="M581" s="6"/>
      <c r="N581" s="6"/>
    </row>
    <row r="582" spans="5:14">
      <c r="E582" s="6"/>
      <c r="F582" s="360"/>
      <c r="J582" s="6"/>
      <c r="M582" s="6"/>
      <c r="N582" s="6"/>
    </row>
    <row r="583" spans="5:14">
      <c r="E583" s="6"/>
      <c r="F583" s="360"/>
      <c r="J583" s="6"/>
      <c r="M583" s="6"/>
      <c r="N583" s="6"/>
    </row>
    <row r="584" spans="5:14">
      <c r="E584" s="6"/>
      <c r="F584" s="360"/>
      <c r="J584" s="6"/>
      <c r="M584" s="6"/>
      <c r="N584" s="6"/>
    </row>
    <row r="585" spans="5:14">
      <c r="E585" s="6"/>
      <c r="F585" s="360"/>
      <c r="J585" s="6"/>
      <c r="M585" s="6"/>
      <c r="N585" s="6"/>
    </row>
    <row r="586" spans="5:14">
      <c r="E586" s="6"/>
      <c r="F586" s="360"/>
      <c r="J586" s="6"/>
      <c r="M586" s="6"/>
      <c r="N586" s="6"/>
    </row>
    <row r="587" spans="5:14">
      <c r="E587" s="6"/>
      <c r="F587" s="360"/>
      <c r="J587" s="6"/>
      <c r="M587" s="6"/>
      <c r="N587" s="6"/>
    </row>
    <row r="588" spans="5:14">
      <c r="E588" s="6"/>
      <c r="F588" s="360"/>
      <c r="J588" s="6"/>
      <c r="M588" s="6"/>
      <c r="N588" s="6"/>
    </row>
    <row r="589" spans="5:14">
      <c r="E589" s="6"/>
      <c r="F589" s="360"/>
      <c r="J589" s="6"/>
      <c r="M589" s="6"/>
      <c r="N589" s="6"/>
    </row>
    <row r="590" spans="5:14">
      <c r="E590" s="6"/>
      <c r="F590" s="360"/>
      <c r="J590" s="6"/>
      <c r="M590" s="6"/>
      <c r="N590" s="6"/>
    </row>
    <row r="591" spans="5:14">
      <c r="E591" s="6"/>
      <c r="F591" s="360"/>
      <c r="J591" s="6"/>
      <c r="M591" s="6"/>
      <c r="N591" s="6"/>
    </row>
    <row r="592" spans="5:14">
      <c r="E592" s="6"/>
      <c r="F592" s="360"/>
      <c r="J592" s="6"/>
      <c r="M592" s="6"/>
      <c r="N592" s="6"/>
    </row>
    <row r="593" spans="5:14">
      <c r="E593" s="6"/>
      <c r="F593" s="360"/>
      <c r="J593" s="6"/>
      <c r="M593" s="6"/>
      <c r="N593" s="6"/>
    </row>
    <row r="594" spans="5:14">
      <c r="E594" s="6"/>
      <c r="F594" s="360"/>
      <c r="J594" s="6"/>
      <c r="M594" s="6"/>
      <c r="N594" s="6"/>
    </row>
    <row r="595" spans="5:14">
      <c r="E595" s="6"/>
      <c r="F595" s="360"/>
      <c r="J595" s="6"/>
      <c r="M595" s="6"/>
      <c r="N595" s="6"/>
    </row>
    <row r="596" spans="5:14">
      <c r="E596" s="6"/>
      <c r="F596" s="360"/>
      <c r="J596" s="6"/>
      <c r="M596" s="6"/>
      <c r="N596" s="6"/>
    </row>
    <row r="597" spans="5:14">
      <c r="E597" s="6"/>
      <c r="F597" s="360"/>
      <c r="J597" s="6"/>
      <c r="M597" s="6"/>
      <c r="N597" s="6"/>
    </row>
    <row r="598" spans="5:14">
      <c r="E598" s="6"/>
      <c r="F598" s="360"/>
      <c r="J598" s="6"/>
      <c r="M598" s="6"/>
      <c r="N598" s="6"/>
    </row>
    <row r="599" spans="5:14">
      <c r="E599" s="6"/>
      <c r="F599" s="360"/>
      <c r="J599" s="6"/>
      <c r="M599" s="6"/>
      <c r="N599" s="6"/>
    </row>
    <row r="600" spans="5:14">
      <c r="E600" s="6"/>
      <c r="F600" s="360"/>
      <c r="J600" s="6"/>
      <c r="M600" s="6"/>
      <c r="N600" s="6"/>
    </row>
    <row r="601" spans="5:14">
      <c r="E601" s="6"/>
      <c r="F601" s="360"/>
      <c r="J601" s="6"/>
      <c r="M601" s="6"/>
      <c r="N601" s="6"/>
    </row>
    <row r="602" spans="5:14">
      <c r="E602" s="6"/>
      <c r="F602" s="360"/>
      <c r="J602" s="6"/>
      <c r="M602" s="6"/>
      <c r="N602" s="6"/>
    </row>
    <row r="603" spans="5:14">
      <c r="E603" s="6"/>
      <c r="F603" s="360"/>
      <c r="J603" s="6"/>
      <c r="M603" s="6"/>
      <c r="N603" s="6"/>
    </row>
    <row r="604" spans="5:14">
      <c r="E604" s="6"/>
      <c r="F604" s="360"/>
      <c r="J604" s="6"/>
      <c r="M604" s="6"/>
      <c r="N604" s="6"/>
    </row>
    <row r="605" spans="5:14">
      <c r="E605" s="6"/>
      <c r="F605" s="360"/>
      <c r="J605" s="6"/>
      <c r="M605" s="6"/>
      <c r="N605" s="6"/>
    </row>
    <row r="606" spans="5:14">
      <c r="E606" s="6"/>
      <c r="F606" s="360"/>
      <c r="J606" s="6"/>
      <c r="M606" s="6"/>
      <c r="N606" s="6"/>
    </row>
    <row r="607" spans="5:14">
      <c r="E607" s="6"/>
      <c r="F607" s="360"/>
      <c r="J607" s="6"/>
      <c r="M607" s="6"/>
      <c r="N607" s="6"/>
    </row>
    <row r="608" spans="5:14">
      <c r="E608" s="6"/>
      <c r="F608" s="360"/>
      <c r="J608" s="6"/>
      <c r="M608" s="6"/>
      <c r="N608" s="6"/>
    </row>
    <row r="609" spans="5:14">
      <c r="E609" s="6"/>
      <c r="F609" s="360"/>
      <c r="J609" s="6"/>
      <c r="M609" s="6"/>
      <c r="N609" s="6"/>
    </row>
    <row r="610" spans="5:14">
      <c r="E610" s="6"/>
      <c r="F610" s="360"/>
      <c r="J610" s="6"/>
      <c r="M610" s="6"/>
      <c r="N610" s="6"/>
    </row>
    <row r="611" spans="5:14">
      <c r="E611" s="6"/>
      <c r="F611" s="360"/>
      <c r="J611" s="6"/>
      <c r="M611" s="6"/>
      <c r="N611" s="6"/>
    </row>
    <row r="612" spans="5:14">
      <c r="E612" s="6"/>
      <c r="F612" s="360"/>
      <c r="J612" s="6"/>
      <c r="M612" s="6"/>
      <c r="N612" s="6"/>
    </row>
    <row r="613" spans="5:14">
      <c r="E613" s="6"/>
      <c r="F613" s="360"/>
      <c r="J613" s="6"/>
      <c r="M613" s="6"/>
      <c r="N613" s="6"/>
    </row>
    <row r="614" spans="5:14">
      <c r="E614" s="6"/>
      <c r="F614" s="360"/>
      <c r="J614" s="6"/>
      <c r="M614" s="6"/>
      <c r="N614" s="6"/>
    </row>
    <row r="615" spans="5:14">
      <c r="E615" s="6"/>
      <c r="F615" s="360"/>
      <c r="J615" s="6"/>
      <c r="M615" s="6"/>
      <c r="N615" s="6"/>
    </row>
    <row r="616" spans="5:14">
      <c r="E616" s="6"/>
      <c r="F616" s="360"/>
      <c r="J616" s="6"/>
      <c r="M616" s="6"/>
      <c r="N616" s="6"/>
    </row>
    <row r="617" spans="5:14">
      <c r="E617" s="6"/>
      <c r="F617" s="360"/>
      <c r="J617" s="6"/>
      <c r="M617" s="6"/>
      <c r="N617" s="6"/>
    </row>
    <row r="618" spans="5:14">
      <c r="E618" s="6"/>
      <c r="F618" s="360"/>
      <c r="J618" s="6"/>
      <c r="M618" s="6"/>
      <c r="N618" s="6"/>
    </row>
    <row r="619" spans="5:14">
      <c r="E619" s="6"/>
      <c r="F619" s="360"/>
      <c r="J619" s="6"/>
      <c r="M619" s="6"/>
      <c r="N619" s="6"/>
    </row>
    <row r="620" spans="5:14">
      <c r="E620" s="6"/>
      <c r="F620" s="360"/>
      <c r="J620" s="6"/>
      <c r="M620" s="6"/>
      <c r="N620" s="6"/>
    </row>
    <row r="621" spans="5:14">
      <c r="E621" s="6"/>
      <c r="F621" s="360"/>
      <c r="J621" s="6"/>
      <c r="M621" s="6"/>
      <c r="N621" s="6"/>
    </row>
    <row r="622" spans="5:14">
      <c r="E622" s="6"/>
      <c r="F622" s="360"/>
      <c r="J622" s="6"/>
      <c r="M622" s="6"/>
      <c r="N622" s="6"/>
    </row>
    <row r="623" spans="5:14">
      <c r="E623" s="6"/>
      <c r="F623" s="360"/>
      <c r="J623" s="6"/>
      <c r="M623" s="6"/>
      <c r="N623" s="6"/>
    </row>
    <row r="624" spans="5:14">
      <c r="E624" s="6"/>
      <c r="F624" s="360"/>
      <c r="J624" s="6"/>
      <c r="M624" s="6"/>
      <c r="N624" s="6"/>
    </row>
    <row r="625" spans="5:14">
      <c r="E625" s="6"/>
      <c r="F625" s="360"/>
      <c r="J625" s="6"/>
      <c r="M625" s="6"/>
      <c r="N625" s="6"/>
    </row>
    <row r="626" spans="5:14">
      <c r="E626" s="6"/>
      <c r="F626" s="360"/>
      <c r="J626" s="6"/>
      <c r="M626" s="6"/>
      <c r="N626" s="6"/>
    </row>
    <row r="627" spans="5:14">
      <c r="E627" s="6"/>
      <c r="F627" s="360"/>
      <c r="J627" s="6"/>
      <c r="M627" s="6"/>
      <c r="N627" s="6"/>
    </row>
    <row r="628" spans="5:14">
      <c r="E628" s="6"/>
      <c r="F628" s="360"/>
      <c r="J628" s="6"/>
      <c r="M628" s="6"/>
      <c r="N628" s="6"/>
    </row>
    <row r="629" spans="5:14">
      <c r="E629" s="6"/>
      <c r="F629" s="360"/>
      <c r="J629" s="6"/>
      <c r="M629" s="6"/>
      <c r="N629" s="6"/>
    </row>
    <row r="630" spans="5:14">
      <c r="E630" s="6"/>
      <c r="F630" s="360"/>
      <c r="J630" s="6"/>
      <c r="M630" s="6"/>
      <c r="N630" s="6"/>
    </row>
    <row r="631" spans="5:14">
      <c r="E631" s="6"/>
      <c r="F631" s="360"/>
      <c r="J631" s="6"/>
      <c r="M631" s="6"/>
      <c r="N631" s="6"/>
    </row>
    <row r="632" spans="5:14">
      <c r="E632" s="6"/>
      <c r="F632" s="360"/>
      <c r="J632" s="6"/>
      <c r="M632" s="6"/>
      <c r="N632" s="6"/>
    </row>
    <row r="633" spans="5:14">
      <c r="E633" s="6"/>
      <c r="F633" s="360"/>
      <c r="J633" s="6"/>
      <c r="M633" s="6"/>
      <c r="N633" s="6"/>
    </row>
    <row r="634" spans="5:14">
      <c r="E634" s="6"/>
      <c r="F634" s="360"/>
      <c r="J634" s="6"/>
      <c r="M634" s="6"/>
      <c r="N634" s="6"/>
    </row>
    <row r="635" spans="5:14">
      <c r="E635" s="6"/>
      <c r="F635" s="360"/>
      <c r="J635" s="6"/>
      <c r="M635" s="6"/>
      <c r="N635" s="6"/>
    </row>
    <row r="636" spans="5:14">
      <c r="E636" s="6"/>
      <c r="F636" s="360"/>
      <c r="J636" s="6"/>
      <c r="M636" s="6"/>
      <c r="N636" s="6"/>
    </row>
    <row r="637" spans="5:14">
      <c r="E637" s="6"/>
      <c r="F637" s="360"/>
      <c r="J637" s="6"/>
      <c r="M637" s="6"/>
      <c r="N637" s="6"/>
    </row>
    <row r="638" spans="5:14">
      <c r="E638" s="6"/>
      <c r="F638" s="360"/>
      <c r="J638" s="6"/>
      <c r="M638" s="6"/>
      <c r="N638" s="6"/>
    </row>
    <row r="639" spans="5:14">
      <c r="E639" s="6"/>
      <c r="F639" s="360"/>
      <c r="J639" s="6"/>
      <c r="M639" s="6"/>
      <c r="N639" s="6"/>
    </row>
    <row r="640" spans="5:14">
      <c r="E640" s="6"/>
      <c r="F640" s="360"/>
      <c r="J640" s="6"/>
      <c r="M640" s="6"/>
      <c r="N640" s="6"/>
    </row>
    <row r="641" spans="5:14">
      <c r="E641" s="6"/>
      <c r="F641" s="360"/>
      <c r="J641" s="6"/>
      <c r="M641" s="6"/>
      <c r="N641" s="6"/>
    </row>
    <row r="642" spans="5:14">
      <c r="E642" s="6"/>
      <c r="F642" s="360"/>
      <c r="J642" s="6"/>
      <c r="M642" s="6"/>
      <c r="N642" s="6"/>
    </row>
    <row r="643" spans="5:14">
      <c r="E643" s="6"/>
      <c r="F643" s="360"/>
      <c r="J643" s="6"/>
      <c r="M643" s="6"/>
      <c r="N643" s="6"/>
    </row>
    <row r="644" spans="5:14">
      <c r="E644" s="6"/>
      <c r="F644" s="360"/>
      <c r="J644" s="6"/>
      <c r="M644" s="6"/>
      <c r="N644" s="6"/>
    </row>
    <row r="645" spans="5:14">
      <c r="E645" s="6"/>
      <c r="F645" s="360"/>
      <c r="J645" s="6"/>
      <c r="M645" s="6"/>
      <c r="N645" s="6"/>
    </row>
    <row r="646" spans="5:14">
      <c r="E646" s="6"/>
      <c r="F646" s="360"/>
      <c r="J646" s="6"/>
      <c r="M646" s="6"/>
      <c r="N646" s="6"/>
    </row>
    <row r="647" spans="5:14">
      <c r="E647" s="6"/>
      <c r="F647" s="360"/>
      <c r="J647" s="6"/>
      <c r="M647" s="6"/>
      <c r="N647" s="6"/>
    </row>
    <row r="648" spans="5:14">
      <c r="E648" s="6"/>
      <c r="F648" s="360"/>
      <c r="J648" s="6"/>
      <c r="M648" s="6"/>
      <c r="N648" s="6"/>
    </row>
    <row r="649" spans="5:14">
      <c r="E649" s="6"/>
      <c r="F649" s="360"/>
      <c r="J649" s="6"/>
      <c r="M649" s="6"/>
      <c r="N649" s="6"/>
    </row>
    <row r="650" spans="5:14">
      <c r="E650" s="6"/>
      <c r="F650" s="360"/>
      <c r="J650" s="6"/>
      <c r="M650" s="6"/>
      <c r="N650" s="6"/>
    </row>
    <row r="651" spans="5:14">
      <c r="E651" s="6"/>
      <c r="F651" s="360"/>
      <c r="J651" s="6"/>
      <c r="M651" s="6"/>
      <c r="N651" s="6"/>
    </row>
    <row r="652" spans="5:14">
      <c r="E652" s="6"/>
      <c r="F652" s="360"/>
      <c r="J652" s="6"/>
      <c r="M652" s="6"/>
      <c r="N652" s="6"/>
    </row>
    <row r="653" spans="5:14">
      <c r="E653" s="6"/>
      <c r="F653" s="360"/>
      <c r="J653" s="6"/>
      <c r="M653" s="6"/>
      <c r="N653" s="6"/>
    </row>
    <row r="654" spans="5:14">
      <c r="E654" s="6"/>
      <c r="F654" s="360"/>
      <c r="J654" s="6"/>
      <c r="M654" s="6"/>
      <c r="N654" s="6"/>
    </row>
    <row r="655" spans="5:14">
      <c r="E655" s="6"/>
      <c r="F655" s="360"/>
      <c r="J655" s="6"/>
      <c r="M655" s="6"/>
      <c r="N655" s="6"/>
    </row>
    <row r="656" spans="5:14">
      <c r="E656" s="6"/>
      <c r="F656" s="360"/>
      <c r="J656" s="6"/>
      <c r="M656" s="6"/>
      <c r="N656" s="6"/>
    </row>
    <row r="657" spans="5:14">
      <c r="E657" s="6"/>
      <c r="F657" s="360"/>
      <c r="J657" s="6"/>
      <c r="M657" s="6"/>
      <c r="N657" s="6"/>
    </row>
    <row r="658" spans="5:14">
      <c r="E658" s="6"/>
      <c r="F658" s="360"/>
      <c r="J658" s="6"/>
      <c r="M658" s="6"/>
      <c r="N658" s="6"/>
    </row>
    <row r="659" spans="5:14">
      <c r="E659" s="6"/>
      <c r="F659" s="360"/>
      <c r="J659" s="6"/>
      <c r="M659" s="6"/>
      <c r="N659" s="6"/>
    </row>
    <row r="660" spans="5:14">
      <c r="E660" s="6"/>
      <c r="F660" s="360"/>
      <c r="J660" s="6"/>
      <c r="M660" s="6"/>
      <c r="N660" s="6"/>
    </row>
    <row r="661" spans="5:14">
      <c r="E661" s="6"/>
      <c r="F661" s="360"/>
      <c r="J661" s="6"/>
      <c r="M661" s="6"/>
      <c r="N661" s="6"/>
    </row>
    <row r="662" spans="5:14">
      <c r="E662" s="6"/>
      <c r="F662" s="360"/>
      <c r="J662" s="6"/>
      <c r="M662" s="6"/>
      <c r="N662" s="6"/>
    </row>
    <row r="663" spans="5:14">
      <c r="E663" s="6"/>
      <c r="F663" s="360"/>
      <c r="J663" s="6"/>
      <c r="M663" s="6"/>
      <c r="N663" s="6"/>
    </row>
    <row r="664" spans="5:14">
      <c r="E664" s="6"/>
      <c r="F664" s="360"/>
      <c r="J664" s="6"/>
      <c r="M664" s="6"/>
      <c r="N664" s="6"/>
    </row>
    <row r="665" spans="5:14">
      <c r="E665" s="6"/>
      <c r="F665" s="360"/>
      <c r="J665" s="6"/>
      <c r="M665" s="6"/>
      <c r="N665" s="6"/>
    </row>
    <row r="666" spans="5:14">
      <c r="E666" s="6"/>
      <c r="F666" s="360"/>
      <c r="J666" s="6"/>
      <c r="M666" s="6"/>
      <c r="N666" s="6"/>
    </row>
    <row r="667" spans="5:14">
      <c r="E667" s="6"/>
      <c r="F667" s="360"/>
      <c r="J667" s="6"/>
      <c r="M667" s="6"/>
      <c r="N667" s="6"/>
    </row>
    <row r="668" spans="5:14">
      <c r="E668" s="6"/>
      <c r="F668" s="360"/>
      <c r="J668" s="6"/>
      <c r="M668" s="6"/>
      <c r="N668" s="6"/>
    </row>
    <row r="669" spans="5:14">
      <c r="E669" s="6"/>
      <c r="F669" s="360"/>
      <c r="J669" s="6"/>
      <c r="M669" s="6"/>
      <c r="N669" s="6"/>
    </row>
    <row r="670" spans="5:14">
      <c r="E670" s="6"/>
      <c r="F670" s="360"/>
      <c r="J670" s="6"/>
      <c r="M670" s="6"/>
      <c r="N670" s="6"/>
    </row>
    <row r="671" spans="5:14">
      <c r="E671" s="6"/>
      <c r="F671" s="360"/>
      <c r="J671" s="6"/>
      <c r="M671" s="6"/>
      <c r="N671" s="6"/>
    </row>
    <row r="672" spans="5:14">
      <c r="E672" s="6"/>
      <c r="F672" s="360"/>
      <c r="J672" s="6"/>
      <c r="M672" s="6"/>
      <c r="N672" s="6"/>
    </row>
    <row r="673" spans="5:14">
      <c r="E673" s="6"/>
      <c r="F673" s="360"/>
      <c r="J673" s="6"/>
      <c r="M673" s="6"/>
      <c r="N673" s="6"/>
    </row>
    <row r="674" spans="5:14">
      <c r="E674" s="6"/>
      <c r="F674" s="360"/>
      <c r="J674" s="6"/>
      <c r="M674" s="6"/>
      <c r="N674" s="6"/>
    </row>
    <row r="675" spans="5:14">
      <c r="E675" s="6"/>
      <c r="F675" s="360"/>
      <c r="J675" s="6"/>
      <c r="M675" s="6"/>
      <c r="N675" s="6"/>
    </row>
    <row r="676" spans="5:14">
      <c r="E676" s="6"/>
      <c r="F676" s="360"/>
      <c r="J676" s="6"/>
      <c r="M676" s="6"/>
      <c r="N676" s="6"/>
    </row>
    <row r="677" spans="5:14">
      <c r="E677" s="6"/>
      <c r="F677" s="360"/>
      <c r="J677" s="6"/>
      <c r="M677" s="6"/>
      <c r="N677" s="6"/>
    </row>
    <row r="678" spans="5:14">
      <c r="E678" s="6"/>
      <c r="F678" s="360"/>
      <c r="J678" s="6"/>
      <c r="M678" s="6"/>
      <c r="N678" s="6"/>
    </row>
    <row r="679" spans="5:14">
      <c r="E679" s="6"/>
      <c r="F679" s="360"/>
      <c r="J679" s="6"/>
      <c r="M679" s="6"/>
      <c r="N679" s="6"/>
    </row>
    <row r="680" spans="5:14">
      <c r="E680" s="6"/>
      <c r="F680" s="360"/>
      <c r="J680" s="6"/>
      <c r="M680" s="6"/>
      <c r="N680" s="6"/>
    </row>
    <row r="681" spans="5:14">
      <c r="E681" s="6"/>
      <c r="F681" s="360"/>
      <c r="J681" s="6"/>
      <c r="M681" s="6"/>
      <c r="N681" s="6"/>
    </row>
    <row r="682" spans="5:14">
      <c r="E682" s="6"/>
      <c r="F682" s="360"/>
      <c r="J682" s="6"/>
      <c r="M682" s="6"/>
      <c r="N682" s="6"/>
    </row>
    <row r="683" spans="5:14">
      <c r="E683" s="6"/>
      <c r="F683" s="360"/>
      <c r="J683" s="6"/>
      <c r="M683" s="6"/>
      <c r="N683" s="6"/>
    </row>
    <row r="684" spans="5:14">
      <c r="E684" s="6"/>
      <c r="F684" s="360"/>
      <c r="J684" s="6"/>
      <c r="M684" s="6"/>
      <c r="N684" s="6"/>
    </row>
    <row r="685" spans="5:14">
      <c r="E685" s="6"/>
      <c r="F685" s="360"/>
      <c r="J685" s="6"/>
      <c r="M685" s="6"/>
      <c r="N685" s="6"/>
    </row>
    <row r="686" spans="5:14">
      <c r="E686" s="6"/>
      <c r="F686" s="360"/>
      <c r="J686" s="6"/>
      <c r="M686" s="6"/>
      <c r="N686" s="6"/>
    </row>
    <row r="687" spans="5:14">
      <c r="E687" s="6"/>
      <c r="F687" s="360"/>
      <c r="J687" s="6"/>
      <c r="M687" s="6"/>
      <c r="N687" s="6"/>
    </row>
    <row r="688" spans="5:14">
      <c r="E688" s="6"/>
      <c r="F688" s="360"/>
      <c r="J688" s="6"/>
      <c r="M688" s="6"/>
      <c r="N688" s="6"/>
    </row>
    <row r="689" spans="5:14">
      <c r="E689" s="6"/>
      <c r="F689" s="360"/>
      <c r="J689" s="6"/>
      <c r="M689" s="6"/>
      <c r="N689" s="6"/>
    </row>
    <row r="690" spans="5:14">
      <c r="E690" s="6"/>
      <c r="F690" s="360"/>
      <c r="J690" s="6"/>
      <c r="M690" s="6"/>
      <c r="N690" s="6"/>
    </row>
    <row r="691" spans="5:14">
      <c r="E691" s="6"/>
      <c r="F691" s="360"/>
      <c r="J691" s="6"/>
      <c r="M691" s="6"/>
      <c r="N691" s="6"/>
    </row>
    <row r="692" spans="5:14">
      <c r="E692" s="6"/>
      <c r="F692" s="360"/>
      <c r="J692" s="6"/>
      <c r="M692" s="6"/>
      <c r="N692" s="6"/>
    </row>
    <row r="693" spans="5:14">
      <c r="E693" s="6"/>
      <c r="F693" s="360"/>
      <c r="J693" s="6"/>
      <c r="M693" s="6"/>
      <c r="N693" s="6"/>
    </row>
    <row r="694" spans="5:14">
      <c r="E694" s="6"/>
      <c r="F694" s="360"/>
      <c r="J694" s="6"/>
      <c r="M694" s="6"/>
      <c r="N694" s="6"/>
    </row>
    <row r="695" spans="5:14">
      <c r="E695" s="6"/>
      <c r="F695" s="360"/>
      <c r="J695" s="6"/>
      <c r="M695" s="6"/>
      <c r="N695" s="6"/>
    </row>
    <row r="696" spans="5:14">
      <c r="E696" s="6"/>
      <c r="F696" s="360"/>
      <c r="J696" s="6"/>
      <c r="M696" s="6"/>
      <c r="N696" s="6"/>
    </row>
    <row r="697" spans="5:14">
      <c r="E697" s="6"/>
      <c r="F697" s="360"/>
      <c r="J697" s="6"/>
      <c r="M697" s="6"/>
      <c r="N697" s="6"/>
    </row>
    <row r="698" spans="5:14">
      <c r="E698" s="6"/>
      <c r="F698" s="360"/>
      <c r="J698" s="6"/>
      <c r="M698" s="6"/>
      <c r="N698" s="6"/>
    </row>
    <row r="699" spans="5:14">
      <c r="E699" s="6"/>
      <c r="F699" s="360"/>
      <c r="J699" s="6"/>
      <c r="M699" s="6"/>
      <c r="N699" s="6"/>
    </row>
    <row r="700" spans="5:14">
      <c r="E700" s="6"/>
      <c r="F700" s="360"/>
      <c r="J700" s="6"/>
      <c r="M700" s="6"/>
      <c r="N700" s="6"/>
    </row>
    <row r="701" spans="5:14">
      <c r="E701" s="6"/>
      <c r="F701" s="360"/>
      <c r="J701" s="6"/>
      <c r="M701" s="6"/>
      <c r="N701" s="6"/>
    </row>
    <row r="702" spans="5:14">
      <c r="E702" s="6"/>
      <c r="F702" s="360"/>
      <c r="J702" s="6"/>
      <c r="M702" s="6"/>
      <c r="N702" s="6"/>
    </row>
    <row r="703" spans="5:14">
      <c r="E703" s="6"/>
      <c r="F703" s="360"/>
      <c r="J703" s="6"/>
      <c r="M703" s="6"/>
      <c r="N703" s="6"/>
    </row>
    <row r="704" spans="5:14">
      <c r="E704" s="6"/>
      <c r="F704" s="360"/>
      <c r="J704" s="6"/>
      <c r="M704" s="6"/>
      <c r="N704" s="6"/>
    </row>
    <row r="705" spans="5:14">
      <c r="E705" s="6"/>
      <c r="F705" s="360"/>
      <c r="J705" s="6"/>
      <c r="M705" s="6"/>
      <c r="N705" s="6"/>
    </row>
    <row r="706" spans="5:14">
      <c r="E706" s="6"/>
      <c r="F706" s="360"/>
      <c r="J706" s="6"/>
      <c r="M706" s="6"/>
      <c r="N706" s="6"/>
    </row>
    <row r="707" spans="5:14">
      <c r="E707" s="6"/>
      <c r="F707" s="360"/>
      <c r="J707" s="6"/>
      <c r="M707" s="6"/>
      <c r="N707" s="6"/>
    </row>
    <row r="708" spans="5:14">
      <c r="E708" s="6"/>
      <c r="F708" s="360"/>
      <c r="J708" s="6"/>
      <c r="M708" s="6"/>
      <c r="N708" s="6"/>
    </row>
    <row r="709" spans="5:14">
      <c r="E709" s="6"/>
      <c r="F709" s="360"/>
      <c r="J709" s="6"/>
      <c r="M709" s="6"/>
      <c r="N709" s="6"/>
    </row>
    <row r="710" spans="5:14">
      <c r="E710" s="6"/>
      <c r="F710" s="360"/>
      <c r="J710" s="6"/>
      <c r="M710" s="6"/>
      <c r="N710" s="6"/>
    </row>
    <row r="711" spans="5:14">
      <c r="E711" s="6"/>
      <c r="F711" s="360"/>
      <c r="J711" s="6"/>
      <c r="M711" s="6"/>
      <c r="N711" s="6"/>
    </row>
    <row r="712" spans="5:14">
      <c r="E712" s="6"/>
      <c r="F712" s="360"/>
      <c r="J712" s="6"/>
      <c r="M712" s="6"/>
      <c r="N712" s="6"/>
    </row>
    <row r="713" spans="5:14">
      <c r="E713" s="6"/>
      <c r="F713" s="360"/>
      <c r="J713" s="6"/>
      <c r="M713" s="6"/>
      <c r="N713" s="6"/>
    </row>
    <row r="714" spans="5:14">
      <c r="E714" s="6"/>
      <c r="F714" s="360"/>
      <c r="J714" s="6"/>
      <c r="M714" s="6"/>
      <c r="N714" s="6"/>
    </row>
    <row r="715" spans="5:14">
      <c r="E715" s="6"/>
      <c r="F715" s="360"/>
      <c r="J715" s="6"/>
      <c r="M715" s="6"/>
      <c r="N715" s="6"/>
    </row>
    <row r="716" spans="5:14">
      <c r="E716" s="6"/>
      <c r="F716" s="360"/>
      <c r="J716" s="6"/>
      <c r="M716" s="6"/>
      <c r="N716" s="6"/>
    </row>
    <row r="717" spans="5:14">
      <c r="E717" s="6"/>
      <c r="F717" s="360"/>
      <c r="J717" s="6"/>
      <c r="M717" s="6"/>
      <c r="N717" s="6"/>
    </row>
    <row r="718" spans="5:14">
      <c r="E718" s="6"/>
      <c r="F718" s="360"/>
      <c r="J718" s="6"/>
      <c r="M718" s="6"/>
      <c r="N718" s="6"/>
    </row>
    <row r="719" spans="5:14">
      <c r="E719" s="6"/>
      <c r="F719" s="360"/>
      <c r="J719" s="6"/>
      <c r="M719" s="6"/>
      <c r="N719" s="6"/>
    </row>
    <row r="720" spans="5:14">
      <c r="E720" s="6"/>
      <c r="F720" s="360"/>
      <c r="J720" s="6"/>
      <c r="M720" s="6"/>
      <c r="N720" s="6"/>
    </row>
    <row r="721" spans="5:14">
      <c r="E721" s="6"/>
      <c r="F721" s="360"/>
      <c r="J721" s="6"/>
      <c r="M721" s="6"/>
      <c r="N721" s="6"/>
    </row>
    <row r="722" spans="5:14">
      <c r="E722" s="6"/>
      <c r="F722" s="360"/>
      <c r="J722" s="6"/>
      <c r="M722" s="6"/>
      <c r="N722" s="6"/>
    </row>
    <row r="723" spans="5:14">
      <c r="E723" s="6"/>
      <c r="F723" s="360"/>
      <c r="J723" s="6"/>
      <c r="M723" s="6"/>
      <c r="N723" s="6"/>
    </row>
    <row r="724" spans="5:14">
      <c r="E724" s="6"/>
      <c r="F724" s="360"/>
      <c r="J724" s="6"/>
      <c r="M724" s="6"/>
      <c r="N724" s="6"/>
    </row>
    <row r="725" spans="5:14">
      <c r="E725" s="6"/>
      <c r="F725" s="360"/>
      <c r="J725" s="6"/>
      <c r="M725" s="6"/>
      <c r="N725" s="6"/>
    </row>
    <row r="726" spans="5:14">
      <c r="E726" s="6"/>
      <c r="F726" s="360"/>
      <c r="J726" s="6"/>
      <c r="M726" s="6"/>
      <c r="N726" s="6"/>
    </row>
    <row r="727" spans="5:14">
      <c r="E727" s="6"/>
      <c r="F727" s="360"/>
      <c r="J727" s="6"/>
      <c r="M727" s="6"/>
      <c r="N727" s="6"/>
    </row>
    <row r="728" spans="5:14">
      <c r="E728" s="6"/>
      <c r="F728" s="360"/>
      <c r="J728" s="6"/>
      <c r="M728" s="6"/>
      <c r="N728" s="6"/>
    </row>
    <row r="729" spans="5:14">
      <c r="E729" s="6"/>
      <c r="F729" s="360"/>
      <c r="J729" s="6"/>
      <c r="M729" s="6"/>
      <c r="N729" s="6"/>
    </row>
    <row r="730" spans="5:14">
      <c r="E730" s="6"/>
      <c r="F730" s="360"/>
      <c r="J730" s="6"/>
      <c r="M730" s="6"/>
      <c r="N730" s="6"/>
    </row>
    <row r="731" spans="5:14">
      <c r="E731" s="6"/>
      <c r="F731" s="360"/>
      <c r="J731" s="6"/>
      <c r="M731" s="6"/>
      <c r="N731" s="6"/>
    </row>
    <row r="732" spans="5:14">
      <c r="E732" s="6"/>
      <c r="F732" s="360"/>
      <c r="J732" s="6"/>
      <c r="M732" s="6"/>
      <c r="N732" s="6"/>
    </row>
    <row r="733" spans="5:14">
      <c r="E733" s="6"/>
      <c r="F733" s="360"/>
      <c r="J733" s="6"/>
      <c r="M733" s="6"/>
      <c r="N733" s="6"/>
    </row>
    <row r="734" spans="5:14">
      <c r="E734" s="6"/>
      <c r="F734" s="360"/>
      <c r="J734" s="6"/>
      <c r="M734" s="6"/>
      <c r="N734" s="6"/>
    </row>
    <row r="735" spans="5:14">
      <c r="E735" s="6"/>
      <c r="F735" s="360"/>
      <c r="J735" s="6"/>
      <c r="M735" s="6"/>
      <c r="N735" s="6"/>
    </row>
    <row r="736" spans="5:14">
      <c r="E736" s="6"/>
      <c r="F736" s="360"/>
      <c r="J736" s="6"/>
      <c r="M736" s="6"/>
      <c r="N736" s="6"/>
    </row>
    <row r="737" spans="5:14">
      <c r="E737" s="6"/>
      <c r="F737" s="360"/>
      <c r="J737" s="6"/>
      <c r="M737" s="6"/>
      <c r="N737" s="6"/>
    </row>
    <row r="738" spans="5:14">
      <c r="E738" s="6"/>
      <c r="F738" s="360"/>
      <c r="J738" s="6"/>
      <c r="M738" s="6"/>
      <c r="N738" s="6"/>
    </row>
    <row r="739" spans="5:14">
      <c r="E739" s="6"/>
      <c r="F739" s="360"/>
      <c r="J739" s="6"/>
      <c r="M739" s="6"/>
      <c r="N739" s="6"/>
    </row>
    <row r="740" spans="5:14">
      <c r="E740" s="6"/>
      <c r="F740" s="360"/>
      <c r="J740" s="6"/>
      <c r="M740" s="6"/>
      <c r="N740" s="6"/>
    </row>
    <row r="741" spans="5:14">
      <c r="E741" s="6"/>
      <c r="F741" s="360"/>
      <c r="J741" s="6"/>
      <c r="M741" s="6"/>
      <c r="N741" s="6"/>
    </row>
    <row r="742" spans="5:14">
      <c r="E742" s="6"/>
      <c r="F742" s="360"/>
      <c r="J742" s="6"/>
      <c r="M742" s="6"/>
      <c r="N742" s="6"/>
    </row>
    <row r="743" spans="5:14">
      <c r="E743" s="6"/>
      <c r="F743" s="360"/>
      <c r="J743" s="6"/>
      <c r="M743" s="6"/>
      <c r="N743" s="6"/>
    </row>
    <row r="744" spans="5:14">
      <c r="E744" s="6"/>
      <c r="F744" s="360"/>
      <c r="J744" s="6"/>
      <c r="M744" s="6"/>
      <c r="N744" s="6"/>
    </row>
    <row r="745" spans="5:14">
      <c r="E745" s="6"/>
      <c r="F745" s="360"/>
      <c r="J745" s="6"/>
      <c r="M745" s="6"/>
      <c r="N745" s="6"/>
    </row>
    <row r="746" spans="5:14">
      <c r="E746" s="6"/>
      <c r="F746" s="360"/>
      <c r="J746" s="6"/>
      <c r="M746" s="6"/>
      <c r="N746" s="6"/>
    </row>
    <row r="747" spans="5:14">
      <c r="E747" s="6"/>
      <c r="F747" s="360"/>
      <c r="J747" s="6"/>
      <c r="M747" s="6"/>
      <c r="N747" s="6"/>
    </row>
    <row r="748" spans="5:14">
      <c r="E748" s="6"/>
      <c r="F748" s="360"/>
      <c r="J748" s="6"/>
      <c r="M748" s="6"/>
      <c r="N748" s="6"/>
    </row>
    <row r="749" spans="5:14">
      <c r="E749" s="6"/>
      <c r="F749" s="360"/>
      <c r="J749" s="6"/>
      <c r="M749" s="6"/>
      <c r="N749" s="6"/>
    </row>
    <row r="750" spans="5:14">
      <c r="E750" s="6"/>
      <c r="F750" s="360"/>
      <c r="J750" s="6"/>
      <c r="M750" s="6"/>
      <c r="N750" s="6"/>
    </row>
    <row r="751" spans="5:14">
      <c r="E751" s="6"/>
      <c r="F751" s="360"/>
      <c r="J751" s="6"/>
      <c r="M751" s="6"/>
      <c r="N751" s="6"/>
    </row>
    <row r="752" spans="5:14">
      <c r="E752" s="6"/>
      <c r="F752" s="360"/>
      <c r="J752" s="6"/>
      <c r="M752" s="6"/>
      <c r="N752" s="6"/>
    </row>
    <row r="753" spans="5:14">
      <c r="E753" s="6"/>
      <c r="F753" s="360"/>
      <c r="J753" s="6"/>
      <c r="M753" s="6"/>
      <c r="N753" s="6"/>
    </row>
    <row r="754" spans="5:14">
      <c r="E754" s="6"/>
      <c r="F754" s="360"/>
      <c r="J754" s="6"/>
      <c r="M754" s="6"/>
      <c r="N754" s="6"/>
    </row>
    <row r="755" spans="5:14">
      <c r="E755" s="6"/>
      <c r="F755" s="360"/>
      <c r="J755" s="6"/>
      <c r="M755" s="6"/>
      <c r="N755" s="6"/>
    </row>
    <row r="756" spans="5:14">
      <c r="E756" s="6"/>
      <c r="F756" s="360"/>
      <c r="J756" s="6"/>
      <c r="M756" s="6"/>
      <c r="N756" s="6"/>
    </row>
    <row r="757" spans="5:14">
      <c r="E757" s="6"/>
      <c r="F757" s="360"/>
      <c r="J757" s="6"/>
      <c r="M757" s="6"/>
      <c r="N757" s="6"/>
    </row>
    <row r="758" spans="5:14">
      <c r="E758" s="6"/>
      <c r="F758" s="360"/>
      <c r="J758" s="6"/>
      <c r="M758" s="6"/>
      <c r="N758" s="6"/>
    </row>
    <row r="759" spans="5:14">
      <c r="E759" s="6"/>
      <c r="F759" s="360"/>
      <c r="J759" s="6"/>
      <c r="M759" s="6"/>
      <c r="N759" s="6"/>
    </row>
    <row r="760" spans="5:14">
      <c r="E760" s="6"/>
      <c r="F760" s="360"/>
      <c r="J760" s="6"/>
      <c r="M760" s="6"/>
      <c r="N760" s="6"/>
    </row>
    <row r="761" spans="5:14">
      <c r="E761" s="6"/>
      <c r="F761" s="360"/>
      <c r="J761" s="6"/>
      <c r="M761" s="6"/>
      <c r="N761" s="6"/>
    </row>
    <row r="762" spans="5:14">
      <c r="E762" s="6"/>
      <c r="F762" s="360"/>
      <c r="J762" s="6"/>
      <c r="M762" s="6"/>
      <c r="N762" s="6"/>
    </row>
    <row r="763" spans="5:14">
      <c r="E763" s="6"/>
      <c r="F763" s="360"/>
      <c r="J763" s="6"/>
      <c r="M763" s="6"/>
      <c r="N763" s="6"/>
    </row>
    <row r="764" spans="5:14">
      <c r="E764" s="6"/>
      <c r="F764" s="360"/>
      <c r="J764" s="6"/>
      <c r="M764" s="6"/>
      <c r="N764" s="6"/>
    </row>
    <row r="765" spans="5:14">
      <c r="E765" s="6"/>
      <c r="F765" s="360"/>
      <c r="J765" s="6"/>
      <c r="M765" s="6"/>
      <c r="N765" s="6"/>
    </row>
    <row r="766" spans="5:14">
      <c r="E766" s="6"/>
      <c r="F766" s="360"/>
      <c r="J766" s="6"/>
      <c r="M766" s="6"/>
      <c r="N766" s="6"/>
    </row>
    <row r="767" spans="5:14">
      <c r="E767" s="6"/>
      <c r="F767" s="360"/>
      <c r="J767" s="6"/>
      <c r="M767" s="6"/>
      <c r="N767" s="6"/>
    </row>
    <row r="768" spans="5:14">
      <c r="E768" s="6"/>
      <c r="F768" s="360"/>
      <c r="J768" s="6"/>
      <c r="M768" s="6"/>
      <c r="N768" s="6"/>
    </row>
    <row r="769" spans="5:14">
      <c r="E769" s="6"/>
      <c r="F769" s="360"/>
      <c r="J769" s="6"/>
      <c r="M769" s="6"/>
      <c r="N769" s="6"/>
    </row>
    <row r="770" spans="5:14">
      <c r="E770" s="6"/>
      <c r="F770" s="360"/>
      <c r="J770" s="6"/>
      <c r="M770" s="6"/>
      <c r="N770" s="6"/>
    </row>
    <row r="771" spans="5:14">
      <c r="E771" s="6"/>
      <c r="F771" s="360"/>
      <c r="J771" s="6"/>
      <c r="M771" s="6"/>
      <c r="N771" s="6"/>
    </row>
    <row r="772" spans="5:14">
      <c r="E772" s="6"/>
      <c r="F772" s="360"/>
      <c r="J772" s="6"/>
      <c r="M772" s="6"/>
      <c r="N772" s="6"/>
    </row>
    <row r="773" spans="5:14">
      <c r="E773" s="6"/>
      <c r="F773" s="360"/>
      <c r="J773" s="6"/>
      <c r="M773" s="6"/>
      <c r="N773" s="6"/>
    </row>
    <row r="774" spans="5:14">
      <c r="E774" s="6"/>
      <c r="F774" s="360"/>
      <c r="J774" s="6"/>
      <c r="M774" s="6"/>
      <c r="N774" s="6"/>
    </row>
    <row r="775" spans="5:14">
      <c r="E775" s="6"/>
      <c r="F775" s="360"/>
      <c r="J775" s="6"/>
      <c r="M775" s="6"/>
      <c r="N775" s="6"/>
    </row>
    <row r="776" spans="5:14">
      <c r="E776" s="6"/>
      <c r="F776" s="360"/>
      <c r="J776" s="6"/>
      <c r="M776" s="6"/>
      <c r="N776" s="6"/>
    </row>
    <row r="777" spans="5:14">
      <c r="E777" s="6"/>
      <c r="F777" s="360"/>
      <c r="J777" s="6"/>
      <c r="M777" s="6"/>
      <c r="N777" s="6"/>
    </row>
    <row r="778" spans="5:14">
      <c r="E778" s="6"/>
      <c r="F778" s="360"/>
      <c r="J778" s="6"/>
      <c r="M778" s="6"/>
      <c r="N778" s="6"/>
    </row>
    <row r="779" spans="5:14">
      <c r="E779" s="6"/>
      <c r="F779" s="360"/>
      <c r="J779" s="6"/>
      <c r="M779" s="6"/>
      <c r="N779" s="6"/>
    </row>
    <row r="780" spans="5:14">
      <c r="E780" s="6"/>
      <c r="F780" s="360"/>
      <c r="J780" s="6"/>
      <c r="M780" s="6"/>
      <c r="N780" s="6"/>
    </row>
    <row r="781" spans="5:14">
      <c r="E781" s="6"/>
      <c r="F781" s="360"/>
      <c r="J781" s="6"/>
      <c r="M781" s="6"/>
      <c r="N781" s="6"/>
    </row>
    <row r="782" spans="5:14">
      <c r="E782" s="6"/>
      <c r="F782" s="360"/>
      <c r="J782" s="6"/>
      <c r="M782" s="6"/>
      <c r="N782" s="6"/>
    </row>
    <row r="783" spans="5:14">
      <c r="E783" s="6"/>
      <c r="F783" s="360"/>
      <c r="J783" s="6"/>
      <c r="M783" s="6"/>
      <c r="N783" s="6"/>
    </row>
    <row r="784" spans="5:14">
      <c r="E784" s="6"/>
      <c r="F784" s="360"/>
      <c r="J784" s="6"/>
      <c r="M784" s="6"/>
      <c r="N784" s="6"/>
    </row>
    <row r="785" spans="5:14">
      <c r="E785" s="6"/>
      <c r="F785" s="360"/>
      <c r="J785" s="6"/>
      <c r="M785" s="6"/>
      <c r="N785" s="6"/>
    </row>
    <row r="786" spans="5:14">
      <c r="E786" s="6"/>
      <c r="F786" s="360"/>
      <c r="J786" s="6"/>
      <c r="M786" s="6"/>
      <c r="N786" s="6"/>
    </row>
    <row r="787" spans="5:14">
      <c r="E787" s="6"/>
      <c r="F787" s="360"/>
      <c r="J787" s="6"/>
      <c r="M787" s="6"/>
      <c r="N787" s="6"/>
    </row>
    <row r="788" spans="5:14">
      <c r="E788" s="6"/>
      <c r="F788" s="360"/>
      <c r="J788" s="6"/>
      <c r="M788" s="6"/>
      <c r="N788" s="6"/>
    </row>
    <row r="789" spans="5:14">
      <c r="E789" s="6"/>
      <c r="F789" s="360"/>
      <c r="J789" s="6"/>
      <c r="M789" s="6"/>
      <c r="N789" s="6"/>
    </row>
    <row r="790" spans="5:14">
      <c r="E790" s="6"/>
      <c r="F790" s="360"/>
      <c r="J790" s="6"/>
      <c r="M790" s="6"/>
      <c r="N790" s="6"/>
    </row>
    <row r="791" spans="5:14">
      <c r="E791" s="6"/>
      <c r="F791" s="360"/>
      <c r="J791" s="6"/>
      <c r="M791" s="6"/>
      <c r="N791" s="6"/>
    </row>
    <row r="792" spans="5:14">
      <c r="E792" s="6"/>
      <c r="F792" s="360"/>
      <c r="J792" s="6"/>
      <c r="M792" s="6"/>
      <c r="N792" s="6"/>
    </row>
    <row r="793" spans="5:14">
      <c r="E793" s="6"/>
      <c r="F793" s="360"/>
      <c r="J793" s="6"/>
      <c r="M793" s="6"/>
      <c r="N793" s="6"/>
    </row>
    <row r="794" spans="5:14">
      <c r="E794" s="6"/>
      <c r="F794" s="360"/>
      <c r="J794" s="6"/>
      <c r="M794" s="6"/>
      <c r="N794" s="6"/>
    </row>
    <row r="795" spans="5:14">
      <c r="E795" s="6"/>
      <c r="F795" s="360"/>
      <c r="J795" s="6"/>
      <c r="M795" s="6"/>
      <c r="N795" s="6"/>
    </row>
    <row r="796" spans="5:14">
      <c r="E796" s="6"/>
      <c r="F796" s="360"/>
      <c r="J796" s="6"/>
      <c r="M796" s="6"/>
      <c r="N796" s="6"/>
    </row>
    <row r="797" spans="5:14">
      <c r="E797" s="6"/>
      <c r="F797" s="360"/>
      <c r="J797" s="6"/>
      <c r="M797" s="6"/>
      <c r="N797" s="6"/>
    </row>
    <row r="798" spans="5:14">
      <c r="E798" s="6"/>
      <c r="F798" s="360"/>
      <c r="J798" s="6"/>
      <c r="M798" s="6"/>
      <c r="N798" s="6"/>
    </row>
    <row r="799" spans="5:14">
      <c r="E799" s="6"/>
      <c r="F799" s="360"/>
      <c r="J799" s="6"/>
      <c r="M799" s="6"/>
      <c r="N799" s="6"/>
    </row>
    <row r="800" spans="5:14">
      <c r="E800" s="6"/>
      <c r="F800" s="360"/>
      <c r="J800" s="6"/>
      <c r="M800" s="6"/>
      <c r="N800" s="6"/>
    </row>
    <row r="801" spans="5:14">
      <c r="E801" s="6"/>
      <c r="F801" s="360"/>
      <c r="J801" s="6"/>
      <c r="M801" s="6"/>
      <c r="N801" s="6"/>
    </row>
    <row r="802" spans="5:14">
      <c r="E802" s="6"/>
      <c r="F802" s="360"/>
      <c r="J802" s="6"/>
      <c r="M802" s="6"/>
      <c r="N802" s="6"/>
    </row>
    <row r="803" spans="5:14">
      <c r="E803" s="6"/>
      <c r="F803" s="360"/>
      <c r="J803" s="6"/>
      <c r="M803" s="6"/>
      <c r="N803" s="6"/>
    </row>
    <row r="804" spans="5:14">
      <c r="E804" s="6"/>
      <c r="F804" s="360"/>
      <c r="J804" s="6"/>
      <c r="M804" s="6"/>
      <c r="N804" s="6"/>
    </row>
    <row r="805" spans="5:14">
      <c r="E805" s="6"/>
      <c r="F805" s="360"/>
      <c r="J805" s="6"/>
      <c r="M805" s="6"/>
      <c r="N805" s="6"/>
    </row>
    <row r="806" spans="5:14">
      <c r="E806" s="6"/>
      <c r="F806" s="360"/>
      <c r="J806" s="6"/>
      <c r="M806" s="6"/>
      <c r="N806" s="6"/>
    </row>
    <row r="807" spans="5:14">
      <c r="E807" s="6"/>
      <c r="F807" s="360"/>
      <c r="J807" s="6"/>
      <c r="M807" s="6"/>
      <c r="N807" s="6"/>
    </row>
    <row r="808" spans="5:14">
      <c r="E808" s="6"/>
      <c r="F808" s="360"/>
      <c r="J808" s="6"/>
      <c r="M808" s="6"/>
      <c r="N808" s="6"/>
    </row>
    <row r="809" spans="5:14">
      <c r="E809" s="6"/>
      <c r="F809" s="360"/>
      <c r="J809" s="6"/>
      <c r="M809" s="6"/>
      <c r="N809" s="6"/>
    </row>
    <row r="810" spans="5:14">
      <c r="E810" s="6"/>
      <c r="F810" s="360"/>
      <c r="J810" s="6"/>
      <c r="M810" s="6"/>
      <c r="N810" s="6"/>
    </row>
    <row r="811" spans="5:14">
      <c r="E811" s="6"/>
      <c r="F811" s="360"/>
      <c r="J811" s="6"/>
      <c r="M811" s="6"/>
      <c r="N811" s="6"/>
    </row>
    <row r="812" spans="5:14">
      <c r="E812" s="6"/>
      <c r="F812" s="360"/>
      <c r="J812" s="6"/>
      <c r="M812" s="6"/>
      <c r="N812" s="6"/>
    </row>
    <row r="813" spans="5:14">
      <c r="E813" s="6"/>
      <c r="F813" s="360"/>
      <c r="J813" s="6"/>
      <c r="M813" s="6"/>
      <c r="N813" s="6"/>
    </row>
    <row r="814" spans="5:14">
      <c r="E814" s="6"/>
      <c r="F814" s="360"/>
      <c r="J814" s="6"/>
      <c r="M814" s="6"/>
      <c r="N814" s="6"/>
    </row>
    <row r="815" spans="5:14">
      <c r="E815" s="6"/>
      <c r="F815" s="360"/>
      <c r="J815" s="6"/>
      <c r="M815" s="6"/>
      <c r="N815" s="6"/>
    </row>
    <row r="816" spans="5:14">
      <c r="E816" s="6"/>
      <c r="F816" s="360"/>
      <c r="J816" s="6"/>
      <c r="M816" s="6"/>
      <c r="N816" s="6"/>
    </row>
    <row r="817" spans="5:14">
      <c r="E817" s="6"/>
      <c r="F817" s="360"/>
      <c r="J817" s="6"/>
      <c r="M817" s="6"/>
      <c r="N817" s="6"/>
    </row>
    <row r="818" spans="5:14">
      <c r="E818" s="6"/>
      <c r="F818" s="360"/>
      <c r="J818" s="6"/>
      <c r="M818" s="6"/>
      <c r="N818" s="6"/>
    </row>
    <row r="819" spans="5:14">
      <c r="E819" s="6"/>
      <c r="F819" s="360"/>
      <c r="J819" s="6"/>
      <c r="M819" s="6"/>
      <c r="N819" s="6"/>
    </row>
    <row r="820" spans="5:14">
      <c r="E820" s="6"/>
      <c r="F820" s="360"/>
      <c r="J820" s="6"/>
      <c r="M820" s="6"/>
      <c r="N820" s="6"/>
    </row>
    <row r="821" spans="5:14">
      <c r="E821" s="6"/>
      <c r="F821" s="360"/>
      <c r="J821" s="6"/>
      <c r="M821" s="6"/>
      <c r="N821" s="6"/>
    </row>
    <row r="822" spans="5:14">
      <c r="E822" s="6"/>
      <c r="F822" s="360"/>
      <c r="J822" s="6"/>
      <c r="M822" s="6"/>
      <c r="N822" s="6"/>
    </row>
    <row r="823" spans="5:14">
      <c r="E823" s="6"/>
      <c r="F823" s="360"/>
      <c r="J823" s="6"/>
      <c r="M823" s="6"/>
      <c r="N823" s="6"/>
    </row>
    <row r="824" spans="5:14">
      <c r="E824" s="6"/>
      <c r="F824" s="360"/>
      <c r="J824" s="6"/>
      <c r="M824" s="6"/>
      <c r="N824" s="6"/>
    </row>
    <row r="825" spans="5:14">
      <c r="E825" s="6"/>
      <c r="F825" s="360"/>
      <c r="J825" s="6"/>
      <c r="M825" s="6"/>
      <c r="N825" s="6"/>
    </row>
    <row r="826" spans="5:14">
      <c r="E826" s="6"/>
      <c r="F826" s="360"/>
      <c r="J826" s="6"/>
      <c r="M826" s="6"/>
      <c r="N826" s="6"/>
    </row>
    <row r="827" spans="5:14">
      <c r="E827" s="6"/>
      <c r="F827" s="360"/>
      <c r="J827" s="6"/>
      <c r="M827" s="6"/>
      <c r="N827" s="6"/>
    </row>
    <row r="828" spans="5:14">
      <c r="E828" s="6"/>
      <c r="F828" s="360"/>
      <c r="J828" s="6"/>
      <c r="M828" s="6"/>
      <c r="N828" s="6"/>
    </row>
    <row r="829" spans="5:14">
      <c r="E829" s="6"/>
      <c r="F829" s="360"/>
      <c r="J829" s="6"/>
      <c r="M829" s="6"/>
      <c r="N829" s="6"/>
    </row>
    <row r="830" spans="5:14">
      <c r="E830" s="6"/>
      <c r="F830" s="360"/>
      <c r="J830" s="6"/>
      <c r="M830" s="6"/>
      <c r="N830" s="6"/>
    </row>
    <row r="831" spans="5:14">
      <c r="E831" s="6"/>
      <c r="F831" s="360"/>
      <c r="J831" s="6"/>
      <c r="M831" s="6"/>
      <c r="N831" s="6"/>
    </row>
    <row r="832" spans="5:14">
      <c r="E832" s="6"/>
      <c r="F832" s="360"/>
      <c r="J832" s="6"/>
      <c r="M832" s="6"/>
      <c r="N832" s="6"/>
    </row>
    <row r="833" spans="5:14">
      <c r="E833" s="6"/>
      <c r="F833" s="360"/>
      <c r="J833" s="6"/>
      <c r="M833" s="6"/>
      <c r="N833" s="6"/>
    </row>
    <row r="834" spans="5:14">
      <c r="E834" s="6"/>
      <c r="F834" s="360"/>
      <c r="J834" s="6"/>
      <c r="M834" s="6"/>
      <c r="N834" s="6"/>
    </row>
    <row r="835" spans="5:14">
      <c r="E835" s="6"/>
      <c r="F835" s="360"/>
      <c r="J835" s="6"/>
      <c r="M835" s="6"/>
      <c r="N835" s="6"/>
    </row>
    <row r="836" spans="5:14">
      <c r="E836" s="6"/>
      <c r="F836" s="360"/>
      <c r="J836" s="6"/>
      <c r="M836" s="6"/>
      <c r="N836" s="6"/>
    </row>
    <row r="837" spans="5:14">
      <c r="E837" s="6"/>
      <c r="F837" s="360"/>
      <c r="J837" s="6"/>
      <c r="M837" s="6"/>
      <c r="N837" s="6"/>
    </row>
    <row r="838" spans="5:14">
      <c r="E838" s="6"/>
      <c r="F838" s="360"/>
      <c r="J838" s="6"/>
      <c r="M838" s="6"/>
      <c r="N838" s="6"/>
    </row>
    <row r="839" spans="5:14">
      <c r="E839" s="6"/>
      <c r="F839" s="360"/>
      <c r="J839" s="6"/>
      <c r="M839" s="6"/>
      <c r="N839" s="6"/>
    </row>
    <row r="840" spans="5:14">
      <c r="E840" s="6"/>
      <c r="F840" s="360"/>
      <c r="J840" s="6"/>
      <c r="M840" s="6"/>
      <c r="N840" s="6"/>
    </row>
    <row r="841" spans="5:14">
      <c r="E841" s="6"/>
      <c r="F841" s="360"/>
      <c r="J841" s="6"/>
      <c r="M841" s="6"/>
      <c r="N841" s="6"/>
    </row>
    <row r="842" spans="5:14">
      <c r="E842" s="6"/>
      <c r="F842" s="360"/>
      <c r="J842" s="6"/>
      <c r="M842" s="6"/>
      <c r="N842" s="6"/>
    </row>
    <row r="843" spans="5:14">
      <c r="E843" s="6"/>
      <c r="F843" s="360"/>
      <c r="J843" s="6"/>
      <c r="M843" s="6"/>
      <c r="N843" s="6"/>
    </row>
    <row r="844" spans="5:14">
      <c r="E844" s="6"/>
      <c r="F844" s="360"/>
      <c r="J844" s="6"/>
      <c r="M844" s="6"/>
      <c r="N844" s="6"/>
    </row>
    <row r="845" spans="5:14">
      <c r="E845" s="6"/>
      <c r="F845" s="360"/>
      <c r="J845" s="6"/>
      <c r="M845" s="6"/>
      <c r="N845" s="6"/>
    </row>
    <row r="846" spans="5:14">
      <c r="E846" s="6"/>
      <c r="F846" s="360"/>
      <c r="J846" s="6"/>
      <c r="M846" s="6"/>
      <c r="N846" s="6"/>
    </row>
    <row r="847" spans="5:14">
      <c r="E847" s="6"/>
      <c r="F847" s="360"/>
      <c r="J847" s="6"/>
      <c r="M847" s="6"/>
      <c r="N847" s="6"/>
    </row>
    <row r="848" spans="5:14">
      <c r="E848" s="6"/>
      <c r="F848" s="360"/>
      <c r="J848" s="6"/>
      <c r="M848" s="6"/>
      <c r="N848" s="6"/>
    </row>
    <row r="849" spans="5:14">
      <c r="E849" s="6"/>
      <c r="F849" s="360"/>
      <c r="J849" s="6"/>
      <c r="M849" s="6"/>
      <c r="N849" s="6"/>
    </row>
    <row r="850" spans="5:14">
      <c r="E850" s="6"/>
      <c r="F850" s="360"/>
      <c r="J850" s="6"/>
      <c r="M850" s="6"/>
      <c r="N850" s="6"/>
    </row>
    <row r="851" spans="5:14">
      <c r="E851" s="6"/>
      <c r="F851" s="360"/>
      <c r="J851" s="6"/>
      <c r="M851" s="6"/>
      <c r="N851" s="6"/>
    </row>
    <row r="852" spans="5:14">
      <c r="E852" s="6"/>
      <c r="F852" s="360"/>
      <c r="J852" s="6"/>
      <c r="M852" s="6"/>
      <c r="N852" s="6"/>
    </row>
    <row r="853" spans="5:14">
      <c r="E853" s="6"/>
      <c r="F853" s="360"/>
      <c r="J853" s="6"/>
      <c r="M853" s="6"/>
      <c r="N853" s="6"/>
    </row>
    <row r="854" spans="5:14">
      <c r="E854" s="6"/>
      <c r="F854" s="360"/>
      <c r="J854" s="6"/>
      <c r="M854" s="6"/>
      <c r="N854" s="6"/>
    </row>
    <row r="855" spans="5:14">
      <c r="E855" s="6"/>
      <c r="F855" s="360"/>
      <c r="J855" s="6"/>
      <c r="M855" s="6"/>
      <c r="N855" s="6"/>
    </row>
    <row r="856" spans="5:14">
      <c r="E856" s="6"/>
      <c r="F856" s="360"/>
      <c r="J856" s="6"/>
      <c r="M856" s="6"/>
      <c r="N856" s="6"/>
    </row>
    <row r="857" spans="5:14">
      <c r="E857" s="6"/>
      <c r="F857" s="360"/>
      <c r="J857" s="6"/>
      <c r="M857" s="6"/>
      <c r="N857" s="6"/>
    </row>
    <row r="858" spans="5:14">
      <c r="E858" s="6"/>
      <c r="F858" s="360"/>
      <c r="J858" s="6"/>
      <c r="M858" s="6"/>
      <c r="N858" s="6"/>
    </row>
    <row r="859" spans="5:14">
      <c r="E859" s="6"/>
      <c r="F859" s="360"/>
      <c r="J859" s="6"/>
      <c r="M859" s="6"/>
      <c r="N859" s="6"/>
    </row>
    <row r="860" spans="5:14">
      <c r="E860" s="6"/>
      <c r="F860" s="360"/>
      <c r="J860" s="6"/>
      <c r="M860" s="6"/>
      <c r="N860" s="6"/>
    </row>
    <row r="861" spans="5:14">
      <c r="E861" s="6"/>
      <c r="F861" s="360"/>
      <c r="J861" s="6"/>
      <c r="M861" s="6"/>
      <c r="N861" s="6"/>
    </row>
    <row r="862" spans="5:14">
      <c r="E862" s="6"/>
      <c r="F862" s="360"/>
      <c r="J862" s="6"/>
      <c r="M862" s="6"/>
      <c r="N862" s="6"/>
    </row>
    <row r="863" spans="5:14">
      <c r="E863" s="6"/>
      <c r="F863" s="360"/>
      <c r="J863" s="6"/>
      <c r="M863" s="6"/>
      <c r="N863" s="6"/>
    </row>
    <row r="864" spans="5:14">
      <c r="E864" s="6"/>
      <c r="F864" s="360"/>
      <c r="J864" s="6"/>
      <c r="M864" s="6"/>
      <c r="N864" s="6"/>
    </row>
    <row r="865" spans="5:14">
      <c r="E865" s="6"/>
      <c r="F865" s="360"/>
      <c r="J865" s="6"/>
      <c r="M865" s="6"/>
      <c r="N865" s="6"/>
    </row>
    <row r="866" spans="5:14">
      <c r="E866" s="6"/>
      <c r="F866" s="360"/>
      <c r="J866" s="6"/>
      <c r="M866" s="6"/>
      <c r="N866" s="6"/>
    </row>
    <row r="867" spans="5:14">
      <c r="E867" s="6"/>
      <c r="F867" s="360"/>
      <c r="J867" s="6"/>
      <c r="M867" s="6"/>
      <c r="N867" s="6"/>
    </row>
    <row r="868" spans="5:14">
      <c r="E868" s="6"/>
      <c r="F868" s="360"/>
      <c r="J868" s="6"/>
      <c r="M868" s="6"/>
      <c r="N868" s="6"/>
    </row>
    <row r="869" spans="5:14">
      <c r="E869" s="6"/>
      <c r="F869" s="360"/>
      <c r="J869" s="6"/>
      <c r="M869" s="6"/>
      <c r="N869" s="6"/>
    </row>
    <row r="870" spans="5:14">
      <c r="E870" s="6"/>
      <c r="F870" s="360"/>
      <c r="J870" s="6"/>
      <c r="M870" s="6"/>
      <c r="N870" s="6"/>
    </row>
    <row r="871" spans="5:14">
      <c r="E871" s="6"/>
      <c r="F871" s="360"/>
      <c r="J871" s="6"/>
      <c r="M871" s="6"/>
      <c r="N871" s="6"/>
    </row>
    <row r="872" spans="5:14">
      <c r="E872" s="6"/>
      <c r="F872" s="360"/>
      <c r="J872" s="6"/>
      <c r="M872" s="6"/>
      <c r="N872" s="6"/>
    </row>
    <row r="873" spans="5:14">
      <c r="E873" s="6"/>
      <c r="F873" s="360"/>
      <c r="J873" s="6"/>
      <c r="M873" s="6"/>
      <c r="N873" s="6"/>
    </row>
    <row r="874" spans="5:14">
      <c r="E874" s="6"/>
      <c r="F874" s="360"/>
      <c r="J874" s="6"/>
      <c r="M874" s="6"/>
      <c r="N874" s="6"/>
    </row>
    <row r="875" spans="5:14">
      <c r="E875" s="6"/>
      <c r="F875" s="360"/>
      <c r="J875" s="6"/>
      <c r="M875" s="6"/>
      <c r="N875" s="6"/>
    </row>
    <row r="876" spans="5:14">
      <c r="E876" s="6"/>
      <c r="F876" s="360"/>
      <c r="J876" s="6"/>
      <c r="M876" s="6"/>
      <c r="N876" s="6"/>
    </row>
    <row r="877" spans="5:14">
      <c r="E877" s="6"/>
      <c r="F877" s="360"/>
      <c r="J877" s="6"/>
      <c r="M877" s="6"/>
      <c r="N877" s="6"/>
    </row>
    <row r="878" spans="5:14">
      <c r="E878" s="6"/>
      <c r="F878" s="360"/>
      <c r="J878" s="6"/>
      <c r="M878" s="6"/>
      <c r="N878" s="6"/>
    </row>
    <row r="879" spans="5:14">
      <c r="E879" s="6"/>
      <c r="F879" s="360"/>
      <c r="J879" s="6"/>
      <c r="M879" s="6"/>
      <c r="N879" s="6"/>
    </row>
    <row r="880" spans="5:14">
      <c r="E880" s="6"/>
      <c r="F880" s="360"/>
      <c r="J880" s="6"/>
      <c r="M880" s="6"/>
      <c r="N880" s="6"/>
    </row>
    <row r="881" spans="5:14">
      <c r="E881" s="6"/>
      <c r="F881" s="360"/>
      <c r="J881" s="6"/>
      <c r="M881" s="6"/>
      <c r="N881" s="6"/>
    </row>
    <row r="882" spans="5:14">
      <c r="E882" s="6"/>
      <c r="F882" s="360"/>
      <c r="J882" s="6"/>
      <c r="M882" s="6"/>
      <c r="N882" s="6"/>
    </row>
    <row r="883" spans="5:14">
      <c r="E883" s="6"/>
      <c r="F883" s="360"/>
      <c r="J883" s="6"/>
      <c r="M883" s="6"/>
      <c r="N883" s="6"/>
    </row>
    <row r="884" spans="5:14">
      <c r="E884" s="6"/>
      <c r="F884" s="360"/>
      <c r="J884" s="6"/>
      <c r="M884" s="6"/>
      <c r="N884" s="6"/>
    </row>
    <row r="885" spans="5:14">
      <c r="E885" s="6"/>
      <c r="F885" s="360"/>
      <c r="J885" s="6"/>
      <c r="M885" s="6"/>
      <c r="N885" s="6"/>
    </row>
    <row r="886" spans="5:14">
      <c r="E886" s="6"/>
      <c r="F886" s="360"/>
      <c r="J886" s="6"/>
      <c r="M886" s="6"/>
      <c r="N886" s="6"/>
    </row>
    <row r="887" spans="5:14">
      <c r="E887" s="6"/>
      <c r="F887" s="360"/>
      <c r="J887" s="6"/>
      <c r="M887" s="6"/>
      <c r="N887" s="6"/>
    </row>
    <row r="888" spans="5:14">
      <c r="E888" s="6"/>
      <c r="F888" s="360"/>
      <c r="J888" s="6"/>
      <c r="M888" s="6"/>
      <c r="N888" s="6"/>
    </row>
    <row r="889" spans="5:14">
      <c r="E889" s="6"/>
      <c r="F889" s="360"/>
      <c r="J889" s="6"/>
      <c r="M889" s="6"/>
      <c r="N889" s="6"/>
    </row>
    <row r="890" spans="5:14">
      <c r="E890" s="6"/>
      <c r="F890" s="360"/>
      <c r="J890" s="6"/>
      <c r="M890" s="6"/>
      <c r="N890" s="6"/>
    </row>
    <row r="891" spans="5:14">
      <c r="E891" s="6"/>
      <c r="F891" s="360"/>
      <c r="J891" s="6"/>
      <c r="M891" s="6"/>
      <c r="N891" s="6"/>
    </row>
    <row r="892" spans="5:14">
      <c r="E892" s="6"/>
      <c r="F892" s="360"/>
      <c r="J892" s="6"/>
      <c r="M892" s="6"/>
      <c r="N892" s="6"/>
    </row>
    <row r="893" spans="5:14">
      <c r="E893" s="6"/>
      <c r="F893" s="360"/>
      <c r="J893" s="6"/>
      <c r="M893" s="6"/>
      <c r="N893" s="6"/>
    </row>
    <row r="894" spans="5:14">
      <c r="E894" s="6"/>
      <c r="F894" s="360"/>
      <c r="J894" s="6"/>
      <c r="M894" s="6"/>
      <c r="N894" s="6"/>
    </row>
    <row r="895" spans="5:14">
      <c r="E895" s="6"/>
      <c r="F895" s="360"/>
      <c r="J895" s="6"/>
      <c r="M895" s="6"/>
      <c r="N895" s="6"/>
    </row>
    <row r="896" spans="5:14">
      <c r="E896" s="6"/>
      <c r="F896" s="360"/>
      <c r="J896" s="6"/>
      <c r="M896" s="6"/>
      <c r="N896" s="6"/>
    </row>
    <row r="897" spans="5:14">
      <c r="E897" s="6"/>
      <c r="F897" s="360"/>
      <c r="J897" s="6"/>
      <c r="M897" s="6"/>
      <c r="N897" s="6"/>
    </row>
    <row r="898" spans="5:14">
      <c r="E898" s="6"/>
      <c r="F898" s="360"/>
      <c r="J898" s="6"/>
      <c r="M898" s="6"/>
      <c r="N898" s="6"/>
    </row>
    <row r="899" spans="5:14">
      <c r="E899" s="6"/>
      <c r="F899" s="360"/>
      <c r="J899" s="6"/>
      <c r="M899" s="6"/>
      <c r="N899" s="6"/>
    </row>
    <row r="900" spans="5:14">
      <c r="E900" s="6"/>
      <c r="F900" s="360"/>
      <c r="J900" s="6"/>
      <c r="M900" s="6"/>
      <c r="N900" s="6"/>
    </row>
    <row r="901" spans="5:14">
      <c r="E901" s="6"/>
      <c r="F901" s="360"/>
      <c r="J901" s="6"/>
      <c r="M901" s="6"/>
      <c r="N901" s="6"/>
    </row>
    <row r="902" spans="5:14">
      <c r="E902" s="6"/>
      <c r="F902" s="360"/>
      <c r="J902" s="6"/>
      <c r="M902" s="6"/>
      <c r="N902" s="6"/>
    </row>
    <row r="903" spans="5:14">
      <c r="E903" s="6"/>
      <c r="F903" s="360"/>
      <c r="J903" s="6"/>
      <c r="M903" s="6"/>
      <c r="N903" s="6"/>
    </row>
    <row r="904" spans="5:14">
      <c r="E904" s="6"/>
      <c r="F904" s="360"/>
      <c r="J904" s="6"/>
      <c r="M904" s="6"/>
      <c r="N904" s="6"/>
    </row>
    <row r="905" spans="5:14">
      <c r="E905" s="6"/>
      <c r="F905" s="360"/>
      <c r="J905" s="6"/>
      <c r="M905" s="6"/>
      <c r="N905" s="6"/>
    </row>
    <row r="906" spans="5:14">
      <c r="E906" s="6"/>
      <c r="F906" s="360"/>
      <c r="J906" s="6"/>
      <c r="M906" s="6"/>
      <c r="N906" s="6"/>
    </row>
    <row r="907" spans="5:14">
      <c r="E907" s="6"/>
      <c r="F907" s="360"/>
      <c r="J907" s="6"/>
      <c r="M907" s="6"/>
      <c r="N907" s="6"/>
    </row>
    <row r="908" spans="5:14">
      <c r="E908" s="6"/>
      <c r="F908" s="360"/>
      <c r="J908" s="6"/>
      <c r="M908" s="6"/>
      <c r="N908" s="6"/>
    </row>
    <row r="909" spans="5:14">
      <c r="E909" s="6"/>
      <c r="F909" s="360"/>
      <c r="J909" s="6"/>
      <c r="M909" s="6"/>
      <c r="N909" s="6"/>
    </row>
    <row r="910" spans="5:14">
      <c r="E910" s="6"/>
      <c r="F910" s="360"/>
      <c r="J910" s="6"/>
      <c r="M910" s="6"/>
      <c r="N910" s="6"/>
    </row>
    <row r="911" spans="5:14">
      <c r="E911" s="6"/>
      <c r="F911" s="360"/>
      <c r="J911" s="6"/>
      <c r="M911" s="6"/>
      <c r="N911" s="6"/>
    </row>
    <row r="912" spans="5:14">
      <c r="E912" s="6"/>
      <c r="F912" s="360"/>
      <c r="J912" s="6"/>
      <c r="M912" s="6"/>
      <c r="N912" s="6"/>
    </row>
    <row r="913" spans="5:14">
      <c r="E913" s="6"/>
      <c r="F913" s="360"/>
      <c r="J913" s="6"/>
      <c r="M913" s="6"/>
      <c r="N913" s="6"/>
    </row>
    <row r="914" spans="5:14">
      <c r="E914" s="6"/>
      <c r="F914" s="360"/>
      <c r="J914" s="6"/>
      <c r="M914" s="6"/>
      <c r="N914" s="6"/>
    </row>
    <row r="915" spans="5:14">
      <c r="E915" s="6"/>
      <c r="F915" s="360"/>
      <c r="J915" s="6"/>
      <c r="M915" s="6"/>
      <c r="N915" s="6"/>
    </row>
    <row r="916" spans="5:14">
      <c r="E916" s="6"/>
      <c r="F916" s="360"/>
      <c r="J916" s="6"/>
      <c r="M916" s="6"/>
      <c r="N916" s="6"/>
    </row>
    <row r="917" spans="5:14">
      <c r="E917" s="6"/>
      <c r="F917" s="360"/>
      <c r="J917" s="6"/>
      <c r="M917" s="6"/>
      <c r="N917" s="6"/>
    </row>
    <row r="918" spans="5:14">
      <c r="E918" s="6"/>
      <c r="F918" s="360"/>
      <c r="J918" s="6"/>
      <c r="M918" s="6"/>
      <c r="N918" s="6"/>
    </row>
    <row r="919" spans="5:14">
      <c r="E919" s="6"/>
      <c r="F919" s="360"/>
      <c r="J919" s="6"/>
      <c r="M919" s="6"/>
      <c r="N919" s="6"/>
    </row>
    <row r="920" spans="5:14">
      <c r="E920" s="6"/>
      <c r="F920" s="360"/>
      <c r="J920" s="6"/>
      <c r="M920" s="6"/>
      <c r="N920" s="6"/>
    </row>
    <row r="921" spans="5:14">
      <c r="E921" s="6"/>
      <c r="F921" s="360"/>
      <c r="J921" s="6"/>
      <c r="M921" s="6"/>
      <c r="N921" s="6"/>
    </row>
    <row r="922" spans="5:14">
      <c r="E922" s="6"/>
      <c r="F922" s="360"/>
      <c r="J922" s="6"/>
      <c r="M922" s="6"/>
      <c r="N922" s="6"/>
    </row>
    <row r="923" spans="5:14">
      <c r="E923" s="6"/>
      <c r="F923" s="360"/>
      <c r="J923" s="6"/>
      <c r="M923" s="6"/>
      <c r="N923" s="6"/>
    </row>
    <row r="924" spans="5:14">
      <c r="E924" s="6"/>
      <c r="F924" s="360"/>
      <c r="J924" s="6"/>
      <c r="M924" s="6"/>
      <c r="N924" s="6"/>
    </row>
    <row r="925" spans="5:14">
      <c r="E925" s="6"/>
      <c r="F925" s="360"/>
      <c r="J925" s="6"/>
      <c r="M925" s="6"/>
      <c r="N925" s="6"/>
    </row>
    <row r="926" spans="5:14">
      <c r="E926" s="6"/>
      <c r="F926" s="360"/>
      <c r="J926" s="6"/>
      <c r="M926" s="6"/>
      <c r="N926" s="6"/>
    </row>
    <row r="927" spans="5:14">
      <c r="E927" s="6"/>
      <c r="F927" s="360"/>
      <c r="J927" s="6"/>
      <c r="M927" s="6"/>
      <c r="N927" s="6"/>
    </row>
    <row r="928" spans="5:14">
      <c r="E928" s="6"/>
      <c r="F928" s="360"/>
      <c r="J928" s="6"/>
      <c r="M928" s="6"/>
      <c r="N928" s="6"/>
    </row>
    <row r="929" spans="5:14">
      <c r="E929" s="6"/>
      <c r="F929" s="360"/>
      <c r="J929" s="6"/>
      <c r="M929" s="6"/>
      <c r="N929" s="6"/>
    </row>
    <row r="930" spans="5:14">
      <c r="E930" s="6"/>
      <c r="F930" s="360"/>
      <c r="J930" s="6"/>
      <c r="M930" s="6"/>
      <c r="N930" s="6"/>
    </row>
    <row r="931" spans="5:14">
      <c r="E931" s="6"/>
      <c r="F931" s="360"/>
      <c r="J931" s="6"/>
      <c r="M931" s="6"/>
      <c r="N931" s="6"/>
    </row>
    <row r="932" spans="5:14">
      <c r="E932" s="6"/>
      <c r="F932" s="360"/>
      <c r="J932" s="6"/>
      <c r="M932" s="6"/>
      <c r="N932" s="6"/>
    </row>
    <row r="933" spans="5:14">
      <c r="E933" s="6"/>
      <c r="F933" s="360"/>
      <c r="J933" s="6"/>
      <c r="M933" s="6"/>
      <c r="N933" s="6"/>
    </row>
    <row r="934" spans="5:14">
      <c r="E934" s="6"/>
      <c r="F934" s="360"/>
      <c r="J934" s="6"/>
      <c r="M934" s="6"/>
      <c r="N934" s="6"/>
    </row>
    <row r="935" spans="5:14">
      <c r="E935" s="6"/>
      <c r="F935" s="360"/>
      <c r="J935" s="6"/>
      <c r="M935" s="6"/>
      <c r="N935" s="6"/>
    </row>
    <row r="936" spans="5:14">
      <c r="E936" s="6"/>
      <c r="F936" s="360"/>
      <c r="J936" s="6"/>
      <c r="M936" s="6"/>
      <c r="N936" s="6"/>
    </row>
    <row r="937" spans="5:14">
      <c r="E937" s="6"/>
      <c r="F937" s="360"/>
      <c r="J937" s="6"/>
      <c r="M937" s="6"/>
      <c r="N937" s="6"/>
    </row>
    <row r="938" spans="5:14">
      <c r="E938" s="6"/>
      <c r="F938" s="360"/>
      <c r="J938" s="6"/>
      <c r="M938" s="6"/>
      <c r="N938" s="6"/>
    </row>
    <row r="939" spans="5:14">
      <c r="E939" s="6"/>
      <c r="F939" s="360"/>
      <c r="J939" s="6"/>
      <c r="M939" s="6"/>
      <c r="N939" s="6"/>
    </row>
    <row r="940" spans="5:14">
      <c r="E940" s="6"/>
      <c r="F940" s="360"/>
      <c r="J940" s="6"/>
      <c r="M940" s="6"/>
      <c r="N940" s="6"/>
    </row>
    <row r="941" spans="5:14">
      <c r="E941" s="6"/>
      <c r="F941" s="360"/>
      <c r="J941" s="6"/>
      <c r="M941" s="6"/>
      <c r="N941" s="6"/>
    </row>
    <row r="942" spans="5:14">
      <c r="E942" s="6"/>
      <c r="F942" s="360"/>
      <c r="J942" s="6"/>
      <c r="M942" s="6"/>
      <c r="N942" s="6"/>
    </row>
    <row r="943" spans="5:14">
      <c r="E943" s="6"/>
      <c r="F943" s="360"/>
      <c r="J943" s="6"/>
      <c r="M943" s="6"/>
      <c r="N943" s="6"/>
    </row>
    <row r="944" spans="5:14">
      <c r="E944" s="6"/>
      <c r="F944" s="360"/>
      <c r="J944" s="6"/>
      <c r="M944" s="6"/>
      <c r="N944" s="6"/>
    </row>
    <row r="945" spans="5:14">
      <c r="E945" s="6"/>
      <c r="F945" s="360"/>
      <c r="J945" s="6"/>
      <c r="M945" s="6"/>
      <c r="N945" s="6"/>
    </row>
    <row r="946" spans="5:14">
      <c r="E946" s="6"/>
      <c r="F946" s="360"/>
      <c r="J946" s="6"/>
      <c r="M946" s="6"/>
      <c r="N946" s="6"/>
    </row>
    <row r="947" spans="5:14">
      <c r="E947" s="6"/>
      <c r="F947" s="360"/>
      <c r="J947" s="6"/>
      <c r="M947" s="6"/>
      <c r="N947" s="6"/>
    </row>
    <row r="948" spans="5:14">
      <c r="E948" s="6"/>
      <c r="F948" s="360"/>
      <c r="J948" s="6"/>
      <c r="M948" s="6"/>
      <c r="N948" s="6"/>
    </row>
    <row r="949" spans="5:14">
      <c r="E949" s="6"/>
      <c r="F949" s="360"/>
      <c r="J949" s="6"/>
      <c r="M949" s="6"/>
      <c r="N949" s="6"/>
    </row>
    <row r="950" spans="5:14">
      <c r="E950" s="6"/>
      <c r="F950" s="360"/>
      <c r="J950" s="6"/>
      <c r="M950" s="6"/>
      <c r="N950" s="6"/>
    </row>
    <row r="951" spans="5:14">
      <c r="E951" s="6"/>
      <c r="F951" s="360"/>
      <c r="J951" s="6"/>
      <c r="M951" s="6"/>
      <c r="N951" s="6"/>
    </row>
    <row r="952" spans="5:14">
      <c r="E952" s="6"/>
      <c r="F952" s="360"/>
      <c r="J952" s="6"/>
      <c r="M952" s="6"/>
      <c r="N952" s="6"/>
    </row>
    <row r="953" spans="5:14">
      <c r="E953" s="6"/>
      <c r="F953" s="360"/>
      <c r="J953" s="6"/>
      <c r="M953" s="6"/>
      <c r="N953" s="6"/>
    </row>
    <row r="954" spans="5:14">
      <c r="E954" s="6"/>
      <c r="F954" s="360"/>
      <c r="J954" s="6"/>
      <c r="M954" s="6"/>
      <c r="N954" s="6"/>
    </row>
    <row r="955" spans="5:14">
      <c r="E955" s="6"/>
      <c r="F955" s="360"/>
      <c r="J955" s="6"/>
      <c r="M955" s="6"/>
      <c r="N955" s="6"/>
    </row>
    <row r="956" spans="5:14">
      <c r="E956" s="6"/>
      <c r="F956" s="360"/>
      <c r="J956" s="6"/>
      <c r="M956" s="6"/>
      <c r="N956" s="6"/>
    </row>
    <row r="957" spans="5:14">
      <c r="E957" s="6"/>
      <c r="F957" s="360"/>
      <c r="J957" s="6"/>
      <c r="M957" s="6"/>
      <c r="N957" s="6"/>
    </row>
    <row r="958" spans="5:14">
      <c r="E958" s="6"/>
      <c r="F958" s="360"/>
      <c r="J958" s="6"/>
      <c r="M958" s="6"/>
      <c r="N958" s="6"/>
    </row>
    <row r="959" spans="5:14">
      <c r="E959" s="6"/>
      <c r="F959" s="360"/>
      <c r="J959" s="6"/>
      <c r="M959" s="6"/>
      <c r="N959" s="6"/>
    </row>
    <row r="960" spans="5:14">
      <c r="E960" s="6"/>
      <c r="F960" s="360"/>
      <c r="J960" s="6"/>
      <c r="M960" s="6"/>
      <c r="N960" s="6"/>
    </row>
    <row r="961" spans="5:14">
      <c r="E961" s="6"/>
      <c r="F961" s="360"/>
      <c r="J961" s="6"/>
      <c r="M961" s="6"/>
      <c r="N961" s="6"/>
    </row>
    <row r="962" spans="5:14">
      <c r="E962" s="6"/>
      <c r="F962" s="360"/>
      <c r="J962" s="6"/>
      <c r="M962" s="6"/>
      <c r="N962" s="6"/>
    </row>
    <row r="963" spans="5:14">
      <c r="E963" s="6"/>
      <c r="F963" s="360"/>
      <c r="J963" s="6"/>
      <c r="M963" s="6"/>
      <c r="N963" s="6"/>
    </row>
    <row r="964" spans="5:14">
      <c r="E964" s="6"/>
      <c r="F964" s="360"/>
      <c r="J964" s="6"/>
      <c r="M964" s="6"/>
      <c r="N964" s="6"/>
    </row>
    <row r="965" spans="5:14">
      <c r="E965" s="6"/>
      <c r="F965" s="360"/>
      <c r="J965" s="6"/>
      <c r="M965" s="6"/>
      <c r="N965" s="6"/>
    </row>
    <row r="966" spans="5:14">
      <c r="E966" s="6"/>
      <c r="F966" s="360"/>
      <c r="J966" s="6"/>
      <c r="M966" s="6"/>
      <c r="N966" s="6"/>
    </row>
    <row r="967" spans="5:14">
      <c r="E967" s="6"/>
      <c r="F967" s="360"/>
      <c r="J967" s="6"/>
      <c r="M967" s="6"/>
      <c r="N967" s="6"/>
    </row>
    <row r="968" spans="5:14">
      <c r="E968" s="6"/>
      <c r="F968" s="360"/>
      <c r="J968" s="6"/>
      <c r="M968" s="6"/>
      <c r="N968" s="6"/>
    </row>
    <row r="969" spans="5:14">
      <c r="E969" s="6"/>
      <c r="F969" s="360"/>
      <c r="J969" s="6"/>
      <c r="M969" s="6"/>
      <c r="N969" s="6"/>
    </row>
    <row r="970" spans="5:14">
      <c r="E970" s="6"/>
      <c r="F970" s="360"/>
      <c r="J970" s="6"/>
      <c r="M970" s="6"/>
      <c r="N970" s="6"/>
    </row>
    <row r="971" spans="5:14">
      <c r="E971" s="6"/>
      <c r="F971" s="360"/>
      <c r="J971" s="6"/>
      <c r="M971" s="6"/>
      <c r="N971" s="6"/>
    </row>
    <row r="972" spans="5:14">
      <c r="E972" s="6"/>
      <c r="F972" s="360"/>
      <c r="J972" s="6"/>
      <c r="M972" s="6"/>
      <c r="N972" s="6"/>
    </row>
    <row r="973" spans="5:14">
      <c r="E973" s="6"/>
      <c r="F973" s="360"/>
      <c r="J973" s="6"/>
      <c r="M973" s="6"/>
      <c r="N973" s="6"/>
    </row>
    <row r="974" spans="5:14">
      <c r="E974" s="6"/>
      <c r="F974" s="360"/>
      <c r="J974" s="6"/>
      <c r="M974" s="6"/>
      <c r="N974" s="6"/>
    </row>
    <row r="975" spans="5:14">
      <c r="E975" s="6"/>
      <c r="F975" s="360"/>
      <c r="J975" s="6"/>
      <c r="M975" s="6"/>
      <c r="N975" s="6"/>
    </row>
    <row r="976" spans="5:14">
      <c r="E976" s="6"/>
      <c r="F976" s="360"/>
      <c r="J976" s="6"/>
      <c r="M976" s="6"/>
      <c r="N976" s="6"/>
    </row>
    <row r="977" spans="5:14">
      <c r="E977" s="6"/>
      <c r="F977" s="360"/>
      <c r="J977" s="6"/>
      <c r="M977" s="6"/>
      <c r="N977" s="6"/>
    </row>
    <row r="978" spans="5:14">
      <c r="E978" s="6"/>
      <c r="F978" s="360"/>
      <c r="J978" s="6"/>
      <c r="M978" s="6"/>
      <c r="N978" s="6"/>
    </row>
    <row r="979" spans="5:14">
      <c r="E979" s="6"/>
      <c r="F979" s="360"/>
      <c r="J979" s="6"/>
      <c r="M979" s="6"/>
      <c r="N979" s="6"/>
    </row>
    <row r="980" spans="5:14">
      <c r="E980" s="6"/>
      <c r="F980" s="360"/>
      <c r="J980" s="6"/>
      <c r="M980" s="6"/>
      <c r="N980" s="6"/>
    </row>
    <row r="981" spans="5:14">
      <c r="E981" s="6"/>
      <c r="F981" s="360"/>
      <c r="J981" s="6"/>
      <c r="M981" s="6"/>
      <c r="N981" s="6"/>
    </row>
    <row r="982" spans="5:14">
      <c r="E982" s="6"/>
      <c r="F982" s="360"/>
      <c r="J982" s="6"/>
      <c r="M982" s="6"/>
      <c r="N982" s="6"/>
    </row>
    <row r="983" spans="5:14">
      <c r="E983" s="6"/>
      <c r="F983" s="360"/>
      <c r="J983" s="6"/>
      <c r="M983" s="6"/>
      <c r="N983" s="6"/>
    </row>
    <row r="984" spans="5:14">
      <c r="E984" s="6"/>
      <c r="F984" s="360"/>
      <c r="J984" s="6"/>
      <c r="M984" s="6"/>
      <c r="N984" s="6"/>
    </row>
    <row r="985" spans="5:14">
      <c r="E985" s="6"/>
      <c r="F985" s="360"/>
      <c r="J985" s="6"/>
      <c r="M985" s="6"/>
      <c r="N985" s="6"/>
    </row>
    <row r="986" spans="5:14">
      <c r="E986" s="6"/>
      <c r="F986" s="360"/>
      <c r="J986" s="6"/>
      <c r="M986" s="6"/>
      <c r="N986" s="6"/>
    </row>
    <row r="987" spans="5:14">
      <c r="E987" s="6"/>
      <c r="F987" s="360"/>
      <c r="J987" s="6"/>
      <c r="M987" s="6"/>
      <c r="N987" s="6"/>
    </row>
    <row r="988" spans="5:14">
      <c r="E988" s="6"/>
      <c r="F988" s="360"/>
      <c r="J988" s="6"/>
      <c r="M988" s="6"/>
      <c r="N988" s="6"/>
    </row>
    <row r="989" spans="5:14">
      <c r="E989" s="6"/>
      <c r="F989" s="360"/>
      <c r="J989" s="6"/>
      <c r="M989" s="6"/>
      <c r="N989" s="6"/>
    </row>
    <row r="990" spans="5:14">
      <c r="E990" s="6"/>
      <c r="F990" s="360"/>
      <c r="J990" s="6"/>
      <c r="M990" s="6"/>
      <c r="N990" s="6"/>
    </row>
    <row r="991" spans="5:14">
      <c r="E991" s="6"/>
      <c r="F991" s="360"/>
      <c r="J991" s="6"/>
      <c r="M991" s="6"/>
      <c r="N991" s="6"/>
    </row>
    <row r="992" spans="5:14">
      <c r="E992" s="6"/>
      <c r="F992" s="360"/>
      <c r="J992" s="6"/>
      <c r="M992" s="6"/>
      <c r="N992" s="6"/>
    </row>
    <row r="993" spans="5:14">
      <c r="E993" s="6"/>
      <c r="F993" s="360"/>
      <c r="J993" s="6"/>
      <c r="M993" s="6"/>
      <c r="N993" s="6"/>
    </row>
    <row r="994" spans="5:14">
      <c r="E994" s="6"/>
      <c r="F994" s="360"/>
      <c r="J994" s="6"/>
      <c r="M994" s="6"/>
      <c r="N994" s="6"/>
    </row>
    <row r="995" spans="5:14">
      <c r="E995" s="6"/>
      <c r="F995" s="360"/>
      <c r="J995" s="6"/>
      <c r="M995" s="6"/>
      <c r="N995" s="6"/>
    </row>
    <row r="996" spans="5:14">
      <c r="E996" s="6"/>
      <c r="F996" s="360"/>
      <c r="J996" s="6"/>
      <c r="M996" s="6"/>
      <c r="N996" s="6"/>
    </row>
    <row r="997" spans="5:14">
      <c r="E997" s="6"/>
      <c r="F997" s="360"/>
      <c r="J997" s="6"/>
      <c r="M997" s="6"/>
      <c r="N997" s="6"/>
    </row>
    <row r="998" spans="5:14">
      <c r="E998" s="6"/>
      <c r="F998" s="360"/>
      <c r="J998" s="6"/>
      <c r="M998" s="6"/>
      <c r="N998" s="6"/>
    </row>
    <row r="999" spans="5:14">
      <c r="E999" s="6"/>
      <c r="F999" s="360"/>
      <c r="J999" s="6"/>
      <c r="M999" s="6"/>
      <c r="N999" s="6"/>
    </row>
    <row r="1000" spans="5:14">
      <c r="E1000" s="6"/>
      <c r="F1000" s="360"/>
      <c r="J1000" s="6"/>
      <c r="M1000" s="6"/>
      <c r="N1000" s="6"/>
    </row>
    <row r="1001" spans="5:14">
      <c r="E1001" s="6"/>
      <c r="F1001" s="360"/>
      <c r="J1001" s="6"/>
      <c r="M1001" s="6"/>
      <c r="N1001" s="6"/>
    </row>
    <row r="1002" spans="5:14">
      <c r="E1002" s="6"/>
      <c r="F1002" s="360"/>
      <c r="J1002" s="6"/>
      <c r="M1002" s="6"/>
      <c r="N1002" s="6"/>
    </row>
    <row r="1003" spans="5:14">
      <c r="E1003" s="6"/>
      <c r="F1003" s="360"/>
      <c r="J1003" s="6"/>
      <c r="M1003" s="6"/>
      <c r="N1003" s="6"/>
    </row>
    <row r="1004" spans="5:14">
      <c r="E1004" s="6"/>
      <c r="F1004" s="360"/>
      <c r="J1004" s="6"/>
      <c r="M1004" s="6"/>
      <c r="N1004" s="6"/>
    </row>
    <row r="1005" spans="5:14">
      <c r="E1005" s="6"/>
      <c r="F1005" s="360"/>
      <c r="J1005" s="6"/>
      <c r="M1005" s="6"/>
      <c r="N1005" s="6"/>
    </row>
    <row r="1006" spans="5:14">
      <c r="E1006" s="6"/>
      <c r="F1006" s="360"/>
      <c r="J1006" s="6"/>
      <c r="M1006" s="6"/>
      <c r="N1006" s="6"/>
    </row>
    <row r="1007" spans="5:14">
      <c r="E1007" s="6"/>
      <c r="F1007" s="360"/>
      <c r="J1007" s="6"/>
      <c r="M1007" s="6"/>
      <c r="N1007" s="6"/>
    </row>
    <row r="1008" spans="5:14">
      <c r="E1008" s="6"/>
      <c r="F1008" s="360"/>
      <c r="J1008" s="6"/>
      <c r="M1008" s="6"/>
      <c r="N1008" s="6"/>
    </row>
    <row r="1009" spans="5:14">
      <c r="E1009" s="6"/>
      <c r="F1009" s="360"/>
      <c r="J1009" s="6"/>
      <c r="M1009" s="6"/>
      <c r="N1009" s="6"/>
    </row>
    <row r="1010" spans="5:14">
      <c r="E1010" s="6"/>
      <c r="F1010" s="360"/>
      <c r="J1010" s="6"/>
      <c r="M1010" s="6"/>
      <c r="N1010" s="6"/>
    </row>
    <row r="1011" spans="5:14">
      <c r="E1011" s="6"/>
      <c r="F1011" s="360"/>
      <c r="J1011" s="6"/>
      <c r="M1011" s="6"/>
      <c r="N1011" s="6"/>
    </row>
    <row r="1012" spans="5:14">
      <c r="E1012" s="6"/>
      <c r="F1012" s="360"/>
      <c r="J1012" s="6"/>
      <c r="M1012" s="6"/>
      <c r="N1012" s="6"/>
    </row>
    <row r="1013" spans="5:14">
      <c r="E1013" s="6"/>
      <c r="F1013" s="360"/>
      <c r="J1013" s="6"/>
      <c r="M1013" s="6"/>
      <c r="N1013" s="6"/>
    </row>
    <row r="1014" spans="5:14">
      <c r="E1014" s="6"/>
      <c r="F1014" s="360"/>
      <c r="J1014" s="6"/>
      <c r="M1014" s="6"/>
      <c r="N1014" s="6"/>
    </row>
    <row r="1015" spans="5:14">
      <c r="E1015" s="6"/>
      <c r="F1015" s="360"/>
      <c r="J1015" s="6"/>
      <c r="M1015" s="6"/>
      <c r="N1015" s="6"/>
    </row>
    <row r="1016" spans="5:14">
      <c r="E1016" s="6"/>
      <c r="F1016" s="360"/>
      <c r="J1016" s="6"/>
      <c r="M1016" s="6"/>
      <c r="N1016" s="6"/>
    </row>
    <row r="1017" spans="5:14">
      <c r="E1017" s="6"/>
      <c r="F1017" s="360"/>
      <c r="J1017" s="6"/>
      <c r="M1017" s="6"/>
      <c r="N1017" s="6"/>
    </row>
    <row r="1018" spans="5:14">
      <c r="E1018" s="6"/>
      <c r="F1018" s="360"/>
      <c r="J1018" s="6"/>
      <c r="M1018" s="6"/>
      <c r="N1018" s="6"/>
    </row>
    <row r="1019" spans="5:14">
      <c r="E1019" s="6"/>
      <c r="F1019" s="360"/>
      <c r="J1019" s="6"/>
      <c r="M1019" s="6"/>
      <c r="N1019" s="6"/>
    </row>
    <row r="1020" spans="5:14">
      <c r="E1020" s="6"/>
      <c r="F1020" s="360"/>
      <c r="J1020" s="6"/>
      <c r="M1020" s="6"/>
      <c r="N1020" s="6"/>
    </row>
    <row r="1021" spans="5:14">
      <c r="E1021" s="6"/>
      <c r="F1021" s="360"/>
      <c r="J1021" s="6"/>
      <c r="M1021" s="6"/>
      <c r="N1021" s="6"/>
    </row>
    <row r="1022" spans="5:14">
      <c r="E1022" s="6"/>
      <c r="F1022" s="360"/>
      <c r="J1022" s="6"/>
      <c r="M1022" s="6"/>
      <c r="N1022" s="6"/>
    </row>
    <row r="1023" spans="5:14">
      <c r="E1023" s="6"/>
      <c r="F1023" s="360"/>
      <c r="J1023" s="6"/>
      <c r="M1023" s="6"/>
      <c r="N1023" s="6"/>
    </row>
    <row r="1024" spans="5:14">
      <c r="E1024" s="6"/>
      <c r="F1024" s="360"/>
      <c r="J1024" s="6"/>
      <c r="M1024" s="6"/>
      <c r="N1024" s="6"/>
    </row>
    <row r="1025" spans="5:14">
      <c r="E1025" s="6"/>
      <c r="F1025" s="360"/>
      <c r="J1025" s="6"/>
      <c r="M1025" s="6"/>
      <c r="N1025" s="6"/>
    </row>
    <row r="1026" spans="5:14">
      <c r="E1026" s="6"/>
      <c r="F1026" s="360"/>
      <c r="J1026" s="6"/>
      <c r="M1026" s="6"/>
      <c r="N1026" s="6"/>
    </row>
    <row r="1027" spans="5:14">
      <c r="E1027" s="6"/>
      <c r="F1027" s="360"/>
      <c r="J1027" s="6"/>
      <c r="M1027" s="6"/>
      <c r="N1027" s="6"/>
    </row>
    <row r="1028" spans="5:14">
      <c r="E1028" s="6"/>
      <c r="F1028" s="360"/>
      <c r="J1028" s="6"/>
      <c r="M1028" s="6"/>
      <c r="N1028" s="6"/>
    </row>
    <row r="1029" spans="5:14">
      <c r="E1029" s="6"/>
      <c r="F1029" s="360"/>
      <c r="J1029" s="6"/>
      <c r="M1029" s="6"/>
      <c r="N1029" s="6"/>
    </row>
    <row r="1030" spans="5:14">
      <c r="E1030" s="6"/>
      <c r="F1030" s="360"/>
      <c r="J1030" s="6"/>
      <c r="M1030" s="6"/>
      <c r="N1030" s="6"/>
    </row>
    <row r="1031" spans="5:14">
      <c r="E1031" s="6"/>
      <c r="F1031" s="360"/>
      <c r="J1031" s="6"/>
      <c r="M1031" s="6"/>
      <c r="N1031" s="6"/>
    </row>
    <row r="1032" spans="5:14">
      <c r="E1032" s="6"/>
      <c r="F1032" s="360"/>
      <c r="J1032" s="6"/>
      <c r="M1032" s="6"/>
      <c r="N1032" s="6"/>
    </row>
    <row r="1033" spans="5:14">
      <c r="E1033" s="6"/>
      <c r="F1033" s="360"/>
      <c r="J1033" s="6"/>
      <c r="M1033" s="6"/>
      <c r="N1033" s="6"/>
    </row>
    <row r="1034" spans="5:14">
      <c r="E1034" s="6"/>
      <c r="F1034" s="360"/>
      <c r="J1034" s="6"/>
      <c r="M1034" s="6"/>
      <c r="N1034" s="6"/>
    </row>
    <row r="1035" spans="5:14">
      <c r="E1035" s="6"/>
      <c r="F1035" s="360"/>
      <c r="J1035" s="6"/>
      <c r="M1035" s="6"/>
      <c r="N1035" s="6"/>
    </row>
    <row r="1036" spans="5:14">
      <c r="E1036" s="6"/>
      <c r="F1036" s="360"/>
      <c r="J1036" s="6"/>
      <c r="M1036" s="6"/>
      <c r="N1036" s="6"/>
    </row>
    <row r="1037" spans="5:14">
      <c r="E1037" s="6"/>
      <c r="F1037" s="360"/>
      <c r="J1037" s="6"/>
      <c r="M1037" s="6"/>
      <c r="N1037" s="6"/>
    </row>
    <row r="1038" spans="5:14">
      <c r="E1038" s="6"/>
      <c r="F1038" s="360"/>
      <c r="J1038" s="6"/>
      <c r="M1038" s="6"/>
      <c r="N1038" s="6"/>
    </row>
    <row r="1039" spans="5:14">
      <c r="E1039" s="6"/>
      <c r="F1039" s="360"/>
      <c r="J1039" s="6"/>
      <c r="M1039" s="6"/>
      <c r="N1039" s="6"/>
    </row>
    <row r="1040" spans="5:14">
      <c r="E1040" s="6"/>
      <c r="F1040" s="360"/>
      <c r="J1040" s="6"/>
      <c r="M1040" s="6"/>
      <c r="N1040" s="6"/>
    </row>
    <row r="1041" spans="5:14">
      <c r="E1041" s="6"/>
      <c r="F1041" s="360"/>
      <c r="J1041" s="6"/>
      <c r="M1041" s="6"/>
      <c r="N1041" s="6"/>
    </row>
    <row r="1042" spans="5:14">
      <c r="E1042" s="6"/>
      <c r="F1042" s="360"/>
      <c r="J1042" s="6"/>
      <c r="M1042" s="6"/>
      <c r="N1042" s="6"/>
    </row>
    <row r="1043" spans="5:14">
      <c r="E1043" s="6"/>
      <c r="F1043" s="360"/>
      <c r="J1043" s="6"/>
      <c r="M1043" s="6"/>
      <c r="N1043" s="6"/>
    </row>
    <row r="1044" spans="5:14">
      <c r="E1044" s="6"/>
      <c r="F1044" s="360"/>
      <c r="J1044" s="6"/>
      <c r="M1044" s="6"/>
      <c r="N1044" s="6"/>
    </row>
    <row r="1045" spans="5:14">
      <c r="E1045" s="6"/>
      <c r="F1045" s="360"/>
      <c r="J1045" s="6"/>
      <c r="M1045" s="6"/>
      <c r="N1045" s="6"/>
    </row>
    <row r="1046" spans="5:14">
      <c r="E1046" s="6"/>
      <c r="F1046" s="360"/>
      <c r="J1046" s="6"/>
      <c r="M1046" s="6"/>
      <c r="N1046" s="6"/>
    </row>
    <row r="1047" spans="5:14">
      <c r="E1047" s="6"/>
      <c r="F1047" s="360"/>
      <c r="J1047" s="6"/>
      <c r="M1047" s="6"/>
      <c r="N1047" s="6"/>
    </row>
    <row r="1048" spans="5:14">
      <c r="E1048" s="6"/>
      <c r="F1048" s="360"/>
      <c r="J1048" s="6"/>
      <c r="M1048" s="6"/>
      <c r="N1048" s="6"/>
    </row>
    <row r="1049" spans="5:14">
      <c r="E1049" s="6"/>
      <c r="F1049" s="360"/>
      <c r="J1049" s="6"/>
      <c r="M1049" s="6"/>
      <c r="N1049" s="6"/>
    </row>
    <row r="1050" spans="5:14">
      <c r="E1050" s="6"/>
      <c r="F1050" s="360"/>
      <c r="J1050" s="6"/>
      <c r="M1050" s="6"/>
      <c r="N1050" s="6"/>
    </row>
    <row r="1051" spans="5:14">
      <c r="E1051" s="6"/>
      <c r="F1051" s="360"/>
      <c r="J1051" s="6"/>
      <c r="M1051" s="6"/>
      <c r="N1051" s="6"/>
    </row>
    <row r="1052" spans="5:14">
      <c r="E1052" s="6"/>
      <c r="F1052" s="360"/>
      <c r="J1052" s="6"/>
      <c r="M1052" s="6"/>
      <c r="N1052" s="6"/>
    </row>
    <row r="1053" spans="5:14">
      <c r="E1053" s="6"/>
      <c r="F1053" s="360"/>
      <c r="J1053" s="6"/>
      <c r="M1053" s="6"/>
      <c r="N1053" s="6"/>
    </row>
    <row r="1054" spans="5:14">
      <c r="E1054" s="6"/>
      <c r="F1054" s="360"/>
      <c r="J1054" s="6"/>
      <c r="M1054" s="6"/>
      <c r="N1054" s="6"/>
    </row>
    <row r="1055" spans="5:14">
      <c r="E1055" s="6"/>
      <c r="F1055" s="360"/>
      <c r="J1055" s="6"/>
      <c r="M1055" s="6"/>
      <c r="N1055" s="6"/>
    </row>
    <row r="1056" spans="5:14">
      <c r="E1056" s="6"/>
      <c r="F1056" s="360"/>
      <c r="J1056" s="6"/>
      <c r="M1056" s="6"/>
      <c r="N1056" s="6"/>
    </row>
    <row r="1057" spans="5:14">
      <c r="E1057" s="6"/>
      <c r="F1057" s="360"/>
      <c r="J1057" s="6"/>
      <c r="M1057" s="6"/>
      <c r="N1057" s="6"/>
    </row>
    <row r="1058" spans="5:14">
      <c r="E1058" s="6"/>
      <c r="F1058" s="360"/>
      <c r="J1058" s="6"/>
      <c r="M1058" s="6"/>
      <c r="N1058" s="6"/>
    </row>
    <row r="1059" spans="5:14">
      <c r="E1059" s="6"/>
      <c r="F1059" s="360"/>
      <c r="J1059" s="6"/>
      <c r="M1059" s="6"/>
      <c r="N1059" s="6"/>
    </row>
    <row r="1060" spans="5:14">
      <c r="E1060" s="6"/>
      <c r="F1060" s="360"/>
      <c r="J1060" s="6"/>
      <c r="M1060" s="6"/>
      <c r="N1060" s="6"/>
    </row>
    <row r="1061" spans="5:14">
      <c r="E1061" s="6"/>
      <c r="F1061" s="360"/>
      <c r="J1061" s="6"/>
      <c r="M1061" s="6"/>
      <c r="N1061" s="6"/>
    </row>
    <row r="1062" spans="5:14">
      <c r="E1062" s="6"/>
      <c r="F1062" s="360"/>
      <c r="J1062" s="6"/>
      <c r="M1062" s="6"/>
      <c r="N1062" s="6"/>
    </row>
    <row r="1063" spans="5:14">
      <c r="E1063" s="6"/>
      <c r="F1063" s="360"/>
      <c r="J1063" s="6"/>
      <c r="M1063" s="6"/>
      <c r="N1063" s="6"/>
    </row>
    <row r="1064" spans="5:14">
      <c r="E1064" s="6"/>
      <c r="F1064" s="360"/>
      <c r="J1064" s="6"/>
      <c r="M1064" s="6"/>
      <c r="N1064" s="6"/>
    </row>
    <row r="1065" spans="5:14">
      <c r="E1065" s="6"/>
      <c r="F1065" s="360"/>
      <c r="J1065" s="6"/>
      <c r="M1065" s="6"/>
      <c r="N1065" s="6"/>
    </row>
    <row r="1066" spans="5:14">
      <c r="E1066" s="6"/>
      <c r="F1066" s="360"/>
      <c r="J1066" s="6"/>
      <c r="M1066" s="6"/>
      <c r="N1066" s="6"/>
    </row>
    <row r="1067" spans="5:14">
      <c r="E1067" s="6"/>
      <c r="F1067" s="360"/>
      <c r="J1067" s="6"/>
      <c r="M1067" s="6"/>
      <c r="N1067" s="6"/>
    </row>
    <row r="1068" spans="5:14">
      <c r="E1068" s="6"/>
      <c r="F1068" s="360"/>
      <c r="J1068" s="6"/>
      <c r="M1068" s="6"/>
      <c r="N1068" s="6"/>
    </row>
    <row r="1069" spans="5:14">
      <c r="E1069" s="6"/>
      <c r="F1069" s="360"/>
      <c r="J1069" s="6"/>
      <c r="M1069" s="6"/>
      <c r="N1069" s="6"/>
    </row>
    <row r="1070" spans="5:14">
      <c r="E1070" s="6"/>
      <c r="F1070" s="360"/>
      <c r="J1070" s="6"/>
      <c r="M1070" s="6"/>
      <c r="N1070" s="6"/>
    </row>
    <row r="1071" spans="5:14">
      <c r="E1071" s="6"/>
      <c r="F1071" s="360"/>
      <c r="J1071" s="6"/>
      <c r="M1071" s="6"/>
      <c r="N1071" s="6"/>
    </row>
    <row r="1072" spans="5:14">
      <c r="E1072" s="6"/>
      <c r="F1072" s="360"/>
      <c r="J1072" s="6"/>
      <c r="M1072" s="6"/>
      <c r="N1072" s="6"/>
    </row>
    <row r="1073" spans="5:14">
      <c r="E1073" s="6"/>
      <c r="F1073" s="360"/>
      <c r="J1073" s="6"/>
      <c r="M1073" s="6"/>
      <c r="N1073" s="6"/>
    </row>
    <row r="1074" spans="5:14">
      <c r="E1074" s="6"/>
      <c r="F1074" s="360"/>
      <c r="J1074" s="6"/>
      <c r="M1074" s="6"/>
      <c r="N1074" s="6"/>
    </row>
    <row r="1075" spans="5:14">
      <c r="E1075" s="6"/>
      <c r="F1075" s="360"/>
      <c r="J1075" s="6"/>
      <c r="M1075" s="6"/>
      <c r="N1075" s="6"/>
    </row>
    <row r="1076" spans="5:14">
      <c r="E1076" s="6"/>
      <c r="F1076" s="360"/>
      <c r="J1076" s="6"/>
      <c r="M1076" s="6"/>
      <c r="N1076" s="6"/>
    </row>
    <row r="1077" spans="5:14">
      <c r="E1077" s="6"/>
      <c r="F1077" s="360"/>
      <c r="J1077" s="6"/>
      <c r="M1077" s="6"/>
      <c r="N1077" s="6"/>
    </row>
    <row r="1078" spans="5:14">
      <c r="E1078" s="6"/>
      <c r="F1078" s="360"/>
      <c r="J1078" s="6"/>
      <c r="M1078" s="6"/>
      <c r="N1078" s="6"/>
    </row>
    <row r="1079" spans="5:14">
      <c r="E1079" s="6"/>
      <c r="F1079" s="360"/>
      <c r="J1079" s="6"/>
      <c r="M1079" s="6"/>
      <c r="N1079" s="6"/>
    </row>
    <row r="1080" spans="5:14">
      <c r="E1080" s="6"/>
      <c r="F1080" s="360"/>
      <c r="J1080" s="6"/>
      <c r="M1080" s="6"/>
      <c r="N1080" s="6"/>
    </row>
  </sheetData>
  <phoneticPr fontId="0" type="noConversion"/>
  <pageMargins left="0.75" right="0.75" top="1" bottom="1" header="0.5" footer="0.5"/>
  <pageSetup paperSize="9" scale="61" orientation="portrait" horizontalDpi="300" verticalDpi="300" r:id="rId1"/>
  <headerFooter alignWithMargins="0">
    <oddHeader xml:space="preserve">&amp;R&amp;D&amp;LReclaim 7.0 Project: Baffinland Iron Mine     </oddHeader>
    <oddFooter>&amp;L&amp;F&amp;R&amp;P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BQ1056"/>
  <sheetViews>
    <sheetView zoomScaleNormal="100" workbookViewId="0">
      <selection activeCell="G7" sqref="G7"/>
    </sheetView>
  </sheetViews>
  <sheetFormatPr defaultColWidth="9.81640625" defaultRowHeight="13.2"/>
  <cols>
    <col min="1" max="1" width="1.90625" style="6" customWidth="1"/>
    <col min="2" max="3" width="29.54296875" style="6" customWidth="1"/>
    <col min="4" max="4" width="8.90625" style="13" customWidth="1"/>
    <col min="5" max="5" width="8" style="4" customWidth="1"/>
    <col min="6" max="6" width="7" style="4" customWidth="1"/>
    <col min="7" max="7" width="20.81640625" style="4" bestFit="1" customWidth="1"/>
    <col min="8" max="8" width="11.453125" style="6" customWidth="1"/>
    <col min="9" max="9" width="5.08984375" style="6" customWidth="1"/>
    <col min="10" max="10" width="11.453125" style="6" customWidth="1"/>
    <col min="11" max="11" width="9.453125" style="6" customWidth="1"/>
    <col min="12" max="12" width="3.36328125" style="6" customWidth="1"/>
    <col min="13" max="13" width="30.54296875" style="6" customWidth="1"/>
    <col min="14" max="14" width="14.90625" style="13" customWidth="1"/>
    <col min="15" max="15" width="10.08984375" style="4" customWidth="1"/>
    <col min="16" max="16" width="8.08984375" style="4" customWidth="1"/>
    <col min="17" max="17" width="8.36328125" style="6" customWidth="1"/>
    <col min="18" max="18" width="11.453125" style="6" customWidth="1"/>
    <col min="19" max="19" width="9.453125" style="6" customWidth="1"/>
    <col min="20" max="20" width="3.36328125" style="6" customWidth="1"/>
    <col min="21" max="21" width="30.54296875" style="6" customWidth="1"/>
    <col min="22" max="22" width="14.90625" style="6" customWidth="1"/>
    <col min="23" max="23" width="10.08984375" style="6" customWidth="1"/>
    <col min="24" max="24" width="8.08984375" style="6" customWidth="1"/>
    <col min="25" max="25" width="8.36328125" style="6" customWidth="1"/>
    <col min="26" max="26" width="11.453125" style="6" customWidth="1"/>
    <col min="27" max="27" width="9.453125" style="6" customWidth="1"/>
    <col min="28" max="28" width="3.36328125" style="6" customWidth="1"/>
    <col min="29" max="29" width="30.54296875" style="6" customWidth="1"/>
    <col min="30" max="30" width="14.90625" style="6" customWidth="1"/>
    <col min="31" max="31" width="10.08984375" style="6" customWidth="1"/>
    <col min="32" max="32" width="8.08984375" style="6" customWidth="1"/>
    <col min="33" max="33" width="8.36328125" style="6" customWidth="1"/>
    <col min="34" max="34" width="11.453125" style="6" customWidth="1"/>
    <col min="35" max="35" width="9.453125" style="6" customWidth="1"/>
    <col min="36" max="36" width="3.36328125" style="6" customWidth="1"/>
    <col min="37" max="37" width="30.54296875" style="6" customWidth="1"/>
    <col min="38" max="38" width="14.90625" style="6" customWidth="1"/>
    <col min="39" max="39" width="10.08984375" style="6" customWidth="1"/>
    <col min="40" max="40" width="8.08984375" style="6" customWidth="1"/>
    <col min="41" max="41" width="8.36328125" style="6" customWidth="1"/>
    <col min="42" max="42" width="11.453125" style="6" customWidth="1"/>
    <col min="43" max="43" width="9.453125" style="6" customWidth="1"/>
    <col min="44" max="44" width="3.36328125" style="6" customWidth="1"/>
    <col min="45" max="45" width="30.54296875" style="6" customWidth="1"/>
    <col min="46" max="46" width="14.90625" style="6" customWidth="1"/>
    <col min="47" max="47" width="10.08984375" style="6" customWidth="1"/>
    <col min="48" max="48" width="8.08984375" style="6" customWidth="1"/>
    <col min="49" max="49" width="8.36328125" style="6" customWidth="1"/>
    <col min="50" max="50" width="11.453125" style="6" customWidth="1"/>
    <col min="51" max="51" width="9.453125" style="6" customWidth="1"/>
    <col min="52" max="16384" width="9.81640625" style="6"/>
  </cols>
  <sheetData>
    <row r="1" spans="1:69" s="103" customFormat="1" ht="24.75" customHeight="1">
      <c r="A1" s="6">
        <v>1</v>
      </c>
      <c r="B1" s="266" t="s">
        <v>1380</v>
      </c>
      <c r="C1" s="267"/>
      <c r="D1" s="25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B2" s="45"/>
      <c r="C2" s="45"/>
      <c r="D2" s="46"/>
      <c r="E2" s="47"/>
      <c r="F2" s="47"/>
      <c r="G2" s="47"/>
      <c r="H2" s="48"/>
      <c r="I2" s="6"/>
      <c r="J2" s="6"/>
    </row>
    <row r="3" spans="1:69" s="103" customFormat="1" ht="33" customHeight="1">
      <c r="A3" s="6"/>
      <c r="B3" s="251" t="s">
        <v>4</v>
      </c>
      <c r="C3" s="251" t="s">
        <v>333</v>
      </c>
      <c r="D3" s="252" t="s">
        <v>191</v>
      </c>
      <c r="E3" s="253" t="s">
        <v>190</v>
      </c>
      <c r="F3" s="253" t="s">
        <v>192</v>
      </c>
      <c r="G3" s="254" t="s">
        <v>193</v>
      </c>
      <c r="H3" s="252"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ht="15" customHeight="1">
      <c r="B4" s="68" t="s">
        <v>266</v>
      </c>
      <c r="C4" s="68"/>
      <c r="D4" s="69"/>
      <c r="E4" s="68"/>
      <c r="F4" s="68"/>
      <c r="G4" s="68"/>
      <c r="H4" s="71"/>
      <c r="N4" s="6"/>
      <c r="O4" s="6"/>
      <c r="P4" s="6"/>
    </row>
    <row r="5" spans="1:69" s="19" customFormat="1" ht="75.599999999999994" customHeight="1">
      <c r="B5" s="85" t="s">
        <v>267</v>
      </c>
      <c r="C5" s="456" t="s">
        <v>1452</v>
      </c>
      <c r="D5" s="454" t="s">
        <v>1050</v>
      </c>
      <c r="E5" s="85">
        <f>36*(2*(3*7*10)+(2*7*10))+(72*10)</f>
        <v>20880</v>
      </c>
      <c r="F5" s="85" t="s">
        <v>1372</v>
      </c>
      <c r="G5" s="609">
        <f t="shared" ref="G5:G10" si="0">IF(ISNA(F5),0,INDEX(IF(UPPER(RIGHT(F5,1))=Low,UnitCostLow, IF(UPPER(RIGHT(F5,1))=High,UnitCostHigh,UnitCostSpecified)),MATCH(UPPER(LEFT(F5,LEN(F5)-1)),CostCode,0)))</f>
        <v>90</v>
      </c>
      <c r="H5" s="368">
        <f t="shared" ref="H5:H14" si="1">G5*E5</f>
        <v>1879200</v>
      </c>
    </row>
    <row r="6" spans="1:69" s="19" customFormat="1" ht="91.35" customHeight="1">
      <c r="B6" s="85" t="s">
        <v>597</v>
      </c>
      <c r="C6" s="456" t="s">
        <v>1051</v>
      </c>
      <c r="D6" s="454" t="s">
        <v>1050</v>
      </c>
      <c r="E6" s="85">
        <v>8400</v>
      </c>
      <c r="F6" s="85" t="s">
        <v>1372</v>
      </c>
      <c r="G6" s="609">
        <f t="shared" si="0"/>
        <v>90</v>
      </c>
      <c r="H6" s="368">
        <f t="shared" si="1"/>
        <v>756000</v>
      </c>
    </row>
    <row r="7" spans="1:69" ht="79.95" customHeight="1">
      <c r="B7" s="458" t="s">
        <v>1057</v>
      </c>
      <c r="C7" s="459" t="s">
        <v>1058</v>
      </c>
      <c r="D7" s="460" t="s">
        <v>1059</v>
      </c>
      <c r="E7" s="461">
        <f>0.3*840</f>
        <v>252</v>
      </c>
      <c r="F7" s="462" t="s">
        <v>1443</v>
      </c>
      <c r="G7" s="609">
        <f t="shared" si="0"/>
        <v>75</v>
      </c>
      <c r="H7" s="463">
        <f t="shared" si="1"/>
        <v>18900</v>
      </c>
      <c r="N7" s="6"/>
      <c r="O7" s="6"/>
      <c r="P7" s="6"/>
    </row>
    <row r="8" spans="1:69" ht="91.35" customHeight="1">
      <c r="B8" s="458" t="s">
        <v>1060</v>
      </c>
      <c r="C8" s="459" t="s">
        <v>1058</v>
      </c>
      <c r="D8" s="460" t="s">
        <v>1059</v>
      </c>
      <c r="E8" s="461">
        <f>0.7*840</f>
        <v>588</v>
      </c>
      <c r="F8" s="462" t="s">
        <v>1444</v>
      </c>
      <c r="G8" s="609">
        <f t="shared" si="0"/>
        <v>85.45</v>
      </c>
      <c r="H8" s="327">
        <f>G8*E8</f>
        <v>50244.6</v>
      </c>
      <c r="N8" s="6"/>
      <c r="O8" s="6"/>
      <c r="P8" s="6"/>
    </row>
    <row r="9" spans="1:69" ht="34.950000000000003" customHeight="1">
      <c r="B9" s="467" t="s">
        <v>1061</v>
      </c>
      <c r="C9" s="464" t="s">
        <v>1062</v>
      </c>
      <c r="D9" s="460" t="s">
        <v>1059</v>
      </c>
      <c r="E9" s="465">
        <v>840</v>
      </c>
      <c r="F9" s="466" t="s">
        <v>1445</v>
      </c>
      <c r="G9" s="609">
        <f t="shared" si="0"/>
        <v>225</v>
      </c>
      <c r="H9" s="327">
        <f t="shared" si="1"/>
        <v>189000</v>
      </c>
      <c r="N9" s="6"/>
      <c r="O9" s="6"/>
      <c r="P9" s="6"/>
    </row>
    <row r="10" spans="1:69" ht="33.6" customHeight="1">
      <c r="B10" s="464" t="s">
        <v>1064</v>
      </c>
      <c r="C10" s="456" t="s">
        <v>1416</v>
      </c>
      <c r="D10" s="460" t="s">
        <v>1059</v>
      </c>
      <c r="E10" s="465">
        <f>36*30*3</f>
        <v>3240</v>
      </c>
      <c r="F10" s="466" t="s">
        <v>1445</v>
      </c>
      <c r="G10" s="609">
        <f t="shared" si="0"/>
        <v>225</v>
      </c>
      <c r="H10" s="327">
        <f t="shared" si="1"/>
        <v>729000</v>
      </c>
      <c r="N10" s="6"/>
      <c r="O10" s="6"/>
      <c r="P10" s="6"/>
    </row>
    <row r="11" spans="1:69" ht="15" customHeight="1">
      <c r="B11" s="464" t="s">
        <v>1065</v>
      </c>
      <c r="C11" s="456" t="s">
        <v>1066</v>
      </c>
      <c r="D11" s="466" t="s">
        <v>1050</v>
      </c>
      <c r="E11" s="465">
        <f>56*10</f>
        <v>560</v>
      </c>
      <c r="F11" s="466" t="s">
        <v>1376</v>
      </c>
      <c r="G11" s="609">
        <f t="shared" ref="G11" si="2">IF(ISNA(F11),0,INDEX(IF(UPPER(RIGHT(F11,1))=Low,UnitCostLow, IF(UPPER(RIGHT(F11,1))=High,UnitCostHigh,UnitCostSpecified)),MATCH(UPPER(LEFT(F11,LEN(F11)-1)),CostCode,0)))</f>
        <v>125</v>
      </c>
      <c r="H11" s="327">
        <f t="shared" si="1"/>
        <v>70000</v>
      </c>
      <c r="N11" s="6"/>
      <c r="O11" s="6"/>
      <c r="P11" s="6"/>
    </row>
    <row r="12" spans="1:69" ht="15" customHeight="1">
      <c r="B12" s="20" t="s">
        <v>596</v>
      </c>
      <c r="C12" s="20"/>
      <c r="D12" s="21" t="s">
        <v>239</v>
      </c>
      <c r="E12" s="20"/>
      <c r="F12" s="20" t="s">
        <v>864</v>
      </c>
      <c r="G12" s="20">
        <v>0</v>
      </c>
      <c r="H12" s="22">
        <f>G12*E12</f>
        <v>0</v>
      </c>
      <c r="N12" s="6"/>
      <c r="O12" s="6"/>
      <c r="P12" s="6"/>
    </row>
    <row r="13" spans="1:69" ht="15" customHeight="1">
      <c r="B13" s="165" t="s">
        <v>526</v>
      </c>
      <c r="C13" s="165"/>
      <c r="D13" s="21" t="s">
        <v>9</v>
      </c>
      <c r="E13" s="20">
        <v>3</v>
      </c>
      <c r="F13" s="20" t="s">
        <v>1053</v>
      </c>
      <c r="G13" s="609">
        <f>IF(ISNA(F13),0,INDEX(IF(UPPER(RIGHT(F13,1))=Low,UnitCostLow, IF(UPPER(RIGHT(F13,1))=High,UnitCostHigh,UnitCostSpecified)),MATCH(UPPER(LEFT(F13,LEN(F13)-1)),CostCode,0)))</f>
        <v>30000</v>
      </c>
      <c r="H13" s="22">
        <f t="shared" si="1"/>
        <v>90000</v>
      </c>
      <c r="N13" s="6"/>
      <c r="O13" s="6"/>
      <c r="P13" s="6"/>
    </row>
    <row r="14" spans="1:69" ht="15" customHeight="1">
      <c r="B14" s="165" t="s">
        <v>412</v>
      </c>
      <c r="C14" s="165"/>
      <c r="D14" s="21" t="s">
        <v>9</v>
      </c>
      <c r="E14" s="20">
        <v>3</v>
      </c>
      <c r="F14" s="20" t="s">
        <v>1054</v>
      </c>
      <c r="G14" s="609">
        <f>IF(ISNA(F14),0,INDEX(IF(UPPER(RIGHT(F14,1))=Low,UnitCostLow, IF(UPPER(RIGHT(F14,1))=High,UnitCostHigh,UnitCostSpecified)),MATCH(UPPER(LEFT(F14,LEN(F14)-1)),CostCode,0)))</f>
        <v>20000</v>
      </c>
      <c r="H14" s="22">
        <f t="shared" si="1"/>
        <v>60000</v>
      </c>
      <c r="N14" s="6"/>
      <c r="O14" s="6"/>
      <c r="P14" s="6"/>
    </row>
    <row r="15" spans="1:69" s="19" customFormat="1" ht="36" customHeight="1">
      <c r="B15" s="86" t="s">
        <v>1052</v>
      </c>
      <c r="C15" s="455" t="s">
        <v>1056</v>
      </c>
      <c r="D15" s="454" t="s">
        <v>9</v>
      </c>
      <c r="E15" s="85">
        <v>1</v>
      </c>
      <c r="F15" s="85" t="s">
        <v>1055</v>
      </c>
      <c r="G15" s="609">
        <f>IF(ISNA(F15),0,INDEX(IF(UPPER(RIGHT(F15,1))=Low,UnitCostLow, IF(UPPER(RIGHT(F15,1))=High,UnitCostHigh,UnitCostSpecified)),MATCH(UPPER(LEFT(F15,LEN(F15)-1)),CostCode,0)))</f>
        <v>20000</v>
      </c>
      <c r="H15" s="368">
        <f t="shared" ref="H15" si="3">G15*E15</f>
        <v>20000</v>
      </c>
    </row>
    <row r="16" spans="1:69" ht="15" customHeight="1">
      <c r="B16" s="172"/>
      <c r="C16" s="172"/>
      <c r="D16" s="43"/>
      <c r="E16" s="36"/>
      <c r="F16" s="36"/>
      <c r="G16" s="43" t="s">
        <v>1377</v>
      </c>
      <c r="H16" s="44">
        <f>SUM(H5:H15)</f>
        <v>3862344.6</v>
      </c>
      <c r="N16" s="6"/>
      <c r="O16" s="6"/>
      <c r="P16" s="6"/>
    </row>
    <row r="17" spans="1:16" s="100" customFormat="1" ht="15" customHeight="1" thickBot="1">
      <c r="A17" s="6"/>
      <c r="B17" s="150" t="s">
        <v>413</v>
      </c>
      <c r="C17" s="149"/>
      <c r="D17" s="150" t="s">
        <v>60</v>
      </c>
      <c r="E17" s="659">
        <v>3</v>
      </c>
      <c r="F17" s="151"/>
      <c r="G17" s="323" t="s">
        <v>437</v>
      </c>
      <c r="H17" s="203">
        <f>H16</f>
        <v>3862344.6</v>
      </c>
      <c r="I17" s="6"/>
    </row>
    <row r="18" spans="1:16">
      <c r="D18" s="6"/>
      <c r="E18" s="6"/>
      <c r="F18" s="6"/>
      <c r="N18" s="6"/>
      <c r="O18" s="6"/>
      <c r="P18" s="6"/>
    </row>
    <row r="19" spans="1:16">
      <c r="D19" s="6"/>
      <c r="E19" s="6"/>
      <c r="F19" s="6"/>
      <c r="N19" s="6"/>
      <c r="O19" s="6"/>
      <c r="P19" s="6"/>
    </row>
    <row r="20" spans="1:16">
      <c r="D20" s="6"/>
      <c r="E20" s="6"/>
      <c r="F20" s="6"/>
      <c r="N20" s="6"/>
      <c r="O20" s="6"/>
      <c r="P20" s="6"/>
    </row>
    <row r="21" spans="1:16">
      <c r="D21" s="6"/>
      <c r="E21" s="6"/>
      <c r="F21" s="6"/>
      <c r="N21" s="6"/>
      <c r="O21" s="6"/>
      <c r="P21" s="6"/>
    </row>
    <row r="22" spans="1:16">
      <c r="D22" s="6"/>
      <c r="E22" s="6"/>
      <c r="F22" s="6"/>
      <c r="N22" s="6"/>
      <c r="O22" s="6"/>
      <c r="P22" s="6"/>
    </row>
    <row r="23" spans="1:16">
      <c r="D23" s="6"/>
      <c r="E23" s="6"/>
      <c r="F23" s="6"/>
      <c r="N23" s="6"/>
      <c r="O23" s="6"/>
      <c r="P23" s="6"/>
    </row>
    <row r="24" spans="1:16">
      <c r="E24" s="6"/>
      <c r="F24" s="6"/>
      <c r="N24" s="6"/>
      <c r="O24" s="6"/>
      <c r="P24" s="6"/>
    </row>
    <row r="25" spans="1:16">
      <c r="E25" s="6"/>
      <c r="F25" s="6"/>
      <c r="N25" s="6"/>
      <c r="O25" s="6"/>
      <c r="P25" s="6"/>
    </row>
    <row r="26" spans="1:16">
      <c r="E26" s="6"/>
      <c r="F26" s="6"/>
      <c r="N26" s="6"/>
      <c r="O26" s="6"/>
      <c r="P26" s="6"/>
    </row>
    <row r="27" spans="1:16">
      <c r="E27" s="6"/>
      <c r="F27" s="6"/>
      <c r="N27" s="6"/>
      <c r="O27" s="6"/>
      <c r="P27" s="6"/>
    </row>
    <row r="28" spans="1:16">
      <c r="E28" s="6"/>
      <c r="F28" s="6"/>
      <c r="N28" s="6"/>
      <c r="O28" s="6"/>
      <c r="P28" s="6"/>
    </row>
    <row r="29" spans="1:16">
      <c r="E29" s="6"/>
      <c r="F29" s="6"/>
      <c r="N29" s="6"/>
      <c r="O29" s="6"/>
      <c r="P29" s="6"/>
    </row>
    <row r="30" spans="1:16">
      <c r="E30" s="6"/>
      <c r="F30" s="6"/>
      <c r="N30" s="6"/>
      <c r="O30" s="6"/>
      <c r="P30" s="6"/>
    </row>
    <row r="31" spans="1:16">
      <c r="D31" s="6"/>
      <c r="E31" s="6"/>
      <c r="F31" s="6"/>
      <c r="N31" s="6"/>
      <c r="O31" s="6"/>
      <c r="P31" s="6"/>
    </row>
    <row r="32" spans="1:16">
      <c r="D32" s="6"/>
      <c r="E32" s="6"/>
      <c r="F32" s="6"/>
      <c r="N32" s="6"/>
      <c r="O32" s="6"/>
      <c r="P32" s="6"/>
    </row>
    <row r="33" spans="4:16">
      <c r="D33" s="6"/>
      <c r="E33" s="6"/>
      <c r="F33" s="6"/>
      <c r="N33" s="6"/>
      <c r="O33" s="6"/>
      <c r="P33" s="6"/>
    </row>
    <row r="34" spans="4:16">
      <c r="D34" s="6"/>
      <c r="E34" s="6"/>
      <c r="F34" s="6"/>
      <c r="N34" s="6"/>
      <c r="O34" s="6"/>
      <c r="P34" s="6"/>
    </row>
    <row r="35" spans="4:16">
      <c r="D35" s="6"/>
      <c r="E35" s="6"/>
      <c r="F35" s="6"/>
      <c r="N35" s="6"/>
      <c r="O35" s="6"/>
      <c r="P35" s="6"/>
    </row>
    <row r="36" spans="4:16">
      <c r="D36" s="6"/>
      <c r="E36" s="6"/>
      <c r="F36" s="6"/>
      <c r="N36" s="6"/>
      <c r="O36" s="6"/>
      <c r="P36" s="6"/>
    </row>
    <row r="37" spans="4:16">
      <c r="D37" s="6"/>
      <c r="E37" s="6"/>
      <c r="F37" s="6"/>
      <c r="N37" s="6"/>
      <c r="O37" s="6"/>
      <c r="P37" s="6"/>
    </row>
    <row r="38" spans="4:16">
      <c r="D38" s="6"/>
      <c r="E38" s="6"/>
      <c r="F38" s="6"/>
      <c r="N38" s="6"/>
      <c r="O38" s="6"/>
      <c r="P38" s="6"/>
    </row>
    <row r="39" spans="4:16">
      <c r="D39" s="6"/>
      <c r="E39" s="6"/>
      <c r="F39" s="6"/>
      <c r="N39" s="6"/>
      <c r="O39" s="6"/>
      <c r="P39" s="6"/>
    </row>
    <row r="40" spans="4:16">
      <c r="D40" s="6"/>
      <c r="E40" s="6"/>
      <c r="F40" s="6"/>
      <c r="N40" s="6"/>
      <c r="O40" s="6"/>
      <c r="P40" s="6"/>
    </row>
    <row r="41" spans="4:16">
      <c r="D41" s="6"/>
      <c r="E41" s="6"/>
      <c r="F41" s="6"/>
      <c r="N41" s="6"/>
      <c r="O41" s="6"/>
      <c r="P41" s="6"/>
    </row>
    <row r="42" spans="4:16">
      <c r="D42" s="6"/>
      <c r="E42" s="6"/>
      <c r="F42" s="6"/>
      <c r="N42" s="6"/>
      <c r="O42" s="6"/>
      <c r="P42" s="6"/>
    </row>
    <row r="43" spans="4:16">
      <c r="D43" s="6"/>
      <c r="E43" s="6"/>
      <c r="F43" s="6"/>
      <c r="N43" s="6"/>
      <c r="O43" s="6"/>
      <c r="P43" s="6"/>
    </row>
    <row r="44" spans="4:16">
      <c r="D44" s="6"/>
      <c r="E44" s="6"/>
      <c r="F44" s="6"/>
      <c r="N44" s="6"/>
      <c r="O44" s="6"/>
      <c r="P44" s="6"/>
    </row>
    <row r="45" spans="4:16">
      <c r="D45" s="6"/>
      <c r="E45" s="6"/>
      <c r="F45" s="6"/>
      <c r="N45" s="6"/>
      <c r="O45" s="6"/>
      <c r="P45" s="6"/>
    </row>
    <row r="46" spans="4:16">
      <c r="D46" s="6"/>
      <c r="E46" s="6"/>
      <c r="F46" s="6"/>
      <c r="N46" s="6"/>
      <c r="O46" s="6"/>
      <c r="P46" s="6"/>
    </row>
    <row r="47" spans="4:16">
      <c r="D47" s="6"/>
      <c r="E47" s="6"/>
      <c r="F47" s="6"/>
      <c r="N47" s="6"/>
      <c r="O47" s="6"/>
      <c r="P47" s="6"/>
    </row>
    <row r="48" spans="4:16">
      <c r="D48" s="6"/>
      <c r="E48" s="6"/>
      <c r="F48" s="6"/>
      <c r="N48" s="6"/>
      <c r="O48" s="6"/>
      <c r="P48" s="6"/>
    </row>
    <row r="49" spans="4:16">
      <c r="D49" s="6"/>
      <c r="E49" s="6"/>
      <c r="F49" s="6"/>
      <c r="N49" s="6"/>
      <c r="O49" s="6"/>
      <c r="P49" s="6"/>
    </row>
    <row r="50" spans="4:16">
      <c r="D50" s="6"/>
      <c r="E50" s="6"/>
      <c r="F50" s="6"/>
      <c r="N50" s="6"/>
      <c r="O50" s="6"/>
      <c r="P50" s="6"/>
    </row>
    <row r="51" spans="4:16">
      <c r="D51" s="6"/>
      <c r="E51" s="6"/>
      <c r="F51" s="6"/>
      <c r="N51" s="6"/>
      <c r="O51" s="6"/>
      <c r="P51" s="6"/>
    </row>
    <row r="52" spans="4:16">
      <c r="D52" s="6"/>
      <c r="E52" s="6"/>
      <c r="F52" s="6"/>
      <c r="N52" s="6"/>
      <c r="O52" s="6"/>
      <c r="P52" s="6"/>
    </row>
    <row r="53" spans="4:16">
      <c r="D53" s="6"/>
      <c r="E53" s="6"/>
      <c r="F53" s="6"/>
      <c r="N53" s="6"/>
      <c r="O53" s="6"/>
      <c r="P53" s="6"/>
    </row>
    <row r="54" spans="4:16">
      <c r="D54" s="6"/>
      <c r="E54" s="6"/>
      <c r="F54" s="6"/>
      <c r="N54" s="6"/>
      <c r="O54" s="6"/>
      <c r="P54" s="6"/>
    </row>
    <row r="55" spans="4:16">
      <c r="D55" s="6"/>
      <c r="E55" s="6"/>
      <c r="F55" s="6"/>
      <c r="N55" s="6"/>
      <c r="O55" s="6"/>
      <c r="P55" s="6"/>
    </row>
    <row r="56" spans="4:16">
      <c r="D56" s="6"/>
      <c r="E56" s="6"/>
      <c r="F56" s="6"/>
      <c r="N56" s="6"/>
      <c r="O56" s="6"/>
      <c r="P56" s="6"/>
    </row>
    <row r="57" spans="4:16">
      <c r="D57" s="6"/>
      <c r="E57" s="6"/>
      <c r="F57" s="6"/>
      <c r="N57" s="6"/>
      <c r="O57" s="6"/>
      <c r="P57" s="6"/>
    </row>
    <row r="58" spans="4:16">
      <c r="D58" s="6"/>
      <c r="E58" s="6"/>
      <c r="F58" s="6"/>
      <c r="N58" s="6"/>
      <c r="O58" s="6"/>
      <c r="P58" s="6"/>
    </row>
    <row r="59" spans="4:16">
      <c r="D59" s="6"/>
      <c r="E59" s="6"/>
      <c r="F59" s="6"/>
      <c r="N59" s="6"/>
      <c r="O59" s="6"/>
      <c r="P59" s="6"/>
    </row>
    <row r="60" spans="4:16">
      <c r="D60" s="6"/>
      <c r="E60" s="6"/>
      <c r="F60" s="6"/>
      <c r="N60" s="6"/>
      <c r="O60" s="6"/>
      <c r="P60" s="6"/>
    </row>
    <row r="61" spans="4:16">
      <c r="D61" s="6"/>
      <c r="E61" s="6"/>
      <c r="F61" s="6"/>
      <c r="N61" s="6"/>
      <c r="O61" s="6"/>
      <c r="P61" s="6"/>
    </row>
    <row r="62" spans="4:16">
      <c r="D62" s="6"/>
      <c r="E62" s="6"/>
      <c r="F62" s="6"/>
      <c r="N62" s="6"/>
      <c r="O62" s="6"/>
      <c r="P62" s="6"/>
    </row>
    <row r="63" spans="4:16">
      <c r="D63" s="6"/>
      <c r="E63" s="6"/>
      <c r="F63" s="6"/>
      <c r="N63" s="6"/>
      <c r="O63" s="6"/>
      <c r="P63" s="6"/>
    </row>
    <row r="64" spans="4:16">
      <c r="D64" s="6"/>
      <c r="E64" s="6"/>
      <c r="F64" s="6"/>
      <c r="N64" s="6"/>
      <c r="O64" s="6"/>
      <c r="P64" s="6"/>
    </row>
    <row r="65" spans="4:16">
      <c r="D65" s="6"/>
      <c r="E65" s="6"/>
      <c r="F65" s="6"/>
      <c r="N65" s="6"/>
      <c r="O65" s="6"/>
      <c r="P65" s="6"/>
    </row>
    <row r="66" spans="4:16">
      <c r="D66" s="6"/>
      <c r="E66" s="6"/>
      <c r="F66" s="6"/>
      <c r="N66" s="6"/>
      <c r="O66" s="6"/>
      <c r="P66" s="6"/>
    </row>
    <row r="67" spans="4:16">
      <c r="D67" s="6"/>
      <c r="E67" s="6"/>
      <c r="F67" s="6"/>
      <c r="N67" s="6"/>
      <c r="O67" s="6"/>
      <c r="P67" s="6"/>
    </row>
    <row r="68" spans="4:16">
      <c r="D68" s="6"/>
      <c r="E68" s="6"/>
      <c r="F68" s="6"/>
      <c r="N68" s="6"/>
      <c r="O68" s="6"/>
      <c r="P68" s="6"/>
    </row>
    <row r="69" spans="4:16">
      <c r="D69" s="6"/>
      <c r="E69" s="6"/>
      <c r="F69" s="6"/>
      <c r="N69" s="6"/>
      <c r="O69" s="6"/>
      <c r="P69" s="6"/>
    </row>
    <row r="70" spans="4:16">
      <c r="D70" s="6"/>
      <c r="E70" s="6"/>
      <c r="F70" s="6"/>
      <c r="N70" s="6"/>
      <c r="O70" s="6"/>
      <c r="P70" s="6"/>
    </row>
    <row r="71" spans="4:16">
      <c r="D71" s="6"/>
      <c r="E71" s="6"/>
      <c r="F71" s="6"/>
      <c r="N71" s="6"/>
      <c r="O71" s="6"/>
      <c r="P71" s="6"/>
    </row>
    <row r="72" spans="4:16">
      <c r="D72" s="6"/>
      <c r="E72" s="6"/>
      <c r="F72" s="6"/>
      <c r="N72" s="6"/>
      <c r="O72" s="6"/>
      <c r="P72" s="6"/>
    </row>
    <row r="73" spans="4:16">
      <c r="D73" s="6"/>
      <c r="E73" s="6"/>
      <c r="F73" s="6"/>
      <c r="N73" s="6"/>
      <c r="O73" s="6"/>
      <c r="P73" s="6"/>
    </row>
    <row r="74" spans="4:16">
      <c r="D74" s="6"/>
      <c r="E74" s="6"/>
      <c r="F74" s="6"/>
      <c r="N74" s="6"/>
      <c r="O74" s="6"/>
      <c r="P74" s="6"/>
    </row>
    <row r="75" spans="4:16">
      <c r="D75" s="6"/>
      <c r="E75" s="6"/>
      <c r="F75" s="6"/>
      <c r="N75" s="6"/>
      <c r="O75" s="6"/>
      <c r="P75" s="6"/>
    </row>
    <row r="76" spans="4:16">
      <c r="D76" s="6"/>
      <c r="E76" s="6"/>
      <c r="F76" s="6"/>
      <c r="N76" s="6"/>
      <c r="O76" s="6"/>
      <c r="P76" s="6"/>
    </row>
    <row r="77" spans="4:16">
      <c r="D77" s="6"/>
      <c r="E77" s="6"/>
      <c r="F77" s="6"/>
      <c r="N77" s="6"/>
      <c r="O77" s="6"/>
      <c r="P77" s="6"/>
    </row>
    <row r="78" spans="4:16">
      <c r="D78" s="6"/>
      <c r="E78" s="6"/>
      <c r="F78" s="6"/>
      <c r="N78" s="6"/>
      <c r="O78" s="6"/>
      <c r="P78" s="6"/>
    </row>
    <row r="79" spans="4:16">
      <c r="D79" s="6"/>
      <c r="E79" s="6"/>
      <c r="F79" s="6"/>
      <c r="N79" s="6"/>
      <c r="O79" s="6"/>
      <c r="P79" s="6"/>
    </row>
    <row r="80" spans="4:16">
      <c r="D80" s="6"/>
      <c r="E80" s="6"/>
      <c r="F80" s="6"/>
      <c r="N80" s="6"/>
      <c r="O80" s="6"/>
      <c r="P80" s="6"/>
    </row>
    <row r="81" spans="4:16">
      <c r="D81" s="6"/>
      <c r="E81" s="6"/>
      <c r="F81" s="6"/>
      <c r="N81" s="6"/>
      <c r="O81" s="6"/>
      <c r="P81" s="6"/>
    </row>
    <row r="82" spans="4:16">
      <c r="D82" s="6"/>
      <c r="E82" s="6"/>
      <c r="F82" s="6"/>
      <c r="N82" s="6"/>
      <c r="O82" s="6"/>
      <c r="P82" s="6"/>
    </row>
    <row r="83" spans="4:16">
      <c r="D83" s="6"/>
      <c r="E83" s="6"/>
      <c r="F83" s="6"/>
      <c r="N83" s="6"/>
      <c r="O83" s="6"/>
      <c r="P83" s="6"/>
    </row>
    <row r="84" spans="4:16">
      <c r="D84" s="6"/>
      <c r="E84" s="6"/>
      <c r="F84" s="6"/>
      <c r="N84" s="6"/>
      <c r="O84" s="6"/>
      <c r="P84" s="6"/>
    </row>
    <row r="85" spans="4:16">
      <c r="D85" s="6"/>
      <c r="E85" s="6"/>
      <c r="F85" s="6"/>
      <c r="N85" s="6"/>
      <c r="O85" s="6"/>
      <c r="P85" s="6"/>
    </row>
    <row r="86" spans="4:16">
      <c r="D86" s="6"/>
      <c r="E86" s="6"/>
      <c r="F86" s="6"/>
      <c r="N86" s="6"/>
      <c r="O86" s="6"/>
      <c r="P86" s="6"/>
    </row>
    <row r="87" spans="4:16">
      <c r="D87" s="6"/>
      <c r="E87" s="6"/>
      <c r="F87" s="6"/>
      <c r="N87" s="6"/>
      <c r="O87" s="6"/>
      <c r="P87" s="6"/>
    </row>
    <row r="88" spans="4:16">
      <c r="D88" s="6"/>
      <c r="E88" s="6"/>
      <c r="F88" s="6"/>
      <c r="N88" s="6"/>
      <c r="O88" s="6"/>
      <c r="P88" s="6"/>
    </row>
    <row r="89" spans="4:16">
      <c r="E89" s="6"/>
      <c r="F89" s="6"/>
      <c r="O89" s="6"/>
      <c r="P89" s="6"/>
    </row>
    <row r="90" spans="4:16">
      <c r="E90" s="6"/>
      <c r="F90" s="6"/>
      <c r="O90" s="6"/>
      <c r="P90" s="6"/>
    </row>
    <row r="91" spans="4:16">
      <c r="E91" s="6"/>
      <c r="F91" s="6"/>
      <c r="O91" s="6"/>
      <c r="P91" s="6"/>
    </row>
    <row r="92" spans="4:16">
      <c r="E92" s="6"/>
      <c r="F92" s="6"/>
      <c r="O92" s="6"/>
      <c r="P92" s="6"/>
    </row>
    <row r="93" spans="4:16">
      <c r="E93" s="6"/>
      <c r="F93" s="6"/>
      <c r="O93" s="6"/>
      <c r="P93" s="6"/>
    </row>
    <row r="94" spans="4:16">
      <c r="E94" s="6"/>
      <c r="F94" s="6"/>
      <c r="O94" s="6"/>
      <c r="P94" s="6"/>
    </row>
    <row r="95" spans="4:16">
      <c r="E95" s="6"/>
      <c r="F95" s="6"/>
      <c r="O95" s="6"/>
      <c r="P95" s="6"/>
    </row>
    <row r="96" spans="4:16">
      <c r="E96" s="6"/>
      <c r="F96" s="6"/>
      <c r="O96" s="6"/>
      <c r="P96" s="6"/>
    </row>
    <row r="97" spans="4:16">
      <c r="D97" s="6"/>
      <c r="E97" s="6"/>
      <c r="F97" s="6"/>
      <c r="O97" s="6"/>
      <c r="P97" s="6"/>
    </row>
    <row r="98" spans="4:16">
      <c r="D98" s="6"/>
      <c r="E98" s="6"/>
      <c r="F98" s="6"/>
      <c r="O98" s="6"/>
      <c r="P98" s="6"/>
    </row>
    <row r="99" spans="4:16">
      <c r="D99" s="6"/>
      <c r="E99" s="6"/>
      <c r="F99" s="6"/>
      <c r="O99" s="6"/>
      <c r="P99" s="6"/>
    </row>
    <row r="100" spans="4:16">
      <c r="D100" s="6"/>
      <c r="E100" s="6"/>
      <c r="F100" s="6"/>
      <c r="O100" s="6"/>
      <c r="P100" s="6"/>
    </row>
    <row r="101" spans="4:16">
      <c r="D101" s="6"/>
      <c r="E101" s="6"/>
      <c r="F101" s="6"/>
      <c r="O101" s="6"/>
      <c r="P101" s="6"/>
    </row>
    <row r="102" spans="4:16">
      <c r="D102" s="6"/>
      <c r="E102" s="6"/>
      <c r="F102" s="6"/>
      <c r="O102" s="6"/>
      <c r="P102" s="6"/>
    </row>
    <row r="103" spans="4:16">
      <c r="D103" s="6"/>
      <c r="E103" s="6"/>
      <c r="F103" s="6"/>
      <c r="O103" s="6"/>
      <c r="P103" s="6"/>
    </row>
    <row r="104" spans="4:16">
      <c r="D104" s="6"/>
      <c r="E104" s="6"/>
      <c r="F104" s="6"/>
      <c r="O104" s="6"/>
      <c r="P104" s="6"/>
    </row>
    <row r="105" spans="4:16">
      <c r="D105" s="6"/>
      <c r="E105" s="6"/>
      <c r="F105" s="6"/>
      <c r="O105" s="6"/>
      <c r="P105" s="6"/>
    </row>
    <row r="106" spans="4:16">
      <c r="D106" s="6"/>
      <c r="E106" s="6"/>
      <c r="F106" s="6"/>
      <c r="O106" s="6"/>
      <c r="P106" s="6"/>
    </row>
    <row r="107" spans="4:16">
      <c r="D107" s="6"/>
      <c r="E107" s="6"/>
      <c r="F107" s="6"/>
      <c r="O107" s="6"/>
      <c r="P107" s="6"/>
    </row>
    <row r="108" spans="4:16">
      <c r="D108" s="6"/>
      <c r="E108" s="6"/>
      <c r="F108" s="6"/>
      <c r="O108" s="6"/>
      <c r="P108" s="6"/>
    </row>
    <row r="109" spans="4:16">
      <c r="D109" s="6"/>
      <c r="E109" s="6"/>
      <c r="F109" s="6"/>
      <c r="O109" s="6"/>
      <c r="P109" s="6"/>
    </row>
    <row r="110" spans="4:16">
      <c r="D110" s="6"/>
      <c r="E110" s="6"/>
      <c r="F110" s="6"/>
      <c r="O110" s="6"/>
      <c r="P110" s="6"/>
    </row>
    <row r="111" spans="4:16">
      <c r="D111" s="6"/>
      <c r="E111" s="6"/>
      <c r="F111" s="6"/>
      <c r="O111" s="6"/>
      <c r="P111" s="6"/>
    </row>
    <row r="112" spans="4:16">
      <c r="D112" s="6"/>
      <c r="E112" s="6"/>
      <c r="F112" s="6"/>
      <c r="O112" s="6"/>
      <c r="P112" s="6"/>
    </row>
    <row r="113" spans="4:16">
      <c r="D113" s="6"/>
      <c r="E113" s="6"/>
      <c r="F113" s="6"/>
      <c r="O113" s="6"/>
      <c r="P113" s="6"/>
    </row>
    <row r="114" spans="4:16">
      <c r="D114" s="6"/>
      <c r="E114" s="6"/>
      <c r="F114" s="6"/>
      <c r="O114" s="6"/>
      <c r="P114" s="6"/>
    </row>
    <row r="115" spans="4:16">
      <c r="D115" s="6"/>
      <c r="E115" s="6"/>
      <c r="F115" s="6"/>
      <c r="O115" s="6"/>
      <c r="P115" s="6"/>
    </row>
    <row r="116" spans="4:16">
      <c r="D116" s="6"/>
      <c r="E116" s="6"/>
      <c r="F116" s="6"/>
      <c r="O116" s="6"/>
      <c r="P116" s="6"/>
    </row>
    <row r="117" spans="4:16">
      <c r="D117" s="6"/>
      <c r="E117" s="6"/>
      <c r="F117" s="6"/>
      <c r="O117" s="6"/>
      <c r="P117" s="6"/>
    </row>
    <row r="118" spans="4:16">
      <c r="D118" s="6"/>
      <c r="E118" s="6"/>
      <c r="F118" s="6"/>
      <c r="O118" s="6"/>
      <c r="P118" s="6"/>
    </row>
    <row r="119" spans="4:16">
      <c r="D119" s="6"/>
      <c r="E119" s="6"/>
      <c r="F119" s="6"/>
      <c r="O119" s="6"/>
      <c r="P119" s="6"/>
    </row>
    <row r="120" spans="4:16">
      <c r="D120" s="6"/>
      <c r="E120" s="6"/>
      <c r="F120" s="6"/>
      <c r="O120" s="6"/>
      <c r="P120" s="6"/>
    </row>
    <row r="121" spans="4:16">
      <c r="D121" s="6"/>
      <c r="E121" s="6"/>
      <c r="F121" s="6"/>
      <c r="O121" s="6"/>
      <c r="P121" s="6"/>
    </row>
    <row r="122" spans="4:16">
      <c r="D122" s="6"/>
      <c r="E122" s="6"/>
      <c r="F122" s="6"/>
      <c r="O122" s="6"/>
      <c r="P122" s="6"/>
    </row>
    <row r="123" spans="4:16">
      <c r="D123" s="6"/>
      <c r="E123" s="6"/>
      <c r="F123" s="6"/>
      <c r="O123" s="6"/>
      <c r="P123" s="6"/>
    </row>
    <row r="124" spans="4:16">
      <c r="D124" s="6"/>
      <c r="E124" s="6"/>
      <c r="F124" s="6"/>
      <c r="O124" s="6"/>
      <c r="P124" s="6"/>
    </row>
    <row r="125" spans="4:16">
      <c r="D125" s="6"/>
      <c r="E125" s="6"/>
      <c r="F125" s="6"/>
      <c r="O125" s="6"/>
      <c r="P125" s="6"/>
    </row>
    <row r="126" spans="4:16">
      <c r="D126" s="6"/>
      <c r="E126" s="6"/>
      <c r="F126" s="6"/>
      <c r="O126" s="6"/>
      <c r="P126" s="6"/>
    </row>
    <row r="127" spans="4:16">
      <c r="D127" s="6"/>
      <c r="E127" s="6"/>
      <c r="F127" s="6"/>
      <c r="O127" s="6"/>
      <c r="P127" s="6"/>
    </row>
    <row r="128" spans="4:16">
      <c r="D128" s="6"/>
      <c r="E128" s="6"/>
      <c r="F128" s="6"/>
      <c r="O128" s="6"/>
      <c r="P128" s="6"/>
    </row>
    <row r="129" spans="4:16">
      <c r="D129" s="6"/>
      <c r="E129" s="6"/>
      <c r="F129" s="6"/>
      <c r="O129" s="6"/>
      <c r="P129" s="6"/>
    </row>
    <row r="130" spans="4:16">
      <c r="D130" s="6"/>
      <c r="E130" s="6"/>
      <c r="F130" s="6"/>
      <c r="O130" s="6"/>
      <c r="P130" s="6"/>
    </row>
    <row r="131" spans="4:16">
      <c r="D131" s="6"/>
      <c r="E131" s="6"/>
      <c r="F131" s="6"/>
      <c r="O131" s="6"/>
      <c r="P131" s="6"/>
    </row>
    <row r="132" spans="4:16">
      <c r="D132" s="6"/>
      <c r="E132" s="6"/>
      <c r="F132" s="6"/>
      <c r="O132" s="6"/>
      <c r="P132" s="6"/>
    </row>
    <row r="133" spans="4:16">
      <c r="D133" s="6"/>
      <c r="E133" s="6"/>
      <c r="F133" s="6"/>
      <c r="O133" s="6"/>
      <c r="P133" s="6"/>
    </row>
    <row r="134" spans="4:16">
      <c r="D134" s="6"/>
      <c r="E134" s="6"/>
      <c r="F134" s="6"/>
      <c r="O134" s="6"/>
      <c r="P134" s="6"/>
    </row>
    <row r="135" spans="4:16">
      <c r="D135" s="6"/>
      <c r="E135" s="6"/>
      <c r="F135" s="6"/>
      <c r="O135" s="6"/>
      <c r="P135" s="6"/>
    </row>
    <row r="136" spans="4:16">
      <c r="D136" s="6"/>
      <c r="E136" s="6"/>
      <c r="F136" s="6"/>
      <c r="O136" s="6"/>
      <c r="P136" s="6"/>
    </row>
    <row r="137" spans="4:16">
      <c r="D137" s="6"/>
      <c r="E137" s="6"/>
      <c r="F137" s="6"/>
      <c r="O137" s="6"/>
      <c r="P137" s="6"/>
    </row>
    <row r="138" spans="4:16">
      <c r="D138" s="6"/>
      <c r="E138" s="6"/>
      <c r="F138" s="6"/>
      <c r="O138" s="6"/>
      <c r="P138" s="6"/>
    </row>
    <row r="139" spans="4:16">
      <c r="D139" s="6"/>
      <c r="E139" s="6"/>
      <c r="F139" s="6"/>
      <c r="O139" s="6"/>
      <c r="P139" s="6"/>
    </row>
    <row r="140" spans="4:16">
      <c r="D140" s="6"/>
      <c r="E140" s="6"/>
      <c r="F140" s="6"/>
      <c r="O140" s="6"/>
      <c r="P140" s="6"/>
    </row>
    <row r="141" spans="4:16">
      <c r="D141" s="6"/>
      <c r="E141" s="6"/>
      <c r="F141" s="6"/>
      <c r="O141" s="6"/>
      <c r="P141" s="6"/>
    </row>
    <row r="142" spans="4:16">
      <c r="D142" s="6"/>
      <c r="E142" s="6"/>
      <c r="F142" s="6"/>
      <c r="O142" s="6"/>
      <c r="P142" s="6"/>
    </row>
    <row r="143" spans="4:16">
      <c r="D143" s="6"/>
      <c r="E143" s="6"/>
      <c r="F143" s="6"/>
      <c r="O143" s="6"/>
      <c r="P143" s="6"/>
    </row>
    <row r="144" spans="4:16">
      <c r="D144" s="6"/>
      <c r="E144" s="6"/>
      <c r="F144" s="6"/>
      <c r="O144" s="6"/>
      <c r="P144" s="6"/>
    </row>
    <row r="145" spans="4:16">
      <c r="D145" s="6"/>
      <c r="E145" s="6"/>
      <c r="F145" s="6"/>
      <c r="O145" s="6"/>
      <c r="P145" s="6"/>
    </row>
    <row r="146" spans="4:16">
      <c r="D146" s="6"/>
      <c r="E146" s="6"/>
      <c r="F146" s="6"/>
      <c r="O146" s="6"/>
      <c r="P146" s="6"/>
    </row>
    <row r="147" spans="4:16">
      <c r="D147" s="6"/>
      <c r="E147" s="6"/>
      <c r="F147" s="6"/>
      <c r="O147" s="6"/>
      <c r="P147" s="6"/>
    </row>
    <row r="148" spans="4:16">
      <c r="D148" s="6"/>
      <c r="E148" s="6"/>
      <c r="F148" s="6"/>
      <c r="O148" s="6"/>
      <c r="P148" s="6"/>
    </row>
    <row r="149" spans="4:16">
      <c r="D149" s="6"/>
      <c r="E149" s="6"/>
      <c r="F149" s="6"/>
      <c r="O149" s="6"/>
      <c r="P149" s="6"/>
    </row>
    <row r="150" spans="4:16">
      <c r="D150" s="6"/>
      <c r="E150" s="6"/>
      <c r="F150" s="6"/>
      <c r="O150" s="6"/>
      <c r="P150" s="6"/>
    </row>
    <row r="151" spans="4:16">
      <c r="D151" s="6"/>
      <c r="E151" s="6"/>
      <c r="F151" s="6"/>
      <c r="O151" s="6"/>
      <c r="P151" s="6"/>
    </row>
    <row r="152" spans="4:16">
      <c r="D152" s="6"/>
      <c r="E152" s="6"/>
      <c r="F152" s="6"/>
      <c r="O152" s="6"/>
      <c r="P152" s="6"/>
    </row>
    <row r="153" spans="4:16">
      <c r="D153" s="6"/>
      <c r="E153" s="6"/>
      <c r="F153" s="6"/>
      <c r="O153" s="6"/>
      <c r="P153" s="6"/>
    </row>
    <row r="154" spans="4:16">
      <c r="D154" s="6"/>
      <c r="E154" s="6"/>
      <c r="F154" s="6"/>
      <c r="O154" s="6"/>
      <c r="P154" s="6"/>
    </row>
    <row r="155" spans="4:16">
      <c r="D155" s="6"/>
      <c r="E155" s="6"/>
      <c r="F155" s="6"/>
      <c r="O155" s="6"/>
      <c r="P155" s="6"/>
    </row>
    <row r="156" spans="4:16">
      <c r="D156" s="6"/>
      <c r="E156" s="6"/>
      <c r="F156" s="6"/>
      <c r="O156" s="6"/>
      <c r="P156" s="6"/>
    </row>
    <row r="157" spans="4:16">
      <c r="D157" s="6"/>
      <c r="E157" s="6"/>
      <c r="F157" s="6"/>
      <c r="O157" s="6"/>
      <c r="P157" s="6"/>
    </row>
    <row r="158" spans="4:16">
      <c r="D158" s="6"/>
      <c r="E158" s="6"/>
      <c r="F158" s="6"/>
      <c r="O158" s="6"/>
      <c r="P158" s="6"/>
    </row>
    <row r="159" spans="4:16">
      <c r="D159" s="6"/>
      <c r="E159" s="6"/>
      <c r="F159" s="6"/>
      <c r="O159" s="6"/>
      <c r="P159" s="6"/>
    </row>
    <row r="160" spans="4:16">
      <c r="D160" s="6"/>
      <c r="E160" s="6"/>
      <c r="F160" s="6"/>
      <c r="O160" s="6"/>
      <c r="P160" s="6"/>
    </row>
    <row r="161" spans="4:16">
      <c r="D161" s="6"/>
      <c r="E161" s="6"/>
      <c r="F161" s="6"/>
      <c r="O161" s="6"/>
      <c r="P161" s="6"/>
    </row>
    <row r="162" spans="4:16">
      <c r="D162" s="6"/>
      <c r="E162" s="6"/>
      <c r="F162" s="6"/>
      <c r="O162" s="6"/>
      <c r="P162" s="6"/>
    </row>
    <row r="163" spans="4:16">
      <c r="D163" s="6"/>
      <c r="E163" s="6"/>
      <c r="F163" s="6"/>
      <c r="O163" s="6"/>
      <c r="P163" s="6"/>
    </row>
    <row r="164" spans="4:16">
      <c r="D164" s="6"/>
      <c r="E164" s="6"/>
      <c r="F164" s="6"/>
      <c r="O164" s="6"/>
      <c r="P164" s="6"/>
    </row>
    <row r="165" spans="4:16">
      <c r="D165" s="6"/>
      <c r="E165" s="6"/>
      <c r="F165" s="6"/>
      <c r="O165" s="6"/>
      <c r="P165" s="6"/>
    </row>
    <row r="166" spans="4:16">
      <c r="D166" s="6"/>
      <c r="E166" s="6"/>
      <c r="F166" s="6"/>
      <c r="O166" s="6"/>
      <c r="P166" s="6"/>
    </row>
    <row r="167" spans="4:16">
      <c r="D167" s="6"/>
      <c r="E167" s="6"/>
      <c r="F167" s="6"/>
      <c r="O167" s="6"/>
      <c r="P167" s="6"/>
    </row>
    <row r="168" spans="4:16">
      <c r="D168" s="6"/>
      <c r="E168" s="6"/>
      <c r="F168" s="6"/>
      <c r="O168" s="6"/>
      <c r="P168" s="6"/>
    </row>
    <row r="169" spans="4:16">
      <c r="D169" s="6"/>
      <c r="E169" s="6"/>
      <c r="F169" s="6"/>
      <c r="O169" s="6"/>
      <c r="P169" s="6"/>
    </row>
    <row r="170" spans="4:16">
      <c r="D170" s="6"/>
      <c r="E170" s="6"/>
      <c r="F170" s="6"/>
      <c r="O170" s="6"/>
      <c r="P170" s="6"/>
    </row>
    <row r="171" spans="4:16">
      <c r="D171" s="6"/>
      <c r="E171" s="6"/>
      <c r="F171" s="6"/>
      <c r="O171" s="6"/>
      <c r="P171" s="6"/>
    </row>
    <row r="172" spans="4:16">
      <c r="D172" s="6"/>
      <c r="E172" s="6"/>
      <c r="F172" s="6"/>
      <c r="O172" s="6"/>
      <c r="P172" s="6"/>
    </row>
    <row r="173" spans="4:16">
      <c r="D173" s="6"/>
      <c r="E173" s="6"/>
      <c r="F173" s="6"/>
      <c r="O173" s="6"/>
      <c r="P173" s="6"/>
    </row>
    <row r="174" spans="4:16">
      <c r="D174" s="6"/>
      <c r="E174" s="6"/>
      <c r="F174" s="6"/>
      <c r="O174" s="6"/>
      <c r="P174" s="6"/>
    </row>
    <row r="175" spans="4:16">
      <c r="D175" s="6"/>
      <c r="E175" s="6"/>
      <c r="F175" s="6"/>
      <c r="O175" s="6"/>
      <c r="P175" s="6"/>
    </row>
    <row r="176" spans="4:16">
      <c r="D176" s="6"/>
      <c r="E176" s="6"/>
      <c r="F176" s="6"/>
      <c r="O176" s="6"/>
      <c r="P176" s="6"/>
    </row>
    <row r="177" spans="4:16">
      <c r="D177" s="6"/>
      <c r="E177" s="6"/>
      <c r="F177" s="6"/>
      <c r="O177" s="6"/>
      <c r="P177" s="6"/>
    </row>
    <row r="178" spans="4:16">
      <c r="D178" s="6"/>
      <c r="E178" s="6"/>
      <c r="F178" s="6"/>
      <c r="O178" s="6"/>
      <c r="P178" s="6"/>
    </row>
    <row r="179" spans="4:16">
      <c r="D179" s="6"/>
      <c r="E179" s="6"/>
      <c r="F179" s="6"/>
      <c r="O179" s="6"/>
      <c r="P179" s="6"/>
    </row>
    <row r="180" spans="4:16">
      <c r="D180" s="6"/>
      <c r="E180" s="6"/>
      <c r="F180" s="6"/>
      <c r="O180" s="6"/>
      <c r="P180" s="6"/>
    </row>
    <row r="181" spans="4:16">
      <c r="D181" s="6"/>
      <c r="E181" s="6"/>
      <c r="F181" s="6"/>
      <c r="O181" s="6"/>
      <c r="P181" s="6"/>
    </row>
    <row r="182" spans="4:16">
      <c r="D182" s="6"/>
      <c r="E182" s="6"/>
      <c r="F182" s="6"/>
      <c r="O182" s="6"/>
      <c r="P182" s="6"/>
    </row>
    <row r="183" spans="4:16">
      <c r="D183" s="6"/>
      <c r="E183" s="6"/>
      <c r="F183" s="6"/>
      <c r="O183" s="6"/>
      <c r="P183" s="6"/>
    </row>
    <row r="184" spans="4:16">
      <c r="D184" s="6"/>
      <c r="E184" s="6"/>
      <c r="F184" s="6"/>
      <c r="O184" s="6"/>
      <c r="P184" s="6"/>
    </row>
    <row r="185" spans="4:16">
      <c r="D185" s="6"/>
      <c r="E185" s="6"/>
      <c r="F185" s="6"/>
      <c r="O185" s="6"/>
      <c r="P185" s="6"/>
    </row>
    <row r="186" spans="4:16">
      <c r="D186" s="6"/>
      <c r="E186" s="6"/>
      <c r="F186" s="6"/>
      <c r="O186" s="6"/>
      <c r="P186" s="6"/>
    </row>
    <row r="187" spans="4:16">
      <c r="D187" s="6"/>
      <c r="E187" s="6"/>
      <c r="F187" s="6"/>
      <c r="O187" s="6"/>
      <c r="P187" s="6"/>
    </row>
    <row r="188" spans="4:16">
      <c r="D188" s="6"/>
      <c r="E188" s="6"/>
      <c r="F188" s="6"/>
      <c r="O188" s="6"/>
      <c r="P188" s="6"/>
    </row>
    <row r="189" spans="4:16">
      <c r="D189" s="6"/>
      <c r="E189" s="6"/>
      <c r="F189" s="6"/>
      <c r="O189" s="6"/>
      <c r="P189" s="6"/>
    </row>
    <row r="190" spans="4:16">
      <c r="D190" s="6"/>
      <c r="E190" s="6"/>
      <c r="F190" s="6"/>
      <c r="O190" s="6"/>
      <c r="P190" s="6"/>
    </row>
    <row r="191" spans="4:16">
      <c r="D191" s="6"/>
      <c r="E191" s="6"/>
      <c r="F191" s="6"/>
      <c r="O191" s="6"/>
      <c r="P191" s="6"/>
    </row>
    <row r="192" spans="4:16">
      <c r="D192" s="6"/>
      <c r="E192" s="6"/>
      <c r="F192" s="6"/>
      <c r="O192" s="6"/>
      <c r="P192" s="6"/>
    </row>
    <row r="193" spans="4:16">
      <c r="D193" s="6"/>
      <c r="E193" s="6"/>
      <c r="F193" s="6"/>
      <c r="O193" s="6"/>
      <c r="P193" s="6"/>
    </row>
    <row r="194" spans="4:16">
      <c r="D194" s="6"/>
      <c r="E194" s="6"/>
      <c r="F194" s="6"/>
      <c r="O194" s="6"/>
      <c r="P194" s="6"/>
    </row>
    <row r="195" spans="4:16">
      <c r="D195" s="6"/>
      <c r="E195" s="6"/>
      <c r="F195" s="6"/>
      <c r="O195" s="6"/>
      <c r="P195" s="6"/>
    </row>
    <row r="196" spans="4:16">
      <c r="D196" s="6"/>
      <c r="E196" s="6"/>
      <c r="F196" s="6"/>
      <c r="O196" s="6"/>
      <c r="P196" s="6"/>
    </row>
    <row r="197" spans="4:16">
      <c r="D197" s="6"/>
      <c r="E197" s="6"/>
      <c r="F197" s="6"/>
      <c r="O197" s="6"/>
      <c r="P197" s="6"/>
    </row>
    <row r="198" spans="4:16">
      <c r="D198" s="6"/>
      <c r="E198" s="6"/>
      <c r="F198" s="6"/>
      <c r="O198" s="6"/>
      <c r="P198" s="6"/>
    </row>
    <row r="199" spans="4:16">
      <c r="D199" s="6"/>
      <c r="E199" s="6"/>
      <c r="F199" s="6"/>
      <c r="O199" s="6"/>
      <c r="P199" s="6"/>
    </row>
    <row r="200" spans="4:16">
      <c r="D200" s="6"/>
      <c r="E200" s="6"/>
      <c r="F200" s="6"/>
      <c r="O200" s="6"/>
      <c r="P200" s="6"/>
    </row>
    <row r="201" spans="4:16">
      <c r="D201" s="6"/>
      <c r="E201" s="6"/>
      <c r="F201" s="6"/>
      <c r="O201" s="6"/>
      <c r="P201" s="6"/>
    </row>
    <row r="202" spans="4:16">
      <c r="D202" s="6"/>
      <c r="E202" s="6"/>
      <c r="F202" s="6"/>
      <c r="O202" s="6"/>
      <c r="P202" s="6"/>
    </row>
    <row r="203" spans="4:16">
      <c r="D203" s="6"/>
      <c r="E203" s="6"/>
      <c r="F203" s="6"/>
      <c r="O203" s="6"/>
      <c r="P203" s="6"/>
    </row>
    <row r="204" spans="4:16">
      <c r="D204" s="6"/>
      <c r="E204" s="6"/>
      <c r="F204" s="6"/>
      <c r="O204" s="6"/>
      <c r="P204" s="6"/>
    </row>
    <row r="205" spans="4:16">
      <c r="D205" s="6"/>
      <c r="E205" s="6"/>
      <c r="F205" s="6"/>
      <c r="O205" s="6"/>
      <c r="P205" s="6"/>
    </row>
    <row r="206" spans="4:16">
      <c r="D206" s="6"/>
      <c r="E206" s="6"/>
      <c r="F206" s="6"/>
      <c r="O206" s="6"/>
      <c r="P206" s="6"/>
    </row>
    <row r="207" spans="4:16">
      <c r="D207" s="6"/>
      <c r="E207" s="6"/>
      <c r="F207" s="6"/>
      <c r="O207" s="6"/>
      <c r="P207" s="6"/>
    </row>
    <row r="208" spans="4:16">
      <c r="D208" s="6"/>
      <c r="E208" s="6"/>
      <c r="F208" s="6"/>
      <c r="O208" s="6"/>
      <c r="P208" s="6"/>
    </row>
    <row r="209" spans="4:16">
      <c r="D209" s="6"/>
      <c r="E209" s="6"/>
      <c r="F209" s="6"/>
      <c r="O209" s="6"/>
      <c r="P209" s="6"/>
    </row>
    <row r="210" spans="4:16">
      <c r="D210" s="6"/>
      <c r="E210" s="6"/>
      <c r="F210" s="6"/>
      <c r="O210" s="6"/>
      <c r="P210" s="6"/>
    </row>
    <row r="211" spans="4:16">
      <c r="D211" s="6"/>
      <c r="E211" s="6"/>
      <c r="F211" s="6"/>
      <c r="O211" s="6"/>
      <c r="P211" s="6"/>
    </row>
    <row r="212" spans="4:16">
      <c r="D212" s="6"/>
      <c r="E212" s="6"/>
      <c r="F212" s="6"/>
      <c r="O212" s="6"/>
      <c r="P212" s="6"/>
    </row>
    <row r="213" spans="4:16">
      <c r="D213" s="6"/>
      <c r="E213" s="6"/>
      <c r="F213" s="6"/>
      <c r="O213" s="6"/>
      <c r="P213" s="6"/>
    </row>
    <row r="214" spans="4:16">
      <c r="D214" s="6"/>
      <c r="E214" s="6"/>
      <c r="F214" s="6"/>
      <c r="O214" s="6"/>
      <c r="P214" s="6"/>
    </row>
    <row r="215" spans="4:16">
      <c r="D215" s="6"/>
      <c r="E215" s="6"/>
      <c r="F215" s="6"/>
      <c r="O215" s="6"/>
      <c r="P215" s="6"/>
    </row>
    <row r="216" spans="4:16">
      <c r="D216" s="6"/>
      <c r="E216" s="6"/>
      <c r="F216" s="6"/>
      <c r="O216" s="6"/>
      <c r="P216" s="6"/>
    </row>
    <row r="217" spans="4:16">
      <c r="D217" s="6"/>
      <c r="E217" s="6"/>
      <c r="F217" s="6"/>
      <c r="O217" s="6"/>
      <c r="P217" s="6"/>
    </row>
    <row r="218" spans="4:16">
      <c r="D218" s="6"/>
      <c r="E218" s="6"/>
      <c r="F218" s="6"/>
      <c r="O218" s="6"/>
      <c r="P218" s="6"/>
    </row>
    <row r="219" spans="4:16">
      <c r="D219" s="6"/>
      <c r="E219" s="6"/>
      <c r="F219" s="6"/>
      <c r="O219" s="6"/>
      <c r="P219" s="6"/>
    </row>
    <row r="220" spans="4:16">
      <c r="D220" s="6"/>
      <c r="E220" s="6"/>
      <c r="F220" s="6"/>
      <c r="O220" s="6"/>
      <c r="P220" s="6"/>
    </row>
    <row r="221" spans="4:16">
      <c r="D221" s="6"/>
      <c r="E221" s="6"/>
      <c r="F221" s="6"/>
      <c r="O221" s="6"/>
      <c r="P221" s="6"/>
    </row>
    <row r="222" spans="4:16">
      <c r="D222" s="6"/>
      <c r="E222" s="6"/>
      <c r="F222" s="6"/>
      <c r="O222" s="6"/>
      <c r="P222" s="6"/>
    </row>
    <row r="223" spans="4:16">
      <c r="D223" s="6"/>
      <c r="E223" s="6"/>
      <c r="F223" s="6"/>
      <c r="O223" s="6"/>
      <c r="P223" s="6"/>
    </row>
    <row r="224" spans="4:16">
      <c r="D224" s="6"/>
      <c r="E224" s="6"/>
      <c r="F224" s="6"/>
      <c r="O224" s="6"/>
      <c r="P224" s="6"/>
    </row>
    <row r="225" spans="4:16">
      <c r="D225" s="6"/>
      <c r="E225" s="6"/>
      <c r="F225" s="6"/>
      <c r="O225" s="6"/>
      <c r="P225" s="6"/>
    </row>
    <row r="226" spans="4:16">
      <c r="D226" s="6"/>
      <c r="E226" s="6"/>
      <c r="F226" s="6"/>
      <c r="O226" s="6"/>
      <c r="P226" s="6"/>
    </row>
    <row r="227" spans="4:16">
      <c r="D227" s="6"/>
      <c r="E227" s="6"/>
      <c r="F227" s="6"/>
      <c r="O227" s="6"/>
      <c r="P227" s="6"/>
    </row>
    <row r="228" spans="4:16">
      <c r="D228" s="6"/>
      <c r="E228" s="6"/>
      <c r="F228" s="6"/>
      <c r="O228" s="6"/>
      <c r="P228" s="6"/>
    </row>
    <row r="229" spans="4:16">
      <c r="D229" s="6"/>
      <c r="E229" s="6"/>
      <c r="F229" s="6"/>
      <c r="O229" s="6"/>
      <c r="P229" s="6"/>
    </row>
    <row r="230" spans="4:16">
      <c r="D230" s="6"/>
      <c r="E230" s="6"/>
      <c r="F230" s="6"/>
      <c r="O230" s="6"/>
      <c r="P230" s="6"/>
    </row>
    <row r="231" spans="4:16">
      <c r="D231" s="6"/>
      <c r="E231" s="6"/>
      <c r="F231" s="6"/>
      <c r="O231" s="6"/>
      <c r="P231" s="6"/>
    </row>
    <row r="232" spans="4:16">
      <c r="D232" s="6"/>
      <c r="E232" s="6"/>
      <c r="F232" s="6"/>
      <c r="O232" s="6"/>
      <c r="P232" s="6"/>
    </row>
    <row r="233" spans="4:16">
      <c r="D233" s="6"/>
      <c r="E233" s="6"/>
      <c r="F233" s="6"/>
      <c r="O233" s="6"/>
      <c r="P233" s="6"/>
    </row>
    <row r="234" spans="4:16">
      <c r="D234" s="6"/>
      <c r="E234" s="6"/>
      <c r="F234" s="6"/>
      <c r="O234" s="6"/>
      <c r="P234" s="6"/>
    </row>
    <row r="235" spans="4:16">
      <c r="D235" s="6"/>
      <c r="E235" s="6"/>
      <c r="F235" s="6"/>
      <c r="O235" s="6"/>
      <c r="P235" s="6"/>
    </row>
    <row r="236" spans="4:16">
      <c r="D236" s="6"/>
      <c r="E236" s="6"/>
      <c r="F236" s="6"/>
      <c r="O236" s="6"/>
      <c r="P236" s="6"/>
    </row>
    <row r="237" spans="4:16">
      <c r="D237" s="6"/>
      <c r="E237" s="6"/>
      <c r="F237" s="6"/>
      <c r="O237" s="6"/>
      <c r="P237" s="6"/>
    </row>
    <row r="238" spans="4:16">
      <c r="D238" s="6"/>
      <c r="E238" s="6"/>
      <c r="F238" s="6"/>
      <c r="O238" s="6"/>
      <c r="P238" s="6"/>
    </row>
    <row r="239" spans="4:16">
      <c r="D239" s="6"/>
      <c r="E239" s="6"/>
      <c r="F239" s="6"/>
      <c r="O239" s="6"/>
      <c r="P239" s="6"/>
    </row>
    <row r="240" spans="4:16">
      <c r="D240" s="6"/>
      <c r="E240" s="6"/>
      <c r="F240" s="6"/>
      <c r="O240" s="6"/>
      <c r="P240" s="6"/>
    </row>
    <row r="241" spans="4:16">
      <c r="D241" s="6"/>
      <c r="E241" s="6"/>
      <c r="F241" s="6"/>
      <c r="O241" s="6"/>
      <c r="P241" s="6"/>
    </row>
    <row r="242" spans="4:16">
      <c r="D242" s="6"/>
      <c r="E242" s="6"/>
      <c r="F242" s="6"/>
      <c r="O242" s="6"/>
      <c r="P242" s="6"/>
    </row>
    <row r="243" spans="4:16">
      <c r="D243" s="6"/>
      <c r="E243" s="6"/>
      <c r="F243" s="6"/>
      <c r="O243" s="6"/>
      <c r="P243" s="6"/>
    </row>
    <row r="244" spans="4:16">
      <c r="D244" s="6"/>
      <c r="E244" s="6"/>
      <c r="F244" s="6"/>
      <c r="O244" s="6"/>
      <c r="P244" s="6"/>
    </row>
    <row r="245" spans="4:16">
      <c r="D245" s="6"/>
      <c r="E245" s="6"/>
      <c r="F245" s="6"/>
      <c r="O245" s="6"/>
      <c r="P245" s="6"/>
    </row>
    <row r="246" spans="4:16">
      <c r="D246" s="6"/>
      <c r="E246" s="6"/>
      <c r="F246" s="6"/>
      <c r="O246" s="6"/>
      <c r="P246" s="6"/>
    </row>
    <row r="247" spans="4:16">
      <c r="D247" s="6"/>
      <c r="E247" s="6"/>
      <c r="F247" s="6"/>
      <c r="O247" s="6"/>
      <c r="P247" s="6"/>
    </row>
    <row r="248" spans="4:16">
      <c r="D248" s="6"/>
      <c r="E248" s="6"/>
      <c r="F248" s="6"/>
      <c r="O248" s="6"/>
      <c r="P248" s="6"/>
    </row>
    <row r="249" spans="4:16">
      <c r="D249" s="6"/>
      <c r="E249" s="6"/>
      <c r="F249" s="6"/>
      <c r="O249" s="6"/>
      <c r="P249" s="6"/>
    </row>
    <row r="250" spans="4:16">
      <c r="D250" s="6"/>
      <c r="E250" s="6"/>
      <c r="F250" s="6"/>
      <c r="O250" s="6"/>
      <c r="P250" s="6"/>
    </row>
    <row r="251" spans="4:16">
      <c r="D251" s="6"/>
      <c r="E251" s="6"/>
      <c r="F251" s="6"/>
      <c r="O251" s="6"/>
      <c r="P251" s="6"/>
    </row>
    <row r="252" spans="4:16">
      <c r="D252" s="6"/>
      <c r="E252" s="6"/>
      <c r="F252" s="6"/>
      <c r="O252" s="6"/>
      <c r="P252" s="6"/>
    </row>
    <row r="253" spans="4:16">
      <c r="D253" s="6"/>
      <c r="E253" s="6"/>
      <c r="F253" s="6"/>
      <c r="O253" s="6"/>
      <c r="P253" s="6"/>
    </row>
    <row r="254" spans="4:16">
      <c r="D254" s="6"/>
      <c r="E254" s="6"/>
      <c r="F254" s="6"/>
      <c r="O254" s="6"/>
      <c r="P254" s="6"/>
    </row>
    <row r="255" spans="4:16">
      <c r="D255" s="6"/>
      <c r="E255" s="6"/>
      <c r="F255" s="6"/>
      <c r="O255" s="6"/>
      <c r="P255" s="6"/>
    </row>
    <row r="256" spans="4:16">
      <c r="D256" s="6"/>
      <c r="E256" s="6"/>
      <c r="F256" s="6"/>
      <c r="O256" s="6"/>
      <c r="P256" s="6"/>
    </row>
    <row r="257" spans="4:16">
      <c r="D257" s="6"/>
      <c r="E257" s="6"/>
      <c r="F257" s="6"/>
      <c r="O257" s="6"/>
      <c r="P257" s="6"/>
    </row>
    <row r="258" spans="4:16">
      <c r="D258" s="6"/>
      <c r="E258" s="6"/>
      <c r="F258" s="6"/>
      <c r="O258" s="6"/>
      <c r="P258" s="6"/>
    </row>
    <row r="259" spans="4:16">
      <c r="D259" s="6"/>
      <c r="E259" s="6"/>
      <c r="F259" s="6"/>
      <c r="O259" s="6"/>
      <c r="P259" s="6"/>
    </row>
    <row r="260" spans="4:16">
      <c r="D260" s="6"/>
      <c r="E260" s="6"/>
      <c r="F260" s="6"/>
      <c r="O260" s="6"/>
      <c r="P260" s="6"/>
    </row>
    <row r="261" spans="4:16">
      <c r="D261" s="6"/>
      <c r="E261" s="6"/>
      <c r="F261" s="6"/>
      <c r="O261" s="6"/>
      <c r="P261" s="6"/>
    </row>
    <row r="262" spans="4:16">
      <c r="D262" s="6"/>
      <c r="E262" s="6"/>
      <c r="F262" s="6"/>
      <c r="O262" s="6"/>
      <c r="P262" s="6"/>
    </row>
    <row r="263" spans="4:16">
      <c r="D263" s="6"/>
      <c r="E263" s="6"/>
      <c r="F263" s="6"/>
      <c r="O263" s="6"/>
      <c r="P263" s="6"/>
    </row>
    <row r="264" spans="4:16">
      <c r="D264" s="6"/>
      <c r="E264" s="6"/>
      <c r="F264" s="6"/>
      <c r="O264" s="6"/>
      <c r="P264" s="6"/>
    </row>
    <row r="265" spans="4:16">
      <c r="D265" s="6"/>
      <c r="E265" s="6"/>
      <c r="F265" s="6"/>
      <c r="O265" s="6"/>
      <c r="P265" s="6"/>
    </row>
    <row r="266" spans="4:16">
      <c r="D266" s="6"/>
      <c r="E266" s="6"/>
      <c r="F266" s="6"/>
      <c r="O266" s="6"/>
      <c r="P266" s="6"/>
    </row>
    <row r="267" spans="4:16">
      <c r="D267" s="6"/>
      <c r="E267" s="6"/>
      <c r="F267" s="6"/>
      <c r="O267" s="6"/>
      <c r="P267" s="6"/>
    </row>
    <row r="268" spans="4:16">
      <c r="D268" s="6"/>
      <c r="E268" s="6"/>
      <c r="F268" s="6"/>
      <c r="O268" s="6"/>
      <c r="P268" s="6"/>
    </row>
    <row r="269" spans="4:16">
      <c r="D269" s="6"/>
      <c r="E269" s="6"/>
      <c r="F269" s="6"/>
      <c r="O269" s="6"/>
      <c r="P269" s="6"/>
    </row>
    <row r="270" spans="4:16">
      <c r="D270" s="6"/>
      <c r="E270" s="6"/>
      <c r="F270" s="6"/>
      <c r="O270" s="6"/>
      <c r="P270" s="6"/>
    </row>
    <row r="271" spans="4:16">
      <c r="D271" s="6"/>
      <c r="E271" s="6"/>
      <c r="F271" s="6"/>
      <c r="O271" s="6"/>
      <c r="P271" s="6"/>
    </row>
    <row r="272" spans="4:16">
      <c r="D272" s="6"/>
      <c r="E272" s="6"/>
      <c r="F272" s="6"/>
      <c r="O272" s="6"/>
      <c r="P272" s="6"/>
    </row>
    <row r="273" spans="4:16">
      <c r="D273" s="6"/>
      <c r="E273" s="6"/>
      <c r="F273" s="6"/>
      <c r="O273" s="6"/>
      <c r="P273" s="6"/>
    </row>
    <row r="274" spans="4:16">
      <c r="D274" s="6"/>
      <c r="E274" s="6"/>
      <c r="F274" s="6"/>
      <c r="O274" s="6"/>
      <c r="P274" s="6"/>
    </row>
    <row r="275" spans="4:16">
      <c r="D275" s="6"/>
      <c r="E275" s="6"/>
      <c r="F275" s="6"/>
      <c r="O275" s="6"/>
      <c r="P275" s="6"/>
    </row>
    <row r="276" spans="4:16">
      <c r="D276" s="6"/>
      <c r="E276" s="6"/>
      <c r="F276" s="6"/>
      <c r="O276" s="6"/>
      <c r="P276" s="6"/>
    </row>
    <row r="277" spans="4:16">
      <c r="D277" s="6"/>
      <c r="E277" s="6"/>
      <c r="F277" s="6"/>
      <c r="O277" s="6"/>
      <c r="P277" s="6"/>
    </row>
    <row r="278" spans="4:16">
      <c r="D278" s="6"/>
      <c r="E278" s="6"/>
      <c r="F278" s="6"/>
      <c r="O278" s="6"/>
      <c r="P278" s="6"/>
    </row>
    <row r="279" spans="4:16">
      <c r="D279" s="6"/>
      <c r="E279" s="6"/>
      <c r="F279" s="6"/>
      <c r="O279" s="6"/>
      <c r="P279" s="6"/>
    </row>
    <row r="280" spans="4:16">
      <c r="D280" s="6"/>
      <c r="E280" s="6"/>
      <c r="F280" s="6"/>
      <c r="O280" s="6"/>
      <c r="P280" s="6"/>
    </row>
    <row r="281" spans="4:16">
      <c r="D281" s="6"/>
      <c r="E281" s="6"/>
      <c r="F281" s="6"/>
      <c r="O281" s="6"/>
      <c r="P281" s="6"/>
    </row>
    <row r="282" spans="4:16">
      <c r="D282" s="6"/>
      <c r="E282" s="6"/>
      <c r="F282" s="6"/>
      <c r="O282" s="6"/>
      <c r="P282" s="6"/>
    </row>
    <row r="283" spans="4:16">
      <c r="D283" s="6"/>
      <c r="E283" s="6"/>
      <c r="F283" s="6"/>
      <c r="O283" s="6"/>
      <c r="P283" s="6"/>
    </row>
    <row r="284" spans="4:16">
      <c r="D284" s="6"/>
      <c r="E284" s="6"/>
      <c r="F284" s="6"/>
      <c r="O284" s="6"/>
      <c r="P284" s="6"/>
    </row>
    <row r="285" spans="4:16">
      <c r="D285" s="6"/>
      <c r="E285" s="6"/>
      <c r="F285" s="6"/>
      <c r="O285" s="6"/>
      <c r="P285" s="6"/>
    </row>
    <row r="286" spans="4:16">
      <c r="D286" s="6"/>
      <c r="E286" s="6"/>
      <c r="F286" s="6"/>
      <c r="O286" s="6"/>
      <c r="P286" s="6"/>
    </row>
    <row r="287" spans="4:16">
      <c r="D287" s="6"/>
      <c r="E287" s="6"/>
      <c r="F287" s="6"/>
      <c r="O287" s="6"/>
      <c r="P287" s="6"/>
    </row>
    <row r="288" spans="4:16">
      <c r="D288" s="6"/>
      <c r="E288" s="6"/>
      <c r="F288" s="6"/>
      <c r="O288" s="6"/>
      <c r="P288" s="6"/>
    </row>
    <row r="289" spans="4:16">
      <c r="D289" s="6"/>
      <c r="E289" s="6"/>
      <c r="F289" s="6"/>
      <c r="O289" s="6"/>
      <c r="P289" s="6"/>
    </row>
    <row r="290" spans="4:16">
      <c r="D290" s="6"/>
      <c r="E290" s="6"/>
      <c r="F290" s="6"/>
      <c r="O290" s="6"/>
      <c r="P290" s="6"/>
    </row>
    <row r="291" spans="4:16">
      <c r="D291" s="6"/>
      <c r="E291" s="6"/>
      <c r="F291" s="6"/>
      <c r="O291" s="6"/>
      <c r="P291" s="6"/>
    </row>
    <row r="292" spans="4:16">
      <c r="D292" s="6"/>
      <c r="E292" s="6"/>
      <c r="F292" s="6"/>
      <c r="O292" s="6"/>
      <c r="P292" s="6"/>
    </row>
    <row r="293" spans="4:16">
      <c r="D293" s="6"/>
      <c r="E293" s="6"/>
      <c r="F293" s="6"/>
      <c r="O293" s="6"/>
      <c r="P293" s="6"/>
    </row>
    <row r="294" spans="4:16">
      <c r="D294" s="6"/>
      <c r="E294" s="6"/>
      <c r="F294" s="6"/>
      <c r="O294" s="6"/>
      <c r="P294" s="6"/>
    </row>
    <row r="295" spans="4:16">
      <c r="D295" s="6"/>
      <c r="E295" s="6"/>
      <c r="F295" s="6"/>
      <c r="O295" s="6"/>
      <c r="P295" s="6"/>
    </row>
    <row r="296" spans="4:16">
      <c r="D296" s="6"/>
      <c r="E296" s="6"/>
      <c r="F296" s="6"/>
      <c r="O296" s="6"/>
      <c r="P296" s="6"/>
    </row>
    <row r="297" spans="4:16">
      <c r="D297" s="6"/>
      <c r="E297" s="6"/>
      <c r="F297" s="6"/>
      <c r="O297" s="6"/>
      <c r="P297" s="6"/>
    </row>
    <row r="298" spans="4:16">
      <c r="D298" s="6"/>
      <c r="E298" s="6"/>
      <c r="F298" s="6"/>
      <c r="O298" s="6"/>
      <c r="P298" s="6"/>
    </row>
    <row r="299" spans="4:16">
      <c r="D299" s="6"/>
      <c r="E299" s="6"/>
      <c r="F299" s="6"/>
      <c r="O299" s="6"/>
      <c r="P299" s="6"/>
    </row>
    <row r="300" spans="4:16">
      <c r="D300" s="6"/>
      <c r="E300" s="6"/>
      <c r="F300" s="6"/>
      <c r="O300" s="6"/>
      <c r="P300" s="6"/>
    </row>
    <row r="301" spans="4:16">
      <c r="D301" s="6"/>
      <c r="E301" s="6"/>
      <c r="F301" s="6"/>
      <c r="O301" s="6"/>
      <c r="P301" s="6"/>
    </row>
    <row r="302" spans="4:16">
      <c r="D302" s="6"/>
      <c r="E302" s="6"/>
      <c r="F302" s="6"/>
      <c r="O302" s="6"/>
      <c r="P302" s="6"/>
    </row>
    <row r="303" spans="4:16">
      <c r="D303" s="6"/>
      <c r="E303" s="6"/>
      <c r="F303" s="6"/>
      <c r="O303" s="6"/>
      <c r="P303" s="6"/>
    </row>
    <row r="304" spans="4:16">
      <c r="D304" s="6"/>
      <c r="E304" s="6"/>
      <c r="F304" s="6"/>
      <c r="O304" s="6"/>
      <c r="P304" s="6"/>
    </row>
    <row r="305" spans="4:16">
      <c r="D305" s="6"/>
      <c r="E305" s="6"/>
      <c r="F305" s="6"/>
      <c r="O305" s="6"/>
      <c r="P305" s="6"/>
    </row>
    <row r="306" spans="4:16">
      <c r="D306" s="6"/>
      <c r="E306" s="6"/>
      <c r="F306" s="6"/>
      <c r="O306" s="6"/>
      <c r="P306" s="6"/>
    </row>
    <row r="307" spans="4:16">
      <c r="D307" s="6"/>
      <c r="E307" s="6"/>
      <c r="F307" s="6"/>
      <c r="O307" s="6"/>
      <c r="P307" s="6"/>
    </row>
    <row r="308" spans="4:16">
      <c r="D308" s="6"/>
      <c r="E308" s="6"/>
      <c r="F308" s="6"/>
      <c r="O308" s="6"/>
      <c r="P308" s="6"/>
    </row>
    <row r="309" spans="4:16">
      <c r="D309" s="6"/>
      <c r="E309" s="6"/>
      <c r="F309" s="6"/>
      <c r="O309" s="6"/>
      <c r="P309" s="6"/>
    </row>
    <row r="310" spans="4:16">
      <c r="D310" s="6"/>
      <c r="E310" s="6"/>
      <c r="F310" s="6"/>
      <c r="O310" s="6"/>
      <c r="P310" s="6"/>
    </row>
    <row r="311" spans="4:16">
      <c r="D311" s="6"/>
      <c r="E311" s="6"/>
      <c r="F311" s="6"/>
      <c r="O311" s="6"/>
      <c r="P311" s="6"/>
    </row>
    <row r="312" spans="4:16">
      <c r="D312" s="6"/>
      <c r="E312" s="6"/>
      <c r="F312" s="6"/>
      <c r="O312" s="6"/>
      <c r="P312" s="6"/>
    </row>
    <row r="313" spans="4:16">
      <c r="D313" s="6"/>
      <c r="E313" s="6"/>
      <c r="F313" s="6"/>
      <c r="O313" s="6"/>
      <c r="P313" s="6"/>
    </row>
    <row r="314" spans="4:16">
      <c r="D314" s="6"/>
      <c r="E314" s="6"/>
      <c r="F314" s="6"/>
      <c r="O314" s="6"/>
      <c r="P314" s="6"/>
    </row>
    <row r="315" spans="4:16">
      <c r="D315" s="6"/>
      <c r="E315" s="6"/>
      <c r="F315" s="6"/>
      <c r="O315" s="6"/>
      <c r="P315" s="6"/>
    </row>
    <row r="316" spans="4:16">
      <c r="D316" s="6"/>
      <c r="E316" s="6"/>
      <c r="F316" s="6"/>
      <c r="O316" s="6"/>
      <c r="P316" s="6"/>
    </row>
    <row r="317" spans="4:16">
      <c r="D317" s="6"/>
      <c r="E317" s="6"/>
      <c r="F317" s="6"/>
      <c r="O317" s="6"/>
      <c r="P317" s="6"/>
    </row>
    <row r="318" spans="4:16">
      <c r="D318" s="6"/>
      <c r="E318" s="6"/>
      <c r="F318" s="6"/>
      <c r="O318" s="6"/>
      <c r="P318" s="6"/>
    </row>
    <row r="319" spans="4:16">
      <c r="D319" s="6"/>
      <c r="E319" s="6"/>
      <c r="F319" s="6"/>
      <c r="O319" s="6"/>
      <c r="P319" s="6"/>
    </row>
    <row r="320" spans="4:16">
      <c r="D320" s="6"/>
      <c r="E320" s="6"/>
      <c r="F320" s="6"/>
      <c r="O320" s="6"/>
      <c r="P320" s="6"/>
    </row>
    <row r="321" spans="4:16">
      <c r="D321" s="6"/>
      <c r="E321" s="6"/>
      <c r="F321" s="6"/>
      <c r="O321" s="6"/>
      <c r="P321" s="6"/>
    </row>
    <row r="322" spans="4:16">
      <c r="D322" s="6"/>
      <c r="E322" s="6"/>
      <c r="F322" s="6"/>
      <c r="O322" s="6"/>
      <c r="P322" s="6"/>
    </row>
    <row r="323" spans="4:16">
      <c r="D323" s="6"/>
      <c r="E323" s="6"/>
      <c r="F323" s="6"/>
      <c r="O323" s="6"/>
      <c r="P323" s="6"/>
    </row>
    <row r="324" spans="4:16">
      <c r="D324" s="6"/>
      <c r="E324" s="6"/>
      <c r="F324" s="6"/>
      <c r="O324" s="6"/>
      <c r="P324" s="6"/>
    </row>
    <row r="325" spans="4:16">
      <c r="D325" s="6"/>
      <c r="E325" s="6"/>
      <c r="F325" s="6"/>
      <c r="O325" s="6"/>
      <c r="P325" s="6"/>
    </row>
    <row r="326" spans="4:16">
      <c r="D326" s="6"/>
      <c r="E326" s="6"/>
      <c r="F326" s="6"/>
      <c r="O326" s="6"/>
      <c r="P326" s="6"/>
    </row>
    <row r="327" spans="4:16">
      <c r="D327" s="6"/>
      <c r="E327" s="6"/>
      <c r="F327" s="6"/>
      <c r="O327" s="6"/>
      <c r="P327" s="6"/>
    </row>
    <row r="328" spans="4:16">
      <c r="D328" s="6"/>
      <c r="E328" s="6"/>
      <c r="F328" s="6"/>
      <c r="O328" s="6"/>
      <c r="P328" s="6"/>
    </row>
    <row r="329" spans="4:16">
      <c r="D329" s="6"/>
      <c r="E329" s="6"/>
      <c r="F329" s="6"/>
      <c r="O329" s="6"/>
      <c r="P329" s="6"/>
    </row>
    <row r="330" spans="4:16">
      <c r="D330" s="6"/>
      <c r="E330" s="6"/>
      <c r="F330" s="6"/>
      <c r="O330" s="6"/>
      <c r="P330" s="6"/>
    </row>
    <row r="331" spans="4:16">
      <c r="D331" s="6"/>
      <c r="E331" s="6"/>
      <c r="F331" s="6"/>
      <c r="O331" s="6"/>
      <c r="P331" s="6"/>
    </row>
    <row r="332" spans="4:16">
      <c r="D332" s="6"/>
      <c r="E332" s="6"/>
      <c r="F332" s="6"/>
      <c r="O332" s="6"/>
      <c r="P332" s="6"/>
    </row>
    <row r="333" spans="4:16">
      <c r="D333" s="6"/>
      <c r="E333" s="6"/>
      <c r="F333" s="6"/>
      <c r="O333" s="6"/>
      <c r="P333" s="6"/>
    </row>
    <row r="334" spans="4:16">
      <c r="D334" s="6"/>
      <c r="E334" s="6"/>
      <c r="F334" s="6"/>
      <c r="O334" s="6"/>
      <c r="P334" s="6"/>
    </row>
    <row r="335" spans="4:16">
      <c r="D335" s="6"/>
      <c r="E335" s="6"/>
      <c r="F335" s="6"/>
      <c r="O335" s="6"/>
      <c r="P335" s="6"/>
    </row>
    <row r="336" spans="4:16">
      <c r="D336" s="6"/>
      <c r="E336" s="6"/>
      <c r="F336" s="6"/>
      <c r="O336" s="6"/>
      <c r="P336" s="6"/>
    </row>
    <row r="337" spans="4:16">
      <c r="D337" s="6"/>
      <c r="E337" s="6"/>
      <c r="F337" s="6"/>
      <c r="O337" s="6"/>
      <c r="P337" s="6"/>
    </row>
    <row r="338" spans="4:16">
      <c r="D338" s="6"/>
      <c r="E338" s="6"/>
      <c r="F338" s="6"/>
      <c r="O338" s="6"/>
      <c r="P338" s="6"/>
    </row>
    <row r="339" spans="4:16">
      <c r="D339" s="6"/>
      <c r="E339" s="6"/>
      <c r="F339" s="6"/>
      <c r="O339" s="6"/>
      <c r="P339" s="6"/>
    </row>
    <row r="340" spans="4:16">
      <c r="D340" s="6"/>
      <c r="E340" s="6"/>
      <c r="F340" s="6"/>
      <c r="O340" s="6"/>
      <c r="P340" s="6"/>
    </row>
    <row r="341" spans="4:16">
      <c r="D341" s="6"/>
      <c r="E341" s="6"/>
      <c r="F341" s="6"/>
      <c r="O341" s="6"/>
      <c r="P341" s="6"/>
    </row>
    <row r="342" spans="4:16">
      <c r="D342" s="6"/>
      <c r="E342" s="6"/>
      <c r="F342" s="6"/>
      <c r="O342" s="6"/>
      <c r="P342" s="6"/>
    </row>
    <row r="343" spans="4:16">
      <c r="D343" s="6"/>
      <c r="E343" s="6"/>
      <c r="F343" s="6"/>
      <c r="O343" s="6"/>
      <c r="P343" s="6"/>
    </row>
    <row r="344" spans="4:16">
      <c r="D344" s="6"/>
      <c r="E344" s="6"/>
      <c r="F344" s="6"/>
      <c r="O344" s="6"/>
      <c r="P344" s="6"/>
    </row>
    <row r="345" spans="4:16">
      <c r="D345" s="6"/>
      <c r="E345" s="6"/>
      <c r="F345" s="6"/>
      <c r="O345" s="6"/>
      <c r="P345" s="6"/>
    </row>
    <row r="346" spans="4:16">
      <c r="D346" s="6"/>
      <c r="E346" s="6"/>
      <c r="F346" s="6"/>
      <c r="O346" s="6"/>
      <c r="P346" s="6"/>
    </row>
    <row r="347" spans="4:16">
      <c r="D347" s="6"/>
      <c r="E347" s="6"/>
      <c r="F347" s="6"/>
      <c r="O347" s="6"/>
      <c r="P347" s="6"/>
    </row>
    <row r="348" spans="4:16">
      <c r="D348" s="6"/>
      <c r="E348" s="6"/>
      <c r="F348" s="6"/>
      <c r="O348" s="6"/>
      <c r="P348" s="6"/>
    </row>
    <row r="349" spans="4:16">
      <c r="D349" s="6"/>
      <c r="E349" s="6"/>
      <c r="F349" s="6"/>
      <c r="O349" s="6"/>
      <c r="P349" s="6"/>
    </row>
    <row r="350" spans="4:16">
      <c r="D350" s="6"/>
      <c r="E350" s="6"/>
      <c r="F350" s="6"/>
      <c r="O350" s="6"/>
      <c r="P350" s="6"/>
    </row>
    <row r="351" spans="4:16">
      <c r="D351" s="6"/>
      <c r="E351" s="6"/>
      <c r="F351" s="6"/>
      <c r="O351" s="6"/>
      <c r="P351" s="6"/>
    </row>
    <row r="352" spans="4:16">
      <c r="D352" s="6"/>
      <c r="E352" s="6"/>
      <c r="F352" s="6"/>
      <c r="O352" s="6"/>
      <c r="P352" s="6"/>
    </row>
    <row r="353" spans="4:16">
      <c r="D353" s="6"/>
      <c r="E353" s="6"/>
      <c r="F353" s="6"/>
      <c r="O353" s="6"/>
      <c r="P353" s="6"/>
    </row>
    <row r="354" spans="4:16">
      <c r="D354" s="6"/>
      <c r="E354" s="6"/>
      <c r="F354" s="6"/>
      <c r="O354" s="6"/>
      <c r="P354" s="6"/>
    </row>
    <row r="355" spans="4:16">
      <c r="D355" s="6"/>
      <c r="E355" s="6"/>
      <c r="F355" s="6"/>
      <c r="O355" s="6"/>
      <c r="P355" s="6"/>
    </row>
    <row r="356" spans="4:16">
      <c r="D356" s="6"/>
      <c r="E356" s="6"/>
      <c r="F356" s="6"/>
      <c r="O356" s="6"/>
      <c r="P356" s="6"/>
    </row>
    <row r="357" spans="4:16">
      <c r="D357" s="6"/>
      <c r="E357" s="6"/>
      <c r="F357" s="6"/>
      <c r="O357" s="6"/>
      <c r="P357" s="6"/>
    </row>
    <row r="358" spans="4:16">
      <c r="D358" s="6"/>
      <c r="E358" s="6"/>
      <c r="F358" s="6"/>
      <c r="O358" s="6"/>
      <c r="P358" s="6"/>
    </row>
    <row r="359" spans="4:16">
      <c r="D359" s="6"/>
      <c r="E359" s="6"/>
      <c r="F359" s="6"/>
      <c r="O359" s="6"/>
      <c r="P359" s="6"/>
    </row>
    <row r="360" spans="4:16">
      <c r="D360" s="6"/>
      <c r="E360" s="6"/>
      <c r="F360" s="6"/>
      <c r="O360" s="6"/>
      <c r="P360" s="6"/>
    </row>
    <row r="361" spans="4:16">
      <c r="D361" s="6"/>
      <c r="E361" s="6"/>
      <c r="F361" s="6"/>
      <c r="O361" s="6"/>
      <c r="P361" s="6"/>
    </row>
    <row r="362" spans="4:16">
      <c r="D362" s="6"/>
      <c r="E362" s="6"/>
      <c r="F362" s="6"/>
      <c r="O362" s="6"/>
      <c r="P362" s="6"/>
    </row>
    <row r="363" spans="4:16">
      <c r="D363" s="6"/>
      <c r="E363" s="6"/>
      <c r="F363" s="6"/>
      <c r="O363" s="6"/>
      <c r="P363" s="6"/>
    </row>
    <row r="364" spans="4:16">
      <c r="D364" s="6"/>
      <c r="E364" s="6"/>
      <c r="F364" s="6"/>
      <c r="O364" s="6"/>
      <c r="P364" s="6"/>
    </row>
    <row r="365" spans="4:16">
      <c r="D365" s="6"/>
      <c r="E365" s="6"/>
      <c r="F365" s="6"/>
      <c r="O365" s="6"/>
      <c r="P365" s="6"/>
    </row>
    <row r="366" spans="4:16">
      <c r="D366" s="6"/>
      <c r="E366" s="6"/>
      <c r="F366" s="6"/>
      <c r="O366" s="6"/>
      <c r="P366" s="6"/>
    </row>
    <row r="367" spans="4:16">
      <c r="D367" s="6"/>
      <c r="E367" s="6"/>
      <c r="F367" s="6"/>
      <c r="O367" s="6"/>
      <c r="P367" s="6"/>
    </row>
    <row r="368" spans="4:16">
      <c r="D368" s="6"/>
      <c r="E368" s="6"/>
      <c r="F368" s="6"/>
      <c r="O368" s="6"/>
      <c r="P368" s="6"/>
    </row>
    <row r="369" spans="4:16">
      <c r="D369" s="6"/>
      <c r="E369" s="6"/>
      <c r="F369" s="6"/>
      <c r="O369" s="6"/>
      <c r="P369" s="6"/>
    </row>
    <row r="370" spans="4:16">
      <c r="D370" s="6"/>
      <c r="E370" s="6"/>
      <c r="F370" s="6"/>
      <c r="O370" s="6"/>
      <c r="P370" s="6"/>
    </row>
    <row r="371" spans="4:16">
      <c r="D371" s="6"/>
      <c r="E371" s="6"/>
      <c r="F371" s="6"/>
      <c r="O371" s="6"/>
      <c r="P371" s="6"/>
    </row>
    <row r="372" spans="4:16">
      <c r="D372" s="6"/>
      <c r="E372" s="6"/>
      <c r="F372" s="6"/>
      <c r="O372" s="6"/>
      <c r="P372" s="6"/>
    </row>
    <row r="373" spans="4:16">
      <c r="D373" s="6"/>
      <c r="E373" s="6"/>
      <c r="F373" s="6"/>
      <c r="O373" s="6"/>
      <c r="P373" s="6"/>
    </row>
    <row r="374" spans="4:16">
      <c r="D374" s="6"/>
      <c r="E374" s="6"/>
      <c r="F374" s="6"/>
      <c r="O374" s="6"/>
      <c r="P374" s="6"/>
    </row>
    <row r="375" spans="4:16">
      <c r="D375" s="6"/>
      <c r="E375" s="6"/>
      <c r="F375" s="6"/>
      <c r="O375" s="6"/>
      <c r="P375" s="6"/>
    </row>
    <row r="376" spans="4:16">
      <c r="D376" s="6"/>
      <c r="E376" s="6"/>
      <c r="F376" s="6"/>
      <c r="O376" s="6"/>
      <c r="P376" s="6"/>
    </row>
    <row r="377" spans="4:16">
      <c r="D377" s="6"/>
      <c r="E377" s="6"/>
      <c r="F377" s="6"/>
      <c r="O377" s="6"/>
      <c r="P377" s="6"/>
    </row>
    <row r="378" spans="4:16">
      <c r="D378" s="6"/>
      <c r="E378" s="6"/>
      <c r="F378" s="6"/>
      <c r="O378" s="6"/>
      <c r="P378" s="6"/>
    </row>
    <row r="379" spans="4:16">
      <c r="D379" s="6"/>
      <c r="E379" s="6"/>
      <c r="F379" s="6"/>
      <c r="O379" s="6"/>
      <c r="P379" s="6"/>
    </row>
    <row r="380" spans="4:16">
      <c r="D380" s="6"/>
      <c r="E380" s="6"/>
      <c r="F380" s="6"/>
      <c r="O380" s="6"/>
      <c r="P380" s="6"/>
    </row>
    <row r="381" spans="4:16">
      <c r="D381" s="6"/>
      <c r="E381" s="6"/>
      <c r="F381" s="6"/>
      <c r="O381" s="6"/>
      <c r="P381" s="6"/>
    </row>
    <row r="382" spans="4:16">
      <c r="D382" s="6"/>
      <c r="E382" s="6"/>
      <c r="F382" s="6"/>
      <c r="O382" s="6"/>
      <c r="P382" s="6"/>
    </row>
    <row r="383" spans="4:16">
      <c r="D383" s="6"/>
      <c r="E383" s="6"/>
      <c r="F383" s="6"/>
      <c r="O383" s="6"/>
      <c r="P383" s="6"/>
    </row>
    <row r="384" spans="4:16">
      <c r="D384" s="6"/>
      <c r="E384" s="6"/>
      <c r="F384" s="6"/>
      <c r="O384" s="6"/>
      <c r="P384" s="6"/>
    </row>
    <row r="385" spans="4:16">
      <c r="D385" s="6"/>
      <c r="E385" s="6"/>
      <c r="F385" s="6"/>
      <c r="O385" s="6"/>
      <c r="P385" s="6"/>
    </row>
    <row r="386" spans="4:16">
      <c r="D386" s="6"/>
      <c r="E386" s="6"/>
      <c r="F386" s="6"/>
      <c r="O386" s="6"/>
      <c r="P386" s="6"/>
    </row>
    <row r="387" spans="4:16">
      <c r="D387" s="6"/>
      <c r="E387" s="6"/>
      <c r="F387" s="6"/>
      <c r="O387" s="6"/>
      <c r="P387" s="6"/>
    </row>
    <row r="388" spans="4:16">
      <c r="D388" s="6"/>
      <c r="E388" s="6"/>
      <c r="F388" s="6"/>
      <c r="O388" s="6"/>
      <c r="P388" s="6"/>
    </row>
    <row r="389" spans="4:16">
      <c r="D389" s="6"/>
      <c r="E389" s="6"/>
      <c r="F389" s="6"/>
      <c r="O389" s="6"/>
      <c r="P389" s="6"/>
    </row>
    <row r="390" spans="4:16">
      <c r="D390" s="6"/>
      <c r="E390" s="6"/>
      <c r="F390" s="6"/>
      <c r="O390" s="6"/>
      <c r="P390" s="6"/>
    </row>
    <row r="391" spans="4:16">
      <c r="D391" s="6"/>
      <c r="E391" s="6"/>
      <c r="F391" s="6"/>
      <c r="O391" s="6"/>
      <c r="P391" s="6"/>
    </row>
    <row r="392" spans="4:16">
      <c r="D392" s="6"/>
      <c r="E392" s="6"/>
      <c r="F392" s="6"/>
      <c r="O392" s="6"/>
      <c r="P392" s="6"/>
    </row>
    <row r="393" spans="4:16">
      <c r="D393" s="6"/>
      <c r="E393" s="6"/>
      <c r="F393" s="6"/>
      <c r="O393" s="6"/>
      <c r="P393" s="6"/>
    </row>
    <row r="394" spans="4:16">
      <c r="D394" s="6"/>
      <c r="E394" s="6"/>
      <c r="F394" s="6"/>
      <c r="O394" s="6"/>
      <c r="P394" s="6"/>
    </row>
    <row r="395" spans="4:16">
      <c r="D395" s="6"/>
      <c r="E395" s="6"/>
      <c r="F395" s="6"/>
      <c r="O395" s="6"/>
      <c r="P395" s="6"/>
    </row>
    <row r="396" spans="4:16">
      <c r="D396" s="6"/>
      <c r="E396" s="6"/>
      <c r="F396" s="6"/>
      <c r="O396" s="6"/>
      <c r="P396" s="6"/>
    </row>
    <row r="397" spans="4:16">
      <c r="D397" s="6"/>
      <c r="E397" s="6"/>
      <c r="F397" s="6"/>
      <c r="O397" s="6"/>
      <c r="P397" s="6"/>
    </row>
    <row r="398" spans="4:16">
      <c r="D398" s="6"/>
      <c r="E398" s="6"/>
      <c r="F398" s="6"/>
      <c r="O398" s="6"/>
      <c r="P398" s="6"/>
    </row>
    <row r="399" spans="4:16">
      <c r="D399" s="6"/>
      <c r="E399" s="6"/>
      <c r="F399" s="6"/>
      <c r="O399" s="6"/>
      <c r="P399" s="6"/>
    </row>
    <row r="400" spans="4:16">
      <c r="D400" s="6"/>
      <c r="E400" s="6"/>
      <c r="F400" s="6"/>
      <c r="O400" s="6"/>
      <c r="P400" s="6"/>
    </row>
    <row r="401" spans="4:16">
      <c r="D401" s="6"/>
      <c r="E401" s="6"/>
      <c r="F401" s="6"/>
      <c r="O401" s="6"/>
      <c r="P401" s="6"/>
    </row>
    <row r="402" spans="4:16">
      <c r="D402" s="6"/>
      <c r="E402" s="6"/>
      <c r="F402" s="6"/>
      <c r="O402" s="6"/>
      <c r="P402" s="6"/>
    </row>
    <row r="403" spans="4:16">
      <c r="D403" s="6"/>
      <c r="E403" s="6"/>
      <c r="F403" s="6"/>
      <c r="O403" s="6"/>
      <c r="P403" s="6"/>
    </row>
    <row r="404" spans="4:16">
      <c r="D404" s="6"/>
      <c r="E404" s="6"/>
      <c r="F404" s="6"/>
      <c r="O404" s="6"/>
      <c r="P404" s="6"/>
    </row>
    <row r="405" spans="4:16">
      <c r="D405" s="6"/>
      <c r="E405" s="6"/>
      <c r="F405" s="6"/>
      <c r="O405" s="6"/>
      <c r="P405" s="6"/>
    </row>
    <row r="406" spans="4:16">
      <c r="D406" s="6"/>
      <c r="E406" s="6"/>
      <c r="F406" s="6"/>
      <c r="O406" s="6"/>
      <c r="P406" s="6"/>
    </row>
    <row r="407" spans="4:16">
      <c r="D407" s="6"/>
      <c r="E407" s="6"/>
      <c r="F407" s="6"/>
      <c r="O407" s="6"/>
      <c r="P407" s="6"/>
    </row>
    <row r="408" spans="4:16">
      <c r="D408" s="6"/>
      <c r="E408" s="6"/>
      <c r="F408" s="6"/>
      <c r="O408" s="6"/>
      <c r="P408" s="6"/>
    </row>
    <row r="409" spans="4:16">
      <c r="D409" s="6"/>
      <c r="E409" s="6"/>
      <c r="F409" s="6"/>
      <c r="O409" s="6"/>
      <c r="P409" s="6"/>
    </row>
    <row r="410" spans="4:16">
      <c r="D410" s="6"/>
      <c r="E410" s="6"/>
      <c r="F410" s="6"/>
      <c r="O410" s="6"/>
      <c r="P410" s="6"/>
    </row>
    <row r="411" spans="4:16">
      <c r="D411" s="6"/>
      <c r="E411" s="6"/>
      <c r="F411" s="6"/>
      <c r="O411" s="6"/>
      <c r="P411" s="6"/>
    </row>
    <row r="412" spans="4:16">
      <c r="D412" s="6"/>
      <c r="E412" s="6"/>
      <c r="F412" s="6"/>
      <c r="O412" s="6"/>
      <c r="P412" s="6"/>
    </row>
    <row r="413" spans="4:16">
      <c r="D413" s="6"/>
      <c r="E413" s="6"/>
      <c r="F413" s="6"/>
      <c r="O413" s="6"/>
      <c r="P413" s="6"/>
    </row>
    <row r="414" spans="4:16">
      <c r="D414" s="6"/>
      <c r="E414" s="6"/>
      <c r="F414" s="6"/>
      <c r="O414" s="6"/>
      <c r="P414" s="6"/>
    </row>
    <row r="415" spans="4:16">
      <c r="D415" s="6"/>
      <c r="E415" s="6"/>
      <c r="F415" s="6"/>
      <c r="O415" s="6"/>
      <c r="P415" s="6"/>
    </row>
    <row r="416" spans="4:16">
      <c r="D416" s="6"/>
      <c r="E416" s="6"/>
      <c r="F416" s="6"/>
      <c r="O416" s="6"/>
      <c r="P416" s="6"/>
    </row>
    <row r="417" spans="4:16">
      <c r="D417" s="6"/>
      <c r="E417" s="6"/>
      <c r="F417" s="6"/>
      <c r="O417" s="6"/>
      <c r="P417" s="6"/>
    </row>
    <row r="418" spans="4:16">
      <c r="D418" s="6"/>
      <c r="E418" s="6"/>
      <c r="F418" s="6"/>
      <c r="O418" s="6"/>
      <c r="P418" s="6"/>
    </row>
    <row r="419" spans="4:16">
      <c r="D419" s="6"/>
      <c r="E419" s="6"/>
      <c r="F419" s="6"/>
      <c r="O419" s="6"/>
      <c r="P419" s="6"/>
    </row>
    <row r="420" spans="4:16">
      <c r="D420" s="6"/>
      <c r="E420" s="6"/>
      <c r="F420" s="6"/>
      <c r="O420" s="6"/>
      <c r="P420" s="6"/>
    </row>
    <row r="421" spans="4:16">
      <c r="D421" s="6"/>
      <c r="E421" s="6"/>
      <c r="F421" s="6"/>
      <c r="O421" s="6"/>
      <c r="P421" s="6"/>
    </row>
    <row r="422" spans="4:16">
      <c r="D422" s="6"/>
      <c r="E422" s="6"/>
      <c r="F422" s="6"/>
      <c r="O422" s="6"/>
      <c r="P422" s="6"/>
    </row>
    <row r="423" spans="4:16">
      <c r="D423" s="6"/>
      <c r="E423" s="6"/>
      <c r="F423" s="6"/>
      <c r="O423" s="6"/>
      <c r="P423" s="6"/>
    </row>
    <row r="424" spans="4:16">
      <c r="D424" s="6"/>
      <c r="E424" s="6"/>
      <c r="F424" s="6"/>
      <c r="O424" s="6"/>
      <c r="P424" s="6"/>
    </row>
    <row r="425" spans="4:16">
      <c r="D425" s="6"/>
      <c r="E425" s="6"/>
      <c r="F425" s="6"/>
      <c r="O425" s="6"/>
      <c r="P425" s="6"/>
    </row>
    <row r="426" spans="4:16">
      <c r="D426" s="6"/>
      <c r="E426" s="6"/>
      <c r="F426" s="6"/>
      <c r="O426" s="6"/>
      <c r="P426" s="6"/>
    </row>
    <row r="427" spans="4:16">
      <c r="D427" s="6"/>
      <c r="E427" s="6"/>
      <c r="F427" s="6"/>
      <c r="O427" s="6"/>
      <c r="P427" s="6"/>
    </row>
    <row r="428" spans="4:16">
      <c r="D428" s="6"/>
      <c r="E428" s="6"/>
      <c r="F428" s="6"/>
      <c r="O428" s="6"/>
      <c r="P428" s="6"/>
    </row>
    <row r="429" spans="4:16">
      <c r="D429" s="6"/>
      <c r="E429" s="6"/>
      <c r="F429" s="6"/>
      <c r="O429" s="6"/>
      <c r="P429" s="6"/>
    </row>
    <row r="430" spans="4:16">
      <c r="D430" s="6"/>
      <c r="E430" s="6"/>
      <c r="F430" s="6"/>
      <c r="O430" s="6"/>
      <c r="P430" s="6"/>
    </row>
    <row r="431" spans="4:16">
      <c r="D431" s="6"/>
      <c r="E431" s="6"/>
      <c r="F431" s="6"/>
      <c r="O431" s="6"/>
      <c r="P431" s="6"/>
    </row>
    <row r="432" spans="4:16">
      <c r="D432" s="6"/>
      <c r="E432" s="6"/>
      <c r="F432" s="6"/>
      <c r="O432" s="6"/>
      <c r="P432" s="6"/>
    </row>
    <row r="433" spans="4:16">
      <c r="D433" s="6"/>
      <c r="E433" s="6"/>
      <c r="F433" s="6"/>
      <c r="O433" s="6"/>
      <c r="P433" s="6"/>
    </row>
    <row r="434" spans="4:16">
      <c r="D434" s="6"/>
      <c r="E434" s="6"/>
      <c r="F434" s="6"/>
      <c r="O434" s="6"/>
      <c r="P434" s="6"/>
    </row>
    <row r="435" spans="4:16">
      <c r="D435" s="6"/>
      <c r="E435" s="6"/>
      <c r="F435" s="6"/>
      <c r="O435" s="6"/>
      <c r="P435" s="6"/>
    </row>
    <row r="436" spans="4:16">
      <c r="D436" s="6"/>
      <c r="E436" s="6"/>
      <c r="F436" s="6"/>
      <c r="O436" s="6"/>
      <c r="P436" s="6"/>
    </row>
    <row r="437" spans="4:16">
      <c r="D437" s="6"/>
      <c r="E437" s="6"/>
      <c r="F437" s="6"/>
      <c r="O437" s="6"/>
      <c r="P437" s="6"/>
    </row>
    <row r="438" spans="4:16">
      <c r="D438" s="6"/>
      <c r="E438" s="6"/>
      <c r="F438" s="6"/>
      <c r="O438" s="6"/>
      <c r="P438" s="6"/>
    </row>
    <row r="439" spans="4:16">
      <c r="D439" s="6"/>
      <c r="E439" s="6"/>
      <c r="F439" s="6"/>
      <c r="O439" s="6"/>
      <c r="P439" s="6"/>
    </row>
    <row r="440" spans="4:16">
      <c r="D440" s="6"/>
      <c r="E440" s="6"/>
      <c r="F440" s="6"/>
      <c r="O440" s="6"/>
      <c r="P440" s="6"/>
    </row>
    <row r="441" spans="4:16">
      <c r="D441" s="6"/>
      <c r="E441" s="6"/>
      <c r="F441" s="6"/>
      <c r="O441" s="6"/>
      <c r="P441" s="6"/>
    </row>
    <row r="442" spans="4:16">
      <c r="D442" s="6"/>
      <c r="E442" s="6"/>
      <c r="F442" s="6"/>
      <c r="O442" s="6"/>
      <c r="P442" s="6"/>
    </row>
    <row r="443" spans="4:16">
      <c r="D443" s="6"/>
      <c r="E443" s="6"/>
      <c r="F443" s="6"/>
      <c r="O443" s="6"/>
      <c r="P443" s="6"/>
    </row>
    <row r="444" spans="4:16">
      <c r="D444" s="6"/>
      <c r="E444" s="6"/>
      <c r="F444" s="6"/>
      <c r="O444" s="6"/>
      <c r="P444" s="6"/>
    </row>
    <row r="445" spans="4:16">
      <c r="D445" s="6"/>
      <c r="E445" s="6"/>
      <c r="F445" s="6"/>
      <c r="O445" s="6"/>
      <c r="P445" s="6"/>
    </row>
    <row r="446" spans="4:16">
      <c r="D446" s="6"/>
      <c r="E446" s="6"/>
      <c r="F446" s="6"/>
      <c r="O446" s="6"/>
      <c r="P446" s="6"/>
    </row>
    <row r="447" spans="4:16">
      <c r="D447" s="6"/>
      <c r="E447" s="6"/>
      <c r="F447" s="6"/>
      <c r="O447" s="6"/>
      <c r="P447" s="6"/>
    </row>
    <row r="448" spans="4:16">
      <c r="D448" s="6"/>
      <c r="E448" s="6"/>
      <c r="F448" s="6"/>
      <c r="O448" s="6"/>
      <c r="P448" s="6"/>
    </row>
    <row r="449" spans="4:16">
      <c r="D449" s="6"/>
      <c r="E449" s="6"/>
      <c r="F449" s="6"/>
      <c r="O449" s="6"/>
      <c r="P449" s="6"/>
    </row>
    <row r="450" spans="4:16">
      <c r="D450" s="6"/>
      <c r="E450" s="6"/>
      <c r="F450" s="6"/>
      <c r="O450" s="6"/>
      <c r="P450" s="6"/>
    </row>
    <row r="451" spans="4:16">
      <c r="D451" s="6"/>
      <c r="E451" s="6"/>
      <c r="F451" s="6"/>
      <c r="O451" s="6"/>
      <c r="P451" s="6"/>
    </row>
    <row r="452" spans="4:16">
      <c r="D452" s="6"/>
      <c r="E452" s="6"/>
      <c r="F452" s="6"/>
      <c r="O452" s="6"/>
      <c r="P452" s="6"/>
    </row>
    <row r="453" spans="4:16">
      <c r="D453" s="6"/>
      <c r="E453" s="6"/>
      <c r="F453" s="6"/>
      <c r="O453" s="6"/>
      <c r="P453" s="6"/>
    </row>
    <row r="454" spans="4:16">
      <c r="D454" s="6"/>
      <c r="E454" s="6"/>
      <c r="F454" s="6"/>
      <c r="O454" s="6"/>
      <c r="P454" s="6"/>
    </row>
    <row r="455" spans="4:16">
      <c r="D455" s="6"/>
      <c r="E455" s="6"/>
      <c r="F455" s="6"/>
      <c r="O455" s="6"/>
      <c r="P455" s="6"/>
    </row>
    <row r="456" spans="4:16">
      <c r="D456" s="6"/>
      <c r="E456" s="6"/>
      <c r="F456" s="6"/>
      <c r="O456" s="6"/>
      <c r="P456" s="6"/>
    </row>
    <row r="457" spans="4:16">
      <c r="D457" s="6"/>
      <c r="E457" s="6"/>
      <c r="F457" s="6"/>
      <c r="O457" s="6"/>
      <c r="P457" s="6"/>
    </row>
    <row r="458" spans="4:16">
      <c r="D458" s="6"/>
      <c r="E458" s="6"/>
      <c r="F458" s="6"/>
      <c r="O458" s="6"/>
      <c r="P458" s="6"/>
    </row>
    <row r="459" spans="4:16">
      <c r="D459" s="6"/>
      <c r="E459" s="6"/>
      <c r="F459" s="6"/>
      <c r="O459" s="6"/>
      <c r="P459" s="6"/>
    </row>
    <row r="460" spans="4:16">
      <c r="D460" s="6"/>
      <c r="E460" s="6"/>
      <c r="F460" s="6"/>
      <c r="O460" s="6"/>
      <c r="P460" s="6"/>
    </row>
    <row r="461" spans="4:16">
      <c r="D461" s="6"/>
      <c r="E461" s="6"/>
      <c r="F461" s="6"/>
      <c r="O461" s="6"/>
      <c r="P461" s="6"/>
    </row>
    <row r="462" spans="4:16">
      <c r="D462" s="6"/>
      <c r="E462" s="6"/>
      <c r="F462" s="6"/>
      <c r="O462" s="6"/>
      <c r="P462" s="6"/>
    </row>
    <row r="463" spans="4:16">
      <c r="D463" s="6"/>
      <c r="E463" s="6"/>
      <c r="F463" s="6"/>
      <c r="O463" s="6"/>
      <c r="P463" s="6"/>
    </row>
    <row r="464" spans="4:16">
      <c r="D464" s="6"/>
      <c r="E464" s="6"/>
      <c r="F464" s="6"/>
      <c r="O464" s="6"/>
      <c r="P464" s="6"/>
    </row>
    <row r="465" spans="4:16">
      <c r="D465" s="6"/>
      <c r="E465" s="6"/>
      <c r="F465" s="6"/>
      <c r="O465" s="6"/>
      <c r="P465" s="6"/>
    </row>
    <row r="466" spans="4:16">
      <c r="D466" s="6"/>
      <c r="E466" s="6"/>
      <c r="F466" s="6"/>
      <c r="O466" s="6"/>
      <c r="P466" s="6"/>
    </row>
    <row r="467" spans="4:16">
      <c r="D467" s="6"/>
      <c r="E467" s="6"/>
      <c r="F467" s="6"/>
      <c r="O467" s="6"/>
      <c r="P467" s="6"/>
    </row>
    <row r="468" spans="4:16">
      <c r="D468" s="6"/>
      <c r="E468" s="6"/>
      <c r="F468" s="6"/>
      <c r="O468" s="6"/>
      <c r="P468" s="6"/>
    </row>
    <row r="469" spans="4:16">
      <c r="D469" s="6"/>
      <c r="E469" s="6"/>
      <c r="F469" s="6"/>
      <c r="O469" s="6"/>
      <c r="P469" s="6"/>
    </row>
    <row r="470" spans="4:16">
      <c r="D470" s="6"/>
      <c r="E470" s="6"/>
      <c r="F470" s="6"/>
      <c r="O470" s="6"/>
      <c r="P470" s="6"/>
    </row>
    <row r="471" spans="4:16">
      <c r="D471" s="6"/>
      <c r="E471" s="6"/>
      <c r="F471" s="6"/>
      <c r="O471" s="6"/>
      <c r="P471" s="6"/>
    </row>
    <row r="472" spans="4:16">
      <c r="D472" s="6"/>
      <c r="E472" s="6"/>
      <c r="F472" s="6"/>
      <c r="O472" s="6"/>
      <c r="P472" s="6"/>
    </row>
    <row r="473" spans="4:16">
      <c r="D473" s="6"/>
      <c r="E473" s="6"/>
      <c r="F473" s="6"/>
      <c r="O473" s="6"/>
      <c r="P473" s="6"/>
    </row>
    <row r="474" spans="4:16">
      <c r="D474" s="6"/>
      <c r="E474" s="6"/>
      <c r="F474" s="6"/>
      <c r="O474" s="6"/>
      <c r="P474" s="6"/>
    </row>
    <row r="475" spans="4:16">
      <c r="D475" s="6"/>
      <c r="E475" s="6"/>
      <c r="F475" s="6"/>
      <c r="O475" s="6"/>
      <c r="P475" s="6"/>
    </row>
    <row r="476" spans="4:16">
      <c r="D476" s="6"/>
      <c r="E476" s="6"/>
      <c r="F476" s="6"/>
      <c r="O476" s="6"/>
      <c r="P476" s="6"/>
    </row>
    <row r="477" spans="4:16">
      <c r="D477" s="6"/>
      <c r="E477" s="6"/>
      <c r="F477" s="6"/>
      <c r="O477" s="6"/>
      <c r="P477" s="6"/>
    </row>
    <row r="478" spans="4:16">
      <c r="D478" s="6"/>
      <c r="E478" s="6"/>
      <c r="F478" s="6"/>
      <c r="O478" s="6"/>
      <c r="P478" s="6"/>
    </row>
    <row r="479" spans="4:16">
      <c r="D479" s="6"/>
      <c r="E479" s="6"/>
      <c r="F479" s="6"/>
      <c r="O479" s="6"/>
      <c r="P479" s="6"/>
    </row>
    <row r="480" spans="4:16">
      <c r="D480" s="6"/>
      <c r="E480" s="6"/>
      <c r="F480" s="6"/>
      <c r="O480" s="6"/>
      <c r="P480" s="6"/>
    </row>
    <row r="481" spans="4:16">
      <c r="D481" s="6"/>
      <c r="E481" s="6"/>
      <c r="F481" s="6"/>
      <c r="O481" s="6"/>
      <c r="P481" s="6"/>
    </row>
    <row r="482" spans="4:16">
      <c r="D482" s="6"/>
      <c r="E482" s="6"/>
      <c r="F482" s="6"/>
      <c r="O482" s="6"/>
      <c r="P482" s="6"/>
    </row>
    <row r="483" spans="4:16">
      <c r="D483" s="6"/>
      <c r="E483" s="6"/>
      <c r="F483" s="6"/>
      <c r="O483" s="6"/>
      <c r="P483" s="6"/>
    </row>
    <row r="484" spans="4:16">
      <c r="D484" s="6"/>
      <c r="E484" s="6"/>
      <c r="F484" s="6"/>
      <c r="O484" s="6"/>
      <c r="P484" s="6"/>
    </row>
    <row r="485" spans="4:16">
      <c r="D485" s="6"/>
      <c r="E485" s="6"/>
      <c r="F485" s="6"/>
      <c r="O485" s="6"/>
      <c r="P485" s="6"/>
    </row>
    <row r="486" spans="4:16">
      <c r="D486" s="6"/>
      <c r="E486" s="6"/>
      <c r="F486" s="6"/>
      <c r="O486" s="6"/>
      <c r="P486" s="6"/>
    </row>
    <row r="487" spans="4:16">
      <c r="D487" s="6"/>
      <c r="E487" s="6"/>
      <c r="F487" s="6"/>
      <c r="O487" s="6"/>
      <c r="P487" s="6"/>
    </row>
    <row r="488" spans="4:16">
      <c r="D488" s="6"/>
      <c r="E488" s="6"/>
      <c r="F488" s="6"/>
      <c r="O488" s="6"/>
      <c r="P488" s="6"/>
    </row>
    <row r="489" spans="4:16">
      <c r="D489" s="6"/>
      <c r="E489" s="6"/>
      <c r="F489" s="6"/>
      <c r="O489" s="6"/>
      <c r="P489" s="6"/>
    </row>
    <row r="490" spans="4:16">
      <c r="D490" s="6"/>
      <c r="E490" s="6"/>
      <c r="F490" s="6"/>
      <c r="O490" s="6"/>
      <c r="P490" s="6"/>
    </row>
    <row r="491" spans="4:16">
      <c r="D491" s="6"/>
      <c r="E491" s="6"/>
      <c r="F491" s="6"/>
      <c r="O491" s="6"/>
      <c r="P491" s="6"/>
    </row>
    <row r="492" spans="4:16">
      <c r="D492" s="6"/>
      <c r="E492" s="6"/>
      <c r="F492" s="6"/>
      <c r="O492" s="6"/>
      <c r="P492" s="6"/>
    </row>
    <row r="493" spans="4:16">
      <c r="D493" s="6"/>
      <c r="E493" s="6"/>
      <c r="F493" s="6"/>
      <c r="O493" s="6"/>
      <c r="P493" s="6"/>
    </row>
    <row r="494" spans="4:16">
      <c r="D494" s="6"/>
      <c r="E494" s="6"/>
      <c r="F494" s="6"/>
      <c r="O494" s="6"/>
      <c r="P494" s="6"/>
    </row>
    <row r="495" spans="4:16">
      <c r="D495" s="6"/>
      <c r="E495" s="6"/>
      <c r="F495" s="6"/>
      <c r="O495" s="6"/>
      <c r="P495" s="6"/>
    </row>
    <row r="496" spans="4:16">
      <c r="D496" s="6"/>
      <c r="E496" s="6"/>
      <c r="F496" s="6"/>
      <c r="O496" s="6"/>
      <c r="P496" s="6"/>
    </row>
    <row r="497" spans="4:16">
      <c r="D497" s="6"/>
      <c r="E497" s="6"/>
      <c r="F497" s="6"/>
      <c r="O497" s="6"/>
      <c r="P497" s="6"/>
    </row>
    <row r="498" spans="4:16">
      <c r="D498" s="6"/>
      <c r="E498" s="6"/>
      <c r="F498" s="6"/>
      <c r="O498" s="6"/>
      <c r="P498" s="6"/>
    </row>
    <row r="499" spans="4:16">
      <c r="D499" s="6"/>
      <c r="E499" s="6"/>
      <c r="F499" s="6"/>
      <c r="O499" s="6"/>
      <c r="P499" s="6"/>
    </row>
    <row r="500" spans="4:16">
      <c r="D500" s="6"/>
      <c r="E500" s="6"/>
      <c r="F500" s="6"/>
      <c r="O500" s="6"/>
      <c r="P500" s="6"/>
    </row>
    <row r="501" spans="4:16">
      <c r="D501" s="6"/>
      <c r="E501" s="6"/>
      <c r="F501" s="6"/>
      <c r="O501" s="6"/>
      <c r="P501" s="6"/>
    </row>
    <row r="502" spans="4:16">
      <c r="D502" s="6"/>
      <c r="E502" s="6"/>
      <c r="F502" s="6"/>
      <c r="O502" s="6"/>
      <c r="P502" s="6"/>
    </row>
    <row r="503" spans="4:16">
      <c r="D503" s="6"/>
      <c r="E503" s="6"/>
      <c r="F503" s="6"/>
      <c r="O503" s="6"/>
      <c r="P503" s="6"/>
    </row>
    <row r="504" spans="4:16">
      <c r="D504" s="6"/>
      <c r="E504" s="6"/>
      <c r="F504" s="6"/>
      <c r="O504" s="6"/>
      <c r="P504" s="6"/>
    </row>
    <row r="505" spans="4:16">
      <c r="D505" s="6"/>
      <c r="E505" s="6"/>
      <c r="F505" s="6"/>
      <c r="O505" s="6"/>
      <c r="P505" s="6"/>
    </row>
    <row r="506" spans="4:16">
      <c r="D506" s="6"/>
      <c r="E506" s="6"/>
      <c r="F506" s="6"/>
      <c r="O506" s="6"/>
      <c r="P506" s="6"/>
    </row>
    <row r="507" spans="4:16">
      <c r="D507" s="6"/>
      <c r="E507" s="6"/>
      <c r="F507" s="6"/>
      <c r="O507" s="6"/>
      <c r="P507" s="6"/>
    </row>
    <row r="508" spans="4:16">
      <c r="D508" s="6"/>
      <c r="E508" s="6"/>
      <c r="F508" s="6"/>
      <c r="O508" s="6"/>
      <c r="P508" s="6"/>
    </row>
    <row r="509" spans="4:16">
      <c r="D509" s="6"/>
      <c r="E509" s="6"/>
      <c r="F509" s="6"/>
      <c r="O509" s="6"/>
      <c r="P509" s="6"/>
    </row>
    <row r="510" spans="4:16">
      <c r="D510" s="6"/>
      <c r="E510" s="6"/>
      <c r="F510" s="6"/>
      <c r="O510" s="6"/>
      <c r="P510" s="6"/>
    </row>
    <row r="511" spans="4:16">
      <c r="D511" s="6"/>
      <c r="E511" s="6"/>
      <c r="F511" s="6"/>
      <c r="O511" s="6"/>
      <c r="P511" s="6"/>
    </row>
    <row r="512" spans="4:16">
      <c r="D512" s="6"/>
      <c r="E512" s="6"/>
      <c r="F512" s="6"/>
      <c r="O512" s="6"/>
      <c r="P512" s="6"/>
    </row>
    <row r="513" spans="4:16">
      <c r="D513" s="6"/>
      <c r="E513" s="6"/>
      <c r="F513" s="6"/>
      <c r="O513" s="6"/>
      <c r="P513" s="6"/>
    </row>
    <row r="514" spans="4:16">
      <c r="D514" s="6"/>
      <c r="E514" s="6"/>
      <c r="F514" s="6"/>
      <c r="O514" s="6"/>
      <c r="P514" s="6"/>
    </row>
    <row r="515" spans="4:16">
      <c r="D515" s="6"/>
      <c r="E515" s="6"/>
      <c r="F515" s="6"/>
      <c r="O515" s="6"/>
      <c r="P515" s="6"/>
    </row>
    <row r="516" spans="4:16">
      <c r="D516" s="6"/>
      <c r="E516" s="6"/>
      <c r="F516" s="6"/>
      <c r="O516" s="6"/>
      <c r="P516" s="6"/>
    </row>
    <row r="517" spans="4:16">
      <c r="D517" s="6"/>
      <c r="E517" s="6"/>
      <c r="F517" s="6"/>
      <c r="O517" s="6"/>
      <c r="P517" s="6"/>
    </row>
    <row r="518" spans="4:16">
      <c r="D518" s="6"/>
      <c r="E518" s="6"/>
      <c r="F518" s="6"/>
      <c r="O518" s="6"/>
      <c r="P518" s="6"/>
    </row>
    <row r="519" spans="4:16">
      <c r="D519" s="6"/>
      <c r="E519" s="6"/>
      <c r="F519" s="6"/>
      <c r="O519" s="6"/>
      <c r="P519" s="6"/>
    </row>
    <row r="520" spans="4:16">
      <c r="D520" s="6"/>
      <c r="E520" s="6"/>
      <c r="F520" s="6"/>
      <c r="O520" s="6"/>
      <c r="P520" s="6"/>
    </row>
    <row r="521" spans="4:16">
      <c r="D521" s="6"/>
      <c r="E521" s="6"/>
      <c r="F521" s="6"/>
      <c r="O521" s="6"/>
      <c r="P521" s="6"/>
    </row>
    <row r="522" spans="4:16">
      <c r="D522" s="6"/>
      <c r="E522" s="6"/>
      <c r="F522" s="6"/>
      <c r="O522" s="6"/>
      <c r="P522" s="6"/>
    </row>
    <row r="523" spans="4:16">
      <c r="D523" s="6"/>
      <c r="E523" s="6"/>
      <c r="F523" s="6"/>
      <c r="O523" s="6"/>
      <c r="P523" s="6"/>
    </row>
    <row r="524" spans="4:16">
      <c r="D524" s="6"/>
      <c r="E524" s="6"/>
      <c r="F524" s="6"/>
      <c r="O524" s="6"/>
      <c r="P524" s="6"/>
    </row>
    <row r="525" spans="4:16">
      <c r="D525" s="6"/>
      <c r="E525" s="6"/>
      <c r="F525" s="6"/>
      <c r="O525" s="6"/>
      <c r="P525" s="6"/>
    </row>
    <row r="526" spans="4:16">
      <c r="D526" s="6"/>
      <c r="E526" s="6"/>
      <c r="F526" s="6"/>
      <c r="O526" s="6"/>
      <c r="P526" s="6"/>
    </row>
    <row r="527" spans="4:16">
      <c r="D527" s="6"/>
      <c r="E527" s="6"/>
      <c r="F527" s="6"/>
      <c r="O527" s="6"/>
      <c r="P527" s="6"/>
    </row>
    <row r="528" spans="4:16">
      <c r="D528" s="6"/>
      <c r="E528" s="6"/>
      <c r="F528" s="6"/>
      <c r="O528" s="6"/>
      <c r="P528" s="6"/>
    </row>
    <row r="529" spans="4:16">
      <c r="D529" s="6"/>
      <c r="E529" s="6"/>
      <c r="F529" s="6"/>
      <c r="O529" s="6"/>
      <c r="P529" s="6"/>
    </row>
    <row r="530" spans="4:16">
      <c r="D530" s="6"/>
      <c r="E530" s="6"/>
      <c r="F530" s="6"/>
      <c r="O530" s="6"/>
      <c r="P530" s="6"/>
    </row>
    <row r="531" spans="4:16">
      <c r="D531" s="6"/>
      <c r="E531" s="6"/>
      <c r="F531" s="6"/>
      <c r="O531" s="6"/>
      <c r="P531" s="6"/>
    </row>
    <row r="532" spans="4:16">
      <c r="D532" s="6"/>
      <c r="E532" s="6"/>
      <c r="F532" s="6"/>
      <c r="O532" s="6"/>
      <c r="P532" s="6"/>
    </row>
    <row r="533" spans="4:16">
      <c r="D533" s="6"/>
      <c r="E533" s="6"/>
      <c r="F533" s="6"/>
      <c r="O533" s="6"/>
      <c r="P533" s="6"/>
    </row>
    <row r="534" spans="4:16">
      <c r="D534" s="6"/>
      <c r="E534" s="6"/>
      <c r="F534" s="6"/>
      <c r="O534" s="6"/>
      <c r="P534" s="6"/>
    </row>
    <row r="535" spans="4:16">
      <c r="D535" s="6"/>
      <c r="E535" s="6"/>
      <c r="F535" s="6"/>
      <c r="O535" s="6"/>
      <c r="P535" s="6"/>
    </row>
    <row r="536" spans="4:16">
      <c r="D536" s="6"/>
      <c r="E536" s="6"/>
      <c r="F536" s="6"/>
      <c r="O536" s="6"/>
      <c r="P536" s="6"/>
    </row>
    <row r="537" spans="4:16">
      <c r="D537" s="6"/>
      <c r="E537" s="6"/>
      <c r="F537" s="6"/>
      <c r="O537" s="6"/>
      <c r="P537" s="6"/>
    </row>
    <row r="538" spans="4:16">
      <c r="D538" s="6"/>
      <c r="E538" s="6"/>
      <c r="F538" s="6"/>
      <c r="O538" s="6"/>
      <c r="P538" s="6"/>
    </row>
    <row r="539" spans="4:16">
      <c r="D539" s="6"/>
      <c r="E539" s="6"/>
      <c r="F539" s="6"/>
      <c r="O539" s="6"/>
      <c r="P539" s="6"/>
    </row>
    <row r="540" spans="4:16">
      <c r="D540" s="6"/>
      <c r="E540" s="6"/>
      <c r="F540" s="6"/>
      <c r="O540" s="6"/>
      <c r="P540" s="6"/>
    </row>
    <row r="541" spans="4:16">
      <c r="D541" s="6"/>
      <c r="E541" s="6"/>
      <c r="F541" s="6"/>
      <c r="O541" s="6"/>
      <c r="P541" s="6"/>
    </row>
    <row r="542" spans="4:16">
      <c r="D542" s="6"/>
      <c r="E542" s="6"/>
      <c r="F542" s="6"/>
      <c r="O542" s="6"/>
      <c r="P542" s="6"/>
    </row>
    <row r="543" spans="4:16">
      <c r="D543" s="6"/>
      <c r="E543" s="6"/>
      <c r="F543" s="6"/>
      <c r="O543" s="6"/>
      <c r="P543" s="6"/>
    </row>
    <row r="544" spans="4:16">
      <c r="D544" s="6"/>
      <c r="E544" s="6"/>
      <c r="F544" s="6"/>
      <c r="O544" s="6"/>
      <c r="P544" s="6"/>
    </row>
    <row r="545" spans="4:16">
      <c r="D545" s="6"/>
      <c r="E545" s="6"/>
      <c r="F545" s="6"/>
      <c r="O545" s="6"/>
      <c r="P545" s="6"/>
    </row>
    <row r="546" spans="4:16">
      <c r="D546" s="6"/>
      <c r="E546" s="6"/>
      <c r="F546" s="6"/>
      <c r="O546" s="6"/>
      <c r="P546" s="6"/>
    </row>
    <row r="547" spans="4:16">
      <c r="D547" s="6"/>
      <c r="E547" s="6"/>
      <c r="F547" s="6"/>
      <c r="O547" s="6"/>
      <c r="P547" s="6"/>
    </row>
    <row r="548" spans="4:16">
      <c r="D548" s="6"/>
      <c r="E548" s="6"/>
      <c r="F548" s="6"/>
      <c r="O548" s="6"/>
      <c r="P548" s="6"/>
    </row>
    <row r="549" spans="4:16">
      <c r="D549" s="6"/>
      <c r="E549" s="6"/>
      <c r="F549" s="6"/>
      <c r="O549" s="6"/>
      <c r="P549" s="6"/>
    </row>
    <row r="550" spans="4:16">
      <c r="D550" s="6"/>
      <c r="E550" s="6"/>
      <c r="F550" s="6"/>
      <c r="O550" s="6"/>
      <c r="P550" s="6"/>
    </row>
    <row r="551" spans="4:16">
      <c r="D551" s="6"/>
      <c r="E551" s="6"/>
      <c r="F551" s="6"/>
      <c r="O551" s="6"/>
      <c r="P551" s="6"/>
    </row>
    <row r="552" spans="4:16">
      <c r="D552" s="6"/>
      <c r="E552" s="6"/>
      <c r="F552" s="6"/>
      <c r="O552" s="6"/>
      <c r="P552" s="6"/>
    </row>
    <row r="553" spans="4:16">
      <c r="D553" s="6"/>
      <c r="E553" s="6"/>
      <c r="F553" s="6"/>
      <c r="O553" s="6"/>
      <c r="P553" s="6"/>
    </row>
    <row r="554" spans="4:16">
      <c r="D554" s="6"/>
      <c r="E554" s="6"/>
      <c r="F554" s="6"/>
      <c r="O554" s="6"/>
      <c r="P554" s="6"/>
    </row>
    <row r="555" spans="4:16">
      <c r="D555" s="6"/>
      <c r="E555" s="6"/>
      <c r="F555" s="6"/>
      <c r="O555" s="6"/>
      <c r="P555" s="6"/>
    </row>
    <row r="556" spans="4:16">
      <c r="D556" s="6"/>
      <c r="E556" s="6"/>
      <c r="F556" s="6"/>
      <c r="O556" s="6"/>
      <c r="P556" s="6"/>
    </row>
    <row r="557" spans="4:16">
      <c r="D557" s="6"/>
      <c r="E557" s="6"/>
      <c r="F557" s="6"/>
      <c r="O557" s="6"/>
      <c r="P557" s="6"/>
    </row>
    <row r="558" spans="4:16">
      <c r="D558" s="6"/>
      <c r="E558" s="6"/>
      <c r="F558" s="6"/>
      <c r="O558" s="6"/>
      <c r="P558" s="6"/>
    </row>
    <row r="559" spans="4:16">
      <c r="D559" s="6"/>
      <c r="E559" s="6"/>
      <c r="F559" s="6"/>
      <c r="O559" s="6"/>
      <c r="P559" s="6"/>
    </row>
    <row r="560" spans="4:16">
      <c r="D560" s="6"/>
      <c r="E560" s="6"/>
      <c r="F560" s="6"/>
      <c r="O560" s="6"/>
      <c r="P560" s="6"/>
    </row>
    <row r="561" spans="4:16">
      <c r="D561" s="6"/>
      <c r="E561" s="6"/>
      <c r="F561" s="6"/>
      <c r="O561" s="6"/>
      <c r="P561" s="6"/>
    </row>
    <row r="562" spans="4:16">
      <c r="D562" s="6"/>
      <c r="E562" s="6"/>
      <c r="F562" s="6"/>
      <c r="O562" s="6"/>
      <c r="P562" s="6"/>
    </row>
    <row r="563" spans="4:16">
      <c r="D563" s="6"/>
      <c r="E563" s="6"/>
      <c r="F563" s="6"/>
      <c r="O563" s="6"/>
      <c r="P563" s="6"/>
    </row>
    <row r="564" spans="4:16">
      <c r="D564" s="6"/>
      <c r="E564" s="6"/>
      <c r="F564" s="6"/>
      <c r="O564" s="6"/>
      <c r="P564" s="6"/>
    </row>
    <row r="565" spans="4:16">
      <c r="D565" s="6"/>
      <c r="E565" s="6"/>
      <c r="F565" s="6"/>
      <c r="O565" s="6"/>
      <c r="P565" s="6"/>
    </row>
    <row r="566" spans="4:16">
      <c r="D566" s="6"/>
      <c r="E566" s="6"/>
      <c r="F566" s="6"/>
      <c r="O566" s="6"/>
      <c r="P566" s="6"/>
    </row>
    <row r="567" spans="4:16">
      <c r="D567" s="6"/>
      <c r="E567" s="6"/>
      <c r="F567" s="6"/>
      <c r="O567" s="6"/>
      <c r="P567" s="6"/>
    </row>
    <row r="568" spans="4:16">
      <c r="D568" s="6"/>
      <c r="E568" s="6"/>
      <c r="F568" s="6"/>
      <c r="O568" s="6"/>
      <c r="P568" s="6"/>
    </row>
    <row r="569" spans="4:16">
      <c r="D569" s="6"/>
      <c r="E569" s="6"/>
      <c r="F569" s="6"/>
      <c r="O569" s="6"/>
      <c r="P569" s="6"/>
    </row>
    <row r="570" spans="4:16">
      <c r="D570" s="6"/>
      <c r="E570" s="6"/>
      <c r="F570" s="6"/>
      <c r="O570" s="6"/>
      <c r="P570" s="6"/>
    </row>
    <row r="571" spans="4:16">
      <c r="D571" s="6"/>
      <c r="E571" s="6"/>
      <c r="F571" s="6"/>
      <c r="O571" s="6"/>
      <c r="P571" s="6"/>
    </row>
    <row r="572" spans="4:16">
      <c r="D572" s="6"/>
      <c r="E572" s="6"/>
      <c r="F572" s="6"/>
      <c r="O572" s="6"/>
      <c r="P572" s="6"/>
    </row>
    <row r="573" spans="4:16">
      <c r="D573" s="6"/>
      <c r="E573" s="6"/>
      <c r="F573" s="6"/>
      <c r="O573" s="6"/>
      <c r="P573" s="6"/>
    </row>
    <row r="574" spans="4:16">
      <c r="D574" s="6"/>
      <c r="E574" s="6"/>
      <c r="F574" s="6"/>
      <c r="O574" s="6"/>
      <c r="P574" s="6"/>
    </row>
    <row r="575" spans="4:16">
      <c r="D575" s="6"/>
      <c r="E575" s="6"/>
      <c r="F575" s="6"/>
      <c r="O575" s="6"/>
      <c r="P575" s="6"/>
    </row>
    <row r="576" spans="4:16">
      <c r="D576" s="6"/>
      <c r="E576" s="6"/>
      <c r="F576" s="6"/>
      <c r="O576" s="6"/>
      <c r="P576" s="6"/>
    </row>
    <row r="577" spans="4:16">
      <c r="D577" s="6"/>
      <c r="E577" s="6"/>
      <c r="F577" s="6"/>
      <c r="O577" s="6"/>
      <c r="P577" s="6"/>
    </row>
    <row r="578" spans="4:16">
      <c r="D578" s="6"/>
      <c r="E578" s="6"/>
      <c r="F578" s="6"/>
      <c r="O578" s="6"/>
      <c r="P578" s="6"/>
    </row>
    <row r="579" spans="4:16">
      <c r="D579" s="6"/>
      <c r="E579" s="6"/>
      <c r="F579" s="6"/>
      <c r="O579" s="6"/>
      <c r="P579" s="6"/>
    </row>
    <row r="580" spans="4:16">
      <c r="D580" s="6"/>
      <c r="E580" s="6"/>
      <c r="F580" s="6"/>
      <c r="O580" s="6"/>
      <c r="P580" s="6"/>
    </row>
    <row r="581" spans="4:16">
      <c r="D581" s="6"/>
      <c r="E581" s="6"/>
      <c r="F581" s="6"/>
      <c r="O581" s="6"/>
      <c r="P581" s="6"/>
    </row>
    <row r="582" spans="4:16">
      <c r="D582" s="6"/>
      <c r="E582" s="6"/>
      <c r="F582" s="6"/>
      <c r="O582" s="6"/>
      <c r="P582" s="6"/>
    </row>
    <row r="583" spans="4:16">
      <c r="D583" s="6"/>
      <c r="E583" s="6"/>
      <c r="F583" s="6"/>
      <c r="O583" s="6"/>
      <c r="P583" s="6"/>
    </row>
    <row r="584" spans="4:16">
      <c r="D584" s="6"/>
      <c r="E584" s="6"/>
      <c r="F584" s="6"/>
      <c r="O584" s="6"/>
      <c r="P584" s="6"/>
    </row>
    <row r="585" spans="4:16">
      <c r="D585" s="6"/>
      <c r="E585" s="6"/>
      <c r="F585" s="6"/>
      <c r="O585" s="6"/>
      <c r="P585" s="6"/>
    </row>
    <row r="586" spans="4:16">
      <c r="D586" s="6"/>
      <c r="E586" s="6"/>
      <c r="F586" s="6"/>
      <c r="O586" s="6"/>
      <c r="P586" s="6"/>
    </row>
    <row r="587" spans="4:16">
      <c r="D587" s="6"/>
      <c r="E587" s="6"/>
      <c r="F587" s="6"/>
      <c r="O587" s="6"/>
      <c r="P587" s="6"/>
    </row>
    <row r="588" spans="4:16">
      <c r="D588" s="6"/>
      <c r="E588" s="6"/>
      <c r="F588" s="6"/>
      <c r="O588" s="6"/>
      <c r="P588" s="6"/>
    </row>
    <row r="589" spans="4:16">
      <c r="D589" s="6"/>
      <c r="E589" s="6"/>
      <c r="F589" s="6"/>
      <c r="O589" s="6"/>
      <c r="P589" s="6"/>
    </row>
    <row r="590" spans="4:16">
      <c r="D590" s="6"/>
      <c r="E590" s="6"/>
      <c r="F590" s="6"/>
      <c r="O590" s="6"/>
      <c r="P590" s="6"/>
    </row>
    <row r="591" spans="4:16">
      <c r="D591" s="6"/>
      <c r="E591" s="6"/>
      <c r="F591" s="6"/>
      <c r="O591" s="6"/>
      <c r="P591" s="6"/>
    </row>
    <row r="592" spans="4:16">
      <c r="D592" s="6"/>
      <c r="E592" s="6"/>
      <c r="F592" s="6"/>
      <c r="O592" s="6"/>
      <c r="P592" s="6"/>
    </row>
    <row r="593" spans="4:16">
      <c r="D593" s="6"/>
      <c r="E593" s="6"/>
      <c r="F593" s="6"/>
      <c r="O593" s="6"/>
      <c r="P593" s="6"/>
    </row>
    <row r="594" spans="4:16">
      <c r="D594" s="6"/>
      <c r="E594" s="6"/>
      <c r="F594" s="6"/>
      <c r="O594" s="6"/>
      <c r="P594" s="6"/>
    </row>
    <row r="595" spans="4:16">
      <c r="D595" s="6"/>
      <c r="E595" s="6"/>
      <c r="F595" s="6"/>
      <c r="O595" s="6"/>
      <c r="P595" s="6"/>
    </row>
    <row r="596" spans="4:16">
      <c r="D596" s="6"/>
      <c r="E596" s="6"/>
      <c r="F596" s="6"/>
      <c r="O596" s="6"/>
      <c r="P596" s="6"/>
    </row>
    <row r="597" spans="4:16">
      <c r="D597" s="6"/>
      <c r="E597" s="6"/>
      <c r="F597" s="6"/>
      <c r="O597" s="6"/>
      <c r="P597" s="6"/>
    </row>
    <row r="598" spans="4:16">
      <c r="D598" s="6"/>
      <c r="E598" s="6"/>
      <c r="F598" s="6"/>
      <c r="O598" s="6"/>
      <c r="P598" s="6"/>
    </row>
    <row r="599" spans="4:16">
      <c r="D599" s="6"/>
      <c r="E599" s="6"/>
      <c r="F599" s="6"/>
      <c r="O599" s="6"/>
      <c r="P599" s="6"/>
    </row>
    <row r="600" spans="4:16">
      <c r="D600" s="6"/>
      <c r="E600" s="6"/>
      <c r="F600" s="6"/>
      <c r="O600" s="6"/>
      <c r="P600" s="6"/>
    </row>
    <row r="601" spans="4:16">
      <c r="D601" s="6"/>
      <c r="E601" s="6"/>
      <c r="F601" s="6"/>
      <c r="O601" s="6"/>
      <c r="P601" s="6"/>
    </row>
    <row r="602" spans="4:16">
      <c r="D602" s="6"/>
      <c r="E602" s="6"/>
      <c r="F602" s="6"/>
      <c r="O602" s="6"/>
      <c r="P602" s="6"/>
    </row>
    <row r="603" spans="4:16">
      <c r="D603" s="6"/>
      <c r="E603" s="6"/>
      <c r="F603" s="6"/>
      <c r="O603" s="6"/>
      <c r="P603" s="6"/>
    </row>
    <row r="604" spans="4:16">
      <c r="D604" s="6"/>
      <c r="E604" s="6"/>
      <c r="F604" s="6"/>
      <c r="O604" s="6"/>
      <c r="P604" s="6"/>
    </row>
    <row r="605" spans="4:16">
      <c r="D605" s="6"/>
      <c r="E605" s="6"/>
      <c r="F605" s="6"/>
      <c r="O605" s="6"/>
      <c r="P605" s="6"/>
    </row>
    <row r="606" spans="4:16">
      <c r="D606" s="6"/>
      <c r="E606" s="6"/>
      <c r="F606" s="6"/>
      <c r="O606" s="6"/>
      <c r="P606" s="6"/>
    </row>
    <row r="607" spans="4:16">
      <c r="D607" s="6"/>
      <c r="E607" s="6"/>
      <c r="F607" s="6"/>
      <c r="O607" s="6"/>
      <c r="P607" s="6"/>
    </row>
    <row r="608" spans="4:16">
      <c r="D608" s="6"/>
      <c r="E608" s="6"/>
      <c r="F608" s="6"/>
      <c r="O608" s="6"/>
      <c r="P608" s="6"/>
    </row>
    <row r="609" spans="4:16">
      <c r="D609" s="6"/>
      <c r="E609" s="6"/>
      <c r="F609" s="6"/>
      <c r="O609" s="6"/>
      <c r="P609" s="6"/>
    </row>
    <row r="610" spans="4:16">
      <c r="D610" s="6"/>
      <c r="E610" s="6"/>
      <c r="F610" s="6"/>
      <c r="O610" s="6"/>
      <c r="P610" s="6"/>
    </row>
    <row r="611" spans="4:16">
      <c r="D611" s="6"/>
      <c r="E611" s="6"/>
      <c r="F611" s="6"/>
      <c r="O611" s="6"/>
      <c r="P611" s="6"/>
    </row>
    <row r="612" spans="4:16">
      <c r="D612" s="6"/>
      <c r="E612" s="6"/>
      <c r="F612" s="6"/>
      <c r="O612" s="6"/>
      <c r="P612" s="6"/>
    </row>
    <row r="613" spans="4:16">
      <c r="D613" s="6"/>
      <c r="E613" s="6"/>
      <c r="F613" s="6"/>
      <c r="O613" s="6"/>
      <c r="P613" s="6"/>
    </row>
    <row r="614" spans="4:16">
      <c r="D614" s="6"/>
      <c r="E614" s="6"/>
      <c r="F614" s="6"/>
      <c r="O614" s="6"/>
      <c r="P614" s="6"/>
    </row>
    <row r="615" spans="4:16">
      <c r="D615" s="6"/>
      <c r="E615" s="6"/>
      <c r="F615" s="6"/>
      <c r="O615" s="6"/>
      <c r="P615" s="6"/>
    </row>
    <row r="616" spans="4:16">
      <c r="D616" s="6"/>
      <c r="E616" s="6"/>
      <c r="F616" s="6"/>
      <c r="O616" s="6"/>
      <c r="P616" s="6"/>
    </row>
    <row r="617" spans="4:16">
      <c r="D617" s="6"/>
      <c r="E617" s="6"/>
      <c r="F617" s="6"/>
      <c r="O617" s="6"/>
      <c r="P617" s="6"/>
    </row>
    <row r="618" spans="4:16">
      <c r="D618" s="6"/>
      <c r="E618" s="6"/>
      <c r="F618" s="6"/>
      <c r="O618" s="6"/>
      <c r="P618" s="6"/>
    </row>
    <row r="619" spans="4:16">
      <c r="D619" s="6"/>
      <c r="E619" s="6"/>
      <c r="F619" s="6"/>
      <c r="O619" s="6"/>
      <c r="P619" s="6"/>
    </row>
    <row r="620" spans="4:16">
      <c r="D620" s="6"/>
      <c r="E620" s="6"/>
      <c r="F620" s="6"/>
      <c r="O620" s="6"/>
      <c r="P620" s="6"/>
    </row>
    <row r="621" spans="4:16">
      <c r="D621" s="6"/>
      <c r="E621" s="6"/>
      <c r="F621" s="6"/>
      <c r="O621" s="6"/>
      <c r="P621" s="6"/>
    </row>
    <row r="622" spans="4:16">
      <c r="D622" s="6"/>
      <c r="E622" s="6"/>
      <c r="F622" s="6"/>
      <c r="O622" s="6"/>
      <c r="P622" s="6"/>
    </row>
    <row r="623" spans="4:16">
      <c r="D623" s="6"/>
      <c r="E623" s="6"/>
      <c r="F623" s="6"/>
      <c r="O623" s="6"/>
      <c r="P623" s="6"/>
    </row>
    <row r="624" spans="4:16">
      <c r="D624" s="6"/>
      <c r="E624" s="6"/>
      <c r="F624" s="6"/>
      <c r="O624" s="6"/>
      <c r="P624" s="6"/>
    </row>
    <row r="625" spans="4:16">
      <c r="D625" s="6"/>
      <c r="E625" s="6"/>
      <c r="F625" s="6"/>
      <c r="O625" s="6"/>
      <c r="P625" s="6"/>
    </row>
    <row r="626" spans="4:16">
      <c r="D626" s="6"/>
      <c r="E626" s="6"/>
      <c r="F626" s="6"/>
      <c r="O626" s="6"/>
      <c r="P626" s="6"/>
    </row>
    <row r="627" spans="4:16">
      <c r="D627" s="6"/>
      <c r="E627" s="6"/>
      <c r="F627" s="6"/>
      <c r="O627" s="6"/>
      <c r="P627" s="6"/>
    </row>
    <row r="628" spans="4:16">
      <c r="D628" s="6"/>
      <c r="E628" s="6"/>
      <c r="F628" s="6"/>
      <c r="O628" s="6"/>
      <c r="P628" s="6"/>
    </row>
    <row r="629" spans="4:16">
      <c r="D629" s="6"/>
      <c r="E629" s="6"/>
      <c r="F629" s="6"/>
      <c r="O629" s="6"/>
      <c r="P629" s="6"/>
    </row>
    <row r="630" spans="4:16">
      <c r="D630" s="6"/>
      <c r="E630" s="6"/>
      <c r="F630" s="6"/>
      <c r="O630" s="6"/>
      <c r="P630" s="6"/>
    </row>
    <row r="631" spans="4:16">
      <c r="D631" s="6"/>
      <c r="E631" s="6"/>
      <c r="F631" s="6"/>
      <c r="O631" s="6"/>
      <c r="P631" s="6"/>
    </row>
    <row r="632" spans="4:16">
      <c r="D632" s="6"/>
      <c r="E632" s="6"/>
      <c r="F632" s="6"/>
      <c r="O632" s="6"/>
      <c r="P632" s="6"/>
    </row>
    <row r="633" spans="4:16">
      <c r="D633" s="6"/>
      <c r="E633" s="6"/>
      <c r="F633" s="6"/>
      <c r="O633" s="6"/>
      <c r="P633" s="6"/>
    </row>
    <row r="634" spans="4:16">
      <c r="D634" s="6"/>
      <c r="E634" s="6"/>
      <c r="F634" s="6"/>
      <c r="O634" s="6"/>
      <c r="P634" s="6"/>
    </row>
    <row r="635" spans="4:16">
      <c r="D635" s="6"/>
      <c r="E635" s="6"/>
      <c r="F635" s="6"/>
      <c r="O635" s="6"/>
      <c r="P635" s="6"/>
    </row>
    <row r="636" spans="4:16">
      <c r="D636" s="6"/>
      <c r="E636" s="6"/>
      <c r="F636" s="6"/>
      <c r="O636" s="6"/>
      <c r="P636" s="6"/>
    </row>
    <row r="637" spans="4:16">
      <c r="D637" s="6"/>
      <c r="E637" s="6"/>
      <c r="F637" s="6"/>
      <c r="O637" s="6"/>
      <c r="P637" s="6"/>
    </row>
    <row r="638" spans="4:16">
      <c r="D638" s="6"/>
      <c r="E638" s="6"/>
      <c r="F638" s="6"/>
      <c r="O638" s="6"/>
      <c r="P638" s="6"/>
    </row>
    <row r="639" spans="4:16">
      <c r="D639" s="6"/>
      <c r="E639" s="6"/>
      <c r="F639" s="6"/>
      <c r="O639" s="6"/>
      <c r="P639" s="6"/>
    </row>
    <row r="640" spans="4:16">
      <c r="D640" s="6"/>
      <c r="E640" s="6"/>
      <c r="F640" s="6"/>
      <c r="O640" s="6"/>
      <c r="P640" s="6"/>
    </row>
    <row r="641" spans="4:16">
      <c r="D641" s="6"/>
      <c r="E641" s="6"/>
      <c r="F641" s="6"/>
      <c r="O641" s="6"/>
      <c r="P641" s="6"/>
    </row>
    <row r="642" spans="4:16">
      <c r="D642" s="6"/>
      <c r="E642" s="6"/>
      <c r="F642" s="6"/>
      <c r="O642" s="6"/>
      <c r="P642" s="6"/>
    </row>
    <row r="643" spans="4:16">
      <c r="D643" s="6"/>
      <c r="E643" s="6"/>
      <c r="F643" s="6"/>
      <c r="O643" s="6"/>
      <c r="P643" s="6"/>
    </row>
    <row r="644" spans="4:16">
      <c r="D644" s="6"/>
      <c r="E644" s="6"/>
      <c r="F644" s="6"/>
      <c r="O644" s="6"/>
      <c r="P644" s="6"/>
    </row>
    <row r="645" spans="4:16">
      <c r="D645" s="6"/>
      <c r="E645" s="6"/>
      <c r="F645" s="6"/>
      <c r="O645" s="6"/>
      <c r="P645" s="6"/>
    </row>
    <row r="646" spans="4:16">
      <c r="D646" s="6"/>
      <c r="E646" s="6"/>
      <c r="F646" s="6"/>
      <c r="O646" s="6"/>
      <c r="P646" s="6"/>
    </row>
    <row r="647" spans="4:16">
      <c r="D647" s="6"/>
      <c r="E647" s="6"/>
      <c r="F647" s="6"/>
      <c r="O647" s="6"/>
      <c r="P647" s="6"/>
    </row>
    <row r="648" spans="4:16">
      <c r="D648" s="6"/>
      <c r="E648" s="6"/>
      <c r="F648" s="6"/>
      <c r="O648" s="6"/>
      <c r="P648" s="6"/>
    </row>
    <row r="649" spans="4:16">
      <c r="D649" s="6"/>
      <c r="E649" s="6"/>
      <c r="F649" s="6"/>
      <c r="O649" s="6"/>
      <c r="P649" s="6"/>
    </row>
    <row r="650" spans="4:16">
      <c r="D650" s="6"/>
      <c r="E650" s="6"/>
      <c r="F650" s="6"/>
      <c r="O650" s="6"/>
      <c r="P650" s="6"/>
    </row>
    <row r="651" spans="4:16">
      <c r="D651" s="6"/>
      <c r="E651" s="6"/>
      <c r="F651" s="6"/>
      <c r="O651" s="6"/>
      <c r="P651" s="6"/>
    </row>
    <row r="652" spans="4:16">
      <c r="D652" s="6"/>
      <c r="E652" s="6"/>
      <c r="F652" s="6"/>
      <c r="O652" s="6"/>
      <c r="P652" s="6"/>
    </row>
    <row r="653" spans="4:16">
      <c r="D653" s="6"/>
      <c r="E653" s="6"/>
      <c r="F653" s="6"/>
      <c r="O653" s="6"/>
      <c r="P653" s="6"/>
    </row>
    <row r="654" spans="4:16">
      <c r="D654" s="6"/>
      <c r="E654" s="6"/>
      <c r="F654" s="6"/>
      <c r="O654" s="6"/>
      <c r="P654" s="6"/>
    </row>
    <row r="655" spans="4:16">
      <c r="D655" s="6"/>
      <c r="E655" s="6"/>
      <c r="F655" s="6"/>
      <c r="O655" s="6"/>
      <c r="P655" s="6"/>
    </row>
    <row r="656" spans="4:16">
      <c r="D656" s="6"/>
      <c r="E656" s="6"/>
      <c r="F656" s="6"/>
      <c r="O656" s="6"/>
      <c r="P656" s="6"/>
    </row>
    <row r="657" spans="4:16">
      <c r="D657" s="6"/>
      <c r="E657" s="6"/>
      <c r="F657" s="6"/>
      <c r="O657" s="6"/>
      <c r="P657" s="6"/>
    </row>
    <row r="658" spans="4:16">
      <c r="D658" s="6"/>
      <c r="E658" s="6"/>
      <c r="F658" s="6"/>
      <c r="O658" s="6"/>
      <c r="P658" s="6"/>
    </row>
    <row r="659" spans="4:16">
      <c r="D659" s="6"/>
      <c r="E659" s="6"/>
      <c r="F659" s="6"/>
      <c r="O659" s="6"/>
      <c r="P659" s="6"/>
    </row>
    <row r="660" spans="4:16">
      <c r="D660" s="6"/>
      <c r="E660" s="6"/>
      <c r="F660" s="6"/>
      <c r="O660" s="6"/>
      <c r="P660" s="6"/>
    </row>
    <row r="661" spans="4:16">
      <c r="D661" s="6"/>
      <c r="E661" s="6"/>
      <c r="F661" s="6"/>
      <c r="O661" s="6"/>
      <c r="P661" s="6"/>
    </row>
    <row r="662" spans="4:16">
      <c r="D662" s="6"/>
      <c r="E662" s="6"/>
      <c r="F662" s="6"/>
      <c r="O662" s="6"/>
      <c r="P662" s="6"/>
    </row>
    <row r="663" spans="4:16">
      <c r="D663" s="6"/>
      <c r="E663" s="6"/>
      <c r="F663" s="6"/>
      <c r="O663" s="6"/>
      <c r="P663" s="6"/>
    </row>
    <row r="664" spans="4:16">
      <c r="D664" s="6"/>
      <c r="E664" s="6"/>
      <c r="F664" s="6"/>
      <c r="O664" s="6"/>
      <c r="P664" s="6"/>
    </row>
    <row r="665" spans="4:16">
      <c r="D665" s="6"/>
      <c r="E665" s="6"/>
      <c r="F665" s="6"/>
      <c r="O665" s="6"/>
      <c r="P665" s="6"/>
    </row>
    <row r="666" spans="4:16">
      <c r="D666" s="6"/>
      <c r="E666" s="6"/>
      <c r="F666" s="6"/>
      <c r="O666" s="6"/>
      <c r="P666" s="6"/>
    </row>
    <row r="667" spans="4:16">
      <c r="D667" s="6"/>
      <c r="E667" s="6"/>
      <c r="F667" s="6"/>
      <c r="O667" s="6"/>
      <c r="P667" s="6"/>
    </row>
    <row r="668" spans="4:16">
      <c r="D668" s="6"/>
      <c r="E668" s="6"/>
      <c r="F668" s="6"/>
      <c r="O668" s="6"/>
      <c r="P668" s="6"/>
    </row>
    <row r="669" spans="4:16">
      <c r="D669" s="6"/>
      <c r="E669" s="6"/>
      <c r="F669" s="6"/>
      <c r="O669" s="6"/>
      <c r="P669" s="6"/>
    </row>
    <row r="670" spans="4:16">
      <c r="D670" s="6"/>
      <c r="E670" s="6"/>
      <c r="F670" s="6"/>
      <c r="O670" s="6"/>
      <c r="P670" s="6"/>
    </row>
    <row r="671" spans="4:16">
      <c r="D671" s="6"/>
      <c r="E671" s="6"/>
      <c r="F671" s="6"/>
      <c r="O671" s="6"/>
      <c r="P671" s="6"/>
    </row>
    <row r="672" spans="4:16">
      <c r="D672" s="6"/>
      <c r="E672" s="6"/>
      <c r="F672" s="6"/>
      <c r="O672" s="6"/>
      <c r="P672" s="6"/>
    </row>
    <row r="673" spans="4:16">
      <c r="D673" s="6"/>
      <c r="E673" s="6"/>
      <c r="F673" s="6"/>
      <c r="O673" s="6"/>
      <c r="P673" s="6"/>
    </row>
    <row r="674" spans="4:16">
      <c r="D674" s="6"/>
      <c r="E674" s="6"/>
      <c r="F674" s="6"/>
      <c r="O674" s="6"/>
      <c r="P674" s="6"/>
    </row>
    <row r="675" spans="4:16">
      <c r="D675" s="6"/>
      <c r="E675" s="6"/>
      <c r="F675" s="6"/>
      <c r="O675" s="6"/>
      <c r="P675" s="6"/>
    </row>
    <row r="676" spans="4:16">
      <c r="D676" s="6"/>
      <c r="E676" s="6"/>
      <c r="F676" s="6"/>
      <c r="O676" s="6"/>
      <c r="P676" s="6"/>
    </row>
    <row r="677" spans="4:16">
      <c r="D677" s="6"/>
      <c r="E677" s="6"/>
      <c r="F677" s="6"/>
      <c r="O677" s="6"/>
      <c r="P677" s="6"/>
    </row>
    <row r="678" spans="4:16">
      <c r="D678" s="6"/>
      <c r="E678" s="6"/>
      <c r="F678" s="6"/>
      <c r="O678" s="6"/>
      <c r="P678" s="6"/>
    </row>
    <row r="679" spans="4:16">
      <c r="D679" s="6"/>
      <c r="E679" s="6"/>
      <c r="F679" s="6"/>
      <c r="O679" s="6"/>
      <c r="P679" s="6"/>
    </row>
    <row r="680" spans="4:16">
      <c r="D680" s="6"/>
      <c r="E680" s="6"/>
      <c r="F680" s="6"/>
      <c r="O680" s="6"/>
      <c r="P680" s="6"/>
    </row>
    <row r="681" spans="4:16">
      <c r="D681" s="6"/>
      <c r="E681" s="6"/>
      <c r="F681" s="6"/>
      <c r="O681" s="6"/>
      <c r="P681" s="6"/>
    </row>
    <row r="682" spans="4:16">
      <c r="D682" s="6"/>
      <c r="E682" s="6"/>
      <c r="F682" s="6"/>
      <c r="O682" s="6"/>
      <c r="P682" s="6"/>
    </row>
    <row r="683" spans="4:16">
      <c r="D683" s="6"/>
      <c r="E683" s="6"/>
      <c r="F683" s="6"/>
      <c r="O683" s="6"/>
      <c r="P683" s="6"/>
    </row>
    <row r="684" spans="4:16">
      <c r="D684" s="6"/>
      <c r="E684" s="6"/>
      <c r="F684" s="6"/>
      <c r="O684" s="6"/>
      <c r="P684" s="6"/>
    </row>
    <row r="685" spans="4:16">
      <c r="D685" s="6"/>
      <c r="E685" s="6"/>
      <c r="F685" s="6"/>
      <c r="O685" s="6"/>
      <c r="P685" s="6"/>
    </row>
    <row r="686" spans="4:16">
      <c r="D686" s="6"/>
      <c r="E686" s="6"/>
      <c r="F686" s="6"/>
      <c r="O686" s="6"/>
      <c r="P686" s="6"/>
    </row>
    <row r="687" spans="4:16">
      <c r="D687" s="6"/>
      <c r="E687" s="6"/>
      <c r="F687" s="6"/>
      <c r="O687" s="6"/>
      <c r="P687" s="6"/>
    </row>
    <row r="688" spans="4:16">
      <c r="D688" s="6"/>
      <c r="E688" s="6"/>
      <c r="F688" s="6"/>
      <c r="O688" s="6"/>
      <c r="P688" s="6"/>
    </row>
    <row r="689" spans="4:16">
      <c r="D689" s="6"/>
      <c r="E689" s="6"/>
      <c r="F689" s="6"/>
      <c r="O689" s="6"/>
      <c r="P689" s="6"/>
    </row>
    <row r="690" spans="4:16">
      <c r="D690" s="6"/>
      <c r="E690" s="6"/>
      <c r="F690" s="6"/>
      <c r="O690" s="6"/>
      <c r="P690" s="6"/>
    </row>
    <row r="691" spans="4:16">
      <c r="D691" s="6"/>
      <c r="E691" s="6"/>
      <c r="F691" s="6"/>
      <c r="O691" s="6"/>
      <c r="P691" s="6"/>
    </row>
    <row r="692" spans="4:16">
      <c r="D692" s="6"/>
      <c r="E692" s="6"/>
      <c r="F692" s="6"/>
      <c r="O692" s="6"/>
      <c r="P692" s="6"/>
    </row>
    <row r="693" spans="4:16">
      <c r="D693" s="6"/>
      <c r="E693" s="6"/>
      <c r="F693" s="6"/>
      <c r="O693" s="6"/>
      <c r="P693" s="6"/>
    </row>
    <row r="694" spans="4:16">
      <c r="D694" s="6"/>
      <c r="E694" s="6"/>
      <c r="F694" s="6"/>
      <c r="O694" s="6"/>
      <c r="P694" s="6"/>
    </row>
    <row r="695" spans="4:16">
      <c r="D695" s="6"/>
      <c r="E695" s="6"/>
      <c r="F695" s="6"/>
      <c r="O695" s="6"/>
      <c r="P695" s="6"/>
    </row>
    <row r="696" spans="4:16">
      <c r="D696" s="6"/>
      <c r="E696" s="6"/>
      <c r="F696" s="6"/>
      <c r="O696" s="6"/>
      <c r="P696" s="6"/>
    </row>
    <row r="697" spans="4:16">
      <c r="D697" s="6"/>
      <c r="E697" s="6"/>
      <c r="F697" s="6"/>
      <c r="O697" s="6"/>
      <c r="P697" s="6"/>
    </row>
    <row r="698" spans="4:16">
      <c r="D698" s="6"/>
      <c r="E698" s="6"/>
      <c r="F698" s="6"/>
      <c r="O698" s="6"/>
      <c r="P698" s="6"/>
    </row>
    <row r="699" spans="4:16">
      <c r="D699" s="6"/>
      <c r="E699" s="6"/>
      <c r="F699" s="6"/>
      <c r="O699" s="6"/>
      <c r="P699" s="6"/>
    </row>
    <row r="700" spans="4:16">
      <c r="D700" s="6"/>
      <c r="E700" s="6"/>
      <c r="F700" s="6"/>
      <c r="O700" s="6"/>
      <c r="P700" s="6"/>
    </row>
    <row r="701" spans="4:16">
      <c r="D701" s="6"/>
      <c r="E701" s="6"/>
      <c r="F701" s="6"/>
      <c r="O701" s="6"/>
      <c r="P701" s="6"/>
    </row>
    <row r="702" spans="4:16">
      <c r="D702" s="6"/>
      <c r="E702" s="6"/>
      <c r="F702" s="6"/>
      <c r="O702" s="6"/>
      <c r="P702" s="6"/>
    </row>
    <row r="703" spans="4:16">
      <c r="D703" s="6"/>
      <c r="E703" s="6"/>
      <c r="F703" s="6"/>
      <c r="O703" s="6"/>
      <c r="P703" s="6"/>
    </row>
    <row r="704" spans="4:16">
      <c r="D704" s="6"/>
      <c r="E704" s="6"/>
      <c r="F704" s="6"/>
      <c r="O704" s="6"/>
      <c r="P704" s="6"/>
    </row>
    <row r="705" spans="4:16">
      <c r="D705" s="6"/>
      <c r="E705" s="6"/>
      <c r="F705" s="6"/>
      <c r="O705" s="6"/>
      <c r="P705" s="6"/>
    </row>
    <row r="706" spans="4:16">
      <c r="D706" s="6"/>
      <c r="E706" s="6"/>
      <c r="F706" s="6"/>
      <c r="O706" s="6"/>
      <c r="P706" s="6"/>
    </row>
    <row r="707" spans="4:16">
      <c r="D707" s="6"/>
      <c r="E707" s="6"/>
      <c r="F707" s="6"/>
      <c r="O707" s="6"/>
      <c r="P707" s="6"/>
    </row>
    <row r="708" spans="4:16">
      <c r="D708" s="6"/>
      <c r="E708" s="6"/>
      <c r="F708" s="6"/>
      <c r="O708" s="6"/>
      <c r="P708" s="6"/>
    </row>
    <row r="709" spans="4:16">
      <c r="D709" s="6"/>
      <c r="E709" s="6"/>
      <c r="F709" s="6"/>
      <c r="O709" s="6"/>
      <c r="P709" s="6"/>
    </row>
    <row r="710" spans="4:16">
      <c r="D710" s="6"/>
      <c r="E710" s="6"/>
      <c r="F710" s="6"/>
      <c r="O710" s="6"/>
      <c r="P710" s="6"/>
    </row>
    <row r="711" spans="4:16">
      <c r="D711" s="6"/>
      <c r="E711" s="6"/>
      <c r="F711" s="6"/>
      <c r="O711" s="6"/>
      <c r="P711" s="6"/>
    </row>
    <row r="712" spans="4:16">
      <c r="D712" s="6"/>
      <c r="E712" s="6"/>
      <c r="F712" s="6"/>
      <c r="O712" s="6"/>
      <c r="P712" s="6"/>
    </row>
    <row r="713" spans="4:16">
      <c r="D713" s="6"/>
      <c r="E713" s="6"/>
      <c r="F713" s="6"/>
      <c r="O713" s="6"/>
      <c r="P713" s="6"/>
    </row>
    <row r="714" spans="4:16">
      <c r="D714" s="6"/>
      <c r="E714" s="6"/>
      <c r="F714" s="6"/>
      <c r="O714" s="6"/>
      <c r="P714" s="6"/>
    </row>
    <row r="715" spans="4:16">
      <c r="D715" s="6"/>
      <c r="E715" s="6"/>
      <c r="F715" s="6"/>
      <c r="O715" s="6"/>
      <c r="P715" s="6"/>
    </row>
    <row r="716" spans="4:16">
      <c r="D716" s="6"/>
      <c r="E716" s="6"/>
      <c r="F716" s="6"/>
      <c r="O716" s="6"/>
      <c r="P716" s="6"/>
    </row>
    <row r="717" spans="4:16">
      <c r="D717" s="6"/>
      <c r="E717" s="6"/>
      <c r="F717" s="6"/>
      <c r="O717" s="6"/>
      <c r="P717" s="6"/>
    </row>
    <row r="718" spans="4:16">
      <c r="D718" s="6"/>
      <c r="E718" s="6"/>
      <c r="F718" s="6"/>
      <c r="O718" s="6"/>
      <c r="P718" s="6"/>
    </row>
    <row r="719" spans="4:16">
      <c r="D719" s="6"/>
      <c r="E719" s="6"/>
      <c r="F719" s="6"/>
      <c r="O719" s="6"/>
      <c r="P719" s="6"/>
    </row>
    <row r="720" spans="4:16">
      <c r="D720" s="6"/>
      <c r="E720" s="6"/>
      <c r="F720" s="6"/>
      <c r="O720" s="6"/>
      <c r="P720" s="6"/>
    </row>
    <row r="721" spans="4:16">
      <c r="D721" s="6"/>
      <c r="E721" s="6"/>
      <c r="F721" s="6"/>
      <c r="O721" s="6"/>
      <c r="P721" s="6"/>
    </row>
    <row r="722" spans="4:16">
      <c r="D722" s="6"/>
      <c r="E722" s="6"/>
      <c r="F722" s="6"/>
      <c r="O722" s="6"/>
      <c r="P722" s="6"/>
    </row>
    <row r="723" spans="4:16">
      <c r="D723" s="6"/>
      <c r="E723" s="6"/>
      <c r="F723" s="6"/>
      <c r="O723" s="6"/>
      <c r="P723" s="6"/>
    </row>
    <row r="724" spans="4:16">
      <c r="D724" s="6"/>
      <c r="E724" s="6"/>
      <c r="F724" s="6"/>
      <c r="O724" s="6"/>
      <c r="P724" s="6"/>
    </row>
    <row r="725" spans="4:16">
      <c r="D725" s="6"/>
      <c r="E725" s="6"/>
      <c r="F725" s="6"/>
      <c r="O725" s="6"/>
      <c r="P725" s="6"/>
    </row>
    <row r="726" spans="4:16">
      <c r="D726" s="6"/>
      <c r="E726" s="6"/>
      <c r="F726" s="6"/>
      <c r="O726" s="6"/>
      <c r="P726" s="6"/>
    </row>
    <row r="727" spans="4:16">
      <c r="D727" s="6"/>
      <c r="E727" s="6"/>
      <c r="F727" s="6"/>
      <c r="O727" s="6"/>
      <c r="P727" s="6"/>
    </row>
    <row r="728" spans="4:16">
      <c r="D728" s="6"/>
      <c r="E728" s="6"/>
      <c r="F728" s="6"/>
      <c r="O728" s="6"/>
      <c r="P728" s="6"/>
    </row>
    <row r="729" spans="4:16">
      <c r="D729" s="6"/>
      <c r="E729" s="6"/>
      <c r="F729" s="6"/>
      <c r="O729" s="6"/>
      <c r="P729" s="6"/>
    </row>
    <row r="730" spans="4:16">
      <c r="D730" s="6"/>
      <c r="E730" s="6"/>
      <c r="F730" s="6"/>
      <c r="O730" s="6"/>
      <c r="P730" s="6"/>
    </row>
    <row r="731" spans="4:16">
      <c r="D731" s="6"/>
      <c r="E731" s="6"/>
      <c r="F731" s="6"/>
      <c r="O731" s="6"/>
      <c r="P731" s="6"/>
    </row>
    <row r="732" spans="4:16">
      <c r="D732" s="6"/>
      <c r="E732" s="6"/>
      <c r="F732" s="6"/>
      <c r="O732" s="6"/>
      <c r="P732" s="6"/>
    </row>
    <row r="733" spans="4:16">
      <c r="D733" s="6"/>
      <c r="E733" s="6"/>
      <c r="F733" s="6"/>
      <c r="O733" s="6"/>
      <c r="P733" s="6"/>
    </row>
    <row r="734" spans="4:16">
      <c r="D734" s="6"/>
      <c r="E734" s="6"/>
      <c r="F734" s="6"/>
      <c r="O734" s="6"/>
      <c r="P734" s="6"/>
    </row>
    <row r="735" spans="4:16">
      <c r="D735" s="6"/>
      <c r="E735" s="6"/>
      <c r="F735" s="6"/>
      <c r="O735" s="6"/>
      <c r="P735" s="6"/>
    </row>
    <row r="736" spans="4:16">
      <c r="D736" s="6"/>
      <c r="E736" s="6"/>
      <c r="F736" s="6"/>
      <c r="O736" s="6"/>
      <c r="P736" s="6"/>
    </row>
    <row r="737" spans="4:16">
      <c r="D737" s="6"/>
      <c r="E737" s="6"/>
      <c r="F737" s="6"/>
      <c r="O737" s="6"/>
      <c r="P737" s="6"/>
    </row>
    <row r="738" spans="4:16">
      <c r="D738" s="6"/>
      <c r="E738" s="6"/>
      <c r="F738" s="6"/>
      <c r="O738" s="6"/>
      <c r="P738" s="6"/>
    </row>
    <row r="739" spans="4:16">
      <c r="D739" s="6"/>
      <c r="E739" s="6"/>
      <c r="F739" s="6"/>
      <c r="O739" s="6"/>
      <c r="P739" s="6"/>
    </row>
    <row r="740" spans="4:16">
      <c r="D740" s="6"/>
      <c r="E740" s="6"/>
      <c r="F740" s="6"/>
      <c r="O740" s="6"/>
      <c r="P740" s="6"/>
    </row>
    <row r="741" spans="4:16">
      <c r="D741" s="6"/>
      <c r="E741" s="6"/>
      <c r="F741" s="6"/>
      <c r="O741" s="6"/>
      <c r="P741" s="6"/>
    </row>
    <row r="742" spans="4:16">
      <c r="D742" s="6"/>
      <c r="E742" s="6"/>
      <c r="F742" s="6"/>
      <c r="O742" s="6"/>
      <c r="P742" s="6"/>
    </row>
    <row r="743" spans="4:16">
      <c r="D743" s="6"/>
      <c r="E743" s="6"/>
      <c r="F743" s="6"/>
      <c r="O743" s="6"/>
      <c r="P743" s="6"/>
    </row>
    <row r="744" spans="4:16">
      <c r="D744" s="6"/>
      <c r="E744" s="6"/>
      <c r="F744" s="6"/>
      <c r="O744" s="6"/>
      <c r="P744" s="6"/>
    </row>
    <row r="745" spans="4:16">
      <c r="D745" s="6"/>
      <c r="E745" s="6"/>
      <c r="F745" s="6"/>
      <c r="O745" s="6"/>
      <c r="P745" s="6"/>
    </row>
    <row r="746" spans="4:16">
      <c r="D746" s="6"/>
      <c r="E746" s="6"/>
      <c r="F746" s="6"/>
      <c r="O746" s="6"/>
      <c r="P746" s="6"/>
    </row>
    <row r="747" spans="4:16">
      <c r="D747" s="6"/>
      <c r="E747" s="6"/>
      <c r="F747" s="6"/>
      <c r="O747" s="6"/>
      <c r="P747" s="6"/>
    </row>
    <row r="748" spans="4:16">
      <c r="D748" s="6"/>
      <c r="E748" s="6"/>
      <c r="F748" s="6"/>
      <c r="O748" s="6"/>
      <c r="P748" s="6"/>
    </row>
    <row r="749" spans="4:16">
      <c r="D749" s="6"/>
      <c r="E749" s="6"/>
      <c r="F749" s="6"/>
      <c r="O749" s="6"/>
      <c r="P749" s="6"/>
    </row>
    <row r="750" spans="4:16">
      <c r="D750" s="6"/>
      <c r="E750" s="6"/>
      <c r="F750" s="6"/>
      <c r="O750" s="6"/>
      <c r="P750" s="6"/>
    </row>
    <row r="751" spans="4:16">
      <c r="D751" s="6"/>
      <c r="E751" s="6"/>
      <c r="F751" s="6"/>
      <c r="O751" s="6"/>
      <c r="P751" s="6"/>
    </row>
    <row r="752" spans="4:16">
      <c r="D752" s="6"/>
      <c r="E752" s="6"/>
      <c r="F752" s="6"/>
      <c r="O752" s="6"/>
      <c r="P752" s="6"/>
    </row>
    <row r="753" spans="4:16">
      <c r="D753" s="6"/>
      <c r="E753" s="6"/>
      <c r="F753" s="6"/>
      <c r="O753" s="6"/>
      <c r="P753" s="6"/>
    </row>
    <row r="754" spans="4:16">
      <c r="D754" s="6"/>
      <c r="E754" s="6"/>
      <c r="F754" s="6"/>
      <c r="O754" s="6"/>
      <c r="P754" s="6"/>
    </row>
    <row r="755" spans="4:16">
      <c r="D755" s="6"/>
      <c r="E755" s="6"/>
      <c r="F755" s="6"/>
      <c r="O755" s="6"/>
      <c r="P755" s="6"/>
    </row>
    <row r="756" spans="4:16">
      <c r="D756" s="6"/>
      <c r="E756" s="6"/>
      <c r="F756" s="6"/>
      <c r="O756" s="6"/>
      <c r="P756" s="6"/>
    </row>
    <row r="757" spans="4:16">
      <c r="D757" s="6"/>
      <c r="E757" s="6"/>
      <c r="F757" s="6"/>
      <c r="O757" s="6"/>
      <c r="P757" s="6"/>
    </row>
    <row r="758" spans="4:16">
      <c r="D758" s="6"/>
      <c r="E758" s="6"/>
      <c r="F758" s="6"/>
      <c r="O758" s="6"/>
      <c r="P758" s="6"/>
    </row>
    <row r="759" spans="4:16">
      <c r="D759" s="6"/>
      <c r="E759" s="6"/>
      <c r="F759" s="6"/>
      <c r="O759" s="6"/>
      <c r="P759" s="6"/>
    </row>
    <row r="760" spans="4:16">
      <c r="D760" s="6"/>
      <c r="E760" s="6"/>
      <c r="F760" s="6"/>
      <c r="O760" s="6"/>
      <c r="P760" s="6"/>
    </row>
    <row r="761" spans="4:16">
      <c r="D761" s="6"/>
      <c r="E761" s="6"/>
      <c r="F761" s="6"/>
      <c r="O761" s="6"/>
      <c r="P761" s="6"/>
    </row>
    <row r="762" spans="4:16">
      <c r="D762" s="6"/>
      <c r="E762" s="6"/>
      <c r="F762" s="6"/>
      <c r="O762" s="6"/>
      <c r="P762" s="6"/>
    </row>
    <row r="763" spans="4:16">
      <c r="D763" s="6"/>
      <c r="E763" s="6"/>
      <c r="F763" s="6"/>
      <c r="O763" s="6"/>
      <c r="P763" s="6"/>
    </row>
    <row r="764" spans="4:16">
      <c r="D764" s="6"/>
      <c r="E764" s="6"/>
      <c r="F764" s="6"/>
      <c r="O764" s="6"/>
      <c r="P764" s="6"/>
    </row>
    <row r="765" spans="4:16">
      <c r="D765" s="6"/>
      <c r="E765" s="6"/>
      <c r="F765" s="6"/>
      <c r="O765" s="6"/>
      <c r="P765" s="6"/>
    </row>
    <row r="766" spans="4:16">
      <c r="D766" s="6"/>
      <c r="E766" s="6"/>
      <c r="F766" s="6"/>
      <c r="O766" s="6"/>
      <c r="P766" s="6"/>
    </row>
    <row r="767" spans="4:16">
      <c r="D767" s="6"/>
      <c r="E767" s="6"/>
      <c r="F767" s="6"/>
      <c r="O767" s="6"/>
      <c r="P767" s="6"/>
    </row>
    <row r="768" spans="4:16">
      <c r="D768" s="6"/>
      <c r="E768" s="6"/>
      <c r="F768" s="6"/>
      <c r="O768" s="6"/>
      <c r="P768" s="6"/>
    </row>
    <row r="769" spans="4:16">
      <c r="D769" s="6"/>
      <c r="E769" s="6"/>
      <c r="F769" s="6"/>
      <c r="O769" s="6"/>
      <c r="P769" s="6"/>
    </row>
    <row r="770" spans="4:16">
      <c r="D770" s="6"/>
      <c r="E770" s="6"/>
      <c r="F770" s="6"/>
      <c r="O770" s="6"/>
      <c r="P770" s="6"/>
    </row>
    <row r="771" spans="4:16">
      <c r="D771" s="6"/>
      <c r="E771" s="6"/>
      <c r="F771" s="6"/>
      <c r="O771" s="6"/>
      <c r="P771" s="6"/>
    </row>
    <row r="772" spans="4:16">
      <c r="D772" s="6"/>
      <c r="E772" s="6"/>
      <c r="F772" s="6"/>
      <c r="O772" s="6"/>
      <c r="P772" s="6"/>
    </row>
    <row r="773" spans="4:16">
      <c r="D773" s="6"/>
      <c r="E773" s="6"/>
      <c r="F773" s="6"/>
      <c r="O773" s="6"/>
      <c r="P773" s="6"/>
    </row>
    <row r="774" spans="4:16">
      <c r="D774" s="6"/>
      <c r="E774" s="6"/>
      <c r="F774" s="6"/>
      <c r="O774" s="6"/>
      <c r="P774" s="6"/>
    </row>
    <row r="775" spans="4:16">
      <c r="D775" s="6"/>
      <c r="E775" s="6"/>
      <c r="F775" s="6"/>
      <c r="O775" s="6"/>
      <c r="P775" s="6"/>
    </row>
    <row r="776" spans="4:16">
      <c r="D776" s="6"/>
      <c r="E776" s="6"/>
      <c r="F776" s="6"/>
      <c r="O776" s="6"/>
      <c r="P776" s="6"/>
    </row>
    <row r="777" spans="4:16">
      <c r="D777" s="6"/>
      <c r="E777" s="6"/>
      <c r="F777" s="6"/>
      <c r="O777" s="6"/>
      <c r="P777" s="6"/>
    </row>
    <row r="778" spans="4:16">
      <c r="D778" s="6"/>
      <c r="E778" s="6"/>
      <c r="F778" s="6"/>
      <c r="O778" s="6"/>
      <c r="P778" s="6"/>
    </row>
    <row r="779" spans="4:16">
      <c r="D779" s="6"/>
      <c r="E779" s="6"/>
      <c r="F779" s="6"/>
      <c r="O779" s="6"/>
      <c r="P779" s="6"/>
    </row>
    <row r="780" spans="4:16">
      <c r="D780" s="6"/>
      <c r="E780" s="6"/>
      <c r="F780" s="6"/>
      <c r="O780" s="6"/>
      <c r="P780" s="6"/>
    </row>
    <row r="781" spans="4:16">
      <c r="D781" s="6"/>
      <c r="E781" s="6"/>
      <c r="F781" s="6"/>
      <c r="O781" s="6"/>
      <c r="P781" s="6"/>
    </row>
    <row r="782" spans="4:16">
      <c r="D782" s="6"/>
      <c r="E782" s="6"/>
      <c r="F782" s="6"/>
      <c r="O782" s="6"/>
      <c r="P782" s="6"/>
    </row>
    <row r="783" spans="4:16">
      <c r="D783" s="6"/>
      <c r="E783" s="6"/>
      <c r="F783" s="6"/>
      <c r="O783" s="6"/>
      <c r="P783" s="6"/>
    </row>
    <row r="784" spans="4:16">
      <c r="D784" s="6"/>
      <c r="E784" s="6"/>
      <c r="F784" s="6"/>
      <c r="O784" s="6"/>
      <c r="P784" s="6"/>
    </row>
    <row r="785" spans="4:16">
      <c r="D785" s="6"/>
      <c r="E785" s="6"/>
      <c r="F785" s="6"/>
      <c r="O785" s="6"/>
      <c r="P785" s="6"/>
    </row>
    <row r="786" spans="4:16">
      <c r="D786" s="6"/>
      <c r="E786" s="6"/>
      <c r="F786" s="6"/>
      <c r="O786" s="6"/>
      <c r="P786" s="6"/>
    </row>
    <row r="787" spans="4:16">
      <c r="D787" s="6"/>
      <c r="E787" s="6"/>
      <c r="F787" s="6"/>
      <c r="O787" s="6"/>
      <c r="P787" s="6"/>
    </row>
    <row r="788" spans="4:16">
      <c r="D788" s="6"/>
      <c r="E788" s="6"/>
      <c r="F788" s="6"/>
      <c r="O788" s="6"/>
      <c r="P788" s="6"/>
    </row>
    <row r="789" spans="4:16">
      <c r="D789" s="6"/>
      <c r="E789" s="6"/>
      <c r="F789" s="6"/>
      <c r="O789" s="6"/>
      <c r="P789" s="6"/>
    </row>
    <row r="790" spans="4:16">
      <c r="D790" s="6"/>
      <c r="E790" s="6"/>
      <c r="F790" s="6"/>
      <c r="O790" s="6"/>
      <c r="P790" s="6"/>
    </row>
    <row r="791" spans="4:16">
      <c r="D791" s="6"/>
      <c r="E791" s="6"/>
      <c r="F791" s="6"/>
      <c r="O791" s="6"/>
      <c r="P791" s="6"/>
    </row>
    <row r="792" spans="4:16">
      <c r="D792" s="6"/>
      <c r="E792" s="6"/>
      <c r="F792" s="6"/>
      <c r="O792" s="6"/>
      <c r="P792" s="6"/>
    </row>
    <row r="793" spans="4:16">
      <c r="D793" s="6"/>
      <c r="E793" s="6"/>
      <c r="F793" s="6"/>
      <c r="O793" s="6"/>
      <c r="P793" s="6"/>
    </row>
    <row r="794" spans="4:16">
      <c r="D794" s="6"/>
      <c r="E794" s="6"/>
      <c r="F794" s="6"/>
      <c r="O794" s="6"/>
      <c r="P794" s="6"/>
    </row>
    <row r="795" spans="4:16">
      <c r="D795" s="6"/>
      <c r="E795" s="6"/>
      <c r="F795" s="6"/>
      <c r="O795" s="6"/>
      <c r="P795" s="6"/>
    </row>
    <row r="796" spans="4:16">
      <c r="D796" s="6"/>
      <c r="E796" s="6"/>
      <c r="F796" s="6"/>
      <c r="O796" s="6"/>
      <c r="P796" s="6"/>
    </row>
    <row r="797" spans="4:16">
      <c r="D797" s="6"/>
      <c r="E797" s="6"/>
      <c r="F797" s="6"/>
      <c r="O797" s="6"/>
      <c r="P797" s="6"/>
    </row>
    <row r="798" spans="4:16">
      <c r="D798" s="6"/>
      <c r="E798" s="6"/>
      <c r="F798" s="6"/>
      <c r="O798" s="6"/>
      <c r="P798" s="6"/>
    </row>
    <row r="799" spans="4:16">
      <c r="D799" s="6"/>
      <c r="E799" s="6"/>
      <c r="F799" s="6"/>
      <c r="O799" s="6"/>
      <c r="P799" s="6"/>
    </row>
    <row r="800" spans="4:16">
      <c r="D800" s="6"/>
      <c r="E800" s="6"/>
      <c r="F800" s="6"/>
      <c r="O800" s="6"/>
      <c r="P800" s="6"/>
    </row>
    <row r="801" spans="4:16">
      <c r="D801" s="6"/>
      <c r="E801" s="6"/>
      <c r="F801" s="6"/>
      <c r="O801" s="6"/>
      <c r="P801" s="6"/>
    </row>
    <row r="802" spans="4:16">
      <c r="D802" s="6"/>
      <c r="E802" s="6"/>
      <c r="F802" s="6"/>
      <c r="O802" s="6"/>
      <c r="P802" s="6"/>
    </row>
    <row r="803" spans="4:16">
      <c r="D803" s="6"/>
      <c r="E803" s="6"/>
      <c r="F803" s="6"/>
      <c r="O803" s="6"/>
      <c r="P803" s="6"/>
    </row>
    <row r="804" spans="4:16">
      <c r="D804" s="6"/>
      <c r="E804" s="6"/>
      <c r="F804" s="6"/>
      <c r="O804" s="6"/>
      <c r="P804" s="6"/>
    </row>
    <row r="805" spans="4:16">
      <c r="D805" s="6"/>
      <c r="E805" s="6"/>
      <c r="F805" s="6"/>
      <c r="O805" s="6"/>
      <c r="P805" s="6"/>
    </row>
    <row r="806" spans="4:16">
      <c r="D806" s="6"/>
      <c r="E806" s="6"/>
      <c r="F806" s="6"/>
      <c r="O806" s="6"/>
      <c r="P806" s="6"/>
    </row>
    <row r="807" spans="4:16">
      <c r="D807" s="6"/>
      <c r="E807" s="6"/>
      <c r="F807" s="6"/>
      <c r="O807" s="6"/>
      <c r="P807" s="6"/>
    </row>
    <row r="808" spans="4:16">
      <c r="D808" s="6"/>
      <c r="E808" s="6"/>
      <c r="F808" s="6"/>
      <c r="O808" s="6"/>
      <c r="P808" s="6"/>
    </row>
    <row r="809" spans="4:16">
      <c r="D809" s="6"/>
      <c r="E809" s="6"/>
      <c r="F809" s="6"/>
      <c r="O809" s="6"/>
      <c r="P809" s="6"/>
    </row>
    <row r="810" spans="4:16">
      <c r="D810" s="6"/>
      <c r="E810" s="6"/>
      <c r="F810" s="6"/>
      <c r="O810" s="6"/>
      <c r="P810" s="6"/>
    </row>
    <row r="811" spans="4:16">
      <c r="D811" s="6"/>
      <c r="E811" s="6"/>
      <c r="F811" s="6"/>
      <c r="O811" s="6"/>
      <c r="P811" s="6"/>
    </row>
    <row r="812" spans="4:16">
      <c r="D812" s="6"/>
      <c r="E812" s="6"/>
      <c r="F812" s="6"/>
      <c r="O812" s="6"/>
      <c r="P812" s="6"/>
    </row>
    <row r="813" spans="4:16">
      <c r="D813" s="6"/>
      <c r="E813" s="6"/>
      <c r="F813" s="6"/>
      <c r="O813" s="6"/>
      <c r="P813" s="6"/>
    </row>
    <row r="814" spans="4:16">
      <c r="D814" s="6"/>
      <c r="E814" s="6"/>
      <c r="F814" s="6"/>
      <c r="O814" s="6"/>
      <c r="P814" s="6"/>
    </row>
    <row r="815" spans="4:16">
      <c r="D815" s="6"/>
      <c r="E815" s="6"/>
      <c r="F815" s="6"/>
      <c r="O815" s="6"/>
      <c r="P815" s="6"/>
    </row>
    <row r="816" spans="4:16">
      <c r="D816" s="6"/>
      <c r="E816" s="6"/>
      <c r="F816" s="6"/>
      <c r="O816" s="6"/>
      <c r="P816" s="6"/>
    </row>
    <row r="817" spans="4:16">
      <c r="D817" s="6"/>
      <c r="E817" s="6"/>
      <c r="F817" s="6"/>
      <c r="O817" s="6"/>
      <c r="P817" s="6"/>
    </row>
    <row r="818" spans="4:16">
      <c r="D818" s="6"/>
      <c r="E818" s="6"/>
      <c r="F818" s="6"/>
      <c r="O818" s="6"/>
      <c r="P818" s="6"/>
    </row>
    <row r="819" spans="4:16">
      <c r="D819" s="6"/>
      <c r="E819" s="6"/>
      <c r="F819" s="6"/>
      <c r="O819" s="6"/>
      <c r="P819" s="6"/>
    </row>
    <row r="820" spans="4:16">
      <c r="D820" s="6"/>
      <c r="E820" s="6"/>
      <c r="F820" s="6"/>
      <c r="O820" s="6"/>
      <c r="P820" s="6"/>
    </row>
    <row r="821" spans="4:16">
      <c r="D821" s="6"/>
      <c r="E821" s="6"/>
      <c r="F821" s="6"/>
      <c r="O821" s="6"/>
      <c r="P821" s="6"/>
    </row>
    <row r="822" spans="4:16">
      <c r="D822" s="6"/>
      <c r="E822" s="6"/>
      <c r="F822" s="6"/>
      <c r="O822" s="6"/>
      <c r="P822" s="6"/>
    </row>
    <row r="823" spans="4:16">
      <c r="D823" s="6"/>
      <c r="E823" s="6"/>
      <c r="F823" s="6"/>
      <c r="O823" s="6"/>
      <c r="P823" s="6"/>
    </row>
    <row r="824" spans="4:16">
      <c r="D824" s="6"/>
      <c r="E824" s="6"/>
      <c r="F824" s="6"/>
      <c r="O824" s="6"/>
      <c r="P824" s="6"/>
    </row>
    <row r="825" spans="4:16">
      <c r="D825" s="6"/>
      <c r="E825" s="6"/>
      <c r="F825" s="6"/>
      <c r="O825" s="6"/>
      <c r="P825" s="6"/>
    </row>
    <row r="826" spans="4:16">
      <c r="D826" s="6"/>
      <c r="E826" s="6"/>
      <c r="F826" s="6"/>
      <c r="O826" s="6"/>
      <c r="P826" s="6"/>
    </row>
    <row r="827" spans="4:16">
      <c r="D827" s="6"/>
      <c r="E827" s="6"/>
      <c r="F827" s="6"/>
      <c r="O827" s="6"/>
      <c r="P827" s="6"/>
    </row>
    <row r="828" spans="4:16">
      <c r="D828" s="6"/>
      <c r="E828" s="6"/>
      <c r="F828" s="6"/>
      <c r="O828" s="6"/>
      <c r="P828" s="6"/>
    </row>
    <row r="829" spans="4:16">
      <c r="D829" s="6"/>
      <c r="E829" s="6"/>
      <c r="F829" s="6"/>
      <c r="O829" s="6"/>
      <c r="P829" s="6"/>
    </row>
    <row r="830" spans="4:16">
      <c r="D830" s="6"/>
      <c r="E830" s="6"/>
      <c r="F830" s="6"/>
      <c r="O830" s="6"/>
      <c r="P830" s="6"/>
    </row>
    <row r="831" spans="4:16">
      <c r="D831" s="6"/>
      <c r="E831" s="6"/>
      <c r="F831" s="6"/>
      <c r="O831" s="6"/>
      <c r="P831" s="6"/>
    </row>
    <row r="832" spans="4:16">
      <c r="D832" s="6"/>
      <c r="E832" s="6"/>
      <c r="F832" s="6"/>
      <c r="O832" s="6"/>
      <c r="P832" s="6"/>
    </row>
    <row r="833" spans="4:16">
      <c r="D833" s="6"/>
      <c r="E833" s="6"/>
      <c r="F833" s="6"/>
      <c r="O833" s="6"/>
      <c r="P833" s="6"/>
    </row>
    <row r="834" spans="4:16">
      <c r="D834" s="6"/>
      <c r="E834" s="6"/>
      <c r="F834" s="6"/>
      <c r="O834" s="6"/>
      <c r="P834" s="6"/>
    </row>
    <row r="835" spans="4:16">
      <c r="D835" s="6"/>
      <c r="E835" s="6"/>
      <c r="F835" s="6"/>
      <c r="O835" s="6"/>
      <c r="P835" s="6"/>
    </row>
    <row r="836" spans="4:16">
      <c r="D836" s="6"/>
      <c r="E836" s="6"/>
      <c r="F836" s="6"/>
      <c r="O836" s="6"/>
      <c r="P836" s="6"/>
    </row>
    <row r="837" spans="4:16">
      <c r="D837" s="6"/>
      <c r="E837" s="6"/>
      <c r="F837" s="6"/>
      <c r="O837" s="6"/>
      <c r="P837" s="6"/>
    </row>
    <row r="838" spans="4:16">
      <c r="D838" s="6"/>
      <c r="E838" s="6"/>
      <c r="F838" s="6"/>
      <c r="O838" s="6"/>
      <c r="P838" s="6"/>
    </row>
    <row r="839" spans="4:16">
      <c r="D839" s="6"/>
      <c r="E839" s="6"/>
      <c r="F839" s="6"/>
      <c r="O839" s="6"/>
      <c r="P839" s="6"/>
    </row>
    <row r="840" spans="4:16">
      <c r="D840" s="6"/>
      <c r="E840" s="6"/>
      <c r="F840" s="6"/>
      <c r="O840" s="6"/>
      <c r="P840" s="6"/>
    </row>
    <row r="841" spans="4:16">
      <c r="D841" s="6"/>
      <c r="E841" s="6"/>
      <c r="F841" s="6"/>
      <c r="O841" s="6"/>
      <c r="P841" s="6"/>
    </row>
    <row r="842" spans="4:16">
      <c r="D842" s="6"/>
      <c r="E842" s="6"/>
      <c r="F842" s="6"/>
      <c r="O842" s="6"/>
      <c r="P842" s="6"/>
    </row>
    <row r="843" spans="4:16">
      <c r="D843" s="6"/>
      <c r="E843" s="6"/>
      <c r="F843" s="6"/>
      <c r="O843" s="6"/>
      <c r="P843" s="6"/>
    </row>
    <row r="844" spans="4:16">
      <c r="D844" s="6"/>
      <c r="E844" s="6"/>
      <c r="F844" s="6"/>
      <c r="O844" s="6"/>
      <c r="P844" s="6"/>
    </row>
    <row r="845" spans="4:16">
      <c r="D845" s="6"/>
      <c r="E845" s="6"/>
      <c r="F845" s="6"/>
      <c r="O845" s="6"/>
      <c r="P845" s="6"/>
    </row>
    <row r="846" spans="4:16">
      <c r="D846" s="6"/>
      <c r="E846" s="6"/>
      <c r="F846" s="6"/>
      <c r="O846" s="6"/>
      <c r="P846" s="6"/>
    </row>
    <row r="847" spans="4:16">
      <c r="D847" s="6"/>
      <c r="E847" s="6"/>
      <c r="F847" s="6"/>
      <c r="O847" s="6"/>
      <c r="P847" s="6"/>
    </row>
    <row r="848" spans="4:16">
      <c r="D848" s="6"/>
      <c r="E848" s="6"/>
      <c r="F848" s="6"/>
      <c r="O848" s="6"/>
      <c r="P848" s="6"/>
    </row>
    <row r="849" spans="4:16">
      <c r="D849" s="6"/>
      <c r="E849" s="6"/>
      <c r="F849" s="6"/>
      <c r="O849" s="6"/>
      <c r="P849" s="6"/>
    </row>
    <row r="850" spans="4:16">
      <c r="D850" s="6"/>
      <c r="E850" s="6"/>
      <c r="F850" s="6"/>
      <c r="O850" s="6"/>
      <c r="P850" s="6"/>
    </row>
    <row r="851" spans="4:16">
      <c r="D851" s="6"/>
      <c r="E851" s="6"/>
      <c r="F851" s="6"/>
      <c r="O851" s="6"/>
      <c r="P851" s="6"/>
    </row>
    <row r="852" spans="4:16">
      <c r="D852" s="6"/>
      <c r="E852" s="6"/>
      <c r="F852" s="6"/>
      <c r="O852" s="6"/>
      <c r="P852" s="6"/>
    </row>
    <row r="853" spans="4:16">
      <c r="D853" s="6"/>
      <c r="E853" s="6"/>
      <c r="F853" s="6"/>
      <c r="O853" s="6"/>
      <c r="P853" s="6"/>
    </row>
    <row r="854" spans="4:16">
      <c r="D854" s="6"/>
      <c r="E854" s="6"/>
      <c r="F854" s="6"/>
      <c r="O854" s="6"/>
      <c r="P854" s="6"/>
    </row>
    <row r="855" spans="4:16">
      <c r="D855" s="6"/>
      <c r="E855" s="6"/>
      <c r="F855" s="6"/>
      <c r="O855" s="6"/>
      <c r="P855" s="6"/>
    </row>
    <row r="856" spans="4:16">
      <c r="D856" s="6"/>
      <c r="E856" s="6"/>
      <c r="F856" s="6"/>
      <c r="O856" s="6"/>
      <c r="P856" s="6"/>
    </row>
    <row r="857" spans="4:16">
      <c r="D857" s="6"/>
      <c r="E857" s="6"/>
      <c r="F857" s="6"/>
      <c r="O857" s="6"/>
      <c r="P857" s="6"/>
    </row>
    <row r="858" spans="4:16">
      <c r="D858" s="6"/>
      <c r="E858" s="6"/>
      <c r="F858" s="6"/>
      <c r="O858" s="6"/>
      <c r="P858" s="6"/>
    </row>
    <row r="859" spans="4:16">
      <c r="D859" s="6"/>
      <c r="E859" s="6"/>
      <c r="F859" s="6"/>
      <c r="O859" s="6"/>
      <c r="P859" s="6"/>
    </row>
    <row r="860" spans="4:16">
      <c r="D860" s="6"/>
      <c r="E860" s="6"/>
      <c r="F860" s="6"/>
      <c r="O860" s="6"/>
      <c r="P860" s="6"/>
    </row>
    <row r="861" spans="4:16">
      <c r="D861" s="6"/>
      <c r="E861" s="6"/>
      <c r="F861" s="6"/>
      <c r="O861" s="6"/>
      <c r="P861" s="6"/>
    </row>
    <row r="862" spans="4:16">
      <c r="D862" s="6"/>
      <c r="E862" s="6"/>
      <c r="F862" s="6"/>
      <c r="O862" s="6"/>
      <c r="P862" s="6"/>
    </row>
    <row r="863" spans="4:16">
      <c r="D863" s="6"/>
      <c r="E863" s="6"/>
      <c r="F863" s="6"/>
      <c r="O863" s="6"/>
      <c r="P863" s="6"/>
    </row>
    <row r="864" spans="4:16">
      <c r="D864" s="6"/>
      <c r="E864" s="6"/>
      <c r="F864" s="6"/>
      <c r="O864" s="6"/>
      <c r="P864" s="6"/>
    </row>
    <row r="865" spans="4:16">
      <c r="D865" s="6"/>
      <c r="E865" s="6"/>
      <c r="F865" s="6"/>
      <c r="O865" s="6"/>
      <c r="P865" s="6"/>
    </row>
    <row r="866" spans="4:16">
      <c r="D866" s="6"/>
      <c r="E866" s="6"/>
      <c r="F866" s="6"/>
      <c r="O866" s="6"/>
      <c r="P866" s="6"/>
    </row>
    <row r="867" spans="4:16">
      <c r="D867" s="6"/>
      <c r="E867" s="6"/>
      <c r="F867" s="6"/>
      <c r="O867" s="6"/>
      <c r="P867" s="6"/>
    </row>
    <row r="868" spans="4:16">
      <c r="D868" s="6"/>
      <c r="E868" s="6"/>
      <c r="F868" s="6"/>
      <c r="O868" s="6"/>
      <c r="P868" s="6"/>
    </row>
    <row r="869" spans="4:16">
      <c r="D869" s="6"/>
      <c r="E869" s="6"/>
      <c r="F869" s="6"/>
      <c r="O869" s="6"/>
      <c r="P869" s="6"/>
    </row>
    <row r="870" spans="4:16">
      <c r="D870" s="6"/>
      <c r="E870" s="6"/>
      <c r="F870" s="6"/>
      <c r="O870" s="6"/>
      <c r="P870" s="6"/>
    </row>
    <row r="871" spans="4:16">
      <c r="D871" s="6"/>
      <c r="E871" s="6"/>
      <c r="F871" s="6"/>
      <c r="O871" s="6"/>
      <c r="P871" s="6"/>
    </row>
    <row r="872" spans="4:16">
      <c r="D872" s="6"/>
      <c r="E872" s="6"/>
      <c r="F872" s="6"/>
      <c r="O872" s="6"/>
      <c r="P872" s="6"/>
    </row>
    <row r="873" spans="4:16">
      <c r="D873" s="6"/>
      <c r="E873" s="6"/>
      <c r="F873" s="6"/>
      <c r="O873" s="6"/>
      <c r="P873" s="6"/>
    </row>
    <row r="874" spans="4:16">
      <c r="D874" s="6"/>
      <c r="E874" s="6"/>
      <c r="F874" s="6"/>
      <c r="O874" s="6"/>
      <c r="P874" s="6"/>
    </row>
    <row r="875" spans="4:16">
      <c r="D875" s="6"/>
      <c r="E875" s="6"/>
      <c r="F875" s="6"/>
      <c r="O875" s="6"/>
      <c r="P875" s="6"/>
    </row>
    <row r="876" spans="4:16">
      <c r="D876" s="6"/>
      <c r="E876" s="6"/>
      <c r="F876" s="6"/>
      <c r="O876" s="6"/>
      <c r="P876" s="6"/>
    </row>
    <row r="877" spans="4:16">
      <c r="D877" s="6"/>
      <c r="E877" s="6"/>
      <c r="F877" s="6"/>
      <c r="O877" s="6"/>
      <c r="P877" s="6"/>
    </row>
    <row r="878" spans="4:16">
      <c r="D878" s="6"/>
      <c r="E878" s="6"/>
      <c r="F878" s="6"/>
      <c r="O878" s="6"/>
      <c r="P878" s="6"/>
    </row>
    <row r="879" spans="4:16">
      <c r="D879" s="6"/>
      <c r="E879" s="6"/>
      <c r="F879" s="6"/>
      <c r="O879" s="6"/>
      <c r="P879" s="6"/>
    </row>
    <row r="880" spans="4:16">
      <c r="D880" s="6"/>
      <c r="E880" s="6"/>
      <c r="F880" s="6"/>
      <c r="O880" s="6"/>
      <c r="P880" s="6"/>
    </row>
    <row r="881" spans="4:16">
      <c r="D881" s="6"/>
      <c r="E881" s="6"/>
      <c r="F881" s="6"/>
      <c r="O881" s="6"/>
      <c r="P881" s="6"/>
    </row>
    <row r="882" spans="4:16">
      <c r="D882" s="6"/>
      <c r="E882" s="6"/>
      <c r="F882" s="6"/>
      <c r="O882" s="6"/>
      <c r="P882" s="6"/>
    </row>
    <row r="883" spans="4:16">
      <c r="D883" s="6"/>
      <c r="E883" s="6"/>
      <c r="F883" s="6"/>
      <c r="O883" s="6"/>
      <c r="P883" s="6"/>
    </row>
    <row r="884" spans="4:16">
      <c r="D884" s="6"/>
      <c r="E884" s="6"/>
      <c r="F884" s="6"/>
      <c r="O884" s="6"/>
      <c r="P884" s="6"/>
    </row>
    <row r="885" spans="4:16">
      <c r="D885" s="6"/>
      <c r="E885" s="6"/>
      <c r="F885" s="6"/>
      <c r="O885" s="6"/>
      <c r="P885" s="6"/>
    </row>
    <row r="886" spans="4:16">
      <c r="D886" s="6"/>
      <c r="E886" s="6"/>
      <c r="F886" s="6"/>
      <c r="O886" s="6"/>
      <c r="P886" s="6"/>
    </row>
    <row r="887" spans="4:16">
      <c r="D887" s="6"/>
      <c r="E887" s="6"/>
      <c r="F887" s="6"/>
      <c r="O887" s="6"/>
      <c r="P887" s="6"/>
    </row>
    <row r="888" spans="4:16">
      <c r="D888" s="6"/>
      <c r="E888" s="6"/>
      <c r="F888" s="6"/>
      <c r="O888" s="6"/>
      <c r="P888" s="6"/>
    </row>
    <row r="889" spans="4:16">
      <c r="D889" s="6"/>
      <c r="E889" s="6"/>
      <c r="F889" s="6"/>
      <c r="O889" s="6"/>
      <c r="P889" s="6"/>
    </row>
    <row r="890" spans="4:16">
      <c r="D890" s="6"/>
      <c r="E890" s="6"/>
      <c r="F890" s="6"/>
      <c r="O890" s="6"/>
      <c r="P890" s="6"/>
    </row>
    <row r="891" spans="4:16">
      <c r="D891" s="6"/>
      <c r="E891" s="6"/>
      <c r="F891" s="6"/>
      <c r="O891" s="6"/>
      <c r="P891" s="6"/>
    </row>
    <row r="892" spans="4:16">
      <c r="D892" s="6"/>
      <c r="E892" s="6"/>
      <c r="F892" s="6"/>
      <c r="O892" s="6"/>
      <c r="P892" s="6"/>
    </row>
    <row r="893" spans="4:16">
      <c r="D893" s="6"/>
      <c r="E893" s="6"/>
      <c r="F893" s="6"/>
      <c r="O893" s="6"/>
      <c r="P893" s="6"/>
    </row>
    <row r="894" spans="4:16">
      <c r="D894" s="6"/>
      <c r="E894" s="6"/>
      <c r="F894" s="6"/>
      <c r="O894" s="6"/>
      <c r="P894" s="6"/>
    </row>
    <row r="895" spans="4:16">
      <c r="D895" s="6"/>
      <c r="E895" s="6"/>
      <c r="F895" s="6"/>
      <c r="O895" s="6"/>
      <c r="P895" s="6"/>
    </row>
    <row r="896" spans="4:16">
      <c r="D896" s="6"/>
      <c r="E896" s="6"/>
      <c r="F896" s="6"/>
      <c r="O896" s="6"/>
      <c r="P896" s="6"/>
    </row>
    <row r="897" spans="4:16">
      <c r="D897" s="6"/>
      <c r="E897" s="6"/>
      <c r="F897" s="6"/>
      <c r="O897" s="6"/>
      <c r="P897" s="6"/>
    </row>
    <row r="898" spans="4:16">
      <c r="D898" s="6"/>
      <c r="E898" s="6"/>
      <c r="F898" s="6"/>
      <c r="O898" s="6"/>
      <c r="P898" s="6"/>
    </row>
    <row r="899" spans="4:16">
      <c r="D899" s="6"/>
      <c r="E899" s="6"/>
      <c r="F899" s="6"/>
      <c r="O899" s="6"/>
      <c r="P899" s="6"/>
    </row>
    <row r="900" spans="4:16">
      <c r="D900" s="6"/>
      <c r="E900" s="6"/>
      <c r="F900" s="6"/>
      <c r="O900" s="6"/>
      <c r="P900" s="6"/>
    </row>
    <row r="901" spans="4:16">
      <c r="D901" s="6"/>
      <c r="E901" s="6"/>
      <c r="F901" s="6"/>
      <c r="O901" s="6"/>
      <c r="P901" s="6"/>
    </row>
    <row r="902" spans="4:16">
      <c r="D902" s="6"/>
      <c r="E902" s="6"/>
      <c r="F902" s="6"/>
      <c r="O902" s="6"/>
      <c r="P902" s="6"/>
    </row>
    <row r="903" spans="4:16">
      <c r="D903" s="6"/>
      <c r="E903" s="6"/>
      <c r="F903" s="6"/>
      <c r="O903" s="6"/>
      <c r="P903" s="6"/>
    </row>
    <row r="904" spans="4:16">
      <c r="D904" s="6"/>
      <c r="E904" s="6"/>
      <c r="F904" s="6"/>
      <c r="O904" s="6"/>
      <c r="P904" s="6"/>
    </row>
    <row r="905" spans="4:16">
      <c r="D905" s="6"/>
      <c r="E905" s="6"/>
      <c r="F905" s="6"/>
      <c r="O905" s="6"/>
      <c r="P905" s="6"/>
    </row>
    <row r="906" spans="4:16">
      <c r="D906" s="6"/>
      <c r="E906" s="6"/>
      <c r="F906" s="6"/>
      <c r="O906" s="6"/>
      <c r="P906" s="6"/>
    </row>
    <row r="907" spans="4:16">
      <c r="D907" s="6"/>
      <c r="E907" s="6"/>
      <c r="F907" s="6"/>
      <c r="O907" s="6"/>
      <c r="P907" s="6"/>
    </row>
    <row r="908" spans="4:16">
      <c r="D908" s="6"/>
      <c r="E908" s="6"/>
      <c r="F908" s="6"/>
      <c r="O908" s="6"/>
      <c r="P908" s="6"/>
    </row>
    <row r="909" spans="4:16">
      <c r="D909" s="6"/>
      <c r="E909" s="6"/>
      <c r="F909" s="6"/>
      <c r="O909" s="6"/>
      <c r="P909" s="6"/>
    </row>
    <row r="910" spans="4:16">
      <c r="D910" s="6"/>
      <c r="E910" s="6"/>
      <c r="F910" s="6"/>
      <c r="O910" s="6"/>
      <c r="P910" s="6"/>
    </row>
    <row r="911" spans="4:16">
      <c r="D911" s="6"/>
      <c r="E911" s="6"/>
      <c r="F911" s="6"/>
      <c r="O911" s="6"/>
      <c r="P911" s="6"/>
    </row>
    <row r="912" spans="4:16">
      <c r="D912" s="6"/>
      <c r="E912" s="6"/>
      <c r="F912" s="6"/>
      <c r="O912" s="6"/>
      <c r="P912" s="6"/>
    </row>
    <row r="913" spans="4:16">
      <c r="D913" s="6"/>
      <c r="E913" s="6"/>
      <c r="F913" s="6"/>
      <c r="O913" s="6"/>
      <c r="P913" s="6"/>
    </row>
    <row r="914" spans="4:16">
      <c r="D914" s="6"/>
      <c r="E914" s="6"/>
      <c r="F914" s="6"/>
      <c r="O914" s="6"/>
      <c r="P914" s="6"/>
    </row>
    <row r="915" spans="4:16">
      <c r="D915" s="6"/>
      <c r="E915" s="6"/>
      <c r="F915" s="6"/>
      <c r="O915" s="6"/>
      <c r="P915" s="6"/>
    </row>
    <row r="916" spans="4:16">
      <c r="D916" s="6"/>
      <c r="E916" s="6"/>
      <c r="F916" s="6"/>
      <c r="O916" s="6"/>
      <c r="P916" s="6"/>
    </row>
    <row r="917" spans="4:16">
      <c r="D917" s="6"/>
      <c r="E917" s="6"/>
      <c r="F917" s="6"/>
      <c r="O917" s="6"/>
      <c r="P917" s="6"/>
    </row>
    <row r="918" spans="4:16">
      <c r="D918" s="6"/>
      <c r="E918" s="6"/>
      <c r="F918" s="6"/>
      <c r="O918" s="6"/>
      <c r="P918" s="6"/>
    </row>
    <row r="919" spans="4:16">
      <c r="D919" s="6"/>
      <c r="E919" s="6"/>
      <c r="F919" s="6"/>
      <c r="O919" s="6"/>
      <c r="P919" s="6"/>
    </row>
    <row r="920" spans="4:16">
      <c r="D920" s="6"/>
      <c r="E920" s="6"/>
      <c r="F920" s="6"/>
      <c r="O920" s="6"/>
      <c r="P920" s="6"/>
    </row>
    <row r="921" spans="4:16">
      <c r="D921" s="6"/>
      <c r="E921" s="6"/>
      <c r="F921" s="6"/>
      <c r="O921" s="6"/>
      <c r="P921" s="6"/>
    </row>
    <row r="922" spans="4:16">
      <c r="D922" s="6"/>
      <c r="E922" s="6"/>
      <c r="F922" s="6"/>
      <c r="O922" s="6"/>
      <c r="P922" s="6"/>
    </row>
    <row r="923" spans="4:16">
      <c r="D923" s="6"/>
      <c r="E923" s="6"/>
      <c r="F923" s="6"/>
      <c r="O923" s="6"/>
      <c r="P923" s="6"/>
    </row>
    <row r="924" spans="4:16">
      <c r="D924" s="6"/>
      <c r="E924" s="6"/>
      <c r="F924" s="6"/>
      <c r="O924" s="6"/>
      <c r="P924" s="6"/>
    </row>
    <row r="925" spans="4:16">
      <c r="D925" s="6"/>
      <c r="E925" s="6"/>
      <c r="F925" s="6"/>
      <c r="O925" s="6"/>
      <c r="P925" s="6"/>
    </row>
    <row r="926" spans="4:16">
      <c r="D926" s="6"/>
      <c r="E926" s="6"/>
      <c r="F926" s="6"/>
      <c r="O926" s="6"/>
      <c r="P926" s="6"/>
    </row>
    <row r="927" spans="4:16">
      <c r="D927" s="6"/>
      <c r="E927" s="6"/>
      <c r="F927" s="6"/>
      <c r="O927" s="6"/>
      <c r="P927" s="6"/>
    </row>
    <row r="928" spans="4:16">
      <c r="D928" s="6"/>
      <c r="E928" s="6"/>
      <c r="F928" s="6"/>
      <c r="O928" s="6"/>
      <c r="P928" s="6"/>
    </row>
    <row r="929" spans="4:16">
      <c r="D929" s="6"/>
      <c r="E929" s="6"/>
      <c r="F929" s="6"/>
      <c r="O929" s="6"/>
      <c r="P929" s="6"/>
    </row>
    <row r="930" spans="4:16">
      <c r="D930" s="6"/>
      <c r="E930" s="6"/>
      <c r="F930" s="6"/>
      <c r="O930" s="6"/>
      <c r="P930" s="6"/>
    </row>
    <row r="931" spans="4:16">
      <c r="D931" s="6"/>
      <c r="E931" s="6"/>
      <c r="F931" s="6"/>
      <c r="O931" s="6"/>
      <c r="P931" s="6"/>
    </row>
    <row r="932" spans="4:16">
      <c r="D932" s="6"/>
      <c r="E932" s="6"/>
      <c r="F932" s="6"/>
      <c r="O932" s="6"/>
      <c r="P932" s="6"/>
    </row>
    <row r="933" spans="4:16">
      <c r="D933" s="6"/>
      <c r="E933" s="6"/>
      <c r="F933" s="6"/>
      <c r="O933" s="6"/>
      <c r="P933" s="6"/>
    </row>
    <row r="934" spans="4:16">
      <c r="D934" s="6"/>
      <c r="E934" s="6"/>
      <c r="F934" s="6"/>
      <c r="O934" s="6"/>
      <c r="P934" s="6"/>
    </row>
    <row r="935" spans="4:16">
      <c r="D935" s="6"/>
      <c r="E935" s="6"/>
      <c r="F935" s="6"/>
      <c r="O935" s="6"/>
      <c r="P935" s="6"/>
    </row>
    <row r="936" spans="4:16">
      <c r="D936" s="6"/>
      <c r="E936" s="6"/>
      <c r="F936" s="6"/>
      <c r="O936" s="6"/>
      <c r="P936" s="6"/>
    </row>
    <row r="937" spans="4:16">
      <c r="D937" s="6"/>
      <c r="E937" s="6"/>
      <c r="F937" s="6"/>
      <c r="O937" s="6"/>
      <c r="P937" s="6"/>
    </row>
    <row r="938" spans="4:16">
      <c r="D938" s="6"/>
      <c r="E938" s="6"/>
      <c r="F938" s="6"/>
      <c r="O938" s="6"/>
      <c r="P938" s="6"/>
    </row>
    <row r="939" spans="4:16">
      <c r="D939" s="6"/>
      <c r="E939" s="6"/>
      <c r="F939" s="6"/>
      <c r="O939" s="6"/>
      <c r="P939" s="6"/>
    </row>
    <row r="940" spans="4:16">
      <c r="D940" s="6"/>
      <c r="E940" s="6"/>
      <c r="F940" s="6"/>
      <c r="O940" s="6"/>
      <c r="P940" s="6"/>
    </row>
    <row r="941" spans="4:16">
      <c r="D941" s="6"/>
      <c r="E941" s="6"/>
      <c r="F941" s="6"/>
      <c r="O941" s="6"/>
      <c r="P941" s="6"/>
    </row>
    <row r="942" spans="4:16">
      <c r="D942" s="6"/>
      <c r="E942" s="6"/>
      <c r="F942" s="6"/>
      <c r="O942" s="6"/>
      <c r="P942" s="6"/>
    </row>
    <row r="943" spans="4:16">
      <c r="D943" s="6"/>
      <c r="E943" s="6"/>
      <c r="F943" s="6"/>
      <c r="O943" s="6"/>
      <c r="P943" s="6"/>
    </row>
    <row r="944" spans="4:16">
      <c r="D944" s="6"/>
      <c r="E944" s="6"/>
      <c r="F944" s="6"/>
      <c r="O944" s="6"/>
      <c r="P944" s="6"/>
    </row>
    <row r="945" spans="4:16">
      <c r="D945" s="6"/>
      <c r="E945" s="6"/>
      <c r="F945" s="6"/>
      <c r="O945" s="6"/>
      <c r="P945" s="6"/>
    </row>
    <row r="946" spans="4:16">
      <c r="D946" s="6"/>
      <c r="E946" s="6"/>
      <c r="F946" s="6"/>
      <c r="O946" s="6"/>
      <c r="P946" s="6"/>
    </row>
    <row r="947" spans="4:16">
      <c r="D947" s="6"/>
      <c r="E947" s="6"/>
      <c r="F947" s="6"/>
      <c r="O947" s="6"/>
      <c r="P947" s="6"/>
    </row>
    <row r="948" spans="4:16">
      <c r="D948" s="6"/>
      <c r="E948" s="6"/>
      <c r="F948" s="6"/>
      <c r="O948" s="6"/>
      <c r="P948" s="6"/>
    </row>
    <row r="949" spans="4:16">
      <c r="D949" s="6"/>
      <c r="E949" s="6"/>
      <c r="F949" s="6"/>
      <c r="O949" s="6"/>
      <c r="P949" s="6"/>
    </row>
    <row r="950" spans="4:16">
      <c r="D950" s="6"/>
      <c r="E950" s="6"/>
      <c r="F950" s="6"/>
      <c r="O950" s="6"/>
      <c r="P950" s="6"/>
    </row>
    <row r="951" spans="4:16">
      <c r="D951" s="6"/>
      <c r="E951" s="6"/>
      <c r="F951" s="6"/>
      <c r="O951" s="6"/>
      <c r="P951" s="6"/>
    </row>
    <row r="952" spans="4:16">
      <c r="D952" s="6"/>
      <c r="E952" s="6"/>
      <c r="F952" s="6"/>
      <c r="O952" s="6"/>
      <c r="P952" s="6"/>
    </row>
    <row r="953" spans="4:16">
      <c r="D953" s="6"/>
      <c r="E953" s="6"/>
      <c r="F953" s="6"/>
      <c r="O953" s="6"/>
      <c r="P953" s="6"/>
    </row>
    <row r="954" spans="4:16">
      <c r="D954" s="6"/>
      <c r="E954" s="6"/>
      <c r="F954" s="6"/>
      <c r="O954" s="6"/>
      <c r="P954" s="6"/>
    </row>
    <row r="955" spans="4:16">
      <c r="D955" s="6"/>
      <c r="E955" s="6"/>
      <c r="F955" s="6"/>
      <c r="O955" s="6"/>
      <c r="P955" s="6"/>
    </row>
    <row r="956" spans="4:16">
      <c r="D956" s="6"/>
      <c r="E956" s="6"/>
      <c r="F956" s="6"/>
      <c r="O956" s="6"/>
      <c r="P956" s="6"/>
    </row>
    <row r="957" spans="4:16">
      <c r="D957" s="6"/>
      <c r="E957" s="6"/>
      <c r="F957" s="6"/>
      <c r="O957" s="6"/>
      <c r="P957" s="6"/>
    </row>
    <row r="958" spans="4:16">
      <c r="D958" s="6"/>
      <c r="E958" s="6"/>
      <c r="F958" s="6"/>
      <c r="O958" s="6"/>
      <c r="P958" s="6"/>
    </row>
    <row r="959" spans="4:16">
      <c r="D959" s="6"/>
      <c r="E959" s="6"/>
      <c r="F959" s="6"/>
      <c r="O959" s="6"/>
      <c r="P959" s="6"/>
    </row>
    <row r="960" spans="4:16">
      <c r="D960" s="6"/>
      <c r="E960" s="6"/>
      <c r="F960" s="6"/>
      <c r="O960" s="6"/>
      <c r="P960" s="6"/>
    </row>
    <row r="961" spans="4:16">
      <c r="D961" s="6"/>
      <c r="E961" s="6"/>
      <c r="F961" s="6"/>
      <c r="O961" s="6"/>
      <c r="P961" s="6"/>
    </row>
    <row r="962" spans="4:16">
      <c r="D962" s="6"/>
      <c r="E962" s="6"/>
      <c r="F962" s="6"/>
      <c r="O962" s="6"/>
      <c r="P962" s="6"/>
    </row>
    <row r="963" spans="4:16">
      <c r="D963" s="6"/>
      <c r="E963" s="6"/>
      <c r="F963" s="6"/>
      <c r="O963" s="6"/>
      <c r="P963" s="6"/>
    </row>
    <row r="964" spans="4:16">
      <c r="D964" s="6"/>
      <c r="E964" s="6"/>
      <c r="F964" s="6"/>
      <c r="O964" s="6"/>
      <c r="P964" s="6"/>
    </row>
    <row r="965" spans="4:16">
      <c r="D965" s="6"/>
      <c r="E965" s="6"/>
      <c r="F965" s="6"/>
      <c r="O965" s="6"/>
      <c r="P965" s="6"/>
    </row>
    <row r="966" spans="4:16">
      <c r="D966" s="6"/>
      <c r="E966" s="6"/>
      <c r="F966" s="6"/>
      <c r="O966" s="6"/>
      <c r="P966" s="6"/>
    </row>
    <row r="967" spans="4:16">
      <c r="D967" s="6"/>
      <c r="E967" s="6"/>
      <c r="F967" s="6"/>
      <c r="O967" s="6"/>
      <c r="P967" s="6"/>
    </row>
    <row r="968" spans="4:16">
      <c r="D968" s="6"/>
      <c r="E968" s="6"/>
      <c r="F968" s="6"/>
      <c r="O968" s="6"/>
      <c r="P968" s="6"/>
    </row>
    <row r="969" spans="4:16">
      <c r="D969" s="6"/>
      <c r="E969" s="6"/>
      <c r="F969" s="6"/>
      <c r="O969" s="6"/>
      <c r="P969" s="6"/>
    </row>
    <row r="970" spans="4:16">
      <c r="D970" s="6"/>
      <c r="E970" s="6"/>
      <c r="F970" s="6"/>
      <c r="O970" s="6"/>
      <c r="P970" s="6"/>
    </row>
    <row r="971" spans="4:16">
      <c r="D971" s="6"/>
      <c r="E971" s="6"/>
      <c r="F971" s="6"/>
      <c r="O971" s="6"/>
      <c r="P971" s="6"/>
    </row>
    <row r="972" spans="4:16">
      <c r="D972" s="6"/>
      <c r="E972" s="6"/>
      <c r="F972" s="6"/>
      <c r="O972" s="6"/>
      <c r="P972" s="6"/>
    </row>
    <row r="973" spans="4:16">
      <c r="D973" s="6"/>
      <c r="E973" s="6"/>
      <c r="F973" s="6"/>
      <c r="O973" s="6"/>
      <c r="P973" s="6"/>
    </row>
    <row r="974" spans="4:16">
      <c r="D974" s="6"/>
      <c r="E974" s="6"/>
      <c r="F974" s="6"/>
      <c r="O974" s="6"/>
      <c r="P974" s="6"/>
    </row>
    <row r="975" spans="4:16">
      <c r="D975" s="6"/>
      <c r="E975" s="6"/>
      <c r="F975" s="6"/>
      <c r="O975" s="6"/>
      <c r="P975" s="6"/>
    </row>
    <row r="976" spans="4:16">
      <c r="D976" s="6"/>
      <c r="E976" s="6"/>
      <c r="F976" s="6"/>
      <c r="O976" s="6"/>
      <c r="P976" s="6"/>
    </row>
    <row r="977" spans="4:16">
      <c r="D977" s="6"/>
      <c r="E977" s="6"/>
      <c r="F977" s="6"/>
      <c r="O977" s="6"/>
      <c r="P977" s="6"/>
    </row>
    <row r="978" spans="4:16">
      <c r="D978" s="6"/>
      <c r="E978" s="6"/>
      <c r="F978" s="6"/>
      <c r="O978" s="6"/>
      <c r="P978" s="6"/>
    </row>
    <row r="979" spans="4:16">
      <c r="D979" s="6"/>
      <c r="E979" s="6"/>
      <c r="F979" s="6"/>
      <c r="O979" s="6"/>
      <c r="P979" s="6"/>
    </row>
    <row r="980" spans="4:16">
      <c r="D980" s="6"/>
      <c r="E980" s="6"/>
      <c r="F980" s="6"/>
      <c r="O980" s="6"/>
      <c r="P980" s="6"/>
    </row>
    <row r="981" spans="4:16">
      <c r="D981" s="6"/>
      <c r="E981" s="6"/>
      <c r="F981" s="6"/>
      <c r="O981" s="6"/>
      <c r="P981" s="6"/>
    </row>
    <row r="982" spans="4:16">
      <c r="D982" s="6"/>
      <c r="E982" s="6"/>
      <c r="F982" s="6"/>
      <c r="O982" s="6"/>
      <c r="P982" s="6"/>
    </row>
    <row r="983" spans="4:16">
      <c r="D983" s="6"/>
      <c r="E983" s="6"/>
      <c r="F983" s="6"/>
      <c r="O983" s="6"/>
      <c r="P983" s="6"/>
    </row>
    <row r="984" spans="4:16">
      <c r="D984" s="6"/>
      <c r="E984" s="6"/>
      <c r="F984" s="6"/>
      <c r="O984" s="6"/>
      <c r="P984" s="6"/>
    </row>
    <row r="985" spans="4:16">
      <c r="D985" s="6"/>
      <c r="E985" s="6"/>
      <c r="F985" s="6"/>
      <c r="O985" s="6"/>
      <c r="P985" s="6"/>
    </row>
    <row r="986" spans="4:16">
      <c r="D986" s="6"/>
      <c r="E986" s="6"/>
      <c r="F986" s="6"/>
      <c r="O986" s="6"/>
      <c r="P986" s="6"/>
    </row>
    <row r="987" spans="4:16">
      <c r="D987" s="6"/>
      <c r="E987" s="6"/>
      <c r="F987" s="6"/>
      <c r="O987" s="6"/>
      <c r="P987" s="6"/>
    </row>
    <row r="988" spans="4:16">
      <c r="D988" s="6"/>
      <c r="E988" s="6"/>
      <c r="F988" s="6"/>
      <c r="O988" s="6"/>
      <c r="P988" s="6"/>
    </row>
    <row r="989" spans="4:16">
      <c r="D989" s="6"/>
      <c r="E989" s="6"/>
      <c r="F989" s="6"/>
      <c r="O989" s="6"/>
      <c r="P989" s="6"/>
    </row>
    <row r="990" spans="4:16">
      <c r="D990" s="6"/>
      <c r="E990" s="6"/>
      <c r="F990" s="6"/>
      <c r="O990" s="6"/>
      <c r="P990" s="6"/>
    </row>
    <row r="991" spans="4:16">
      <c r="D991" s="6"/>
      <c r="E991" s="6"/>
      <c r="F991" s="6"/>
      <c r="O991" s="6"/>
      <c r="P991" s="6"/>
    </row>
    <row r="992" spans="4:16">
      <c r="D992" s="6"/>
      <c r="E992" s="6"/>
      <c r="F992" s="6"/>
      <c r="O992" s="6"/>
      <c r="P992" s="6"/>
    </row>
    <row r="993" spans="4:16">
      <c r="D993" s="6"/>
      <c r="E993" s="6"/>
      <c r="F993" s="6"/>
      <c r="O993" s="6"/>
      <c r="P993" s="6"/>
    </row>
    <row r="994" spans="4:16">
      <c r="D994" s="6"/>
      <c r="E994" s="6"/>
      <c r="F994" s="6"/>
      <c r="O994" s="6"/>
      <c r="P994" s="6"/>
    </row>
    <row r="995" spans="4:16">
      <c r="D995" s="6"/>
      <c r="E995" s="6"/>
      <c r="F995" s="6"/>
      <c r="O995" s="6"/>
      <c r="P995" s="6"/>
    </row>
    <row r="996" spans="4:16">
      <c r="D996" s="6"/>
      <c r="E996" s="6"/>
      <c r="F996" s="6"/>
      <c r="O996" s="6"/>
      <c r="P996" s="6"/>
    </row>
    <row r="997" spans="4:16">
      <c r="D997" s="6"/>
      <c r="E997" s="6"/>
      <c r="F997" s="6"/>
      <c r="O997" s="6"/>
      <c r="P997" s="6"/>
    </row>
    <row r="998" spans="4:16">
      <c r="D998" s="6"/>
      <c r="E998" s="6"/>
      <c r="F998" s="6"/>
      <c r="O998" s="6"/>
      <c r="P998" s="6"/>
    </row>
    <row r="999" spans="4:16">
      <c r="D999" s="6"/>
      <c r="E999" s="6"/>
      <c r="F999" s="6"/>
      <c r="O999" s="6"/>
      <c r="P999" s="6"/>
    </row>
    <row r="1000" spans="4:16">
      <c r="D1000" s="6"/>
      <c r="E1000" s="6"/>
      <c r="F1000" s="6"/>
      <c r="O1000" s="6"/>
      <c r="P1000" s="6"/>
    </row>
    <row r="1001" spans="4:16">
      <c r="D1001" s="6"/>
      <c r="E1001" s="6"/>
      <c r="F1001" s="6"/>
      <c r="O1001" s="6"/>
      <c r="P1001" s="6"/>
    </row>
    <row r="1002" spans="4:16">
      <c r="D1002" s="6"/>
      <c r="E1002" s="6"/>
      <c r="F1002" s="6"/>
      <c r="O1002" s="6"/>
      <c r="P1002" s="6"/>
    </row>
    <row r="1003" spans="4:16">
      <c r="D1003" s="6"/>
      <c r="E1003" s="6"/>
      <c r="F1003" s="6"/>
      <c r="O1003" s="6"/>
      <c r="P1003" s="6"/>
    </row>
    <row r="1004" spans="4:16">
      <c r="D1004" s="6"/>
      <c r="E1004" s="6"/>
      <c r="F1004" s="6"/>
      <c r="O1004" s="6"/>
      <c r="P1004" s="6"/>
    </row>
    <row r="1005" spans="4:16">
      <c r="D1005" s="6"/>
      <c r="E1005" s="6"/>
      <c r="F1005" s="6"/>
      <c r="O1005" s="6"/>
      <c r="P1005" s="6"/>
    </row>
    <row r="1006" spans="4:16">
      <c r="D1006" s="6"/>
      <c r="E1006" s="6"/>
      <c r="F1006" s="6"/>
      <c r="O1006" s="6"/>
      <c r="P1006" s="6"/>
    </row>
    <row r="1007" spans="4:16">
      <c r="D1007" s="6"/>
      <c r="E1007" s="6"/>
      <c r="F1007" s="6"/>
      <c r="O1007" s="6"/>
      <c r="P1007" s="6"/>
    </row>
    <row r="1008" spans="4:16">
      <c r="D1008" s="6"/>
      <c r="E1008" s="6"/>
      <c r="F1008" s="6"/>
      <c r="O1008" s="6"/>
      <c r="P1008" s="6"/>
    </row>
    <row r="1009" spans="4:16">
      <c r="D1009" s="6"/>
      <c r="E1009" s="6"/>
      <c r="F1009" s="6"/>
      <c r="O1009" s="6"/>
      <c r="P1009" s="6"/>
    </row>
    <row r="1010" spans="4:16">
      <c r="D1010" s="6"/>
      <c r="E1010" s="6"/>
      <c r="F1010" s="6"/>
      <c r="O1010" s="6"/>
      <c r="P1010" s="6"/>
    </row>
    <row r="1011" spans="4:16">
      <c r="D1011" s="6"/>
      <c r="E1011" s="6"/>
      <c r="F1011" s="6"/>
      <c r="O1011" s="6"/>
      <c r="P1011" s="6"/>
    </row>
    <row r="1012" spans="4:16">
      <c r="D1012" s="6"/>
      <c r="E1012" s="6"/>
      <c r="F1012" s="6"/>
      <c r="O1012" s="6"/>
      <c r="P1012" s="6"/>
    </row>
    <row r="1013" spans="4:16">
      <c r="D1013" s="6"/>
      <c r="E1013" s="6"/>
      <c r="F1013" s="6"/>
      <c r="O1013" s="6"/>
      <c r="P1013" s="6"/>
    </row>
    <row r="1014" spans="4:16">
      <c r="D1014" s="6"/>
      <c r="E1014" s="6"/>
      <c r="F1014" s="6"/>
      <c r="O1014" s="6"/>
      <c r="P1014" s="6"/>
    </row>
    <row r="1015" spans="4:16">
      <c r="D1015" s="6"/>
      <c r="E1015" s="6"/>
      <c r="F1015" s="6"/>
      <c r="O1015" s="6"/>
      <c r="P1015" s="6"/>
    </row>
    <row r="1016" spans="4:16">
      <c r="D1016" s="6"/>
      <c r="E1016" s="6"/>
      <c r="F1016" s="6"/>
      <c r="O1016" s="6"/>
      <c r="P1016" s="6"/>
    </row>
    <row r="1017" spans="4:16">
      <c r="D1017" s="6"/>
      <c r="E1017" s="6"/>
      <c r="F1017" s="6"/>
      <c r="O1017" s="6"/>
      <c r="P1017" s="6"/>
    </row>
    <row r="1018" spans="4:16">
      <c r="D1018" s="6"/>
      <c r="E1018" s="6"/>
      <c r="F1018" s="6"/>
      <c r="O1018" s="6"/>
      <c r="P1018" s="6"/>
    </row>
    <row r="1019" spans="4:16">
      <c r="D1019" s="6"/>
      <c r="E1019" s="6"/>
      <c r="F1019" s="6"/>
      <c r="O1019" s="6"/>
      <c r="P1019" s="6"/>
    </row>
    <row r="1020" spans="4:16">
      <c r="D1020" s="6"/>
      <c r="E1020" s="6"/>
      <c r="F1020" s="6"/>
      <c r="O1020" s="6"/>
      <c r="P1020" s="6"/>
    </row>
    <row r="1021" spans="4:16">
      <c r="D1021" s="6"/>
      <c r="E1021" s="6"/>
      <c r="F1021" s="6"/>
      <c r="O1021" s="6"/>
      <c r="P1021" s="6"/>
    </row>
    <row r="1022" spans="4:16">
      <c r="D1022" s="6"/>
      <c r="E1022" s="6"/>
      <c r="F1022" s="6"/>
      <c r="O1022" s="6"/>
      <c r="P1022" s="6"/>
    </row>
    <row r="1023" spans="4:16">
      <c r="D1023" s="6"/>
      <c r="E1023" s="6"/>
      <c r="F1023" s="6"/>
      <c r="O1023" s="6"/>
      <c r="P1023" s="6"/>
    </row>
    <row r="1024" spans="4:16">
      <c r="D1024" s="6"/>
      <c r="E1024" s="6"/>
      <c r="F1024" s="6"/>
      <c r="O1024" s="6"/>
      <c r="P1024" s="6"/>
    </row>
    <row r="1025" spans="4:16">
      <c r="D1025" s="6"/>
      <c r="E1025" s="6"/>
      <c r="F1025" s="6"/>
      <c r="O1025" s="6"/>
      <c r="P1025" s="6"/>
    </row>
    <row r="1026" spans="4:16">
      <c r="D1026" s="6"/>
      <c r="E1026" s="6"/>
      <c r="F1026" s="6"/>
      <c r="O1026" s="6"/>
      <c r="P1026" s="6"/>
    </row>
    <row r="1027" spans="4:16">
      <c r="D1027" s="6"/>
      <c r="E1027" s="6"/>
      <c r="F1027" s="6"/>
      <c r="O1027" s="6"/>
      <c r="P1027" s="6"/>
    </row>
    <row r="1028" spans="4:16">
      <c r="D1028" s="6"/>
      <c r="E1028" s="6"/>
      <c r="F1028" s="6"/>
      <c r="O1028" s="6"/>
      <c r="P1028" s="6"/>
    </row>
    <row r="1029" spans="4:16">
      <c r="D1029" s="6"/>
      <c r="E1029" s="6"/>
      <c r="F1029" s="6"/>
      <c r="O1029" s="6"/>
      <c r="P1029" s="6"/>
    </row>
    <row r="1030" spans="4:16">
      <c r="D1030" s="6"/>
      <c r="E1030" s="6"/>
      <c r="F1030" s="6"/>
      <c r="O1030" s="6"/>
      <c r="P1030" s="6"/>
    </row>
    <row r="1031" spans="4:16">
      <c r="D1031" s="6"/>
      <c r="E1031" s="6"/>
      <c r="F1031" s="6"/>
      <c r="O1031" s="6"/>
      <c r="P1031" s="6"/>
    </row>
    <row r="1032" spans="4:16">
      <c r="D1032" s="6"/>
      <c r="E1032" s="6"/>
      <c r="F1032" s="6"/>
      <c r="O1032" s="6"/>
      <c r="P1032" s="6"/>
    </row>
    <row r="1033" spans="4:16">
      <c r="D1033" s="6"/>
      <c r="E1033" s="6"/>
      <c r="F1033" s="6"/>
      <c r="O1033" s="6"/>
      <c r="P1033" s="6"/>
    </row>
    <row r="1034" spans="4:16">
      <c r="D1034" s="6"/>
      <c r="E1034" s="6"/>
      <c r="F1034" s="6"/>
      <c r="O1034" s="6"/>
      <c r="P1034" s="6"/>
    </row>
    <row r="1035" spans="4:16">
      <c r="D1035" s="6"/>
      <c r="E1035" s="6"/>
      <c r="F1035" s="6"/>
      <c r="O1035" s="6"/>
      <c r="P1035" s="6"/>
    </row>
    <row r="1036" spans="4:16">
      <c r="D1036" s="6"/>
      <c r="E1036" s="6"/>
      <c r="F1036" s="6"/>
      <c r="O1036" s="6"/>
      <c r="P1036" s="6"/>
    </row>
    <row r="1037" spans="4:16">
      <c r="D1037" s="6"/>
      <c r="E1037" s="6"/>
      <c r="F1037" s="6"/>
      <c r="O1037" s="6"/>
      <c r="P1037" s="6"/>
    </row>
    <row r="1038" spans="4:16">
      <c r="D1038" s="6"/>
      <c r="E1038" s="6"/>
      <c r="F1038" s="6"/>
      <c r="O1038" s="6"/>
      <c r="P1038" s="6"/>
    </row>
    <row r="1039" spans="4:16">
      <c r="D1039" s="6"/>
      <c r="E1039" s="6"/>
      <c r="F1039" s="6"/>
      <c r="O1039" s="6"/>
      <c r="P1039" s="6"/>
    </row>
    <row r="1040" spans="4:16">
      <c r="D1040" s="6"/>
      <c r="E1040" s="6"/>
      <c r="F1040" s="6"/>
      <c r="O1040" s="6"/>
      <c r="P1040" s="6"/>
    </row>
    <row r="1041" spans="4:16">
      <c r="D1041" s="6"/>
      <c r="E1041" s="6"/>
      <c r="F1041" s="6"/>
      <c r="O1041" s="6"/>
      <c r="P1041" s="6"/>
    </row>
    <row r="1042" spans="4:16">
      <c r="D1042" s="6"/>
      <c r="E1042" s="6"/>
      <c r="F1042" s="6"/>
      <c r="O1042" s="6"/>
      <c r="P1042" s="6"/>
    </row>
    <row r="1043" spans="4:16">
      <c r="D1043" s="6"/>
      <c r="E1043" s="6"/>
      <c r="F1043" s="6"/>
      <c r="O1043" s="6"/>
      <c r="P1043" s="6"/>
    </row>
    <row r="1044" spans="4:16">
      <c r="D1044" s="6"/>
      <c r="E1044" s="6"/>
      <c r="F1044" s="6"/>
      <c r="O1044" s="6"/>
      <c r="P1044" s="6"/>
    </row>
    <row r="1045" spans="4:16">
      <c r="D1045" s="6"/>
      <c r="E1045" s="6"/>
      <c r="F1045" s="6"/>
      <c r="O1045" s="6"/>
      <c r="P1045" s="6"/>
    </row>
    <row r="1046" spans="4:16">
      <c r="D1046" s="6"/>
      <c r="E1046" s="6"/>
      <c r="F1046" s="6"/>
      <c r="O1046" s="6"/>
      <c r="P1046" s="6"/>
    </row>
    <row r="1047" spans="4:16">
      <c r="D1047" s="6"/>
      <c r="E1047" s="6"/>
      <c r="F1047" s="6"/>
      <c r="O1047" s="6"/>
      <c r="P1047" s="6"/>
    </row>
    <row r="1048" spans="4:16">
      <c r="D1048" s="6"/>
      <c r="E1048" s="6"/>
      <c r="F1048" s="6"/>
      <c r="O1048" s="6"/>
      <c r="P1048" s="6"/>
    </row>
    <row r="1049" spans="4:16">
      <c r="D1049" s="6"/>
      <c r="E1049" s="6"/>
      <c r="F1049" s="6"/>
      <c r="O1049" s="6"/>
      <c r="P1049" s="6"/>
    </row>
    <row r="1050" spans="4:16">
      <c r="D1050" s="6"/>
      <c r="E1050" s="6"/>
      <c r="F1050" s="6"/>
      <c r="O1050" s="6"/>
      <c r="P1050" s="6"/>
    </row>
    <row r="1051" spans="4:16">
      <c r="D1051" s="6"/>
      <c r="E1051" s="6"/>
      <c r="F1051" s="6"/>
      <c r="O1051" s="6"/>
      <c r="P1051" s="6"/>
    </row>
    <row r="1052" spans="4:16">
      <c r="D1052" s="6"/>
      <c r="E1052" s="6"/>
      <c r="F1052" s="6"/>
      <c r="O1052" s="6"/>
      <c r="P1052" s="6"/>
    </row>
    <row r="1053" spans="4:16">
      <c r="D1053" s="6"/>
      <c r="E1053" s="6"/>
      <c r="F1053" s="6"/>
      <c r="O1053" s="6"/>
      <c r="P1053" s="6"/>
    </row>
    <row r="1054" spans="4:16">
      <c r="D1054" s="6"/>
      <c r="E1054" s="6"/>
      <c r="F1054" s="6"/>
      <c r="O1054" s="6"/>
      <c r="P1054" s="6"/>
    </row>
    <row r="1055" spans="4:16">
      <c r="D1055" s="6"/>
      <c r="E1055" s="6"/>
      <c r="F1055" s="6"/>
      <c r="O1055" s="6"/>
      <c r="P1055" s="6"/>
    </row>
    <row r="1056" spans="4:16">
      <c r="D1056" s="6"/>
      <c r="E1056" s="6"/>
      <c r="F1056" s="6"/>
      <c r="O1056" s="6"/>
      <c r="P1056" s="6"/>
    </row>
  </sheetData>
  <pageMargins left="0.75" right="0.75" top="1" bottom="1" header="0.5" footer="0.5"/>
  <pageSetup paperSize="9" scale="61" orientation="portrait" horizontalDpi="300" verticalDpi="300" r:id="rId1"/>
  <headerFooter alignWithMargins="0">
    <oddHeader xml:space="preserve">&amp;R&amp;D&amp;LReclaim 7.0 Project: Baffinland Iron Mine     </oddHeader>
    <oddFooter>&amp;L&amp;F&amp;R&amp;P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pageSetUpPr fitToPage="1"/>
  </sheetPr>
  <dimension ref="A1:BO1102"/>
  <sheetViews>
    <sheetView topLeftCell="A31" zoomScale="75" zoomScaleNormal="75" workbookViewId="0">
      <selection activeCell="Q63" sqref="Q63"/>
    </sheetView>
  </sheetViews>
  <sheetFormatPr defaultColWidth="9.81640625" defaultRowHeight="15"/>
  <cols>
    <col min="1" max="1" width="1.90625" customWidth="1"/>
    <col min="2" max="3" width="29.54296875" customWidth="1"/>
    <col min="4" max="4" width="5.08984375" style="2" customWidth="1"/>
    <col min="5" max="5" width="8" style="1" customWidth="1"/>
    <col min="6" max="6" width="7" style="1" customWidth="1"/>
    <col min="7" max="7" width="10.81640625" style="109" bestFit="1" customWidth="1"/>
    <col min="8" max="8" width="11.453125" customWidth="1"/>
    <col min="9" max="9" width="5.08984375" style="2" customWidth="1"/>
    <col min="10" max="10" width="6.08984375" style="1" customWidth="1"/>
    <col min="11" max="11" width="30.54296875" customWidth="1"/>
    <col min="12" max="12" width="14.90625" style="2" customWidth="1"/>
    <col min="13" max="13" width="10.08984375" style="1" customWidth="1"/>
    <col min="14" max="14" width="8.08984375" style="1" customWidth="1"/>
    <col min="15" max="15" width="8.36328125" customWidth="1"/>
    <col min="16" max="16" width="11.453125" customWidth="1"/>
    <col min="17" max="17" width="9.453125" customWidth="1"/>
    <col min="18" max="18" width="3.36328125" customWidth="1"/>
    <col min="19" max="19" width="30.54296875" customWidth="1"/>
    <col min="20" max="20" width="14.90625" customWidth="1"/>
    <col min="21" max="21" width="10.08984375" customWidth="1"/>
    <col min="22" max="22" width="8.08984375" customWidth="1"/>
    <col min="23" max="23" width="8.36328125" customWidth="1"/>
    <col min="24" max="24" width="11.453125" customWidth="1"/>
    <col min="25" max="25" width="9.453125" customWidth="1"/>
    <col min="26" max="26" width="3.36328125" customWidth="1"/>
    <col min="27" max="27" width="30.54296875" customWidth="1"/>
    <col min="28" max="28" width="14.90625" customWidth="1"/>
    <col min="29" max="29" width="10.08984375" customWidth="1"/>
    <col min="30" max="30" width="8.08984375" customWidth="1"/>
    <col min="31" max="31" width="8.36328125" customWidth="1"/>
    <col min="32" max="32" width="11.453125" customWidth="1"/>
    <col min="33" max="33" width="9.453125" customWidth="1"/>
    <col min="34" max="34" width="3.36328125" customWidth="1"/>
    <col min="35" max="35" width="30.54296875" customWidth="1"/>
    <col min="36" max="36" width="14.90625" customWidth="1"/>
    <col min="37" max="37" width="10.08984375" customWidth="1"/>
    <col min="38" max="38" width="8.08984375" customWidth="1"/>
    <col min="39" max="39" width="8.36328125" customWidth="1"/>
    <col min="40" max="40" width="11.453125" customWidth="1"/>
    <col min="41" max="41" width="9.453125" customWidth="1"/>
    <col min="42" max="42" width="3.36328125" customWidth="1"/>
    <col min="43" max="43" width="30.54296875" customWidth="1"/>
    <col min="44" max="44" width="14.90625" customWidth="1"/>
    <col min="45" max="45" width="10.08984375" customWidth="1"/>
    <col min="46" max="46" width="8.08984375" customWidth="1"/>
    <col min="47" max="47" width="8.36328125" customWidth="1"/>
    <col min="48" max="48" width="11.453125" customWidth="1"/>
    <col min="49" max="49" width="9.453125" customWidth="1"/>
  </cols>
  <sheetData>
    <row r="1" spans="1:67" s="8" customFormat="1" ht="24.75" customHeight="1">
      <c r="A1">
        <v>1</v>
      </c>
      <c r="B1" s="5" t="s">
        <v>608</v>
      </c>
      <c r="C1" s="5"/>
      <c r="D1" s="139"/>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row>
    <row r="2" spans="1:67" s="15" customFormat="1" ht="4.5" customHeight="1" thickBot="1">
      <c r="A2"/>
      <c r="B2" s="45"/>
      <c r="C2" s="45"/>
      <c r="D2" s="46"/>
      <c r="E2" s="47"/>
      <c r="F2" s="47"/>
      <c r="G2" s="108"/>
      <c r="H2" s="48"/>
      <c r="I2"/>
      <c r="J2"/>
    </row>
    <row r="3" spans="1:67" s="7" customFormat="1" ht="33" customHeight="1" thickBot="1">
      <c r="A3"/>
      <c r="B3" s="138" t="s">
        <v>4</v>
      </c>
      <c r="C3" s="138" t="s">
        <v>333</v>
      </c>
      <c r="D3" s="239" t="s">
        <v>191</v>
      </c>
      <c r="E3" s="240" t="s">
        <v>190</v>
      </c>
      <c r="F3" s="240" t="s">
        <v>192</v>
      </c>
      <c r="G3" s="241" t="s">
        <v>193</v>
      </c>
      <c r="H3" s="239" t="s">
        <v>194</v>
      </c>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row>
    <row r="4" spans="1:67" s="7" customFormat="1" ht="15" customHeight="1">
      <c r="A4"/>
      <c r="B4" s="58" t="s">
        <v>808</v>
      </c>
      <c r="C4" s="58"/>
      <c r="D4" s="59"/>
      <c r="E4" s="58"/>
      <c r="F4" s="58"/>
      <c r="G4" s="112"/>
      <c r="H4" s="61"/>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470" customFormat="1" ht="30" customHeight="1">
      <c r="A5" s="15"/>
      <c r="B5" s="782" t="s">
        <v>609</v>
      </c>
      <c r="C5" s="472" t="s">
        <v>1075</v>
      </c>
      <c r="D5" s="18" t="s">
        <v>9</v>
      </c>
      <c r="E5" s="18">
        <v>2</v>
      </c>
      <c r="F5" s="18" t="s">
        <v>1054</v>
      </c>
      <c r="G5" s="609">
        <f>IF(ISNA(F5),0,INDEX(IF(UPPER(RIGHT(F5,1))=Low,UnitCostLow, IF(UPPER(RIGHT(F5,1))=High,UnitCostHigh,UnitCostSpecified)),MATCH(UPPER(LEFT(F5,LEN(F5)-1)),CostCode,0)))</f>
        <v>20000</v>
      </c>
      <c r="H5" s="327">
        <f t="shared" ref="H5:H16" si="0">G5*E5</f>
        <v>40000</v>
      </c>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row>
    <row r="6" spans="1:67" s="470" customFormat="1" ht="30" customHeight="1">
      <c r="A6" s="15"/>
      <c r="B6" s="782"/>
      <c r="C6" s="472" t="s">
        <v>1290</v>
      </c>
      <c r="D6" s="18" t="s">
        <v>211</v>
      </c>
      <c r="E6" s="18">
        <v>1</v>
      </c>
      <c r="F6" s="4" t="e">
        <f>NA()</f>
        <v>#N/A</v>
      </c>
      <c r="G6" s="114">
        <v>200000</v>
      </c>
      <c r="H6" s="327">
        <f>G6*E6</f>
        <v>200000</v>
      </c>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row>
    <row r="7" spans="1:67" s="7" customFormat="1" ht="15" customHeight="1">
      <c r="A7"/>
      <c r="B7" s="4" t="s">
        <v>610</v>
      </c>
      <c r="C7" s="4"/>
      <c r="D7" s="4" t="s">
        <v>9</v>
      </c>
      <c r="E7" s="4"/>
      <c r="F7" s="4" t="e">
        <f>NA()</f>
        <v>#N/A</v>
      </c>
      <c r="G7" s="110">
        <f t="shared" ref="G7:G37" si="1">IF(ISNA(F7),0,INDEX(IF(UPPER(RIGHT(F7,1))=Low,UnitCostLow, IF(UPPER(RIGHT(F7,1))=High,UnitCostHigh,UnitCostSpecified)),MATCH(UPPER(LEFT(F7,LEN(F7)-1)),CostCode,0)))</f>
        <v>0</v>
      </c>
      <c r="H7" s="3">
        <f t="shared" si="0"/>
        <v>0</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row>
    <row r="8" spans="1:67" s="470" customFormat="1" ht="31.95" customHeight="1">
      <c r="A8" s="15"/>
      <c r="B8" s="18" t="s">
        <v>848</v>
      </c>
      <c r="C8" s="473" t="s">
        <v>1074</v>
      </c>
      <c r="D8" s="18" t="s">
        <v>9</v>
      </c>
      <c r="E8" s="18">
        <v>8</v>
      </c>
      <c r="F8" s="18" t="s">
        <v>1067</v>
      </c>
      <c r="G8" s="609">
        <f>IF(ISNA(F8),0,INDEX(IF(UPPER(RIGHT(F8,1))=Low,UnitCostLow, IF(UPPER(RIGHT(F8,1))=High,UnitCostHigh,UnitCostSpecified)),MATCH(UPPER(LEFT(F8,LEN(F8)-1)),CostCode,0)))</f>
        <v>10000</v>
      </c>
      <c r="H8" s="327">
        <f>G8*E8</f>
        <v>80000</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row>
    <row r="9" spans="1:67" s="470" customFormat="1" ht="45.6" customHeight="1">
      <c r="A9" s="15"/>
      <c r="B9" s="242" t="s">
        <v>611</v>
      </c>
      <c r="C9" s="473" t="s">
        <v>1074</v>
      </c>
      <c r="D9" s="18" t="s">
        <v>9</v>
      </c>
      <c r="E9" s="18">
        <v>16</v>
      </c>
      <c r="F9" s="18" t="s">
        <v>1053</v>
      </c>
      <c r="G9" s="609">
        <f>IF(ISNA(F9),0,INDEX(IF(UPPER(RIGHT(F9,1))=Low,UnitCostLow, IF(UPPER(RIGHT(F9,1))=High,UnitCostHigh,UnitCostSpecified)),MATCH(UPPER(LEFT(F9,LEN(F9)-1)),CostCode,0)))</f>
        <v>30000</v>
      </c>
      <c r="H9" s="327">
        <f t="shared" si="0"/>
        <v>480000</v>
      </c>
      <c r="I9" s="15"/>
      <c r="J9" s="15"/>
      <c r="K9" s="612"/>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row>
    <row r="10" spans="1:67" s="7" customFormat="1" ht="15" customHeight="1">
      <c r="A10"/>
      <c r="B10" s="242" t="s">
        <v>850</v>
      </c>
      <c r="C10" s="52"/>
      <c r="D10" s="4" t="s">
        <v>9</v>
      </c>
      <c r="E10" s="4"/>
      <c r="F10" s="4" t="e">
        <f>NA()</f>
        <v>#N/A</v>
      </c>
      <c r="G10" s="110">
        <f t="shared" si="1"/>
        <v>0</v>
      </c>
      <c r="H10" s="3">
        <f t="shared" si="0"/>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row>
    <row r="11" spans="1:67" s="7" customFormat="1" ht="15" customHeight="1">
      <c r="A11"/>
      <c r="B11" s="242" t="s">
        <v>612</v>
      </c>
      <c r="C11" s="52"/>
      <c r="D11" s="4" t="s">
        <v>9</v>
      </c>
      <c r="E11" s="4"/>
      <c r="F11" s="4" t="e">
        <f>NA()</f>
        <v>#N/A</v>
      </c>
      <c r="G11" s="110">
        <f t="shared" si="1"/>
        <v>0</v>
      </c>
      <c r="H11" s="3">
        <f t="shared" si="0"/>
        <v>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row>
    <row r="12" spans="1:67" s="470" customFormat="1" ht="42" customHeight="1">
      <c r="A12" s="15"/>
      <c r="B12" s="782" t="s">
        <v>613</v>
      </c>
      <c r="C12" s="472" t="s">
        <v>1072</v>
      </c>
      <c r="D12" s="18" t="s">
        <v>9</v>
      </c>
      <c r="E12" s="18">
        <v>3</v>
      </c>
      <c r="F12" s="18" t="s">
        <v>1055</v>
      </c>
      <c r="G12" s="609">
        <f>IF(ISNA(F12),0,INDEX(IF(UPPER(RIGHT(F12,1))=Low,UnitCostLow, IF(UPPER(RIGHT(F12,1))=High,UnitCostHigh,UnitCostSpecified)),MATCH(UPPER(LEFT(F12,LEN(F12)-1)),CostCode,0)))</f>
        <v>20000</v>
      </c>
      <c r="H12" s="327">
        <f t="shared" si="0"/>
        <v>60000</v>
      </c>
      <c r="I12" s="15"/>
      <c r="J12" s="15"/>
      <c r="K12" s="611"/>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row>
    <row r="13" spans="1:67" s="470" customFormat="1" ht="42" customHeight="1">
      <c r="A13" s="15"/>
      <c r="B13" s="782"/>
      <c r="C13" s="472" t="s">
        <v>1290</v>
      </c>
      <c r="D13" s="18" t="s">
        <v>211</v>
      </c>
      <c r="E13" s="18">
        <v>1</v>
      </c>
      <c r="F13" s="4" t="e">
        <f>NA()</f>
        <v>#N/A</v>
      </c>
      <c r="G13" s="114">
        <v>210000</v>
      </c>
      <c r="H13" s="327">
        <f>G13*E13</f>
        <v>210000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row>
    <row r="14" spans="1:67" s="470" customFormat="1" ht="50.4" customHeight="1">
      <c r="A14" s="15"/>
      <c r="B14" s="779" t="s">
        <v>614</v>
      </c>
      <c r="C14" s="472" t="s">
        <v>1073</v>
      </c>
      <c r="D14" s="18" t="s">
        <v>9</v>
      </c>
      <c r="E14" s="18">
        <v>2</v>
      </c>
      <c r="F14" s="18" t="s">
        <v>1055</v>
      </c>
      <c r="G14" s="609">
        <f>IF(ISNA(F14),0,INDEX(IF(UPPER(RIGHT(F14,1))=Low,UnitCostLow, IF(UPPER(RIGHT(F14,1))=High,UnitCostHigh,UnitCostSpecified)),MATCH(UPPER(LEFT(F14,LEN(F14)-1)),CostCode,0)))</f>
        <v>20000</v>
      </c>
      <c r="H14" s="327">
        <f t="shared" si="0"/>
        <v>40000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row>
    <row r="15" spans="1:67" s="470" customFormat="1" ht="50.4" customHeight="1">
      <c r="A15" s="15"/>
      <c r="B15" s="779"/>
      <c r="C15" s="472" t="s">
        <v>1298</v>
      </c>
      <c r="D15" s="18" t="s">
        <v>9</v>
      </c>
      <c r="E15" s="18">
        <v>0</v>
      </c>
      <c r="F15" s="4" t="e">
        <f>NA()</f>
        <v>#N/A</v>
      </c>
      <c r="G15" s="114">
        <v>40625</v>
      </c>
      <c r="H15" s="327">
        <f>G15*E15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row>
    <row r="16" spans="1:67" s="7" customFormat="1" ht="15" customHeight="1">
      <c r="A16"/>
      <c r="B16" s="4" t="s">
        <v>615</v>
      </c>
      <c r="C16" s="52"/>
      <c r="D16" s="4" t="s">
        <v>9</v>
      </c>
      <c r="E16" s="4"/>
      <c r="F16" s="4" t="e">
        <f>NA()</f>
        <v>#N/A</v>
      </c>
      <c r="G16" s="110">
        <f>IF(ISNA(F16),0,INDEX(IF(UPPER(RIGHT(F16,1))=Low,UnitCostLow, IF(UPPER(RIGHT(F16,1))=High,UnitCostHigh,UnitCostSpecified)),MATCH(UPPER(LEFT(F16,LEN(F16)-1)),CostCode,0)))</f>
        <v>0</v>
      </c>
      <c r="H16" s="3">
        <f t="shared" si="0"/>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row>
    <row r="17" spans="1:67" s="470" customFormat="1" ht="72" customHeight="1">
      <c r="A17" s="15"/>
      <c r="B17" s="782" t="s">
        <v>1068</v>
      </c>
      <c r="C17" s="472" t="s">
        <v>1071</v>
      </c>
      <c r="D17" s="18"/>
      <c r="E17" s="18">
        <v>3</v>
      </c>
      <c r="F17" s="18" t="s">
        <v>1055</v>
      </c>
      <c r="G17" s="609">
        <f>IF(ISNA(F17),0,INDEX(IF(UPPER(RIGHT(F17,1))=Low,UnitCostLow, IF(UPPER(RIGHT(F17,1))=High,UnitCostHigh,UnitCostSpecified)),MATCH(UPPER(LEFT(F17,LEN(F17)-1)),CostCode,0)))</f>
        <v>20000</v>
      </c>
      <c r="H17" s="327">
        <f t="shared" ref="H17:H26" si="2">G17*E17</f>
        <v>60000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row>
    <row r="18" spans="1:67" s="470" customFormat="1" ht="72" customHeight="1">
      <c r="A18" s="15"/>
      <c r="B18" s="782"/>
      <c r="C18" s="472" t="s">
        <v>1290</v>
      </c>
      <c r="D18" s="18" t="s">
        <v>211</v>
      </c>
      <c r="E18" s="18">
        <v>1</v>
      </c>
      <c r="F18" s="4" t="e">
        <f>NA()</f>
        <v>#N/A</v>
      </c>
      <c r="G18" s="114">
        <v>240000</v>
      </c>
      <c r="H18" s="327">
        <f t="shared" si="2"/>
        <v>240000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row>
    <row r="19" spans="1:67" s="470" customFormat="1" ht="26.4">
      <c r="A19" s="15"/>
      <c r="B19" s="325" t="s">
        <v>1282</v>
      </c>
      <c r="C19" s="472" t="s">
        <v>1290</v>
      </c>
      <c r="D19" s="18" t="s">
        <v>211</v>
      </c>
      <c r="E19" s="18">
        <v>1</v>
      </c>
      <c r="F19" s="4" t="e">
        <f>NA()</f>
        <v>#N/A</v>
      </c>
      <c r="G19" s="114">
        <v>200000</v>
      </c>
      <c r="H19" s="327">
        <f t="shared" si="2"/>
        <v>200000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row>
    <row r="20" spans="1:67" s="470" customFormat="1" ht="26.4">
      <c r="A20" s="15"/>
      <c r="B20" s="18" t="s">
        <v>1283</v>
      </c>
      <c r="C20" s="472" t="s">
        <v>1291</v>
      </c>
      <c r="D20" s="18" t="s">
        <v>211</v>
      </c>
      <c r="E20" s="18">
        <v>1</v>
      </c>
      <c r="F20" s="4" t="e">
        <f>NA()</f>
        <v>#N/A</v>
      </c>
      <c r="G20" s="114">
        <v>220000</v>
      </c>
      <c r="H20" s="327">
        <f t="shared" si="2"/>
        <v>220000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row>
    <row r="21" spans="1:67" s="470" customFormat="1" ht="40.200000000000003" customHeight="1">
      <c r="A21" s="15"/>
      <c r="B21" s="18" t="s">
        <v>1284</v>
      </c>
      <c r="C21" s="472" t="s">
        <v>1292</v>
      </c>
      <c r="D21" s="18" t="s">
        <v>211</v>
      </c>
      <c r="E21" s="18">
        <v>1</v>
      </c>
      <c r="F21" s="4" t="e">
        <f>NA()</f>
        <v>#N/A</v>
      </c>
      <c r="G21" s="114">
        <v>320000</v>
      </c>
      <c r="H21" s="327">
        <f t="shared" si="2"/>
        <v>320000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row>
    <row r="22" spans="1:67" s="470" customFormat="1" ht="32.4" customHeight="1">
      <c r="A22" s="15"/>
      <c r="B22" s="18" t="s">
        <v>1285</v>
      </c>
      <c r="C22" s="472" t="s">
        <v>1293</v>
      </c>
      <c r="D22" s="18" t="s">
        <v>211</v>
      </c>
      <c r="E22" s="18">
        <v>1</v>
      </c>
      <c r="F22" s="4" t="e">
        <f>NA()</f>
        <v>#N/A</v>
      </c>
      <c r="G22" s="114">
        <v>450000</v>
      </c>
      <c r="H22" s="327">
        <f t="shared" si="2"/>
        <v>450000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row>
    <row r="23" spans="1:67" s="470" customFormat="1" ht="38.4" customHeight="1">
      <c r="A23" s="15"/>
      <c r="B23" s="18" t="s">
        <v>1286</v>
      </c>
      <c r="C23" s="472" t="s">
        <v>1294</v>
      </c>
      <c r="D23" s="18" t="s">
        <v>211</v>
      </c>
      <c r="E23" s="18">
        <v>1</v>
      </c>
      <c r="F23" s="4" t="e">
        <f>NA()</f>
        <v>#N/A</v>
      </c>
      <c r="G23" s="114">
        <v>285000</v>
      </c>
      <c r="H23" s="327">
        <f t="shared" si="2"/>
        <v>285000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row>
    <row r="24" spans="1:67" s="470" customFormat="1" ht="31.95" customHeight="1">
      <c r="A24" s="15"/>
      <c r="B24" s="325" t="s">
        <v>1287</v>
      </c>
      <c r="C24" s="472" t="s">
        <v>1295</v>
      </c>
      <c r="D24" s="18" t="s">
        <v>211</v>
      </c>
      <c r="E24" s="18">
        <v>1</v>
      </c>
      <c r="F24" s="4" t="e">
        <f>NA()</f>
        <v>#N/A</v>
      </c>
      <c r="G24" s="114">
        <v>1000000</v>
      </c>
      <c r="H24" s="327">
        <f t="shared" si="2"/>
        <v>1000000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row>
    <row r="25" spans="1:67" s="470" customFormat="1" ht="26.4">
      <c r="A25" s="15"/>
      <c r="B25" s="18" t="s">
        <v>1288</v>
      </c>
      <c r="C25" s="472" t="s">
        <v>1296</v>
      </c>
      <c r="D25" s="18" t="s">
        <v>211</v>
      </c>
      <c r="E25" s="18">
        <v>1</v>
      </c>
      <c r="F25" s="4" t="e">
        <f>NA()</f>
        <v>#N/A</v>
      </c>
      <c r="G25" s="114">
        <v>120000</v>
      </c>
      <c r="H25" s="327">
        <f t="shared" si="2"/>
        <v>120000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row>
    <row r="26" spans="1:67" s="470" customFormat="1" ht="26.4">
      <c r="A26" s="15"/>
      <c r="B26" s="18" t="s">
        <v>1289</v>
      </c>
      <c r="C26" s="472" t="s">
        <v>1297</v>
      </c>
      <c r="D26" s="18" t="s">
        <v>211</v>
      </c>
      <c r="E26" s="18">
        <v>1</v>
      </c>
      <c r="F26" s="4" t="e">
        <f>NA()</f>
        <v>#N/A</v>
      </c>
      <c r="G26" s="114">
        <v>185000</v>
      </c>
      <c r="H26" s="327">
        <f t="shared" si="2"/>
        <v>185000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7" s="7" customFormat="1" ht="15" customHeight="1">
      <c r="A27"/>
      <c r="B27" s="58" t="s">
        <v>809</v>
      </c>
      <c r="C27" s="58"/>
      <c r="D27" s="59"/>
      <c r="E27" s="58"/>
      <c r="F27" s="58"/>
      <c r="G27" s="112"/>
      <c r="H27" s="61"/>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row>
    <row r="28" spans="1:67" s="470" customFormat="1" ht="72" customHeight="1">
      <c r="A28" s="15"/>
      <c r="B28" s="357" t="s">
        <v>1069</v>
      </c>
      <c r="C28" s="471" t="s">
        <v>1070</v>
      </c>
      <c r="D28" s="468" t="s">
        <v>239</v>
      </c>
      <c r="E28" s="357">
        <v>8</v>
      </c>
      <c r="F28" s="468" t="s">
        <v>1076</v>
      </c>
      <c r="G28" s="609">
        <f>IF(ISNA(F28),0,INDEX(IF(UPPER(RIGHT(F28,1))=Low,UnitCostLow, IF(UPPER(RIGHT(F28,1))=High,UnitCostHigh,UnitCostSpecified)),MATCH(UPPER(LEFT(F28,LEN(F28)-1)),CostCode,0)))</f>
        <v>100000</v>
      </c>
      <c r="H28" s="327">
        <f t="shared" ref="H28:H34" si="3">G28*E28</f>
        <v>800000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row>
    <row r="29" spans="1:67" s="7" customFormat="1" ht="15" customHeight="1">
      <c r="A29"/>
      <c r="B29" s="4" t="s">
        <v>616</v>
      </c>
      <c r="C29" s="4"/>
      <c r="D29" s="469" t="s">
        <v>239</v>
      </c>
      <c r="E29" s="4"/>
      <c r="F29" s="4" t="e">
        <f>NA()</f>
        <v>#N/A</v>
      </c>
      <c r="G29" s="110">
        <f t="shared" si="1"/>
        <v>0</v>
      </c>
      <c r="H29" s="3">
        <f t="shared" si="3"/>
        <v>0</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row>
    <row r="30" spans="1:67" s="7" customFormat="1" ht="15" customHeight="1">
      <c r="A30"/>
      <c r="B30" s="4" t="s">
        <v>617</v>
      </c>
      <c r="C30" s="4"/>
      <c r="D30" s="469" t="s">
        <v>239</v>
      </c>
      <c r="E30" s="4"/>
      <c r="F30" s="4" t="e">
        <f>NA()</f>
        <v>#N/A</v>
      </c>
      <c r="G30" s="110">
        <f t="shared" si="1"/>
        <v>0</v>
      </c>
      <c r="H30" s="3">
        <f t="shared" si="3"/>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row>
    <row r="31" spans="1:67" ht="15" customHeight="1">
      <c r="B31" s="4" t="s">
        <v>618</v>
      </c>
      <c r="C31" s="4"/>
      <c r="D31" s="469" t="s">
        <v>239</v>
      </c>
      <c r="E31" s="4"/>
      <c r="F31" s="4" t="e">
        <f>NA()</f>
        <v>#N/A</v>
      </c>
      <c r="G31" s="110">
        <f t="shared" si="1"/>
        <v>0</v>
      </c>
      <c r="H31" s="3">
        <f t="shared" si="3"/>
        <v>0</v>
      </c>
      <c r="I31"/>
      <c r="J31"/>
      <c r="L31"/>
      <c r="M31"/>
      <c r="N31"/>
    </row>
    <row r="32" spans="1:67" ht="15" customHeight="1">
      <c r="B32" s="4" t="s">
        <v>619</v>
      </c>
      <c r="C32" s="4"/>
      <c r="D32" s="469" t="s">
        <v>239</v>
      </c>
      <c r="E32" s="4"/>
      <c r="F32" s="4" t="e">
        <f>NA()</f>
        <v>#N/A</v>
      </c>
      <c r="G32" s="110">
        <f t="shared" si="1"/>
        <v>0</v>
      </c>
      <c r="H32" s="3">
        <f t="shared" si="3"/>
        <v>0</v>
      </c>
      <c r="I32"/>
      <c r="J32"/>
      <c r="L32"/>
      <c r="M32"/>
      <c r="N32"/>
    </row>
    <row r="33" spans="1:14" ht="15" customHeight="1">
      <c r="B33" s="4" t="s">
        <v>620</v>
      </c>
      <c r="C33" s="4"/>
      <c r="D33" s="469" t="s">
        <v>239</v>
      </c>
      <c r="E33" s="4"/>
      <c r="F33" s="4" t="e">
        <f>NA()</f>
        <v>#N/A</v>
      </c>
      <c r="G33" s="110">
        <f t="shared" si="1"/>
        <v>0</v>
      </c>
      <c r="H33" s="3">
        <f t="shared" si="3"/>
        <v>0</v>
      </c>
      <c r="I33"/>
      <c r="J33"/>
      <c r="L33"/>
      <c r="M33"/>
      <c r="N33"/>
    </row>
    <row r="34" spans="1:14" s="37" customFormat="1" ht="15" customHeight="1">
      <c r="A34"/>
      <c r="B34" s="4" t="s">
        <v>13</v>
      </c>
      <c r="C34" s="4"/>
      <c r="D34" s="20"/>
      <c r="E34" s="20"/>
      <c r="F34" s="22" t="e">
        <f>NA()</f>
        <v>#N/A</v>
      </c>
      <c r="G34" s="110">
        <f t="shared" si="1"/>
        <v>0</v>
      </c>
      <c r="H34" s="3">
        <f t="shared" si="3"/>
        <v>0</v>
      </c>
      <c r="I34"/>
      <c r="J34"/>
    </row>
    <row r="35" spans="1:14" ht="15" hidden="1" customHeight="1">
      <c r="B35" s="58" t="s">
        <v>810</v>
      </c>
      <c r="C35" s="58"/>
      <c r="D35" s="59"/>
      <c r="E35" s="58"/>
      <c r="F35" s="58"/>
      <c r="G35" s="112"/>
      <c r="H35" s="61"/>
      <c r="I35"/>
      <c r="J35"/>
      <c r="L35"/>
      <c r="M35"/>
      <c r="N35"/>
    </row>
    <row r="36" spans="1:14" ht="15" customHeight="1">
      <c r="B36" s="4" t="s">
        <v>621</v>
      </c>
      <c r="C36" s="4"/>
      <c r="D36" s="14" t="s">
        <v>10</v>
      </c>
      <c r="E36" s="4"/>
      <c r="F36" s="4" t="e">
        <f>NA()</f>
        <v>#N/A</v>
      </c>
      <c r="G36" s="110">
        <f t="shared" si="1"/>
        <v>0</v>
      </c>
      <c r="H36" s="3">
        <v>0</v>
      </c>
      <c r="I36"/>
      <c r="J36"/>
      <c r="L36"/>
      <c r="M36"/>
      <c r="N36"/>
    </row>
    <row r="37" spans="1:14" ht="15" customHeight="1">
      <c r="B37" s="4" t="s">
        <v>622</v>
      </c>
      <c r="C37" s="4"/>
      <c r="D37" s="14" t="s">
        <v>9</v>
      </c>
      <c r="E37" s="4"/>
      <c r="F37" s="4" t="e">
        <f>NA()</f>
        <v>#N/A</v>
      </c>
      <c r="G37" s="110">
        <f t="shared" si="1"/>
        <v>0</v>
      </c>
      <c r="H37" s="3">
        <f>G37*E37</f>
        <v>0</v>
      </c>
      <c r="I37"/>
      <c r="J37"/>
      <c r="L37"/>
      <c r="M37"/>
      <c r="N37"/>
    </row>
    <row r="38" spans="1:14" ht="15" customHeight="1">
      <c r="B38" s="58" t="s">
        <v>811</v>
      </c>
      <c r="C38" s="58"/>
      <c r="D38" s="59"/>
      <c r="E38" s="58"/>
      <c r="F38" s="58"/>
      <c r="G38" s="112"/>
      <c r="H38" s="61"/>
      <c r="I38"/>
      <c r="J38"/>
      <c r="L38"/>
      <c r="M38"/>
      <c r="N38"/>
    </row>
    <row r="39" spans="1:14" ht="15" hidden="1" customHeight="1">
      <c r="B39" s="4" t="s">
        <v>812</v>
      </c>
      <c r="C39" s="4"/>
      <c r="D39" s="14" t="s">
        <v>239</v>
      </c>
      <c r="E39" s="4"/>
      <c r="F39" s="4" t="e">
        <f>NA()</f>
        <v>#N/A</v>
      </c>
      <c r="G39" s="110">
        <f>IF(ISNA(F39),0,INDEX(IF(UPPER(RIGHT(F39,1))=Low,UnitCostLow, IF(UPPER(RIGHT(F39,1))=High,UnitCostHigh,UnitCostSpecified)),MATCH(UPPER(LEFT(F39,LEN(F39)-1)),CostCode,0)))</f>
        <v>0</v>
      </c>
      <c r="H39" s="3">
        <f>G39*E39</f>
        <v>0</v>
      </c>
      <c r="I39"/>
      <c r="J39"/>
      <c r="L39"/>
      <c r="M39"/>
      <c r="N39"/>
    </row>
    <row r="40" spans="1:14" ht="15" customHeight="1">
      <c r="B40" s="58" t="s">
        <v>623</v>
      </c>
      <c r="C40" s="58"/>
      <c r="D40" s="59"/>
      <c r="E40" s="58"/>
      <c r="F40" s="58"/>
      <c r="G40" s="112"/>
      <c r="H40" s="61"/>
      <c r="I40"/>
      <c r="J40"/>
      <c r="L40"/>
      <c r="M40"/>
      <c r="N40"/>
    </row>
    <row r="41" spans="1:14" s="57" customFormat="1" ht="15" customHeight="1">
      <c r="A41"/>
      <c r="B41" s="4" t="s">
        <v>894</v>
      </c>
      <c r="C41" s="52"/>
      <c r="D41" s="89"/>
      <c r="E41" s="52">
        <v>1</v>
      </c>
      <c r="F41" s="4" t="s">
        <v>895</v>
      </c>
      <c r="G41" s="110">
        <f>AnnualTreat1Cost</f>
        <v>1E-4</v>
      </c>
      <c r="H41" s="3">
        <f>G41*E41</f>
        <v>1E-4</v>
      </c>
      <c r="I41"/>
      <c r="J41"/>
    </row>
    <row r="42" spans="1:14" ht="15" customHeight="1">
      <c r="B42" s="36"/>
      <c r="C42" s="36"/>
      <c r="D42" s="43"/>
      <c r="E42" s="36"/>
      <c r="F42" s="36"/>
      <c r="G42" s="113"/>
      <c r="H42" s="44"/>
      <c r="I42"/>
      <c r="J42"/>
      <c r="L42"/>
      <c r="M42"/>
      <c r="N42"/>
    </row>
    <row r="43" spans="1:14" ht="15" customHeight="1">
      <c r="B43" s="145" t="s">
        <v>437</v>
      </c>
      <c r="C43" s="20"/>
      <c r="D43" s="21"/>
      <c r="E43" s="20"/>
      <c r="F43" s="20"/>
      <c r="G43" s="243"/>
      <c r="H43" s="22">
        <f>SUM(H5:H42)+0.0001</f>
        <v>4990000.0001999997</v>
      </c>
      <c r="I43"/>
      <c r="J43"/>
      <c r="K43" s="22"/>
      <c r="L43"/>
      <c r="M43"/>
      <c r="N43"/>
    </row>
    <row r="44" spans="1:14" ht="15" customHeight="1">
      <c r="B44" s="20"/>
      <c r="C44" s="20"/>
      <c r="D44" s="21"/>
      <c r="E44" s="20"/>
      <c r="F44" s="20"/>
      <c r="G44" s="243"/>
      <c r="H44" s="22"/>
      <c r="I44"/>
      <c r="J44"/>
      <c r="L44"/>
      <c r="M44"/>
      <c r="N44"/>
    </row>
    <row r="45" spans="1:14" s="57" customFormat="1" ht="15" customHeight="1">
      <c r="A45"/>
      <c r="B45" s="52" t="s">
        <v>624</v>
      </c>
      <c r="C45" s="52"/>
      <c r="D45" s="89"/>
      <c r="E45" s="52"/>
      <c r="F45" s="244">
        <v>0</v>
      </c>
      <c r="G45" s="119"/>
      <c r="H45" s="245"/>
      <c r="I45"/>
      <c r="J45"/>
    </row>
    <row r="46" spans="1:14" s="57" customFormat="1" ht="15" customHeight="1">
      <c r="A46"/>
      <c r="B46" s="614" t="s">
        <v>1381</v>
      </c>
      <c r="C46" s="614"/>
      <c r="D46" s="613"/>
      <c r="E46" s="52"/>
      <c r="F46" s="610">
        <v>7</v>
      </c>
      <c r="G46" s="119" t="s">
        <v>1379</v>
      </c>
      <c r="H46" s="107"/>
      <c r="I46"/>
      <c r="J46"/>
    </row>
    <row r="47" spans="1:14" s="57" customFormat="1" ht="15" customHeight="1">
      <c r="A47"/>
      <c r="B47" s="246" t="s">
        <v>625</v>
      </c>
      <c r="C47" s="246"/>
      <c r="D47" s="247"/>
      <c r="E47" s="248"/>
      <c r="F47" s="248"/>
      <c r="G47" s="249"/>
      <c r="H47" s="250">
        <f xml:space="preserve"> PV(DiscountRate,PCYears,PCAnnualTotal/8)*-1</f>
        <v>4366250.0001749992</v>
      </c>
      <c r="I47"/>
      <c r="J47"/>
    </row>
    <row r="48" spans="1:14">
      <c r="D48"/>
      <c r="E48"/>
      <c r="F48"/>
      <c r="G48"/>
      <c r="I48"/>
      <c r="J48"/>
      <c r="L48"/>
      <c r="M48"/>
      <c r="N48"/>
    </row>
    <row r="49" spans="2:14" s="6" customFormat="1" ht="13.2">
      <c r="B49" s="6" t="s">
        <v>849</v>
      </c>
    </row>
    <row r="50" spans="2:14" ht="30.75" customHeight="1">
      <c r="D50"/>
      <c r="E50"/>
      <c r="F50"/>
      <c r="G50"/>
      <c r="I50"/>
      <c r="J50"/>
      <c r="L50"/>
      <c r="M50"/>
      <c r="N50"/>
    </row>
    <row r="51" spans="2:14" ht="15" customHeight="1">
      <c r="D51"/>
      <c r="E51"/>
      <c r="F51"/>
      <c r="G51"/>
      <c r="I51"/>
      <c r="J51"/>
      <c r="L51"/>
      <c r="M51"/>
      <c r="N51"/>
    </row>
    <row r="52" spans="2:14" ht="15" customHeight="1">
      <c r="D52"/>
      <c r="E52"/>
      <c r="F52"/>
      <c r="G52"/>
      <c r="I52"/>
      <c r="J52"/>
      <c r="L52"/>
      <c r="M52"/>
      <c r="N52"/>
    </row>
    <row r="53" spans="2:14" ht="15" customHeight="1">
      <c r="B53" s="37"/>
      <c r="D53"/>
      <c r="E53"/>
      <c r="F53"/>
      <c r="G53"/>
      <c r="I53"/>
      <c r="J53"/>
      <c r="L53"/>
      <c r="M53"/>
      <c r="N53"/>
    </row>
    <row r="54" spans="2:14" ht="15" customHeight="1">
      <c r="B54" s="145"/>
      <c r="D54"/>
      <c r="E54"/>
      <c r="F54"/>
      <c r="G54"/>
      <c r="I54"/>
      <c r="J54"/>
      <c r="L54"/>
      <c r="M54"/>
      <c r="N54"/>
    </row>
    <row r="55" spans="2:14" ht="15" customHeight="1">
      <c r="D55"/>
      <c r="E55"/>
      <c r="F55"/>
      <c r="G55"/>
      <c r="I55"/>
      <c r="J55"/>
      <c r="L55"/>
      <c r="M55"/>
      <c r="N55"/>
    </row>
    <row r="56" spans="2:14" ht="15" customHeight="1">
      <c r="D56"/>
      <c r="E56"/>
      <c r="F56"/>
      <c r="G56"/>
      <c r="I56"/>
      <c r="J56"/>
      <c r="L56"/>
      <c r="M56"/>
      <c r="N56"/>
    </row>
    <row r="57" spans="2:14" ht="15" customHeight="1">
      <c r="D57"/>
      <c r="E57"/>
      <c r="F57"/>
      <c r="G57"/>
      <c r="I57"/>
      <c r="J57"/>
      <c r="L57"/>
      <c r="M57"/>
      <c r="N57"/>
    </row>
    <row r="58" spans="2:14" ht="15" customHeight="1">
      <c r="D58"/>
      <c r="E58"/>
      <c r="F58"/>
      <c r="G58"/>
      <c r="I58"/>
      <c r="J58"/>
      <c r="L58"/>
      <c r="M58"/>
      <c r="N58"/>
    </row>
    <row r="59" spans="2:14" ht="15" customHeight="1">
      <c r="D59"/>
      <c r="E59"/>
      <c r="F59"/>
      <c r="G59"/>
      <c r="I59"/>
      <c r="J59"/>
      <c r="L59"/>
      <c r="M59"/>
      <c r="N59"/>
    </row>
    <row r="60" spans="2:14" ht="15" customHeight="1">
      <c r="D60"/>
      <c r="E60"/>
      <c r="F60"/>
      <c r="G60"/>
      <c r="I60"/>
      <c r="J60"/>
      <c r="L60"/>
      <c r="M60"/>
      <c r="N60"/>
    </row>
    <row r="61" spans="2:14" ht="15" customHeight="1">
      <c r="D61"/>
      <c r="E61"/>
      <c r="F61"/>
      <c r="G61"/>
      <c r="I61"/>
      <c r="J61"/>
      <c r="L61"/>
      <c r="M61"/>
      <c r="N61"/>
    </row>
    <row r="62" spans="2:14" ht="15" customHeight="1">
      <c r="D62"/>
      <c r="E62"/>
      <c r="F62"/>
      <c r="G62"/>
      <c r="I62"/>
      <c r="J62"/>
      <c r="L62"/>
      <c r="M62"/>
      <c r="N62"/>
    </row>
    <row r="63" spans="2:14" ht="15" customHeight="1">
      <c r="D63"/>
      <c r="E63"/>
      <c r="F63"/>
      <c r="G63"/>
      <c r="I63"/>
      <c r="J63"/>
      <c r="L63"/>
      <c r="M63"/>
      <c r="N63"/>
    </row>
    <row r="64" spans="2:14" ht="15" customHeight="1">
      <c r="D64"/>
      <c r="E64"/>
      <c r="F64"/>
      <c r="I64"/>
      <c r="J64"/>
      <c r="L64"/>
      <c r="M64"/>
      <c r="N64"/>
    </row>
    <row r="65" spans="4:14" ht="15" customHeight="1">
      <c r="D65"/>
      <c r="E65"/>
      <c r="F65"/>
      <c r="I65"/>
      <c r="J65"/>
      <c r="L65"/>
      <c r="M65"/>
      <c r="N65"/>
    </row>
    <row r="66" spans="4:14" ht="15" customHeight="1">
      <c r="D66"/>
      <c r="E66"/>
      <c r="F66"/>
      <c r="I66"/>
      <c r="J66"/>
      <c r="L66"/>
      <c r="M66"/>
      <c r="N66"/>
    </row>
    <row r="67" spans="4:14" ht="15" customHeight="1">
      <c r="D67"/>
      <c r="E67"/>
      <c r="F67"/>
      <c r="I67"/>
      <c r="J67"/>
      <c r="L67"/>
      <c r="M67"/>
      <c r="N67"/>
    </row>
    <row r="68" spans="4:14" ht="15" customHeight="1">
      <c r="D68"/>
      <c r="E68"/>
      <c r="F68"/>
      <c r="I68"/>
      <c r="J68"/>
      <c r="L68"/>
      <c r="M68"/>
      <c r="N68"/>
    </row>
    <row r="69" spans="4:14" ht="15" customHeight="1">
      <c r="D69"/>
      <c r="E69"/>
      <c r="F69"/>
      <c r="I69"/>
      <c r="J69"/>
      <c r="L69"/>
      <c r="M69"/>
      <c r="N69"/>
    </row>
    <row r="70" spans="4:14" ht="15" customHeight="1">
      <c r="D70"/>
      <c r="E70"/>
      <c r="F70"/>
      <c r="I70"/>
      <c r="J70"/>
      <c r="L70"/>
      <c r="M70"/>
      <c r="N70"/>
    </row>
    <row r="71" spans="4:14" ht="15" customHeight="1">
      <c r="D71"/>
      <c r="E71"/>
      <c r="F71"/>
      <c r="I71"/>
      <c r="J71"/>
      <c r="L71"/>
      <c r="M71"/>
      <c r="N71"/>
    </row>
    <row r="72" spans="4:14" ht="15" customHeight="1">
      <c r="D72"/>
      <c r="E72"/>
      <c r="F72"/>
      <c r="I72"/>
      <c r="J72"/>
      <c r="L72"/>
      <c r="M72"/>
      <c r="N72"/>
    </row>
    <row r="73" spans="4:14" ht="15" customHeight="1">
      <c r="D73"/>
      <c r="E73"/>
      <c r="F73"/>
      <c r="I73"/>
      <c r="J73"/>
      <c r="L73"/>
      <c r="M73"/>
      <c r="N73"/>
    </row>
    <row r="74" spans="4:14" ht="15" customHeight="1">
      <c r="D74"/>
      <c r="E74"/>
      <c r="F74"/>
      <c r="I74"/>
      <c r="J74"/>
      <c r="L74"/>
      <c r="M74"/>
      <c r="N74"/>
    </row>
    <row r="75" spans="4:14" ht="15" customHeight="1">
      <c r="D75"/>
      <c r="E75"/>
      <c r="F75"/>
      <c r="I75"/>
      <c r="J75"/>
      <c r="L75"/>
      <c r="M75"/>
      <c r="N75"/>
    </row>
    <row r="76" spans="4:14" ht="15" customHeight="1">
      <c r="D76"/>
      <c r="E76"/>
      <c r="F76"/>
      <c r="I76"/>
      <c r="J76"/>
      <c r="L76"/>
      <c r="M76"/>
      <c r="N76"/>
    </row>
    <row r="77" spans="4:14" ht="15" customHeight="1">
      <c r="D77"/>
      <c r="E77"/>
      <c r="F77"/>
      <c r="I77"/>
      <c r="J77"/>
      <c r="L77"/>
      <c r="M77"/>
      <c r="N77"/>
    </row>
    <row r="78" spans="4:14" ht="15" customHeight="1">
      <c r="D78"/>
      <c r="E78"/>
      <c r="F78"/>
      <c r="I78"/>
      <c r="J78"/>
      <c r="L78"/>
      <c r="M78"/>
      <c r="N78"/>
    </row>
    <row r="79" spans="4:14" ht="15" customHeight="1">
      <c r="D79"/>
      <c r="E79"/>
      <c r="F79"/>
      <c r="I79"/>
      <c r="J79"/>
      <c r="L79"/>
      <c r="M79"/>
      <c r="N79"/>
    </row>
    <row r="80" spans="4:14" ht="15" customHeight="1">
      <c r="D80"/>
      <c r="E80"/>
      <c r="F80"/>
      <c r="I80"/>
      <c r="J80"/>
      <c r="L80"/>
      <c r="M80"/>
      <c r="N80"/>
    </row>
    <row r="81" spans="4:14" ht="15" customHeight="1">
      <c r="D81"/>
      <c r="E81"/>
      <c r="F81"/>
      <c r="I81"/>
      <c r="J81"/>
      <c r="L81"/>
      <c r="M81"/>
      <c r="N81"/>
    </row>
    <row r="82" spans="4:14" ht="15" customHeight="1">
      <c r="D82"/>
      <c r="E82"/>
      <c r="F82"/>
      <c r="I82"/>
      <c r="J82"/>
      <c r="L82"/>
      <c r="M82"/>
      <c r="N82"/>
    </row>
    <row r="83" spans="4:14" ht="15" customHeight="1">
      <c r="D83"/>
      <c r="E83"/>
      <c r="F83"/>
      <c r="I83"/>
      <c r="J83"/>
      <c r="L83"/>
      <c r="M83"/>
      <c r="N83"/>
    </row>
    <row r="84" spans="4:14" ht="15" customHeight="1">
      <c r="D84"/>
      <c r="E84"/>
      <c r="F84"/>
      <c r="I84"/>
      <c r="J84"/>
      <c r="L84"/>
      <c r="M84"/>
      <c r="N84"/>
    </row>
    <row r="85" spans="4:14" ht="15" customHeight="1">
      <c r="D85"/>
      <c r="E85"/>
      <c r="F85"/>
      <c r="I85"/>
      <c r="J85"/>
      <c r="L85"/>
      <c r="M85"/>
      <c r="N85"/>
    </row>
    <row r="86" spans="4:14" ht="15" customHeight="1">
      <c r="D86"/>
      <c r="E86"/>
      <c r="F86"/>
      <c r="I86"/>
      <c r="J86"/>
      <c r="L86"/>
      <c r="M86"/>
      <c r="N86"/>
    </row>
    <row r="87" spans="4:14" ht="15" customHeight="1">
      <c r="D87"/>
      <c r="E87"/>
      <c r="F87"/>
      <c r="I87"/>
      <c r="J87"/>
      <c r="L87"/>
      <c r="M87"/>
      <c r="N87"/>
    </row>
    <row r="88" spans="4:14" ht="15" customHeight="1">
      <c r="D88"/>
      <c r="E88"/>
      <c r="F88"/>
      <c r="I88"/>
      <c r="J88"/>
      <c r="L88"/>
      <c r="M88"/>
      <c r="N88"/>
    </row>
    <row r="89" spans="4:14" ht="15" customHeight="1">
      <c r="D89"/>
      <c r="E89"/>
      <c r="F89"/>
      <c r="I89"/>
      <c r="J89"/>
      <c r="L89"/>
      <c r="M89"/>
      <c r="N89"/>
    </row>
    <row r="90" spans="4:14" ht="15" customHeight="1">
      <c r="D90"/>
      <c r="E90"/>
      <c r="F90"/>
      <c r="I90"/>
      <c r="J90"/>
      <c r="L90"/>
      <c r="M90"/>
      <c r="N90"/>
    </row>
    <row r="91" spans="4:14" ht="15" customHeight="1">
      <c r="D91"/>
      <c r="E91"/>
      <c r="F91"/>
      <c r="I91"/>
      <c r="J91"/>
      <c r="L91"/>
      <c r="M91"/>
      <c r="N91"/>
    </row>
    <row r="92" spans="4:14" ht="15" customHeight="1">
      <c r="D92"/>
      <c r="E92"/>
      <c r="F92"/>
      <c r="I92"/>
      <c r="J92"/>
      <c r="L92"/>
      <c r="M92"/>
      <c r="N92"/>
    </row>
    <row r="93" spans="4:14">
      <c r="D93"/>
      <c r="E93"/>
      <c r="F93"/>
      <c r="I93"/>
      <c r="J93"/>
      <c r="L93"/>
      <c r="M93"/>
      <c r="N93"/>
    </row>
    <row r="94" spans="4:14">
      <c r="D94"/>
      <c r="E94"/>
      <c r="F94"/>
      <c r="I94"/>
      <c r="J94"/>
      <c r="L94"/>
      <c r="M94"/>
      <c r="N94"/>
    </row>
    <row r="95" spans="4:14">
      <c r="D95"/>
      <c r="E95"/>
      <c r="F95"/>
      <c r="I95"/>
      <c r="J95"/>
      <c r="L95"/>
      <c r="M95"/>
      <c r="N95"/>
    </row>
    <row r="96" spans="4:14">
      <c r="D96"/>
      <c r="E96"/>
      <c r="F96"/>
      <c r="I96"/>
      <c r="J96"/>
      <c r="L96"/>
      <c r="M96"/>
      <c r="N96"/>
    </row>
    <row r="97" spans="4:14">
      <c r="D97"/>
      <c r="E97"/>
      <c r="F97"/>
      <c r="I97"/>
      <c r="J97"/>
      <c r="L97"/>
      <c r="M97"/>
      <c r="N97"/>
    </row>
    <row r="98" spans="4:14">
      <c r="D98"/>
      <c r="E98"/>
      <c r="F98"/>
      <c r="I98"/>
      <c r="J98"/>
      <c r="L98"/>
      <c r="M98"/>
      <c r="N98"/>
    </row>
    <row r="99" spans="4:14">
      <c r="D99"/>
      <c r="E99"/>
      <c r="F99"/>
      <c r="I99"/>
      <c r="J99"/>
      <c r="L99"/>
      <c r="M99"/>
      <c r="N99"/>
    </row>
    <row r="100" spans="4:14">
      <c r="D100"/>
      <c r="E100"/>
      <c r="F100"/>
      <c r="I100"/>
      <c r="J100"/>
      <c r="L100"/>
      <c r="M100"/>
      <c r="N100"/>
    </row>
    <row r="101" spans="4:14">
      <c r="D101"/>
      <c r="E101"/>
      <c r="F101"/>
      <c r="I101"/>
      <c r="J101"/>
      <c r="L101"/>
      <c r="M101"/>
      <c r="N101"/>
    </row>
    <row r="102" spans="4:14">
      <c r="D102"/>
      <c r="E102"/>
      <c r="F102"/>
      <c r="I102"/>
      <c r="J102"/>
      <c r="L102"/>
      <c r="M102"/>
      <c r="N102"/>
    </row>
    <row r="103" spans="4:14">
      <c r="D103"/>
      <c r="E103"/>
      <c r="F103"/>
      <c r="I103"/>
      <c r="J103"/>
      <c r="L103"/>
      <c r="M103"/>
      <c r="N103"/>
    </row>
    <row r="104" spans="4:14">
      <c r="D104"/>
      <c r="E104"/>
      <c r="F104"/>
      <c r="I104"/>
      <c r="J104"/>
      <c r="L104"/>
      <c r="M104"/>
      <c r="N104"/>
    </row>
    <row r="105" spans="4:14">
      <c r="D105"/>
      <c r="E105"/>
      <c r="F105"/>
      <c r="I105"/>
      <c r="J105"/>
      <c r="L105"/>
      <c r="M105"/>
      <c r="N105"/>
    </row>
    <row r="106" spans="4:14">
      <c r="D106"/>
      <c r="E106"/>
      <c r="F106"/>
      <c r="I106"/>
      <c r="J106"/>
      <c r="L106"/>
      <c r="M106"/>
      <c r="N106"/>
    </row>
    <row r="107" spans="4:14">
      <c r="D107"/>
      <c r="E107"/>
      <c r="F107"/>
      <c r="I107"/>
      <c r="J107"/>
      <c r="L107"/>
      <c r="M107"/>
      <c r="N107"/>
    </row>
    <row r="108" spans="4:14">
      <c r="D108"/>
      <c r="E108"/>
      <c r="F108"/>
      <c r="I108"/>
      <c r="J108"/>
      <c r="L108"/>
      <c r="M108"/>
      <c r="N108"/>
    </row>
    <row r="109" spans="4:14">
      <c r="D109"/>
      <c r="E109"/>
      <c r="F109"/>
      <c r="I109"/>
      <c r="J109"/>
      <c r="L109"/>
      <c r="M109"/>
      <c r="N109"/>
    </row>
    <row r="110" spans="4:14">
      <c r="D110"/>
      <c r="E110"/>
      <c r="F110"/>
      <c r="I110"/>
      <c r="J110"/>
      <c r="L110"/>
      <c r="M110"/>
      <c r="N110"/>
    </row>
    <row r="111" spans="4:14">
      <c r="D111"/>
      <c r="E111"/>
      <c r="F111"/>
      <c r="I111"/>
      <c r="J111"/>
      <c r="L111"/>
      <c r="M111"/>
      <c r="N111"/>
    </row>
    <row r="112" spans="4:14">
      <c r="D112"/>
      <c r="E112"/>
      <c r="F112"/>
      <c r="I112"/>
      <c r="J112"/>
      <c r="L112"/>
      <c r="M112"/>
      <c r="N112"/>
    </row>
    <row r="113" spans="4:14">
      <c r="D113"/>
      <c r="E113"/>
      <c r="F113"/>
      <c r="I113"/>
      <c r="J113"/>
      <c r="L113"/>
      <c r="M113"/>
      <c r="N113"/>
    </row>
    <row r="114" spans="4:14">
      <c r="D114"/>
      <c r="E114"/>
      <c r="F114"/>
      <c r="I114"/>
      <c r="J114"/>
      <c r="L114"/>
      <c r="M114"/>
      <c r="N114"/>
    </row>
    <row r="115" spans="4:14">
      <c r="D115"/>
      <c r="E115"/>
      <c r="F115"/>
      <c r="I115"/>
      <c r="J115"/>
      <c r="L115"/>
      <c r="M115"/>
      <c r="N115"/>
    </row>
    <row r="116" spans="4:14">
      <c r="D116"/>
      <c r="E116"/>
      <c r="F116"/>
      <c r="I116"/>
      <c r="J116"/>
      <c r="L116"/>
      <c r="M116"/>
      <c r="N116"/>
    </row>
    <row r="117" spans="4:14">
      <c r="D117"/>
      <c r="E117"/>
      <c r="F117"/>
      <c r="I117"/>
      <c r="J117"/>
      <c r="L117"/>
      <c r="M117"/>
      <c r="N117"/>
    </row>
    <row r="118" spans="4:14">
      <c r="D118"/>
      <c r="E118"/>
      <c r="F118"/>
      <c r="I118"/>
      <c r="J118"/>
      <c r="L118"/>
      <c r="M118"/>
      <c r="N118"/>
    </row>
    <row r="119" spans="4:14">
      <c r="D119"/>
      <c r="E119"/>
      <c r="F119"/>
      <c r="I119"/>
      <c r="J119"/>
      <c r="L119"/>
      <c r="M119"/>
      <c r="N119"/>
    </row>
    <row r="120" spans="4:14">
      <c r="D120"/>
      <c r="E120"/>
      <c r="F120"/>
      <c r="I120"/>
      <c r="J120"/>
      <c r="L120"/>
      <c r="M120"/>
      <c r="N120"/>
    </row>
    <row r="121" spans="4:14">
      <c r="D121"/>
      <c r="E121"/>
      <c r="F121"/>
      <c r="I121"/>
      <c r="J121"/>
      <c r="L121"/>
      <c r="M121"/>
      <c r="N121"/>
    </row>
    <row r="122" spans="4:14">
      <c r="D122"/>
      <c r="E122"/>
      <c r="F122"/>
      <c r="I122"/>
      <c r="J122"/>
      <c r="L122"/>
      <c r="M122"/>
      <c r="N122"/>
    </row>
    <row r="123" spans="4:14">
      <c r="D123"/>
      <c r="E123"/>
      <c r="F123"/>
      <c r="I123"/>
      <c r="J123"/>
      <c r="L123"/>
      <c r="M123"/>
      <c r="N123"/>
    </row>
    <row r="124" spans="4:14">
      <c r="D124"/>
      <c r="E124"/>
      <c r="F124"/>
      <c r="I124"/>
      <c r="J124"/>
      <c r="L124"/>
      <c r="M124"/>
      <c r="N124"/>
    </row>
    <row r="125" spans="4:14">
      <c r="D125"/>
      <c r="E125"/>
      <c r="F125"/>
      <c r="I125"/>
      <c r="J125"/>
      <c r="L125"/>
      <c r="M125"/>
      <c r="N125"/>
    </row>
    <row r="126" spans="4:14">
      <c r="D126"/>
      <c r="E126"/>
      <c r="F126"/>
      <c r="I126"/>
      <c r="J126"/>
      <c r="L126"/>
      <c r="M126"/>
      <c r="N126"/>
    </row>
    <row r="127" spans="4:14">
      <c r="D127"/>
      <c r="E127"/>
      <c r="F127"/>
      <c r="I127"/>
      <c r="J127"/>
      <c r="L127"/>
      <c r="M127"/>
      <c r="N127"/>
    </row>
    <row r="128" spans="4:14">
      <c r="D128"/>
      <c r="E128"/>
      <c r="F128"/>
      <c r="I128"/>
      <c r="J128"/>
      <c r="L128"/>
      <c r="M128"/>
      <c r="N128"/>
    </row>
    <row r="129" spans="4:14">
      <c r="D129"/>
      <c r="E129"/>
      <c r="F129"/>
      <c r="I129"/>
      <c r="J129"/>
      <c r="L129"/>
      <c r="M129"/>
      <c r="N129"/>
    </row>
    <row r="130" spans="4:14">
      <c r="D130"/>
      <c r="E130"/>
      <c r="F130"/>
      <c r="I130"/>
      <c r="J130"/>
      <c r="L130"/>
      <c r="M130"/>
      <c r="N130"/>
    </row>
    <row r="131" spans="4:14">
      <c r="D131"/>
      <c r="E131"/>
      <c r="F131"/>
      <c r="I131"/>
      <c r="J131"/>
      <c r="L131"/>
      <c r="M131"/>
      <c r="N131"/>
    </row>
    <row r="132" spans="4:14">
      <c r="D132"/>
      <c r="E132"/>
      <c r="F132"/>
      <c r="I132"/>
      <c r="J132"/>
      <c r="L132"/>
      <c r="M132"/>
      <c r="N132"/>
    </row>
    <row r="133" spans="4:14">
      <c r="D133"/>
      <c r="E133"/>
      <c r="F133"/>
      <c r="I133"/>
      <c r="J133"/>
      <c r="L133"/>
      <c r="M133"/>
      <c r="N133"/>
    </row>
    <row r="134" spans="4:14">
      <c r="D134"/>
      <c r="E134"/>
      <c r="F134"/>
      <c r="I134"/>
      <c r="J134"/>
      <c r="L134"/>
      <c r="M134"/>
      <c r="N134"/>
    </row>
    <row r="135" spans="4:14">
      <c r="E135"/>
      <c r="F135"/>
      <c r="I135"/>
      <c r="J135"/>
      <c r="L135"/>
      <c r="M135"/>
      <c r="N135"/>
    </row>
    <row r="136" spans="4:14">
      <c r="E136"/>
      <c r="F136"/>
      <c r="I136"/>
      <c r="J136"/>
      <c r="L136"/>
      <c r="M136"/>
      <c r="N136"/>
    </row>
    <row r="137" spans="4:14">
      <c r="E137"/>
      <c r="F137"/>
      <c r="I137"/>
      <c r="J137"/>
      <c r="L137"/>
      <c r="M137"/>
      <c r="N137"/>
    </row>
    <row r="138" spans="4:14">
      <c r="E138"/>
      <c r="F138"/>
      <c r="I138"/>
      <c r="J138"/>
      <c r="L138"/>
      <c r="M138"/>
      <c r="N138"/>
    </row>
    <row r="139" spans="4:14">
      <c r="E139"/>
      <c r="F139"/>
      <c r="I139"/>
      <c r="J139"/>
      <c r="L139"/>
      <c r="M139"/>
      <c r="N139"/>
    </row>
    <row r="140" spans="4:14">
      <c r="E140"/>
      <c r="F140"/>
      <c r="I140"/>
      <c r="J140"/>
      <c r="L140"/>
      <c r="M140"/>
      <c r="N140"/>
    </row>
    <row r="141" spans="4:14">
      <c r="E141"/>
      <c r="F141"/>
      <c r="I141"/>
      <c r="J141"/>
      <c r="L141"/>
      <c r="M141"/>
      <c r="N141"/>
    </row>
    <row r="142" spans="4:14">
      <c r="E142"/>
      <c r="F142"/>
      <c r="I142"/>
      <c r="J142"/>
      <c r="L142"/>
      <c r="M142"/>
      <c r="N142"/>
    </row>
    <row r="143" spans="4:14">
      <c r="E143"/>
      <c r="F143"/>
      <c r="I143"/>
      <c r="J143"/>
      <c r="L143"/>
      <c r="M143"/>
      <c r="N143"/>
    </row>
    <row r="144" spans="4:14">
      <c r="E144"/>
      <c r="F144"/>
      <c r="I144"/>
      <c r="J144"/>
      <c r="L144"/>
      <c r="M144"/>
      <c r="N144"/>
    </row>
    <row r="145" spans="5:14">
      <c r="E145"/>
      <c r="F145"/>
      <c r="I145"/>
      <c r="J145"/>
      <c r="L145"/>
      <c r="M145"/>
      <c r="N145"/>
    </row>
    <row r="146" spans="5:14">
      <c r="E146"/>
      <c r="F146"/>
      <c r="I146"/>
      <c r="J146"/>
      <c r="L146"/>
      <c r="M146"/>
      <c r="N146"/>
    </row>
    <row r="147" spans="5:14">
      <c r="E147"/>
      <c r="F147"/>
      <c r="I147"/>
      <c r="J147"/>
      <c r="L147"/>
      <c r="M147"/>
      <c r="N147"/>
    </row>
    <row r="148" spans="5:14">
      <c r="E148"/>
      <c r="F148"/>
      <c r="I148"/>
      <c r="J148"/>
      <c r="L148"/>
      <c r="M148"/>
      <c r="N148"/>
    </row>
    <row r="149" spans="5:14">
      <c r="E149"/>
      <c r="F149"/>
      <c r="I149"/>
      <c r="J149"/>
      <c r="L149"/>
      <c r="M149"/>
      <c r="N149"/>
    </row>
    <row r="150" spans="5:14">
      <c r="E150"/>
      <c r="F150"/>
      <c r="I150"/>
      <c r="J150"/>
      <c r="L150"/>
      <c r="M150"/>
      <c r="N150"/>
    </row>
    <row r="151" spans="5:14">
      <c r="E151"/>
      <c r="F151"/>
      <c r="I151"/>
      <c r="J151"/>
      <c r="L151"/>
      <c r="M151"/>
      <c r="N151"/>
    </row>
    <row r="152" spans="5:14">
      <c r="E152"/>
      <c r="F152"/>
      <c r="I152"/>
      <c r="J152"/>
      <c r="L152"/>
      <c r="M152"/>
      <c r="N152"/>
    </row>
    <row r="153" spans="5:14">
      <c r="E153"/>
      <c r="F153"/>
      <c r="I153"/>
      <c r="J153"/>
      <c r="L153"/>
      <c r="M153"/>
      <c r="N153"/>
    </row>
    <row r="154" spans="5:14">
      <c r="E154"/>
      <c r="F154"/>
      <c r="I154"/>
      <c r="J154"/>
      <c r="L154"/>
      <c r="M154"/>
      <c r="N154"/>
    </row>
    <row r="155" spans="5:14">
      <c r="E155"/>
      <c r="F155"/>
      <c r="I155"/>
      <c r="J155"/>
      <c r="L155"/>
      <c r="M155"/>
      <c r="N155"/>
    </row>
    <row r="156" spans="5:14">
      <c r="E156"/>
      <c r="F156"/>
      <c r="I156"/>
      <c r="J156"/>
      <c r="L156"/>
      <c r="M156"/>
      <c r="N156"/>
    </row>
    <row r="157" spans="5:14">
      <c r="E157"/>
      <c r="F157"/>
      <c r="I157"/>
      <c r="J157"/>
      <c r="L157"/>
      <c r="M157"/>
      <c r="N157"/>
    </row>
    <row r="158" spans="5:14">
      <c r="E158"/>
      <c r="F158"/>
      <c r="I158"/>
      <c r="J158"/>
      <c r="L158"/>
      <c r="M158"/>
      <c r="N158"/>
    </row>
    <row r="159" spans="5:14">
      <c r="E159"/>
      <c r="F159"/>
      <c r="I159"/>
      <c r="J159"/>
      <c r="L159"/>
      <c r="M159"/>
      <c r="N159"/>
    </row>
    <row r="160" spans="5:14">
      <c r="E160"/>
      <c r="F160"/>
      <c r="I160"/>
      <c r="J160"/>
      <c r="L160"/>
      <c r="M160"/>
      <c r="N160"/>
    </row>
    <row r="161" spans="5:14">
      <c r="E161"/>
      <c r="F161"/>
      <c r="I161"/>
      <c r="J161"/>
      <c r="L161"/>
      <c r="M161"/>
      <c r="N161"/>
    </row>
    <row r="162" spans="5:14">
      <c r="E162"/>
      <c r="F162"/>
      <c r="I162"/>
      <c r="J162"/>
      <c r="L162"/>
      <c r="M162"/>
      <c r="N162"/>
    </row>
    <row r="163" spans="5:14">
      <c r="E163"/>
      <c r="F163"/>
      <c r="I163"/>
      <c r="J163"/>
      <c r="L163"/>
      <c r="M163"/>
      <c r="N163"/>
    </row>
    <row r="164" spans="5:14">
      <c r="E164"/>
      <c r="F164"/>
      <c r="I164"/>
      <c r="J164"/>
      <c r="L164"/>
      <c r="M164"/>
      <c r="N164"/>
    </row>
    <row r="165" spans="5:14">
      <c r="E165"/>
      <c r="F165"/>
      <c r="I165"/>
      <c r="J165"/>
      <c r="L165"/>
      <c r="M165"/>
      <c r="N165"/>
    </row>
    <row r="166" spans="5:14">
      <c r="E166"/>
      <c r="F166"/>
      <c r="I166"/>
      <c r="J166"/>
      <c r="L166"/>
      <c r="M166"/>
      <c r="N166"/>
    </row>
    <row r="167" spans="5:14">
      <c r="E167"/>
      <c r="F167"/>
      <c r="I167"/>
      <c r="J167"/>
      <c r="L167"/>
      <c r="M167"/>
      <c r="N167"/>
    </row>
    <row r="168" spans="5:14">
      <c r="E168"/>
      <c r="F168"/>
      <c r="I168"/>
      <c r="J168"/>
      <c r="L168"/>
      <c r="M168"/>
      <c r="N168"/>
    </row>
    <row r="169" spans="5:14">
      <c r="E169"/>
      <c r="F169"/>
      <c r="I169"/>
      <c r="J169"/>
      <c r="L169"/>
      <c r="M169"/>
      <c r="N169"/>
    </row>
    <row r="170" spans="5:14">
      <c r="E170"/>
      <c r="F170"/>
      <c r="I170"/>
      <c r="J170"/>
      <c r="L170"/>
      <c r="M170"/>
      <c r="N170"/>
    </row>
    <row r="171" spans="5:14">
      <c r="E171"/>
      <c r="F171"/>
      <c r="I171"/>
      <c r="J171"/>
      <c r="L171"/>
      <c r="M171"/>
      <c r="N171"/>
    </row>
    <row r="172" spans="5:14">
      <c r="E172"/>
      <c r="F172"/>
      <c r="I172"/>
      <c r="J172"/>
      <c r="L172"/>
      <c r="M172"/>
      <c r="N172"/>
    </row>
    <row r="173" spans="5:14">
      <c r="E173"/>
      <c r="F173"/>
      <c r="I173"/>
      <c r="J173"/>
      <c r="L173"/>
      <c r="M173"/>
      <c r="N173"/>
    </row>
    <row r="174" spans="5:14">
      <c r="E174"/>
      <c r="F174"/>
      <c r="I174"/>
      <c r="J174"/>
      <c r="L174"/>
      <c r="M174"/>
      <c r="N174"/>
    </row>
    <row r="175" spans="5:14">
      <c r="E175"/>
      <c r="F175"/>
      <c r="I175"/>
      <c r="J175"/>
      <c r="L175"/>
      <c r="M175"/>
      <c r="N175"/>
    </row>
    <row r="176" spans="5:14">
      <c r="E176"/>
      <c r="F176"/>
      <c r="I176"/>
      <c r="J176"/>
      <c r="L176"/>
      <c r="M176"/>
      <c r="N176"/>
    </row>
    <row r="177" spans="5:14">
      <c r="E177"/>
      <c r="F177"/>
      <c r="I177"/>
      <c r="J177"/>
      <c r="L177"/>
      <c r="M177"/>
      <c r="N177"/>
    </row>
    <row r="178" spans="5:14">
      <c r="E178"/>
      <c r="F178"/>
      <c r="I178"/>
      <c r="J178"/>
      <c r="L178"/>
      <c r="M178"/>
      <c r="N178"/>
    </row>
    <row r="179" spans="5:14">
      <c r="E179"/>
      <c r="F179"/>
      <c r="I179"/>
      <c r="J179"/>
      <c r="L179"/>
      <c r="M179"/>
      <c r="N179"/>
    </row>
    <row r="180" spans="5:14">
      <c r="E180"/>
      <c r="F180"/>
      <c r="I180"/>
      <c r="J180"/>
      <c r="L180"/>
      <c r="M180"/>
      <c r="N180"/>
    </row>
    <row r="181" spans="5:14">
      <c r="E181"/>
      <c r="F181"/>
      <c r="I181"/>
      <c r="J181"/>
      <c r="L181"/>
      <c r="M181"/>
      <c r="N181"/>
    </row>
    <row r="182" spans="5:14">
      <c r="E182"/>
      <c r="F182"/>
      <c r="I182"/>
      <c r="J182"/>
      <c r="L182"/>
      <c r="M182"/>
      <c r="N182"/>
    </row>
    <row r="183" spans="5:14">
      <c r="E183"/>
      <c r="F183"/>
      <c r="I183"/>
      <c r="J183"/>
      <c r="L183"/>
      <c r="M183"/>
      <c r="N183"/>
    </row>
    <row r="184" spans="5:14">
      <c r="E184"/>
      <c r="F184"/>
      <c r="I184"/>
      <c r="J184"/>
      <c r="L184"/>
      <c r="M184"/>
      <c r="N184"/>
    </row>
    <row r="185" spans="5:14">
      <c r="E185"/>
      <c r="F185"/>
      <c r="I185"/>
      <c r="J185"/>
      <c r="L185"/>
      <c r="M185"/>
      <c r="N185"/>
    </row>
    <row r="186" spans="5:14">
      <c r="E186"/>
      <c r="F186"/>
      <c r="I186"/>
      <c r="J186"/>
      <c r="L186"/>
      <c r="M186"/>
      <c r="N186"/>
    </row>
    <row r="187" spans="5:14">
      <c r="E187"/>
      <c r="F187"/>
      <c r="I187"/>
      <c r="J187"/>
      <c r="L187"/>
      <c r="M187"/>
      <c r="N187"/>
    </row>
    <row r="188" spans="5:14">
      <c r="E188"/>
      <c r="F188"/>
      <c r="I188"/>
      <c r="J188"/>
      <c r="L188"/>
      <c r="M188"/>
      <c r="N188"/>
    </row>
    <row r="189" spans="5:14">
      <c r="E189"/>
      <c r="F189"/>
      <c r="I189"/>
      <c r="J189"/>
      <c r="L189"/>
      <c r="M189"/>
      <c r="N189"/>
    </row>
    <row r="190" spans="5:14">
      <c r="E190"/>
      <c r="F190"/>
      <c r="I190"/>
      <c r="J190"/>
      <c r="L190"/>
      <c r="M190"/>
      <c r="N190"/>
    </row>
    <row r="191" spans="5:14">
      <c r="E191"/>
      <c r="F191"/>
      <c r="I191"/>
      <c r="J191"/>
      <c r="L191"/>
      <c r="M191"/>
      <c r="N191"/>
    </row>
    <row r="192" spans="5:14">
      <c r="E192"/>
      <c r="F192"/>
      <c r="I192"/>
      <c r="J192"/>
      <c r="L192"/>
      <c r="M192"/>
      <c r="N192"/>
    </row>
    <row r="193" spans="5:14">
      <c r="E193"/>
      <c r="F193"/>
      <c r="I193"/>
      <c r="J193"/>
      <c r="L193"/>
      <c r="M193"/>
      <c r="N193"/>
    </row>
    <row r="194" spans="5:14">
      <c r="E194"/>
      <c r="F194"/>
      <c r="I194"/>
      <c r="J194"/>
      <c r="L194"/>
      <c r="M194"/>
      <c r="N194"/>
    </row>
    <row r="195" spans="5:14">
      <c r="E195"/>
      <c r="F195"/>
      <c r="I195"/>
      <c r="J195"/>
      <c r="L195"/>
      <c r="M195"/>
      <c r="N195"/>
    </row>
    <row r="196" spans="5:14">
      <c r="E196"/>
      <c r="F196"/>
      <c r="I196"/>
      <c r="J196"/>
      <c r="L196"/>
      <c r="M196"/>
      <c r="N196"/>
    </row>
    <row r="197" spans="5:14">
      <c r="E197"/>
      <c r="F197"/>
      <c r="I197"/>
      <c r="J197"/>
      <c r="L197"/>
      <c r="M197"/>
      <c r="N197"/>
    </row>
    <row r="198" spans="5:14">
      <c r="E198"/>
      <c r="F198"/>
      <c r="I198"/>
      <c r="J198"/>
      <c r="L198"/>
      <c r="M198"/>
      <c r="N198"/>
    </row>
    <row r="199" spans="5:14">
      <c r="E199"/>
      <c r="F199"/>
      <c r="I199"/>
      <c r="J199"/>
      <c r="L199"/>
      <c r="M199"/>
      <c r="N199"/>
    </row>
    <row r="200" spans="5:14">
      <c r="E200"/>
      <c r="F200"/>
      <c r="I200"/>
      <c r="J200"/>
      <c r="L200"/>
      <c r="M200"/>
      <c r="N200"/>
    </row>
    <row r="201" spans="5:14">
      <c r="E201"/>
      <c r="F201"/>
      <c r="I201"/>
      <c r="J201"/>
      <c r="L201"/>
      <c r="M201"/>
      <c r="N201"/>
    </row>
    <row r="202" spans="5:14">
      <c r="E202"/>
      <c r="F202"/>
      <c r="I202"/>
      <c r="J202"/>
      <c r="L202"/>
      <c r="M202"/>
      <c r="N202"/>
    </row>
    <row r="203" spans="5:14">
      <c r="E203"/>
      <c r="F203"/>
      <c r="I203"/>
      <c r="J203"/>
      <c r="L203"/>
      <c r="M203"/>
      <c r="N203"/>
    </row>
    <row r="204" spans="5:14">
      <c r="E204"/>
      <c r="F204"/>
      <c r="I204"/>
      <c r="J204"/>
      <c r="L204"/>
      <c r="M204"/>
      <c r="N204"/>
    </row>
    <row r="205" spans="5:14">
      <c r="E205"/>
      <c r="F205"/>
      <c r="I205"/>
      <c r="J205"/>
      <c r="L205"/>
      <c r="M205"/>
      <c r="N205"/>
    </row>
    <row r="206" spans="5:14">
      <c r="E206"/>
      <c r="F206"/>
      <c r="I206"/>
      <c r="J206"/>
      <c r="L206"/>
      <c r="M206"/>
      <c r="N206"/>
    </row>
    <row r="207" spans="5:14">
      <c r="E207"/>
      <c r="F207"/>
      <c r="I207"/>
      <c r="J207"/>
      <c r="L207"/>
      <c r="M207"/>
      <c r="N207"/>
    </row>
    <row r="208" spans="5:14">
      <c r="E208"/>
      <c r="F208"/>
      <c r="I208"/>
      <c r="J208"/>
      <c r="L208"/>
      <c r="M208"/>
      <c r="N208"/>
    </row>
    <row r="209" spans="5:14">
      <c r="E209"/>
      <c r="F209"/>
      <c r="I209"/>
      <c r="J209"/>
      <c r="L209"/>
      <c r="M209"/>
      <c r="N209"/>
    </row>
    <row r="210" spans="5:14">
      <c r="E210"/>
      <c r="F210"/>
      <c r="I210"/>
      <c r="J210"/>
      <c r="L210"/>
      <c r="M210"/>
      <c r="N210"/>
    </row>
    <row r="211" spans="5:14">
      <c r="E211"/>
      <c r="F211"/>
      <c r="I211"/>
      <c r="J211"/>
      <c r="L211"/>
      <c r="M211"/>
      <c r="N211"/>
    </row>
    <row r="212" spans="5:14">
      <c r="E212"/>
      <c r="F212"/>
      <c r="I212"/>
      <c r="J212"/>
      <c r="L212"/>
      <c r="M212"/>
      <c r="N212"/>
    </row>
    <row r="213" spans="5:14">
      <c r="E213"/>
      <c r="F213"/>
      <c r="I213"/>
      <c r="J213"/>
      <c r="L213"/>
      <c r="M213"/>
      <c r="N213"/>
    </row>
    <row r="214" spans="5:14">
      <c r="E214"/>
      <c r="F214"/>
      <c r="I214"/>
      <c r="J214"/>
      <c r="L214"/>
      <c r="M214"/>
      <c r="N214"/>
    </row>
    <row r="215" spans="5:14">
      <c r="E215"/>
      <c r="F215"/>
      <c r="I215"/>
      <c r="J215"/>
      <c r="L215"/>
      <c r="M215"/>
      <c r="N215"/>
    </row>
    <row r="216" spans="5:14">
      <c r="E216"/>
      <c r="F216"/>
      <c r="I216"/>
      <c r="J216"/>
      <c r="L216"/>
      <c r="M216"/>
      <c r="N216"/>
    </row>
    <row r="217" spans="5:14">
      <c r="E217"/>
      <c r="F217"/>
      <c r="I217"/>
      <c r="J217"/>
      <c r="L217"/>
      <c r="M217"/>
      <c r="N217"/>
    </row>
    <row r="218" spans="5:14">
      <c r="E218"/>
      <c r="F218"/>
      <c r="I218"/>
      <c r="J218"/>
      <c r="L218"/>
      <c r="M218"/>
      <c r="N218"/>
    </row>
    <row r="219" spans="5:14">
      <c r="E219"/>
      <c r="F219"/>
      <c r="I219"/>
      <c r="J219"/>
      <c r="L219"/>
      <c r="M219"/>
      <c r="N219"/>
    </row>
    <row r="220" spans="5:14">
      <c r="E220"/>
      <c r="F220"/>
      <c r="I220"/>
      <c r="J220"/>
      <c r="L220"/>
      <c r="M220"/>
      <c r="N220"/>
    </row>
    <row r="221" spans="5:14">
      <c r="E221"/>
      <c r="F221"/>
      <c r="I221"/>
      <c r="J221"/>
      <c r="L221"/>
      <c r="M221"/>
      <c r="N221"/>
    </row>
    <row r="222" spans="5:14">
      <c r="E222"/>
      <c r="F222"/>
      <c r="I222"/>
      <c r="J222"/>
      <c r="L222"/>
      <c r="M222"/>
      <c r="N222"/>
    </row>
    <row r="223" spans="5:14">
      <c r="E223"/>
      <c r="F223"/>
      <c r="I223"/>
      <c r="J223"/>
      <c r="L223"/>
      <c r="M223"/>
      <c r="N223"/>
    </row>
    <row r="224" spans="5:14">
      <c r="E224"/>
      <c r="F224"/>
      <c r="I224"/>
      <c r="J224"/>
      <c r="L224"/>
      <c r="M224"/>
      <c r="N224"/>
    </row>
    <row r="225" spans="5:14">
      <c r="E225"/>
      <c r="F225"/>
      <c r="I225"/>
      <c r="J225"/>
      <c r="L225"/>
      <c r="M225"/>
      <c r="N225"/>
    </row>
    <row r="226" spans="5:14">
      <c r="E226"/>
      <c r="F226"/>
      <c r="I226"/>
      <c r="J226"/>
      <c r="L226"/>
      <c r="M226"/>
      <c r="N226"/>
    </row>
    <row r="227" spans="5:14">
      <c r="E227"/>
      <c r="F227"/>
      <c r="I227"/>
      <c r="J227"/>
      <c r="L227"/>
      <c r="M227"/>
      <c r="N227"/>
    </row>
    <row r="228" spans="5:14">
      <c r="E228"/>
      <c r="F228"/>
      <c r="I228"/>
      <c r="J228"/>
      <c r="L228"/>
      <c r="M228"/>
      <c r="N228"/>
    </row>
    <row r="229" spans="5:14">
      <c r="E229"/>
      <c r="F229"/>
      <c r="I229"/>
      <c r="J229"/>
      <c r="L229"/>
      <c r="M229"/>
      <c r="N229"/>
    </row>
    <row r="230" spans="5:14">
      <c r="E230"/>
      <c r="F230"/>
      <c r="I230"/>
      <c r="J230"/>
      <c r="L230"/>
      <c r="M230"/>
      <c r="N230"/>
    </row>
    <row r="231" spans="5:14">
      <c r="E231"/>
      <c r="F231"/>
      <c r="I231"/>
      <c r="J231"/>
      <c r="L231"/>
      <c r="M231"/>
      <c r="N231"/>
    </row>
    <row r="232" spans="5:14">
      <c r="E232"/>
      <c r="F232"/>
      <c r="I232"/>
      <c r="J232"/>
      <c r="L232"/>
      <c r="M232"/>
      <c r="N232"/>
    </row>
    <row r="233" spans="5:14">
      <c r="E233"/>
      <c r="F233"/>
      <c r="I233"/>
      <c r="J233"/>
      <c r="L233"/>
      <c r="M233"/>
      <c r="N233"/>
    </row>
    <row r="234" spans="5:14">
      <c r="E234"/>
      <c r="F234"/>
      <c r="I234"/>
      <c r="J234"/>
      <c r="L234"/>
      <c r="M234"/>
      <c r="N234"/>
    </row>
    <row r="235" spans="5:14">
      <c r="E235"/>
      <c r="F235"/>
      <c r="I235"/>
      <c r="J235"/>
      <c r="L235"/>
      <c r="M235"/>
      <c r="N235"/>
    </row>
    <row r="236" spans="5:14">
      <c r="E236"/>
      <c r="F236"/>
      <c r="I236"/>
      <c r="J236"/>
      <c r="L236"/>
      <c r="M236"/>
      <c r="N236"/>
    </row>
    <row r="237" spans="5:14">
      <c r="E237"/>
      <c r="F237"/>
      <c r="I237"/>
      <c r="J237"/>
      <c r="L237"/>
      <c r="M237"/>
      <c r="N237"/>
    </row>
    <row r="238" spans="5:14">
      <c r="E238"/>
      <c r="F238"/>
      <c r="I238"/>
      <c r="J238"/>
      <c r="L238"/>
      <c r="M238"/>
      <c r="N238"/>
    </row>
    <row r="239" spans="5:14">
      <c r="E239"/>
      <c r="F239"/>
      <c r="I239"/>
      <c r="J239"/>
      <c r="L239"/>
      <c r="M239"/>
      <c r="N239"/>
    </row>
    <row r="240" spans="5:14">
      <c r="E240"/>
      <c r="F240"/>
      <c r="I240"/>
      <c r="J240"/>
      <c r="L240"/>
      <c r="M240"/>
      <c r="N240"/>
    </row>
    <row r="241" spans="5:14">
      <c r="E241"/>
      <c r="F241"/>
      <c r="I241"/>
      <c r="J241"/>
      <c r="L241"/>
      <c r="M241"/>
      <c r="N241"/>
    </row>
    <row r="242" spans="5:14">
      <c r="E242"/>
      <c r="F242"/>
      <c r="I242"/>
      <c r="J242"/>
      <c r="L242"/>
      <c r="M242"/>
      <c r="N242"/>
    </row>
    <row r="243" spans="5:14">
      <c r="E243"/>
      <c r="F243"/>
      <c r="I243"/>
      <c r="J243"/>
      <c r="L243"/>
      <c r="M243"/>
      <c r="N243"/>
    </row>
    <row r="244" spans="5:14">
      <c r="E244"/>
      <c r="F244"/>
      <c r="I244"/>
      <c r="J244"/>
      <c r="L244"/>
      <c r="M244"/>
      <c r="N244"/>
    </row>
    <row r="245" spans="5:14">
      <c r="E245"/>
      <c r="F245"/>
      <c r="I245"/>
      <c r="J245"/>
      <c r="L245"/>
      <c r="M245"/>
      <c r="N245"/>
    </row>
    <row r="246" spans="5:14">
      <c r="E246"/>
      <c r="F246"/>
      <c r="I246"/>
      <c r="J246"/>
      <c r="L246"/>
      <c r="M246"/>
      <c r="N246"/>
    </row>
    <row r="247" spans="5:14">
      <c r="E247"/>
      <c r="F247"/>
      <c r="I247"/>
      <c r="J247"/>
      <c r="L247"/>
      <c r="M247"/>
      <c r="N247"/>
    </row>
    <row r="248" spans="5:14">
      <c r="E248"/>
      <c r="F248"/>
      <c r="I248"/>
      <c r="J248"/>
      <c r="L248"/>
      <c r="M248"/>
      <c r="N248"/>
    </row>
    <row r="249" spans="5:14">
      <c r="E249"/>
      <c r="F249"/>
      <c r="I249"/>
      <c r="J249"/>
      <c r="L249"/>
      <c r="M249"/>
      <c r="N249"/>
    </row>
    <row r="250" spans="5:14">
      <c r="E250"/>
      <c r="F250"/>
      <c r="I250"/>
      <c r="J250"/>
      <c r="L250"/>
      <c r="M250"/>
      <c r="N250"/>
    </row>
    <row r="251" spans="5:14">
      <c r="E251"/>
      <c r="F251"/>
      <c r="I251"/>
      <c r="J251"/>
      <c r="L251"/>
      <c r="M251"/>
      <c r="N251"/>
    </row>
    <row r="252" spans="5:14">
      <c r="E252"/>
      <c r="F252"/>
      <c r="I252"/>
      <c r="J252"/>
      <c r="L252"/>
      <c r="M252"/>
      <c r="N252"/>
    </row>
    <row r="253" spans="5:14">
      <c r="E253"/>
      <c r="F253"/>
      <c r="I253"/>
      <c r="J253"/>
      <c r="L253"/>
      <c r="M253"/>
      <c r="N253"/>
    </row>
    <row r="254" spans="5:14">
      <c r="E254"/>
      <c r="F254"/>
      <c r="I254"/>
      <c r="J254"/>
      <c r="L254"/>
      <c r="M254"/>
      <c r="N254"/>
    </row>
    <row r="255" spans="5:14">
      <c r="E255"/>
      <c r="F255"/>
      <c r="I255"/>
      <c r="J255"/>
      <c r="L255"/>
      <c r="M255"/>
      <c r="N255"/>
    </row>
    <row r="256" spans="5:14">
      <c r="E256"/>
      <c r="F256"/>
      <c r="I256"/>
      <c r="J256"/>
      <c r="L256"/>
      <c r="M256"/>
      <c r="N256"/>
    </row>
    <row r="257" spans="5:14">
      <c r="E257"/>
      <c r="F257"/>
      <c r="I257"/>
      <c r="J257"/>
      <c r="L257"/>
      <c r="M257"/>
      <c r="N257"/>
    </row>
    <row r="258" spans="5:14">
      <c r="E258"/>
      <c r="F258"/>
      <c r="I258"/>
      <c r="J258"/>
      <c r="L258"/>
      <c r="M258"/>
      <c r="N258"/>
    </row>
    <row r="259" spans="5:14">
      <c r="E259"/>
      <c r="F259"/>
      <c r="I259"/>
      <c r="J259"/>
      <c r="L259"/>
      <c r="M259"/>
      <c r="N259"/>
    </row>
    <row r="260" spans="5:14">
      <c r="E260"/>
      <c r="F260"/>
      <c r="I260"/>
      <c r="J260"/>
      <c r="L260"/>
      <c r="M260"/>
      <c r="N260"/>
    </row>
    <row r="261" spans="5:14">
      <c r="E261"/>
      <c r="F261"/>
      <c r="I261"/>
      <c r="J261"/>
      <c r="L261"/>
      <c r="M261"/>
      <c r="N261"/>
    </row>
    <row r="262" spans="5:14">
      <c r="E262"/>
      <c r="F262"/>
      <c r="I262"/>
      <c r="J262"/>
      <c r="L262"/>
      <c r="M262"/>
      <c r="N262"/>
    </row>
    <row r="263" spans="5:14">
      <c r="E263"/>
      <c r="F263"/>
      <c r="I263"/>
      <c r="J263"/>
      <c r="L263"/>
      <c r="M263"/>
      <c r="N263"/>
    </row>
    <row r="264" spans="5:14">
      <c r="E264"/>
      <c r="F264"/>
      <c r="I264"/>
      <c r="J264"/>
      <c r="L264"/>
      <c r="M264"/>
      <c r="N264"/>
    </row>
    <row r="265" spans="5:14">
      <c r="E265"/>
      <c r="F265"/>
      <c r="I265"/>
      <c r="J265"/>
      <c r="L265"/>
      <c r="M265"/>
      <c r="N265"/>
    </row>
    <row r="266" spans="5:14">
      <c r="E266"/>
      <c r="F266"/>
      <c r="I266"/>
      <c r="J266"/>
      <c r="L266"/>
      <c r="M266"/>
      <c r="N266"/>
    </row>
    <row r="267" spans="5:14">
      <c r="E267"/>
      <c r="F267"/>
      <c r="I267"/>
      <c r="J267"/>
      <c r="L267"/>
      <c r="M267"/>
      <c r="N267"/>
    </row>
    <row r="268" spans="5:14">
      <c r="E268"/>
      <c r="F268"/>
      <c r="I268"/>
      <c r="J268"/>
      <c r="L268"/>
      <c r="M268"/>
      <c r="N268"/>
    </row>
    <row r="269" spans="5:14">
      <c r="E269"/>
      <c r="F269"/>
      <c r="I269"/>
      <c r="J269"/>
      <c r="L269"/>
      <c r="M269"/>
      <c r="N269"/>
    </row>
    <row r="270" spans="5:14">
      <c r="E270"/>
      <c r="F270"/>
      <c r="I270"/>
      <c r="J270"/>
      <c r="L270"/>
      <c r="M270"/>
      <c r="N270"/>
    </row>
    <row r="271" spans="5:14">
      <c r="E271"/>
      <c r="F271"/>
      <c r="I271"/>
      <c r="J271"/>
      <c r="L271"/>
      <c r="M271"/>
      <c r="N271"/>
    </row>
    <row r="272" spans="5:14">
      <c r="E272"/>
      <c r="F272"/>
      <c r="I272"/>
      <c r="J272"/>
      <c r="L272"/>
      <c r="M272"/>
      <c r="N272"/>
    </row>
    <row r="273" spans="5:14">
      <c r="E273"/>
      <c r="F273"/>
      <c r="I273"/>
      <c r="J273"/>
      <c r="L273"/>
      <c r="M273"/>
      <c r="N273"/>
    </row>
    <row r="274" spans="5:14">
      <c r="E274"/>
      <c r="F274"/>
      <c r="I274"/>
      <c r="J274"/>
      <c r="L274"/>
      <c r="M274"/>
      <c r="N274"/>
    </row>
    <row r="275" spans="5:14">
      <c r="E275"/>
      <c r="F275"/>
      <c r="I275"/>
      <c r="J275"/>
      <c r="L275"/>
      <c r="M275"/>
      <c r="N275"/>
    </row>
    <row r="276" spans="5:14">
      <c r="E276"/>
      <c r="F276"/>
      <c r="I276"/>
      <c r="J276"/>
      <c r="L276"/>
      <c r="M276"/>
      <c r="N276"/>
    </row>
    <row r="277" spans="5:14">
      <c r="E277"/>
      <c r="F277"/>
      <c r="I277"/>
      <c r="J277"/>
      <c r="L277"/>
      <c r="M277"/>
      <c r="N277"/>
    </row>
    <row r="278" spans="5:14">
      <c r="E278"/>
      <c r="F278"/>
      <c r="I278"/>
      <c r="J278"/>
      <c r="L278"/>
      <c r="M278"/>
      <c r="N278"/>
    </row>
    <row r="279" spans="5:14">
      <c r="E279"/>
      <c r="F279"/>
      <c r="I279"/>
      <c r="J279"/>
      <c r="L279"/>
      <c r="M279"/>
      <c r="N279"/>
    </row>
    <row r="280" spans="5:14">
      <c r="E280"/>
      <c r="F280"/>
      <c r="I280"/>
      <c r="J280"/>
      <c r="L280"/>
      <c r="M280"/>
      <c r="N280"/>
    </row>
    <row r="281" spans="5:14">
      <c r="E281"/>
      <c r="F281"/>
      <c r="I281"/>
      <c r="J281"/>
      <c r="L281"/>
      <c r="M281"/>
      <c r="N281"/>
    </row>
    <row r="282" spans="5:14">
      <c r="E282"/>
      <c r="F282"/>
      <c r="I282"/>
      <c r="J282"/>
      <c r="L282"/>
      <c r="M282"/>
      <c r="N282"/>
    </row>
    <row r="283" spans="5:14">
      <c r="E283"/>
      <c r="F283"/>
      <c r="I283"/>
      <c r="J283"/>
      <c r="L283"/>
      <c r="M283"/>
      <c r="N283"/>
    </row>
    <row r="284" spans="5:14">
      <c r="E284"/>
      <c r="F284"/>
      <c r="I284"/>
      <c r="J284"/>
      <c r="L284"/>
      <c r="M284"/>
      <c r="N284"/>
    </row>
    <row r="285" spans="5:14">
      <c r="E285"/>
      <c r="F285"/>
      <c r="I285"/>
      <c r="J285"/>
      <c r="L285"/>
      <c r="M285"/>
      <c r="N285"/>
    </row>
    <row r="286" spans="5:14">
      <c r="E286"/>
      <c r="F286"/>
      <c r="I286"/>
      <c r="J286"/>
      <c r="L286"/>
      <c r="M286"/>
      <c r="N286"/>
    </row>
    <row r="287" spans="5:14">
      <c r="E287"/>
      <c r="F287"/>
      <c r="I287"/>
      <c r="J287"/>
      <c r="L287"/>
      <c r="M287"/>
      <c r="N287"/>
    </row>
    <row r="288" spans="5:14">
      <c r="E288"/>
      <c r="F288"/>
      <c r="I288"/>
      <c r="J288"/>
      <c r="L288"/>
      <c r="M288"/>
      <c r="N288"/>
    </row>
    <row r="289" spans="5:14">
      <c r="E289"/>
      <c r="F289"/>
      <c r="I289"/>
      <c r="J289"/>
      <c r="L289"/>
      <c r="M289"/>
      <c r="N289"/>
    </row>
    <row r="290" spans="5:14">
      <c r="E290"/>
      <c r="F290"/>
      <c r="I290"/>
      <c r="J290"/>
      <c r="L290"/>
      <c r="M290"/>
      <c r="N290"/>
    </row>
    <row r="291" spans="5:14">
      <c r="E291"/>
      <c r="F291"/>
      <c r="I291"/>
      <c r="J291"/>
      <c r="L291"/>
      <c r="M291"/>
      <c r="N291"/>
    </row>
    <row r="292" spans="5:14">
      <c r="E292"/>
      <c r="F292"/>
      <c r="I292"/>
      <c r="J292"/>
      <c r="L292"/>
      <c r="M292"/>
      <c r="N292"/>
    </row>
    <row r="293" spans="5:14">
      <c r="E293"/>
      <c r="F293"/>
      <c r="I293"/>
      <c r="J293"/>
      <c r="L293"/>
      <c r="M293"/>
      <c r="N293"/>
    </row>
    <row r="294" spans="5:14">
      <c r="E294"/>
      <c r="F294"/>
      <c r="I294"/>
      <c r="J294"/>
      <c r="L294"/>
      <c r="M294"/>
      <c r="N294"/>
    </row>
    <row r="295" spans="5:14">
      <c r="E295"/>
      <c r="F295"/>
      <c r="I295"/>
      <c r="J295"/>
      <c r="L295"/>
      <c r="M295"/>
      <c r="N295"/>
    </row>
    <row r="296" spans="5:14">
      <c r="E296"/>
      <c r="F296"/>
      <c r="I296"/>
      <c r="J296"/>
      <c r="L296"/>
      <c r="M296"/>
      <c r="N296"/>
    </row>
    <row r="297" spans="5:14">
      <c r="E297"/>
      <c r="F297"/>
      <c r="I297"/>
      <c r="J297"/>
      <c r="L297"/>
      <c r="M297"/>
      <c r="N297"/>
    </row>
    <row r="298" spans="5:14">
      <c r="E298"/>
      <c r="F298"/>
      <c r="I298"/>
      <c r="J298"/>
      <c r="L298"/>
      <c r="M298"/>
      <c r="N298"/>
    </row>
    <row r="299" spans="5:14">
      <c r="E299"/>
      <c r="F299"/>
      <c r="I299"/>
      <c r="J299"/>
      <c r="L299"/>
      <c r="M299"/>
      <c r="N299"/>
    </row>
    <row r="300" spans="5:14">
      <c r="E300"/>
      <c r="F300"/>
      <c r="I300"/>
      <c r="J300"/>
      <c r="L300"/>
      <c r="M300"/>
      <c r="N300"/>
    </row>
    <row r="301" spans="5:14">
      <c r="E301"/>
      <c r="F301"/>
      <c r="I301"/>
      <c r="J301"/>
      <c r="L301"/>
      <c r="M301"/>
      <c r="N301"/>
    </row>
    <row r="302" spans="5:14">
      <c r="E302"/>
      <c r="F302"/>
      <c r="I302"/>
      <c r="J302"/>
      <c r="L302"/>
      <c r="M302"/>
      <c r="N302"/>
    </row>
    <row r="303" spans="5:14">
      <c r="E303"/>
      <c r="F303"/>
      <c r="I303"/>
      <c r="J303"/>
      <c r="L303"/>
      <c r="M303"/>
      <c r="N303"/>
    </row>
    <row r="304" spans="5:14">
      <c r="E304"/>
      <c r="F304"/>
      <c r="I304"/>
      <c r="J304"/>
      <c r="L304"/>
      <c r="M304"/>
      <c r="N304"/>
    </row>
    <row r="305" spans="5:14">
      <c r="E305"/>
      <c r="F305"/>
      <c r="I305"/>
      <c r="J305"/>
      <c r="M305"/>
      <c r="N305"/>
    </row>
    <row r="306" spans="5:14">
      <c r="E306"/>
      <c r="F306"/>
      <c r="I306"/>
      <c r="J306"/>
      <c r="M306"/>
      <c r="N306"/>
    </row>
    <row r="307" spans="5:14">
      <c r="E307"/>
      <c r="F307"/>
      <c r="I307"/>
      <c r="J307"/>
      <c r="M307"/>
      <c r="N307"/>
    </row>
    <row r="308" spans="5:14">
      <c r="E308"/>
      <c r="F308"/>
      <c r="I308"/>
      <c r="J308"/>
      <c r="M308"/>
      <c r="N308"/>
    </row>
    <row r="309" spans="5:14">
      <c r="E309"/>
      <c r="F309"/>
      <c r="I309"/>
      <c r="J309"/>
      <c r="M309"/>
      <c r="N309"/>
    </row>
    <row r="310" spans="5:14">
      <c r="E310"/>
      <c r="F310"/>
      <c r="I310"/>
      <c r="J310"/>
      <c r="M310"/>
      <c r="N310"/>
    </row>
    <row r="311" spans="5:14">
      <c r="E311"/>
      <c r="F311"/>
      <c r="I311"/>
      <c r="J311"/>
      <c r="M311"/>
      <c r="N311"/>
    </row>
    <row r="312" spans="5:14">
      <c r="E312"/>
      <c r="F312"/>
      <c r="I312"/>
      <c r="J312"/>
      <c r="M312"/>
      <c r="N312"/>
    </row>
    <row r="313" spans="5:14">
      <c r="E313"/>
      <c r="F313"/>
      <c r="I313"/>
      <c r="J313"/>
      <c r="M313"/>
      <c r="N313"/>
    </row>
    <row r="314" spans="5:14">
      <c r="E314"/>
      <c r="F314"/>
      <c r="I314"/>
      <c r="J314"/>
      <c r="M314"/>
      <c r="N314"/>
    </row>
    <row r="315" spans="5:14">
      <c r="E315"/>
      <c r="F315"/>
      <c r="I315"/>
      <c r="J315"/>
      <c r="M315"/>
      <c r="N315"/>
    </row>
    <row r="316" spans="5:14">
      <c r="E316"/>
      <c r="F316"/>
      <c r="I316"/>
      <c r="J316"/>
      <c r="M316"/>
      <c r="N316"/>
    </row>
    <row r="317" spans="5:14">
      <c r="E317"/>
      <c r="F317"/>
      <c r="I317"/>
      <c r="J317"/>
      <c r="M317"/>
      <c r="N317"/>
    </row>
    <row r="318" spans="5:14">
      <c r="E318"/>
      <c r="F318"/>
      <c r="I318"/>
      <c r="J318"/>
      <c r="M318"/>
      <c r="N318"/>
    </row>
    <row r="319" spans="5:14">
      <c r="E319"/>
      <c r="F319"/>
      <c r="I319"/>
      <c r="J319"/>
      <c r="M319"/>
      <c r="N319"/>
    </row>
    <row r="320" spans="5:14">
      <c r="E320"/>
      <c r="F320"/>
      <c r="I320"/>
      <c r="J320"/>
      <c r="M320"/>
      <c r="N320"/>
    </row>
    <row r="321" spans="5:14">
      <c r="E321"/>
      <c r="F321"/>
      <c r="I321"/>
      <c r="J321"/>
      <c r="M321"/>
      <c r="N321"/>
    </row>
    <row r="322" spans="5:14">
      <c r="E322"/>
      <c r="F322"/>
      <c r="I322"/>
      <c r="J322"/>
      <c r="M322"/>
      <c r="N322"/>
    </row>
    <row r="323" spans="5:14">
      <c r="E323"/>
      <c r="F323"/>
      <c r="I323"/>
      <c r="J323"/>
      <c r="M323"/>
      <c r="N323"/>
    </row>
    <row r="324" spans="5:14">
      <c r="E324"/>
      <c r="F324"/>
      <c r="I324"/>
      <c r="J324"/>
      <c r="M324"/>
      <c r="N324"/>
    </row>
    <row r="325" spans="5:14">
      <c r="E325"/>
      <c r="F325"/>
      <c r="I325"/>
      <c r="J325"/>
      <c r="M325"/>
      <c r="N325"/>
    </row>
    <row r="326" spans="5:14">
      <c r="E326"/>
      <c r="F326"/>
      <c r="I326"/>
      <c r="J326"/>
      <c r="M326"/>
      <c r="N326"/>
    </row>
    <row r="327" spans="5:14">
      <c r="E327"/>
      <c r="F327"/>
      <c r="I327"/>
      <c r="J327"/>
      <c r="M327"/>
      <c r="N327"/>
    </row>
    <row r="328" spans="5:14">
      <c r="E328"/>
      <c r="F328"/>
      <c r="I328"/>
      <c r="J328"/>
      <c r="M328"/>
      <c r="N328"/>
    </row>
    <row r="329" spans="5:14">
      <c r="E329"/>
      <c r="F329"/>
      <c r="I329"/>
      <c r="J329"/>
      <c r="M329"/>
      <c r="N329"/>
    </row>
    <row r="330" spans="5:14">
      <c r="E330"/>
      <c r="F330"/>
      <c r="I330"/>
      <c r="J330"/>
      <c r="M330"/>
      <c r="N330"/>
    </row>
    <row r="331" spans="5:14">
      <c r="E331"/>
      <c r="F331"/>
      <c r="I331"/>
      <c r="J331"/>
      <c r="M331"/>
      <c r="N331"/>
    </row>
    <row r="332" spans="5:14">
      <c r="E332"/>
      <c r="F332"/>
      <c r="I332"/>
      <c r="J332"/>
      <c r="M332"/>
      <c r="N332"/>
    </row>
    <row r="333" spans="5:14">
      <c r="E333"/>
      <c r="F333"/>
      <c r="I333"/>
      <c r="J333"/>
      <c r="M333"/>
      <c r="N333"/>
    </row>
    <row r="334" spans="5:14">
      <c r="E334"/>
      <c r="F334"/>
      <c r="I334"/>
      <c r="J334"/>
      <c r="M334"/>
      <c r="N334"/>
    </row>
    <row r="335" spans="5:14">
      <c r="E335"/>
      <c r="F335"/>
      <c r="I335"/>
      <c r="J335"/>
      <c r="M335"/>
      <c r="N335"/>
    </row>
    <row r="336" spans="5:14">
      <c r="E336"/>
      <c r="F336"/>
      <c r="J336"/>
      <c r="M336"/>
      <c r="N336"/>
    </row>
    <row r="337" spans="5:14">
      <c r="E337"/>
      <c r="F337"/>
      <c r="J337"/>
      <c r="M337"/>
      <c r="N337"/>
    </row>
    <row r="338" spans="5:14">
      <c r="E338"/>
      <c r="F338"/>
      <c r="J338"/>
      <c r="M338"/>
      <c r="N338"/>
    </row>
    <row r="339" spans="5:14">
      <c r="E339"/>
      <c r="F339"/>
      <c r="J339"/>
      <c r="M339"/>
      <c r="N339"/>
    </row>
    <row r="340" spans="5:14">
      <c r="E340"/>
      <c r="F340"/>
      <c r="J340"/>
      <c r="M340"/>
      <c r="N340"/>
    </row>
    <row r="341" spans="5:14">
      <c r="E341"/>
      <c r="F341"/>
      <c r="J341"/>
      <c r="M341"/>
      <c r="N341"/>
    </row>
    <row r="342" spans="5:14">
      <c r="E342"/>
      <c r="F342"/>
      <c r="J342"/>
      <c r="M342"/>
      <c r="N342"/>
    </row>
    <row r="343" spans="5:14">
      <c r="E343"/>
      <c r="F343"/>
      <c r="J343"/>
      <c r="M343"/>
      <c r="N343"/>
    </row>
    <row r="344" spans="5:14">
      <c r="E344"/>
      <c r="F344"/>
      <c r="J344"/>
      <c r="M344"/>
      <c r="N344"/>
    </row>
    <row r="345" spans="5:14">
      <c r="E345"/>
      <c r="F345"/>
      <c r="J345"/>
      <c r="M345"/>
      <c r="N345"/>
    </row>
    <row r="346" spans="5:14">
      <c r="E346"/>
      <c r="F346"/>
      <c r="J346"/>
      <c r="M346"/>
      <c r="N346"/>
    </row>
    <row r="347" spans="5:14">
      <c r="E347"/>
      <c r="F347"/>
      <c r="J347"/>
      <c r="M347"/>
      <c r="N347"/>
    </row>
    <row r="348" spans="5:14">
      <c r="E348"/>
      <c r="F348"/>
      <c r="J348"/>
      <c r="M348"/>
      <c r="N348"/>
    </row>
    <row r="349" spans="5:14">
      <c r="E349"/>
      <c r="F349"/>
      <c r="J349"/>
      <c r="M349"/>
      <c r="N349"/>
    </row>
    <row r="350" spans="5:14">
      <c r="E350"/>
      <c r="F350"/>
      <c r="J350"/>
      <c r="M350"/>
      <c r="N350"/>
    </row>
    <row r="351" spans="5:14">
      <c r="E351"/>
      <c r="F351"/>
      <c r="J351"/>
      <c r="M351"/>
      <c r="N351"/>
    </row>
    <row r="352" spans="5:14">
      <c r="E352"/>
      <c r="F352"/>
      <c r="J352"/>
      <c r="M352"/>
      <c r="N352"/>
    </row>
    <row r="353" spans="5:14">
      <c r="E353"/>
      <c r="F353"/>
      <c r="J353"/>
      <c r="M353"/>
      <c r="N353"/>
    </row>
    <row r="354" spans="5:14">
      <c r="E354"/>
      <c r="F354"/>
      <c r="J354"/>
      <c r="M354"/>
      <c r="N354"/>
    </row>
    <row r="355" spans="5:14">
      <c r="E355"/>
      <c r="F355"/>
      <c r="J355"/>
      <c r="M355"/>
      <c r="N355"/>
    </row>
    <row r="356" spans="5:14">
      <c r="E356"/>
      <c r="F356"/>
      <c r="J356"/>
      <c r="M356"/>
      <c r="N356"/>
    </row>
    <row r="357" spans="5:14">
      <c r="E357"/>
      <c r="F357"/>
      <c r="J357"/>
      <c r="M357"/>
      <c r="N357"/>
    </row>
    <row r="358" spans="5:14">
      <c r="E358"/>
      <c r="F358"/>
      <c r="J358"/>
      <c r="M358"/>
      <c r="N358"/>
    </row>
    <row r="359" spans="5:14">
      <c r="E359"/>
      <c r="F359"/>
      <c r="J359"/>
      <c r="M359"/>
      <c r="N359"/>
    </row>
    <row r="360" spans="5:14">
      <c r="E360"/>
      <c r="F360"/>
      <c r="J360"/>
      <c r="M360"/>
      <c r="N360"/>
    </row>
    <row r="361" spans="5:14">
      <c r="E361"/>
      <c r="F361"/>
      <c r="J361"/>
      <c r="M361"/>
      <c r="N361"/>
    </row>
    <row r="362" spans="5:14">
      <c r="E362"/>
      <c r="F362"/>
      <c r="J362"/>
      <c r="M362"/>
      <c r="N362"/>
    </row>
    <row r="363" spans="5:14">
      <c r="E363"/>
      <c r="F363"/>
      <c r="J363"/>
      <c r="M363"/>
      <c r="N363"/>
    </row>
    <row r="364" spans="5:14">
      <c r="E364"/>
      <c r="F364"/>
      <c r="J364"/>
      <c r="M364"/>
      <c r="N364"/>
    </row>
    <row r="365" spans="5:14">
      <c r="E365"/>
      <c r="F365"/>
      <c r="J365"/>
      <c r="M365"/>
      <c r="N365"/>
    </row>
    <row r="366" spans="5:14">
      <c r="E366"/>
      <c r="F366"/>
      <c r="J366"/>
      <c r="M366"/>
      <c r="N366"/>
    </row>
    <row r="367" spans="5:14">
      <c r="E367"/>
      <c r="F367"/>
      <c r="J367"/>
      <c r="M367"/>
      <c r="N367"/>
    </row>
    <row r="368" spans="5:14">
      <c r="E368"/>
      <c r="F368"/>
      <c r="J368"/>
      <c r="M368"/>
      <c r="N368"/>
    </row>
    <row r="369" spans="5:14">
      <c r="E369"/>
      <c r="F369"/>
      <c r="J369"/>
      <c r="M369"/>
      <c r="N369"/>
    </row>
    <row r="370" spans="5:14">
      <c r="E370"/>
      <c r="F370"/>
      <c r="J370"/>
      <c r="M370"/>
      <c r="N370"/>
    </row>
    <row r="371" spans="5:14">
      <c r="E371"/>
      <c r="F371"/>
      <c r="J371"/>
      <c r="M371"/>
      <c r="N371"/>
    </row>
    <row r="372" spans="5:14">
      <c r="E372"/>
      <c r="F372"/>
      <c r="J372"/>
      <c r="M372"/>
      <c r="N372"/>
    </row>
    <row r="373" spans="5:14">
      <c r="E373"/>
      <c r="F373"/>
      <c r="J373"/>
      <c r="M373"/>
      <c r="N373"/>
    </row>
    <row r="374" spans="5:14">
      <c r="E374"/>
      <c r="F374"/>
      <c r="J374"/>
      <c r="M374"/>
      <c r="N374"/>
    </row>
    <row r="375" spans="5:14">
      <c r="E375"/>
      <c r="F375"/>
      <c r="J375"/>
      <c r="M375"/>
      <c r="N375"/>
    </row>
    <row r="376" spans="5:14">
      <c r="E376"/>
      <c r="F376"/>
      <c r="J376"/>
      <c r="M376"/>
      <c r="N376"/>
    </row>
    <row r="377" spans="5:14">
      <c r="E377"/>
      <c r="F377"/>
      <c r="J377"/>
      <c r="M377"/>
      <c r="N377"/>
    </row>
    <row r="378" spans="5:14">
      <c r="E378"/>
      <c r="F378"/>
      <c r="J378"/>
      <c r="M378"/>
      <c r="N378"/>
    </row>
    <row r="379" spans="5:14">
      <c r="E379"/>
      <c r="F379"/>
      <c r="J379"/>
      <c r="M379"/>
      <c r="N379"/>
    </row>
    <row r="380" spans="5:14">
      <c r="E380"/>
      <c r="F380"/>
      <c r="J380"/>
      <c r="M380"/>
      <c r="N380"/>
    </row>
    <row r="381" spans="5:14">
      <c r="E381"/>
      <c r="F381"/>
      <c r="J381"/>
      <c r="M381"/>
      <c r="N381"/>
    </row>
    <row r="382" spans="5:14">
      <c r="E382"/>
      <c r="F382"/>
      <c r="J382"/>
      <c r="M382"/>
      <c r="N382"/>
    </row>
    <row r="383" spans="5:14">
      <c r="E383"/>
      <c r="F383"/>
      <c r="J383"/>
      <c r="M383"/>
      <c r="N383"/>
    </row>
    <row r="384" spans="5:14">
      <c r="E384"/>
      <c r="F384"/>
      <c r="J384"/>
      <c r="M384"/>
      <c r="N384"/>
    </row>
    <row r="385" spans="5:14">
      <c r="E385"/>
      <c r="F385"/>
      <c r="J385"/>
      <c r="M385"/>
      <c r="N385"/>
    </row>
    <row r="386" spans="5:14">
      <c r="E386"/>
      <c r="F386"/>
      <c r="J386"/>
      <c r="M386"/>
      <c r="N386"/>
    </row>
    <row r="387" spans="5:14">
      <c r="E387"/>
      <c r="F387"/>
      <c r="J387"/>
      <c r="M387"/>
      <c r="N387"/>
    </row>
    <row r="388" spans="5:14">
      <c r="E388"/>
      <c r="F388"/>
      <c r="J388"/>
      <c r="M388"/>
      <c r="N388"/>
    </row>
    <row r="389" spans="5:14">
      <c r="E389"/>
      <c r="F389"/>
      <c r="J389"/>
      <c r="M389"/>
      <c r="N389"/>
    </row>
    <row r="390" spans="5:14">
      <c r="E390"/>
      <c r="F390"/>
      <c r="J390"/>
      <c r="M390"/>
      <c r="N390"/>
    </row>
    <row r="391" spans="5:14">
      <c r="E391"/>
      <c r="F391"/>
      <c r="J391"/>
      <c r="M391"/>
      <c r="N391"/>
    </row>
    <row r="392" spans="5:14">
      <c r="E392"/>
      <c r="F392"/>
      <c r="J392"/>
      <c r="M392"/>
      <c r="N392"/>
    </row>
    <row r="393" spans="5:14">
      <c r="E393"/>
      <c r="F393"/>
      <c r="J393"/>
      <c r="M393"/>
      <c r="N393"/>
    </row>
    <row r="394" spans="5:14">
      <c r="E394"/>
      <c r="F394"/>
      <c r="J394"/>
      <c r="M394"/>
      <c r="N394"/>
    </row>
    <row r="395" spans="5:14">
      <c r="E395"/>
      <c r="F395"/>
      <c r="J395"/>
      <c r="M395"/>
      <c r="N395"/>
    </row>
    <row r="396" spans="5:14">
      <c r="E396"/>
      <c r="F396"/>
      <c r="J396"/>
      <c r="M396"/>
      <c r="N396"/>
    </row>
    <row r="397" spans="5:14">
      <c r="E397"/>
      <c r="F397"/>
      <c r="J397"/>
      <c r="M397"/>
      <c r="N397"/>
    </row>
    <row r="398" spans="5:14">
      <c r="E398"/>
      <c r="F398"/>
      <c r="J398"/>
      <c r="M398"/>
      <c r="N398"/>
    </row>
    <row r="399" spans="5:14">
      <c r="E399"/>
      <c r="F399"/>
      <c r="J399"/>
      <c r="M399"/>
      <c r="N399"/>
    </row>
    <row r="400" spans="5:14">
      <c r="E400"/>
      <c r="F400"/>
      <c r="J400"/>
      <c r="M400"/>
      <c r="N400"/>
    </row>
    <row r="401" spans="5:14">
      <c r="E401"/>
      <c r="F401"/>
      <c r="J401"/>
      <c r="M401"/>
      <c r="N401"/>
    </row>
    <row r="402" spans="5:14">
      <c r="E402"/>
      <c r="F402"/>
      <c r="J402"/>
      <c r="M402"/>
      <c r="N402"/>
    </row>
    <row r="403" spans="5:14">
      <c r="E403"/>
      <c r="F403"/>
      <c r="J403"/>
      <c r="M403"/>
      <c r="N403"/>
    </row>
    <row r="404" spans="5:14">
      <c r="E404"/>
      <c r="F404"/>
      <c r="J404"/>
      <c r="M404"/>
      <c r="N404"/>
    </row>
    <row r="405" spans="5:14">
      <c r="E405"/>
      <c r="F405"/>
      <c r="J405"/>
      <c r="M405"/>
      <c r="N405"/>
    </row>
    <row r="406" spans="5:14">
      <c r="E406"/>
      <c r="F406"/>
      <c r="J406"/>
      <c r="M406"/>
      <c r="N406"/>
    </row>
    <row r="407" spans="5:14">
      <c r="E407"/>
      <c r="F407"/>
      <c r="J407"/>
      <c r="M407"/>
      <c r="N407"/>
    </row>
    <row r="408" spans="5:14">
      <c r="E408"/>
      <c r="F408"/>
      <c r="J408"/>
      <c r="M408"/>
      <c r="N408"/>
    </row>
    <row r="409" spans="5:14">
      <c r="E409"/>
      <c r="F409"/>
      <c r="J409"/>
      <c r="M409"/>
      <c r="N409"/>
    </row>
    <row r="410" spans="5:14">
      <c r="E410"/>
      <c r="F410"/>
      <c r="J410"/>
      <c r="M410"/>
      <c r="N410"/>
    </row>
    <row r="411" spans="5:14">
      <c r="E411"/>
      <c r="F411"/>
      <c r="J411"/>
      <c r="M411"/>
      <c r="N411"/>
    </row>
    <row r="412" spans="5:14">
      <c r="E412"/>
      <c r="F412"/>
      <c r="J412"/>
      <c r="M412"/>
      <c r="N412"/>
    </row>
    <row r="413" spans="5:14">
      <c r="E413"/>
      <c r="F413"/>
      <c r="J413"/>
      <c r="M413"/>
      <c r="N413"/>
    </row>
    <row r="414" spans="5:14">
      <c r="E414"/>
      <c r="F414"/>
      <c r="J414"/>
      <c r="M414"/>
      <c r="N414"/>
    </row>
    <row r="415" spans="5:14">
      <c r="E415"/>
      <c r="F415"/>
      <c r="J415"/>
      <c r="M415"/>
      <c r="N415"/>
    </row>
    <row r="416" spans="5:14">
      <c r="E416"/>
      <c r="F416"/>
      <c r="J416"/>
      <c r="M416"/>
      <c r="N416"/>
    </row>
    <row r="417" spans="5:14">
      <c r="E417"/>
      <c r="F417"/>
      <c r="J417"/>
      <c r="M417"/>
      <c r="N417"/>
    </row>
    <row r="418" spans="5:14">
      <c r="E418"/>
      <c r="F418"/>
      <c r="J418"/>
      <c r="M418"/>
      <c r="N418"/>
    </row>
    <row r="419" spans="5:14">
      <c r="E419"/>
      <c r="F419"/>
      <c r="J419"/>
      <c r="M419"/>
      <c r="N419"/>
    </row>
    <row r="420" spans="5:14">
      <c r="E420"/>
      <c r="F420"/>
      <c r="J420"/>
      <c r="M420"/>
      <c r="N420"/>
    </row>
    <row r="421" spans="5:14">
      <c r="E421"/>
      <c r="F421"/>
      <c r="J421"/>
      <c r="M421"/>
      <c r="N421"/>
    </row>
    <row r="422" spans="5:14">
      <c r="E422"/>
      <c r="F422"/>
      <c r="J422"/>
      <c r="M422"/>
      <c r="N422"/>
    </row>
    <row r="423" spans="5:14">
      <c r="E423"/>
      <c r="F423"/>
      <c r="J423"/>
      <c r="M423"/>
      <c r="N423"/>
    </row>
    <row r="424" spans="5:14">
      <c r="E424"/>
      <c r="F424"/>
      <c r="J424"/>
      <c r="M424"/>
      <c r="N424"/>
    </row>
    <row r="425" spans="5:14">
      <c r="E425"/>
      <c r="F425"/>
      <c r="J425"/>
      <c r="M425"/>
      <c r="N425"/>
    </row>
    <row r="426" spans="5:14">
      <c r="E426"/>
      <c r="F426"/>
      <c r="J426"/>
      <c r="M426"/>
      <c r="N426"/>
    </row>
    <row r="427" spans="5:14">
      <c r="E427"/>
      <c r="F427"/>
      <c r="J427"/>
      <c r="M427"/>
      <c r="N427"/>
    </row>
    <row r="428" spans="5:14">
      <c r="E428"/>
      <c r="F428"/>
      <c r="J428"/>
      <c r="M428"/>
      <c r="N428"/>
    </row>
    <row r="429" spans="5:14">
      <c r="E429"/>
      <c r="F429"/>
      <c r="J429"/>
      <c r="M429"/>
      <c r="N429"/>
    </row>
    <row r="430" spans="5:14">
      <c r="E430"/>
      <c r="F430"/>
      <c r="J430"/>
      <c r="M430"/>
      <c r="N430"/>
    </row>
    <row r="431" spans="5:14">
      <c r="E431"/>
      <c r="F431"/>
      <c r="J431"/>
      <c r="M431"/>
      <c r="N431"/>
    </row>
    <row r="432" spans="5:14">
      <c r="E432"/>
      <c r="F432"/>
      <c r="J432"/>
      <c r="M432"/>
      <c r="N432"/>
    </row>
    <row r="433" spans="5:14">
      <c r="E433"/>
      <c r="F433"/>
      <c r="J433"/>
      <c r="M433"/>
      <c r="N433"/>
    </row>
    <row r="434" spans="5:14">
      <c r="E434"/>
      <c r="F434"/>
      <c r="J434"/>
      <c r="M434"/>
      <c r="N434"/>
    </row>
    <row r="435" spans="5:14">
      <c r="E435"/>
      <c r="F435"/>
      <c r="J435"/>
      <c r="M435"/>
      <c r="N435"/>
    </row>
    <row r="436" spans="5:14">
      <c r="E436"/>
      <c r="F436"/>
      <c r="J436"/>
      <c r="M436"/>
      <c r="N436"/>
    </row>
    <row r="437" spans="5:14">
      <c r="E437"/>
      <c r="F437"/>
      <c r="J437"/>
      <c r="M437"/>
      <c r="N437"/>
    </row>
    <row r="438" spans="5:14">
      <c r="E438"/>
      <c r="F438"/>
      <c r="J438"/>
      <c r="M438"/>
      <c r="N438"/>
    </row>
    <row r="439" spans="5:14">
      <c r="E439"/>
      <c r="F439"/>
      <c r="J439"/>
      <c r="M439"/>
      <c r="N439"/>
    </row>
    <row r="440" spans="5:14">
      <c r="E440"/>
      <c r="F440"/>
      <c r="J440"/>
      <c r="M440"/>
      <c r="N440"/>
    </row>
    <row r="441" spans="5:14">
      <c r="E441"/>
      <c r="F441"/>
      <c r="J441"/>
      <c r="M441"/>
      <c r="N441"/>
    </row>
    <row r="442" spans="5:14">
      <c r="E442"/>
      <c r="F442"/>
      <c r="J442"/>
      <c r="M442"/>
      <c r="N442"/>
    </row>
    <row r="443" spans="5:14">
      <c r="E443"/>
      <c r="F443"/>
      <c r="J443"/>
      <c r="M443"/>
      <c r="N443"/>
    </row>
    <row r="444" spans="5:14">
      <c r="E444"/>
      <c r="F444"/>
      <c r="J444"/>
      <c r="M444"/>
      <c r="N444"/>
    </row>
    <row r="445" spans="5:14">
      <c r="E445"/>
      <c r="F445"/>
      <c r="J445"/>
      <c r="M445"/>
      <c r="N445"/>
    </row>
    <row r="446" spans="5:14">
      <c r="E446"/>
      <c r="F446"/>
      <c r="J446"/>
      <c r="M446"/>
      <c r="N446"/>
    </row>
    <row r="447" spans="5:14">
      <c r="E447"/>
      <c r="F447"/>
      <c r="J447"/>
      <c r="M447"/>
      <c r="N447"/>
    </row>
    <row r="448" spans="5:14">
      <c r="E448"/>
      <c r="F448"/>
      <c r="J448"/>
      <c r="M448"/>
      <c r="N448"/>
    </row>
    <row r="449" spans="5:14">
      <c r="E449"/>
      <c r="F449"/>
      <c r="J449"/>
      <c r="M449"/>
      <c r="N449"/>
    </row>
    <row r="450" spans="5:14">
      <c r="E450"/>
      <c r="F450"/>
      <c r="J450"/>
      <c r="M450"/>
      <c r="N450"/>
    </row>
    <row r="451" spans="5:14">
      <c r="E451"/>
      <c r="F451"/>
      <c r="J451"/>
      <c r="M451"/>
      <c r="N451"/>
    </row>
    <row r="452" spans="5:14">
      <c r="E452"/>
      <c r="F452"/>
      <c r="J452"/>
      <c r="M452"/>
      <c r="N452"/>
    </row>
    <row r="453" spans="5:14">
      <c r="E453"/>
      <c r="F453"/>
      <c r="J453"/>
      <c r="M453"/>
      <c r="N453"/>
    </row>
    <row r="454" spans="5:14">
      <c r="E454"/>
      <c r="F454"/>
      <c r="J454"/>
      <c r="M454"/>
      <c r="N454"/>
    </row>
    <row r="455" spans="5:14">
      <c r="E455"/>
      <c r="F455"/>
      <c r="J455"/>
      <c r="M455"/>
      <c r="N455"/>
    </row>
    <row r="456" spans="5:14">
      <c r="E456"/>
      <c r="F456"/>
      <c r="J456"/>
      <c r="M456"/>
      <c r="N456"/>
    </row>
    <row r="457" spans="5:14">
      <c r="E457"/>
      <c r="F457"/>
      <c r="J457"/>
      <c r="M457"/>
      <c r="N457"/>
    </row>
    <row r="458" spans="5:14">
      <c r="E458"/>
      <c r="F458"/>
      <c r="J458"/>
      <c r="M458"/>
      <c r="N458"/>
    </row>
    <row r="459" spans="5:14">
      <c r="E459"/>
      <c r="F459"/>
      <c r="J459"/>
      <c r="M459"/>
      <c r="N459"/>
    </row>
    <row r="460" spans="5:14">
      <c r="E460"/>
      <c r="F460"/>
      <c r="J460"/>
      <c r="M460"/>
      <c r="N460"/>
    </row>
    <row r="461" spans="5:14">
      <c r="E461"/>
      <c r="F461"/>
      <c r="J461"/>
      <c r="M461"/>
      <c r="N461"/>
    </row>
    <row r="462" spans="5:14">
      <c r="E462"/>
      <c r="F462"/>
      <c r="J462"/>
      <c r="M462"/>
      <c r="N462"/>
    </row>
    <row r="463" spans="5:14">
      <c r="E463"/>
      <c r="F463"/>
      <c r="J463"/>
      <c r="M463"/>
      <c r="N463"/>
    </row>
    <row r="464" spans="5:14">
      <c r="E464"/>
      <c r="F464"/>
      <c r="J464"/>
      <c r="M464"/>
      <c r="N464"/>
    </row>
    <row r="465" spans="5:14">
      <c r="E465"/>
      <c r="F465"/>
      <c r="J465"/>
      <c r="M465"/>
      <c r="N465"/>
    </row>
    <row r="466" spans="5:14">
      <c r="E466"/>
      <c r="F466"/>
      <c r="J466"/>
      <c r="M466"/>
      <c r="N466"/>
    </row>
    <row r="467" spans="5:14">
      <c r="E467"/>
      <c r="F467"/>
      <c r="J467"/>
      <c r="M467"/>
      <c r="N467"/>
    </row>
    <row r="468" spans="5:14">
      <c r="E468"/>
      <c r="F468"/>
      <c r="J468"/>
      <c r="M468"/>
      <c r="N468"/>
    </row>
    <row r="469" spans="5:14">
      <c r="E469"/>
      <c r="F469"/>
      <c r="J469"/>
      <c r="M469"/>
      <c r="N469"/>
    </row>
    <row r="470" spans="5:14">
      <c r="E470"/>
      <c r="F470"/>
      <c r="J470"/>
      <c r="M470"/>
      <c r="N470"/>
    </row>
    <row r="471" spans="5:14">
      <c r="E471"/>
      <c r="F471"/>
      <c r="J471"/>
      <c r="M471"/>
      <c r="N471"/>
    </row>
    <row r="472" spans="5:14">
      <c r="E472"/>
      <c r="F472"/>
      <c r="J472"/>
      <c r="M472"/>
      <c r="N472"/>
    </row>
    <row r="473" spans="5:14">
      <c r="E473"/>
      <c r="F473"/>
      <c r="J473"/>
      <c r="M473"/>
      <c r="N473"/>
    </row>
    <row r="474" spans="5:14">
      <c r="E474"/>
      <c r="F474"/>
      <c r="J474"/>
      <c r="M474"/>
      <c r="N474"/>
    </row>
    <row r="475" spans="5:14">
      <c r="E475"/>
      <c r="F475"/>
      <c r="J475"/>
      <c r="M475"/>
      <c r="N475"/>
    </row>
    <row r="476" spans="5:14">
      <c r="E476"/>
      <c r="F476"/>
      <c r="J476"/>
      <c r="M476"/>
      <c r="N476"/>
    </row>
    <row r="477" spans="5:14">
      <c r="E477"/>
      <c r="F477"/>
      <c r="J477"/>
      <c r="M477"/>
      <c r="N477"/>
    </row>
    <row r="478" spans="5:14">
      <c r="E478"/>
      <c r="F478"/>
      <c r="J478"/>
      <c r="M478"/>
      <c r="N478"/>
    </row>
    <row r="479" spans="5:14">
      <c r="E479"/>
      <c r="F479"/>
      <c r="J479"/>
      <c r="M479"/>
      <c r="N479"/>
    </row>
    <row r="480" spans="5:14">
      <c r="E480"/>
      <c r="F480"/>
      <c r="J480"/>
      <c r="M480"/>
      <c r="N480"/>
    </row>
    <row r="481" spans="5:14">
      <c r="E481"/>
      <c r="F481"/>
      <c r="J481"/>
      <c r="M481"/>
      <c r="N481"/>
    </row>
    <row r="482" spans="5:14">
      <c r="E482"/>
      <c r="F482"/>
      <c r="J482"/>
      <c r="M482"/>
      <c r="N482"/>
    </row>
    <row r="483" spans="5:14">
      <c r="E483"/>
      <c r="F483"/>
      <c r="J483"/>
      <c r="M483"/>
      <c r="N483"/>
    </row>
    <row r="484" spans="5:14">
      <c r="E484"/>
      <c r="F484"/>
      <c r="J484"/>
      <c r="M484"/>
      <c r="N484"/>
    </row>
    <row r="485" spans="5:14">
      <c r="E485"/>
      <c r="F485"/>
      <c r="J485"/>
      <c r="M485"/>
      <c r="N485"/>
    </row>
    <row r="486" spans="5:14">
      <c r="E486"/>
      <c r="F486"/>
      <c r="J486"/>
      <c r="M486"/>
      <c r="N486"/>
    </row>
    <row r="487" spans="5:14">
      <c r="E487"/>
      <c r="F487"/>
      <c r="J487"/>
      <c r="M487"/>
      <c r="N487"/>
    </row>
    <row r="488" spans="5:14">
      <c r="E488"/>
      <c r="F488"/>
      <c r="J488"/>
      <c r="M488"/>
      <c r="N488"/>
    </row>
    <row r="489" spans="5:14">
      <c r="E489"/>
      <c r="F489"/>
      <c r="J489"/>
      <c r="M489"/>
      <c r="N489"/>
    </row>
    <row r="490" spans="5:14">
      <c r="E490"/>
      <c r="F490"/>
      <c r="J490"/>
      <c r="M490"/>
      <c r="N490"/>
    </row>
    <row r="491" spans="5:14">
      <c r="E491"/>
      <c r="F491"/>
      <c r="J491"/>
      <c r="M491"/>
      <c r="N491"/>
    </row>
    <row r="492" spans="5:14">
      <c r="E492"/>
      <c r="F492"/>
      <c r="J492"/>
      <c r="M492"/>
      <c r="N492"/>
    </row>
    <row r="493" spans="5:14">
      <c r="E493"/>
      <c r="F493"/>
      <c r="J493"/>
      <c r="M493"/>
      <c r="N493"/>
    </row>
    <row r="494" spans="5:14">
      <c r="E494"/>
      <c r="F494"/>
      <c r="J494"/>
      <c r="M494"/>
      <c r="N494"/>
    </row>
    <row r="495" spans="5:14">
      <c r="E495"/>
      <c r="F495"/>
      <c r="J495"/>
      <c r="M495"/>
      <c r="N495"/>
    </row>
    <row r="496" spans="5:14">
      <c r="E496"/>
      <c r="F496"/>
      <c r="J496"/>
      <c r="M496"/>
      <c r="N496"/>
    </row>
    <row r="497" spans="5:14">
      <c r="E497"/>
      <c r="F497"/>
      <c r="J497"/>
      <c r="M497"/>
      <c r="N497"/>
    </row>
    <row r="498" spans="5:14">
      <c r="E498"/>
      <c r="F498"/>
      <c r="J498"/>
      <c r="M498"/>
      <c r="N498"/>
    </row>
    <row r="499" spans="5:14">
      <c r="E499"/>
      <c r="F499"/>
      <c r="J499"/>
      <c r="M499"/>
      <c r="N499"/>
    </row>
    <row r="500" spans="5:14">
      <c r="E500"/>
      <c r="F500"/>
      <c r="J500"/>
      <c r="M500"/>
      <c r="N500"/>
    </row>
    <row r="501" spans="5:14">
      <c r="E501"/>
      <c r="F501"/>
      <c r="J501"/>
      <c r="M501"/>
      <c r="N501"/>
    </row>
    <row r="502" spans="5:14">
      <c r="E502"/>
      <c r="F502"/>
      <c r="J502"/>
      <c r="M502"/>
      <c r="N502"/>
    </row>
    <row r="503" spans="5:14">
      <c r="E503"/>
      <c r="F503"/>
      <c r="J503"/>
      <c r="M503"/>
      <c r="N503"/>
    </row>
    <row r="504" spans="5:14">
      <c r="E504"/>
      <c r="F504"/>
      <c r="J504"/>
      <c r="M504"/>
      <c r="N504"/>
    </row>
    <row r="505" spans="5:14">
      <c r="E505"/>
      <c r="F505"/>
      <c r="J505"/>
      <c r="M505"/>
      <c r="N505"/>
    </row>
    <row r="506" spans="5:14">
      <c r="E506"/>
      <c r="F506"/>
      <c r="J506"/>
      <c r="M506"/>
      <c r="N506"/>
    </row>
    <row r="507" spans="5:14">
      <c r="E507"/>
      <c r="F507"/>
      <c r="J507"/>
      <c r="M507"/>
      <c r="N507"/>
    </row>
    <row r="508" spans="5:14">
      <c r="E508"/>
      <c r="F508"/>
      <c r="J508"/>
      <c r="M508"/>
      <c r="N508"/>
    </row>
    <row r="509" spans="5:14">
      <c r="E509"/>
      <c r="F509"/>
      <c r="J509"/>
      <c r="M509"/>
      <c r="N509"/>
    </row>
    <row r="510" spans="5:14">
      <c r="E510"/>
      <c r="F510"/>
      <c r="J510"/>
      <c r="M510"/>
      <c r="N510"/>
    </row>
    <row r="511" spans="5:14">
      <c r="E511"/>
      <c r="F511"/>
      <c r="J511"/>
      <c r="M511"/>
      <c r="N511"/>
    </row>
    <row r="512" spans="5:14">
      <c r="E512"/>
      <c r="F512"/>
      <c r="J512"/>
      <c r="M512"/>
      <c r="N512"/>
    </row>
    <row r="513" spans="5:14">
      <c r="E513"/>
      <c r="F513"/>
      <c r="J513"/>
      <c r="M513"/>
      <c r="N513"/>
    </row>
    <row r="514" spans="5:14">
      <c r="E514"/>
      <c r="F514"/>
      <c r="J514"/>
      <c r="M514"/>
      <c r="N514"/>
    </row>
    <row r="515" spans="5:14">
      <c r="E515"/>
      <c r="F515"/>
      <c r="J515"/>
      <c r="M515"/>
      <c r="N515"/>
    </row>
    <row r="516" spans="5:14">
      <c r="E516"/>
      <c r="F516"/>
      <c r="J516"/>
      <c r="M516"/>
      <c r="N516"/>
    </row>
    <row r="517" spans="5:14">
      <c r="E517"/>
      <c r="F517"/>
      <c r="J517"/>
      <c r="M517"/>
      <c r="N517"/>
    </row>
    <row r="518" spans="5:14">
      <c r="E518"/>
      <c r="F518"/>
      <c r="J518"/>
      <c r="M518"/>
      <c r="N518"/>
    </row>
    <row r="519" spans="5:14">
      <c r="E519"/>
      <c r="F519"/>
      <c r="J519"/>
      <c r="M519"/>
      <c r="N519"/>
    </row>
    <row r="520" spans="5:14">
      <c r="E520"/>
      <c r="F520"/>
      <c r="J520"/>
      <c r="M520"/>
      <c r="N520"/>
    </row>
    <row r="521" spans="5:14">
      <c r="E521"/>
      <c r="F521"/>
      <c r="J521"/>
      <c r="M521"/>
      <c r="N521"/>
    </row>
    <row r="522" spans="5:14">
      <c r="E522"/>
      <c r="F522"/>
      <c r="J522"/>
      <c r="M522"/>
      <c r="N522"/>
    </row>
    <row r="523" spans="5:14">
      <c r="E523"/>
      <c r="F523"/>
      <c r="J523"/>
      <c r="M523"/>
      <c r="N523"/>
    </row>
    <row r="524" spans="5:14">
      <c r="E524"/>
      <c r="F524"/>
      <c r="J524"/>
      <c r="M524"/>
      <c r="N524"/>
    </row>
    <row r="525" spans="5:14">
      <c r="E525"/>
      <c r="F525"/>
      <c r="J525"/>
      <c r="M525"/>
      <c r="N525"/>
    </row>
    <row r="526" spans="5:14">
      <c r="E526"/>
      <c r="F526"/>
      <c r="J526"/>
      <c r="M526"/>
      <c r="N526"/>
    </row>
    <row r="527" spans="5:14">
      <c r="E527"/>
      <c r="F527"/>
      <c r="J527"/>
      <c r="M527"/>
      <c r="N527"/>
    </row>
    <row r="528" spans="5:14">
      <c r="E528"/>
      <c r="F528"/>
      <c r="J528"/>
      <c r="M528"/>
      <c r="N528"/>
    </row>
    <row r="529" spans="5:14">
      <c r="E529"/>
      <c r="F529"/>
      <c r="J529"/>
      <c r="M529"/>
      <c r="N529"/>
    </row>
    <row r="530" spans="5:14">
      <c r="E530"/>
      <c r="F530"/>
      <c r="J530"/>
      <c r="M530"/>
      <c r="N530"/>
    </row>
    <row r="531" spans="5:14">
      <c r="E531"/>
      <c r="F531"/>
      <c r="J531"/>
      <c r="M531"/>
      <c r="N531"/>
    </row>
    <row r="532" spans="5:14">
      <c r="E532"/>
      <c r="F532"/>
      <c r="J532"/>
      <c r="M532"/>
      <c r="N532"/>
    </row>
    <row r="533" spans="5:14">
      <c r="E533"/>
      <c r="F533"/>
      <c r="J533"/>
      <c r="M533"/>
      <c r="N533"/>
    </row>
    <row r="534" spans="5:14">
      <c r="E534"/>
      <c r="F534"/>
      <c r="J534"/>
      <c r="M534"/>
      <c r="N534"/>
    </row>
    <row r="535" spans="5:14">
      <c r="E535"/>
      <c r="F535"/>
      <c r="J535"/>
      <c r="M535"/>
      <c r="N535"/>
    </row>
    <row r="536" spans="5:14">
      <c r="E536"/>
      <c r="F536"/>
      <c r="J536"/>
      <c r="M536"/>
      <c r="N536"/>
    </row>
    <row r="537" spans="5:14">
      <c r="E537"/>
      <c r="F537"/>
      <c r="J537"/>
      <c r="M537"/>
      <c r="N537"/>
    </row>
    <row r="538" spans="5:14">
      <c r="E538"/>
      <c r="F538"/>
      <c r="J538"/>
      <c r="M538"/>
      <c r="N538"/>
    </row>
    <row r="539" spans="5:14">
      <c r="E539"/>
      <c r="F539"/>
      <c r="J539"/>
      <c r="M539"/>
      <c r="N539"/>
    </row>
    <row r="540" spans="5:14">
      <c r="E540"/>
      <c r="F540"/>
      <c r="J540"/>
      <c r="M540"/>
      <c r="N540"/>
    </row>
    <row r="541" spans="5:14">
      <c r="E541"/>
      <c r="F541"/>
      <c r="J541"/>
      <c r="M541"/>
      <c r="N541"/>
    </row>
    <row r="542" spans="5:14">
      <c r="E542"/>
      <c r="F542"/>
      <c r="J542"/>
      <c r="M542"/>
      <c r="N542"/>
    </row>
    <row r="543" spans="5:14">
      <c r="E543"/>
      <c r="F543"/>
      <c r="J543"/>
      <c r="M543"/>
      <c r="N543"/>
    </row>
    <row r="544" spans="5:14">
      <c r="E544"/>
      <c r="F544"/>
      <c r="J544"/>
      <c r="M544"/>
      <c r="N544"/>
    </row>
    <row r="545" spans="5:14">
      <c r="E545"/>
      <c r="F545"/>
      <c r="J545"/>
      <c r="M545"/>
      <c r="N545"/>
    </row>
    <row r="546" spans="5:14">
      <c r="E546"/>
      <c r="F546"/>
      <c r="J546"/>
      <c r="M546"/>
      <c r="N546"/>
    </row>
    <row r="547" spans="5:14">
      <c r="E547"/>
      <c r="F547"/>
      <c r="J547"/>
      <c r="M547"/>
      <c r="N547"/>
    </row>
    <row r="548" spans="5:14">
      <c r="E548"/>
      <c r="F548"/>
      <c r="J548"/>
      <c r="M548"/>
      <c r="N548"/>
    </row>
    <row r="549" spans="5:14">
      <c r="E549"/>
      <c r="F549"/>
      <c r="J549"/>
      <c r="M549"/>
      <c r="N549"/>
    </row>
    <row r="550" spans="5:14">
      <c r="E550"/>
      <c r="F550"/>
      <c r="J550"/>
      <c r="M550"/>
      <c r="N550"/>
    </row>
    <row r="551" spans="5:14">
      <c r="E551"/>
      <c r="F551"/>
      <c r="J551"/>
      <c r="M551"/>
      <c r="N551"/>
    </row>
    <row r="552" spans="5:14">
      <c r="E552"/>
      <c r="F552"/>
      <c r="J552"/>
      <c r="M552"/>
      <c r="N552"/>
    </row>
    <row r="553" spans="5:14">
      <c r="E553"/>
      <c r="F553"/>
      <c r="J553"/>
      <c r="M553"/>
      <c r="N553"/>
    </row>
    <row r="554" spans="5:14">
      <c r="E554"/>
      <c r="F554"/>
      <c r="J554"/>
      <c r="M554"/>
      <c r="N554"/>
    </row>
    <row r="555" spans="5:14">
      <c r="E555"/>
      <c r="F555"/>
      <c r="J555"/>
      <c r="M555"/>
      <c r="N555"/>
    </row>
    <row r="556" spans="5:14">
      <c r="E556"/>
      <c r="F556"/>
      <c r="J556"/>
      <c r="M556"/>
      <c r="N556"/>
    </row>
    <row r="557" spans="5:14">
      <c r="E557"/>
      <c r="F557"/>
      <c r="J557"/>
      <c r="M557"/>
      <c r="N557"/>
    </row>
    <row r="558" spans="5:14">
      <c r="E558"/>
      <c r="F558"/>
      <c r="J558"/>
      <c r="M558"/>
      <c r="N558"/>
    </row>
    <row r="559" spans="5:14">
      <c r="E559"/>
      <c r="F559"/>
      <c r="J559"/>
      <c r="M559"/>
      <c r="N559"/>
    </row>
    <row r="560" spans="5:14">
      <c r="E560"/>
      <c r="F560"/>
      <c r="J560"/>
      <c r="M560"/>
      <c r="N560"/>
    </row>
    <row r="561" spans="5:14">
      <c r="E561"/>
      <c r="F561"/>
      <c r="J561"/>
      <c r="M561"/>
      <c r="N561"/>
    </row>
    <row r="562" spans="5:14">
      <c r="E562"/>
      <c r="F562"/>
      <c r="J562"/>
      <c r="M562"/>
      <c r="N562"/>
    </row>
    <row r="563" spans="5:14">
      <c r="E563"/>
      <c r="F563"/>
      <c r="J563"/>
      <c r="M563"/>
      <c r="N563"/>
    </row>
    <row r="564" spans="5:14">
      <c r="E564"/>
      <c r="F564"/>
      <c r="J564"/>
      <c r="M564"/>
      <c r="N564"/>
    </row>
    <row r="565" spans="5:14">
      <c r="E565"/>
      <c r="F565"/>
      <c r="J565"/>
      <c r="M565"/>
      <c r="N565"/>
    </row>
    <row r="566" spans="5:14">
      <c r="E566"/>
      <c r="F566"/>
      <c r="J566"/>
      <c r="M566"/>
      <c r="N566"/>
    </row>
    <row r="567" spans="5:14">
      <c r="E567"/>
      <c r="F567"/>
      <c r="J567"/>
      <c r="M567"/>
      <c r="N567"/>
    </row>
    <row r="568" spans="5:14">
      <c r="E568"/>
      <c r="F568"/>
      <c r="J568"/>
      <c r="M568"/>
      <c r="N568"/>
    </row>
    <row r="569" spans="5:14">
      <c r="E569"/>
      <c r="F569"/>
      <c r="J569"/>
      <c r="M569"/>
      <c r="N569"/>
    </row>
    <row r="570" spans="5:14">
      <c r="E570"/>
      <c r="F570"/>
      <c r="J570"/>
      <c r="M570"/>
      <c r="N570"/>
    </row>
    <row r="571" spans="5:14">
      <c r="E571"/>
      <c r="F571"/>
      <c r="J571"/>
      <c r="M571"/>
      <c r="N571"/>
    </row>
    <row r="572" spans="5:14">
      <c r="E572"/>
      <c r="F572"/>
      <c r="J572"/>
      <c r="M572"/>
      <c r="N572"/>
    </row>
    <row r="573" spans="5:14">
      <c r="E573"/>
      <c r="F573"/>
      <c r="J573"/>
      <c r="M573"/>
      <c r="N573"/>
    </row>
    <row r="574" spans="5:14">
      <c r="E574"/>
      <c r="F574"/>
      <c r="J574"/>
      <c r="M574"/>
      <c r="N574"/>
    </row>
    <row r="575" spans="5:14">
      <c r="E575"/>
      <c r="F575"/>
      <c r="J575"/>
      <c r="M575"/>
      <c r="N575"/>
    </row>
    <row r="576" spans="5:14">
      <c r="E576"/>
      <c r="F576"/>
      <c r="J576"/>
      <c r="M576"/>
      <c r="N576"/>
    </row>
    <row r="577" spans="5:14">
      <c r="E577"/>
      <c r="F577"/>
      <c r="J577"/>
      <c r="M577"/>
      <c r="N577"/>
    </row>
    <row r="578" spans="5:14">
      <c r="E578"/>
      <c r="F578"/>
      <c r="J578"/>
      <c r="M578"/>
      <c r="N578"/>
    </row>
    <row r="579" spans="5:14">
      <c r="E579"/>
      <c r="F579"/>
      <c r="J579"/>
      <c r="M579"/>
      <c r="N579"/>
    </row>
    <row r="580" spans="5:14">
      <c r="E580"/>
      <c r="F580"/>
      <c r="J580"/>
      <c r="M580"/>
      <c r="N580"/>
    </row>
    <row r="581" spans="5:14">
      <c r="E581"/>
      <c r="F581"/>
      <c r="J581"/>
      <c r="M581"/>
      <c r="N581"/>
    </row>
    <row r="582" spans="5:14">
      <c r="E582"/>
      <c r="F582"/>
      <c r="J582"/>
      <c r="M582"/>
      <c r="N582"/>
    </row>
    <row r="583" spans="5:14">
      <c r="E583"/>
      <c r="F583"/>
      <c r="J583"/>
      <c r="M583"/>
      <c r="N583"/>
    </row>
    <row r="584" spans="5:14">
      <c r="E584"/>
      <c r="F584"/>
      <c r="J584"/>
      <c r="M584"/>
      <c r="N584"/>
    </row>
    <row r="585" spans="5:14">
      <c r="E585"/>
      <c r="F585"/>
      <c r="J585"/>
      <c r="M585"/>
      <c r="N585"/>
    </row>
    <row r="586" spans="5:14">
      <c r="E586"/>
      <c r="F586"/>
      <c r="J586"/>
      <c r="M586"/>
      <c r="N586"/>
    </row>
    <row r="587" spans="5:14">
      <c r="E587"/>
      <c r="F587"/>
      <c r="J587"/>
      <c r="M587"/>
      <c r="N587"/>
    </row>
    <row r="588" spans="5:14">
      <c r="E588"/>
      <c r="F588"/>
      <c r="J588"/>
      <c r="M588"/>
      <c r="N588"/>
    </row>
    <row r="589" spans="5:14">
      <c r="E589"/>
      <c r="F589"/>
      <c r="J589"/>
      <c r="M589"/>
      <c r="N589"/>
    </row>
    <row r="590" spans="5:14">
      <c r="E590"/>
      <c r="F590"/>
      <c r="J590"/>
      <c r="M590"/>
      <c r="N590"/>
    </row>
    <row r="591" spans="5:14">
      <c r="E591"/>
      <c r="F591"/>
      <c r="J591"/>
      <c r="M591"/>
      <c r="N591"/>
    </row>
    <row r="592" spans="5:14">
      <c r="E592"/>
      <c r="F592"/>
      <c r="J592"/>
      <c r="M592"/>
      <c r="N592"/>
    </row>
    <row r="593" spans="5:14">
      <c r="E593"/>
      <c r="F593"/>
      <c r="J593"/>
      <c r="M593"/>
      <c r="N593"/>
    </row>
    <row r="594" spans="5:14">
      <c r="E594"/>
      <c r="F594"/>
      <c r="J594"/>
      <c r="M594"/>
      <c r="N594"/>
    </row>
    <row r="595" spans="5:14">
      <c r="E595"/>
      <c r="F595"/>
      <c r="J595"/>
      <c r="M595"/>
      <c r="N595"/>
    </row>
    <row r="596" spans="5:14">
      <c r="E596"/>
      <c r="F596"/>
      <c r="J596"/>
      <c r="M596"/>
      <c r="N596"/>
    </row>
    <row r="597" spans="5:14">
      <c r="E597"/>
      <c r="F597"/>
      <c r="J597"/>
      <c r="M597"/>
      <c r="N597"/>
    </row>
    <row r="598" spans="5:14">
      <c r="E598"/>
      <c r="F598"/>
      <c r="J598"/>
      <c r="M598"/>
      <c r="N598"/>
    </row>
    <row r="599" spans="5:14">
      <c r="E599"/>
      <c r="F599"/>
      <c r="J599"/>
      <c r="M599"/>
      <c r="N599"/>
    </row>
    <row r="600" spans="5:14">
      <c r="E600"/>
      <c r="F600"/>
      <c r="J600"/>
      <c r="M600"/>
      <c r="N600"/>
    </row>
    <row r="601" spans="5:14">
      <c r="E601"/>
      <c r="F601"/>
      <c r="J601"/>
      <c r="M601"/>
      <c r="N601"/>
    </row>
    <row r="602" spans="5:14">
      <c r="E602"/>
      <c r="F602"/>
      <c r="J602"/>
      <c r="M602"/>
      <c r="N602"/>
    </row>
    <row r="603" spans="5:14">
      <c r="E603"/>
      <c r="F603"/>
      <c r="J603"/>
      <c r="M603"/>
      <c r="N603"/>
    </row>
    <row r="604" spans="5:14">
      <c r="E604"/>
      <c r="F604"/>
      <c r="J604"/>
      <c r="M604"/>
      <c r="N604"/>
    </row>
    <row r="605" spans="5:14">
      <c r="E605"/>
      <c r="F605"/>
      <c r="J605"/>
      <c r="M605"/>
      <c r="N605"/>
    </row>
    <row r="606" spans="5:14">
      <c r="E606"/>
      <c r="F606"/>
      <c r="J606"/>
      <c r="M606"/>
      <c r="N606"/>
    </row>
    <row r="607" spans="5:14">
      <c r="E607"/>
      <c r="F607"/>
      <c r="J607"/>
      <c r="M607"/>
      <c r="N607"/>
    </row>
    <row r="608" spans="5:14">
      <c r="E608"/>
      <c r="F608"/>
      <c r="J608"/>
      <c r="M608"/>
      <c r="N608"/>
    </row>
    <row r="609" spans="5:14">
      <c r="E609"/>
      <c r="F609"/>
      <c r="J609"/>
      <c r="M609"/>
      <c r="N609"/>
    </row>
    <row r="610" spans="5:14">
      <c r="E610"/>
      <c r="F610"/>
      <c r="J610"/>
      <c r="M610"/>
      <c r="N610"/>
    </row>
    <row r="611" spans="5:14">
      <c r="E611"/>
      <c r="F611"/>
      <c r="J611"/>
      <c r="M611"/>
      <c r="N611"/>
    </row>
    <row r="612" spans="5:14">
      <c r="E612"/>
      <c r="F612"/>
      <c r="J612"/>
      <c r="M612"/>
      <c r="N612"/>
    </row>
    <row r="613" spans="5:14">
      <c r="E613"/>
      <c r="F613"/>
      <c r="J613"/>
      <c r="M613"/>
      <c r="N613"/>
    </row>
    <row r="614" spans="5:14">
      <c r="E614"/>
      <c r="F614"/>
      <c r="J614"/>
      <c r="M614"/>
      <c r="N614"/>
    </row>
    <row r="615" spans="5:14">
      <c r="E615"/>
      <c r="F615"/>
      <c r="J615"/>
      <c r="M615"/>
      <c r="N615"/>
    </row>
    <row r="616" spans="5:14">
      <c r="E616"/>
      <c r="F616"/>
      <c r="J616"/>
      <c r="M616"/>
      <c r="N616"/>
    </row>
    <row r="617" spans="5:14">
      <c r="E617"/>
      <c r="F617"/>
      <c r="J617"/>
      <c r="M617"/>
      <c r="N617"/>
    </row>
    <row r="618" spans="5:14">
      <c r="E618"/>
      <c r="F618"/>
      <c r="J618"/>
      <c r="M618"/>
      <c r="N618"/>
    </row>
    <row r="619" spans="5:14">
      <c r="E619"/>
      <c r="F619"/>
      <c r="J619"/>
      <c r="M619"/>
      <c r="N619"/>
    </row>
    <row r="620" spans="5:14">
      <c r="E620"/>
      <c r="F620"/>
      <c r="J620"/>
      <c r="M620"/>
      <c r="N620"/>
    </row>
    <row r="621" spans="5:14">
      <c r="E621"/>
      <c r="F621"/>
      <c r="J621"/>
      <c r="M621"/>
      <c r="N621"/>
    </row>
    <row r="622" spans="5:14">
      <c r="E622"/>
      <c r="F622"/>
      <c r="J622"/>
      <c r="M622"/>
      <c r="N622"/>
    </row>
    <row r="623" spans="5:14">
      <c r="E623"/>
      <c r="F623"/>
      <c r="J623"/>
      <c r="M623"/>
      <c r="N623"/>
    </row>
    <row r="624" spans="5:14">
      <c r="E624"/>
      <c r="F624"/>
      <c r="J624"/>
      <c r="M624"/>
      <c r="N624"/>
    </row>
    <row r="625" spans="5:14">
      <c r="E625"/>
      <c r="F625"/>
      <c r="J625"/>
      <c r="M625"/>
      <c r="N625"/>
    </row>
    <row r="626" spans="5:14">
      <c r="E626"/>
      <c r="F626"/>
      <c r="J626"/>
      <c r="M626"/>
      <c r="N626"/>
    </row>
    <row r="627" spans="5:14">
      <c r="E627"/>
      <c r="F627"/>
      <c r="J627"/>
      <c r="M627"/>
      <c r="N627"/>
    </row>
    <row r="628" spans="5:14">
      <c r="E628"/>
      <c r="F628"/>
      <c r="J628"/>
      <c r="M628"/>
      <c r="N628"/>
    </row>
    <row r="629" spans="5:14">
      <c r="E629"/>
      <c r="F629"/>
      <c r="J629"/>
      <c r="M629"/>
      <c r="N629"/>
    </row>
    <row r="630" spans="5:14">
      <c r="E630"/>
      <c r="F630"/>
      <c r="J630"/>
      <c r="M630"/>
      <c r="N630"/>
    </row>
    <row r="631" spans="5:14">
      <c r="E631"/>
      <c r="F631"/>
      <c r="J631"/>
      <c r="M631"/>
      <c r="N631"/>
    </row>
    <row r="632" spans="5:14">
      <c r="E632"/>
      <c r="F632"/>
      <c r="J632"/>
      <c r="M632"/>
      <c r="N632"/>
    </row>
    <row r="633" spans="5:14">
      <c r="E633"/>
      <c r="F633"/>
      <c r="J633"/>
      <c r="M633"/>
      <c r="N633"/>
    </row>
    <row r="634" spans="5:14">
      <c r="E634"/>
      <c r="F634"/>
      <c r="J634"/>
      <c r="M634"/>
      <c r="N634"/>
    </row>
    <row r="635" spans="5:14">
      <c r="E635"/>
      <c r="F635"/>
      <c r="J635"/>
      <c r="M635"/>
      <c r="N635"/>
    </row>
    <row r="636" spans="5:14">
      <c r="E636"/>
      <c r="F636"/>
      <c r="J636"/>
      <c r="M636"/>
      <c r="N636"/>
    </row>
    <row r="637" spans="5:14">
      <c r="E637"/>
      <c r="F637"/>
      <c r="J637"/>
      <c r="M637"/>
      <c r="N637"/>
    </row>
    <row r="638" spans="5:14">
      <c r="E638"/>
      <c r="F638"/>
      <c r="J638"/>
      <c r="M638"/>
      <c r="N638"/>
    </row>
    <row r="639" spans="5:14">
      <c r="E639"/>
      <c r="F639"/>
      <c r="J639"/>
      <c r="M639"/>
      <c r="N639"/>
    </row>
    <row r="640" spans="5:14">
      <c r="E640"/>
      <c r="F640"/>
      <c r="J640"/>
      <c r="M640"/>
      <c r="N640"/>
    </row>
    <row r="641" spans="5:14">
      <c r="E641"/>
      <c r="F641"/>
      <c r="J641"/>
      <c r="M641"/>
      <c r="N641"/>
    </row>
    <row r="642" spans="5:14">
      <c r="E642"/>
      <c r="F642"/>
      <c r="J642"/>
      <c r="M642"/>
      <c r="N642"/>
    </row>
    <row r="643" spans="5:14">
      <c r="E643"/>
      <c r="F643"/>
      <c r="J643"/>
      <c r="M643"/>
      <c r="N643"/>
    </row>
    <row r="644" spans="5:14">
      <c r="E644"/>
      <c r="F644"/>
      <c r="J644"/>
      <c r="M644"/>
      <c r="N644"/>
    </row>
    <row r="645" spans="5:14">
      <c r="E645"/>
      <c r="F645"/>
      <c r="J645"/>
      <c r="M645"/>
      <c r="N645"/>
    </row>
    <row r="646" spans="5:14">
      <c r="E646"/>
      <c r="F646"/>
      <c r="J646"/>
      <c r="M646"/>
      <c r="N646"/>
    </row>
    <row r="647" spans="5:14">
      <c r="E647"/>
      <c r="F647"/>
      <c r="J647"/>
      <c r="M647"/>
      <c r="N647"/>
    </row>
    <row r="648" spans="5:14">
      <c r="E648"/>
      <c r="F648"/>
      <c r="J648"/>
      <c r="M648"/>
      <c r="N648"/>
    </row>
    <row r="649" spans="5:14">
      <c r="E649"/>
      <c r="F649"/>
      <c r="J649"/>
      <c r="M649"/>
      <c r="N649"/>
    </row>
    <row r="650" spans="5:14">
      <c r="E650"/>
      <c r="F650"/>
      <c r="J650"/>
      <c r="M650"/>
      <c r="N650"/>
    </row>
    <row r="651" spans="5:14">
      <c r="E651"/>
      <c r="F651"/>
      <c r="J651"/>
      <c r="M651"/>
      <c r="N651"/>
    </row>
    <row r="652" spans="5:14">
      <c r="E652"/>
      <c r="F652"/>
      <c r="J652"/>
      <c r="M652"/>
      <c r="N652"/>
    </row>
    <row r="653" spans="5:14">
      <c r="E653"/>
      <c r="F653"/>
      <c r="J653"/>
      <c r="M653"/>
      <c r="N653"/>
    </row>
    <row r="654" spans="5:14">
      <c r="E654"/>
      <c r="F654"/>
      <c r="J654"/>
      <c r="M654"/>
      <c r="N654"/>
    </row>
    <row r="655" spans="5:14">
      <c r="E655"/>
      <c r="F655"/>
      <c r="J655"/>
      <c r="M655"/>
      <c r="N655"/>
    </row>
    <row r="656" spans="5:14">
      <c r="E656"/>
      <c r="F656"/>
      <c r="J656"/>
      <c r="M656"/>
      <c r="N656"/>
    </row>
    <row r="657" spans="5:14">
      <c r="E657"/>
      <c r="F657"/>
      <c r="J657"/>
      <c r="M657"/>
      <c r="N657"/>
    </row>
    <row r="658" spans="5:14">
      <c r="E658"/>
      <c r="F658"/>
      <c r="J658"/>
      <c r="M658"/>
      <c r="N658"/>
    </row>
    <row r="659" spans="5:14">
      <c r="E659"/>
      <c r="F659"/>
      <c r="J659"/>
      <c r="M659"/>
      <c r="N659"/>
    </row>
    <row r="660" spans="5:14">
      <c r="E660"/>
      <c r="F660"/>
      <c r="J660"/>
      <c r="M660"/>
      <c r="N660"/>
    </row>
    <row r="661" spans="5:14">
      <c r="E661"/>
      <c r="F661"/>
      <c r="J661"/>
      <c r="M661"/>
      <c r="N661"/>
    </row>
    <row r="662" spans="5:14">
      <c r="E662"/>
      <c r="F662"/>
      <c r="J662"/>
      <c r="M662"/>
      <c r="N662"/>
    </row>
    <row r="663" spans="5:14">
      <c r="E663"/>
      <c r="F663"/>
      <c r="J663"/>
      <c r="M663"/>
      <c r="N663"/>
    </row>
    <row r="664" spans="5:14">
      <c r="E664"/>
      <c r="F664"/>
      <c r="J664"/>
      <c r="M664"/>
      <c r="N664"/>
    </row>
    <row r="665" spans="5:14">
      <c r="E665"/>
      <c r="F665"/>
      <c r="J665"/>
      <c r="M665"/>
      <c r="N665"/>
    </row>
    <row r="666" spans="5:14">
      <c r="E666"/>
      <c r="F666"/>
      <c r="J666"/>
      <c r="M666"/>
      <c r="N666"/>
    </row>
    <row r="667" spans="5:14">
      <c r="E667"/>
      <c r="F667"/>
      <c r="J667"/>
      <c r="M667"/>
      <c r="N667"/>
    </row>
    <row r="668" spans="5:14">
      <c r="E668"/>
      <c r="F668"/>
      <c r="J668"/>
      <c r="M668"/>
      <c r="N668"/>
    </row>
    <row r="669" spans="5:14">
      <c r="E669"/>
      <c r="F669"/>
      <c r="J669"/>
      <c r="M669"/>
      <c r="N669"/>
    </row>
    <row r="670" spans="5:14">
      <c r="E670"/>
      <c r="F670"/>
      <c r="J670"/>
      <c r="M670"/>
      <c r="N670"/>
    </row>
    <row r="671" spans="5:14">
      <c r="E671"/>
      <c r="F671"/>
      <c r="J671"/>
      <c r="M671"/>
      <c r="N671"/>
    </row>
    <row r="672" spans="5:14">
      <c r="E672"/>
      <c r="F672"/>
      <c r="J672"/>
      <c r="M672"/>
      <c r="N672"/>
    </row>
    <row r="673" spans="5:14">
      <c r="E673"/>
      <c r="F673"/>
      <c r="J673"/>
      <c r="M673"/>
      <c r="N673"/>
    </row>
    <row r="674" spans="5:14">
      <c r="E674"/>
      <c r="F674"/>
      <c r="J674"/>
      <c r="M674"/>
      <c r="N674"/>
    </row>
    <row r="675" spans="5:14">
      <c r="E675"/>
      <c r="F675"/>
      <c r="J675"/>
      <c r="M675"/>
      <c r="N675"/>
    </row>
    <row r="676" spans="5:14">
      <c r="E676"/>
      <c r="F676"/>
      <c r="J676"/>
      <c r="M676"/>
      <c r="N676"/>
    </row>
    <row r="677" spans="5:14">
      <c r="E677"/>
      <c r="F677"/>
      <c r="J677"/>
      <c r="M677"/>
      <c r="N677"/>
    </row>
    <row r="678" spans="5:14">
      <c r="E678"/>
      <c r="F678"/>
      <c r="J678"/>
      <c r="M678"/>
      <c r="N678"/>
    </row>
    <row r="679" spans="5:14">
      <c r="E679"/>
      <c r="F679"/>
      <c r="J679"/>
      <c r="M679"/>
      <c r="N679"/>
    </row>
    <row r="680" spans="5:14">
      <c r="E680"/>
      <c r="F680"/>
      <c r="J680"/>
      <c r="M680"/>
      <c r="N680"/>
    </row>
    <row r="681" spans="5:14">
      <c r="E681"/>
      <c r="F681"/>
      <c r="J681"/>
      <c r="M681"/>
      <c r="N681"/>
    </row>
    <row r="682" spans="5:14">
      <c r="E682"/>
      <c r="F682"/>
      <c r="J682"/>
      <c r="M682"/>
      <c r="N682"/>
    </row>
    <row r="683" spans="5:14">
      <c r="E683"/>
      <c r="F683"/>
      <c r="J683"/>
      <c r="M683"/>
      <c r="N683"/>
    </row>
    <row r="684" spans="5:14">
      <c r="E684"/>
      <c r="F684"/>
      <c r="J684"/>
      <c r="M684"/>
      <c r="N684"/>
    </row>
    <row r="685" spans="5:14">
      <c r="E685"/>
      <c r="F685"/>
      <c r="J685"/>
      <c r="M685"/>
      <c r="N685"/>
    </row>
    <row r="686" spans="5:14">
      <c r="E686"/>
      <c r="F686"/>
      <c r="J686"/>
      <c r="M686"/>
      <c r="N686"/>
    </row>
    <row r="687" spans="5:14">
      <c r="E687"/>
      <c r="F687"/>
      <c r="J687"/>
      <c r="M687"/>
      <c r="N687"/>
    </row>
    <row r="688" spans="5:14">
      <c r="E688"/>
      <c r="F688"/>
      <c r="J688"/>
      <c r="M688"/>
      <c r="N688"/>
    </row>
    <row r="689" spans="5:14">
      <c r="E689"/>
      <c r="F689"/>
      <c r="J689"/>
      <c r="M689"/>
      <c r="N689"/>
    </row>
    <row r="690" spans="5:14">
      <c r="E690"/>
      <c r="F690"/>
      <c r="J690"/>
      <c r="M690"/>
      <c r="N690"/>
    </row>
    <row r="691" spans="5:14">
      <c r="E691"/>
      <c r="F691"/>
      <c r="J691"/>
      <c r="M691"/>
      <c r="N691"/>
    </row>
    <row r="692" spans="5:14">
      <c r="E692"/>
      <c r="F692"/>
      <c r="J692"/>
      <c r="M692"/>
      <c r="N692"/>
    </row>
    <row r="693" spans="5:14">
      <c r="E693"/>
      <c r="F693"/>
      <c r="J693"/>
      <c r="M693"/>
      <c r="N693"/>
    </row>
    <row r="694" spans="5:14">
      <c r="E694"/>
      <c r="F694"/>
      <c r="J694"/>
      <c r="M694"/>
      <c r="N694"/>
    </row>
    <row r="695" spans="5:14">
      <c r="E695"/>
      <c r="F695"/>
      <c r="J695"/>
      <c r="M695"/>
      <c r="N695"/>
    </row>
    <row r="696" spans="5:14">
      <c r="E696"/>
      <c r="F696"/>
      <c r="J696"/>
      <c r="M696"/>
      <c r="N696"/>
    </row>
    <row r="697" spans="5:14">
      <c r="E697"/>
      <c r="F697"/>
      <c r="J697"/>
      <c r="M697"/>
      <c r="N697"/>
    </row>
    <row r="698" spans="5:14">
      <c r="E698"/>
      <c r="F698"/>
      <c r="J698"/>
      <c r="M698"/>
      <c r="N698"/>
    </row>
    <row r="699" spans="5:14">
      <c r="E699"/>
      <c r="F699"/>
      <c r="J699"/>
      <c r="M699"/>
      <c r="N699"/>
    </row>
    <row r="700" spans="5:14">
      <c r="E700"/>
      <c r="F700"/>
      <c r="J700"/>
      <c r="M700"/>
      <c r="N700"/>
    </row>
    <row r="701" spans="5:14">
      <c r="E701"/>
      <c r="F701"/>
      <c r="J701"/>
      <c r="M701"/>
      <c r="N701"/>
    </row>
    <row r="702" spans="5:14">
      <c r="E702"/>
      <c r="F702"/>
      <c r="J702"/>
      <c r="M702"/>
      <c r="N702"/>
    </row>
    <row r="703" spans="5:14">
      <c r="E703"/>
      <c r="F703"/>
      <c r="J703"/>
      <c r="M703"/>
      <c r="N703"/>
    </row>
    <row r="704" spans="5:14">
      <c r="E704"/>
      <c r="F704"/>
      <c r="J704"/>
      <c r="M704"/>
      <c r="N704"/>
    </row>
    <row r="705" spans="5:14">
      <c r="E705"/>
      <c r="F705"/>
      <c r="J705"/>
      <c r="M705"/>
      <c r="N705"/>
    </row>
    <row r="706" spans="5:14">
      <c r="E706"/>
      <c r="F706"/>
      <c r="J706"/>
      <c r="M706"/>
      <c r="N706"/>
    </row>
    <row r="707" spans="5:14">
      <c r="E707"/>
      <c r="F707"/>
      <c r="J707"/>
      <c r="M707"/>
      <c r="N707"/>
    </row>
    <row r="708" spans="5:14">
      <c r="E708"/>
      <c r="F708"/>
      <c r="J708"/>
      <c r="M708"/>
      <c r="N708"/>
    </row>
    <row r="709" spans="5:14">
      <c r="E709"/>
      <c r="F709"/>
      <c r="J709"/>
      <c r="M709"/>
      <c r="N709"/>
    </row>
    <row r="710" spans="5:14">
      <c r="E710"/>
      <c r="F710"/>
      <c r="J710"/>
      <c r="M710"/>
      <c r="N710"/>
    </row>
    <row r="711" spans="5:14">
      <c r="E711"/>
      <c r="F711"/>
      <c r="J711"/>
      <c r="M711"/>
      <c r="N711"/>
    </row>
    <row r="712" spans="5:14">
      <c r="E712"/>
      <c r="F712"/>
      <c r="J712"/>
      <c r="M712"/>
      <c r="N712"/>
    </row>
    <row r="713" spans="5:14">
      <c r="E713"/>
      <c r="F713"/>
      <c r="J713"/>
      <c r="M713"/>
      <c r="N713"/>
    </row>
    <row r="714" spans="5:14">
      <c r="E714"/>
      <c r="F714"/>
      <c r="J714"/>
      <c r="M714"/>
      <c r="N714"/>
    </row>
    <row r="715" spans="5:14">
      <c r="E715"/>
      <c r="F715"/>
      <c r="J715"/>
      <c r="M715"/>
      <c r="N715"/>
    </row>
    <row r="716" spans="5:14">
      <c r="E716"/>
      <c r="F716"/>
      <c r="J716"/>
      <c r="M716"/>
      <c r="N716"/>
    </row>
    <row r="717" spans="5:14">
      <c r="E717"/>
      <c r="F717"/>
      <c r="J717"/>
      <c r="M717"/>
      <c r="N717"/>
    </row>
    <row r="718" spans="5:14">
      <c r="E718"/>
      <c r="F718"/>
      <c r="J718"/>
      <c r="M718"/>
      <c r="N718"/>
    </row>
    <row r="719" spans="5:14">
      <c r="E719"/>
      <c r="F719"/>
      <c r="J719"/>
      <c r="M719"/>
      <c r="N719"/>
    </row>
    <row r="720" spans="5:14">
      <c r="E720"/>
      <c r="F720"/>
      <c r="J720"/>
      <c r="M720"/>
      <c r="N720"/>
    </row>
    <row r="721" spans="5:14">
      <c r="E721"/>
      <c r="F721"/>
      <c r="J721"/>
      <c r="M721"/>
      <c r="N721"/>
    </row>
    <row r="722" spans="5:14">
      <c r="E722"/>
      <c r="F722"/>
      <c r="J722"/>
      <c r="M722"/>
      <c r="N722"/>
    </row>
    <row r="723" spans="5:14">
      <c r="E723"/>
      <c r="F723"/>
      <c r="J723"/>
      <c r="M723"/>
      <c r="N723"/>
    </row>
    <row r="724" spans="5:14">
      <c r="E724"/>
      <c r="F724"/>
      <c r="J724"/>
      <c r="M724"/>
      <c r="N724"/>
    </row>
    <row r="725" spans="5:14">
      <c r="E725"/>
      <c r="F725"/>
      <c r="J725"/>
      <c r="M725"/>
      <c r="N725"/>
    </row>
    <row r="726" spans="5:14">
      <c r="E726"/>
      <c r="F726"/>
      <c r="J726"/>
      <c r="M726"/>
      <c r="N726"/>
    </row>
    <row r="727" spans="5:14">
      <c r="E727"/>
      <c r="F727"/>
      <c r="J727"/>
      <c r="M727"/>
      <c r="N727"/>
    </row>
    <row r="728" spans="5:14">
      <c r="E728"/>
      <c r="F728"/>
      <c r="J728"/>
      <c r="M728"/>
      <c r="N728"/>
    </row>
    <row r="729" spans="5:14">
      <c r="E729"/>
      <c r="F729"/>
      <c r="J729"/>
      <c r="M729"/>
      <c r="N729"/>
    </row>
    <row r="730" spans="5:14">
      <c r="E730"/>
      <c r="F730"/>
      <c r="J730"/>
      <c r="M730"/>
      <c r="N730"/>
    </row>
    <row r="731" spans="5:14">
      <c r="E731"/>
      <c r="F731"/>
      <c r="J731"/>
      <c r="M731"/>
      <c r="N731"/>
    </row>
    <row r="732" spans="5:14">
      <c r="E732"/>
      <c r="F732"/>
      <c r="J732"/>
      <c r="M732"/>
      <c r="N732"/>
    </row>
    <row r="733" spans="5:14">
      <c r="E733"/>
      <c r="F733"/>
      <c r="J733"/>
      <c r="M733"/>
      <c r="N733"/>
    </row>
    <row r="734" spans="5:14">
      <c r="E734"/>
      <c r="F734"/>
      <c r="J734"/>
      <c r="M734"/>
      <c r="N734"/>
    </row>
    <row r="735" spans="5:14">
      <c r="E735"/>
      <c r="F735"/>
      <c r="J735"/>
      <c r="M735"/>
      <c r="N735"/>
    </row>
    <row r="736" spans="5:14">
      <c r="E736"/>
      <c r="F736"/>
      <c r="J736"/>
      <c r="M736"/>
      <c r="N736"/>
    </row>
    <row r="737" spans="5:14">
      <c r="E737"/>
      <c r="F737"/>
      <c r="J737"/>
      <c r="M737"/>
      <c r="N737"/>
    </row>
    <row r="738" spans="5:14">
      <c r="E738"/>
      <c r="F738"/>
      <c r="J738"/>
      <c r="M738"/>
      <c r="N738"/>
    </row>
    <row r="739" spans="5:14">
      <c r="E739"/>
      <c r="F739"/>
      <c r="J739"/>
      <c r="M739"/>
      <c r="N739"/>
    </row>
    <row r="740" spans="5:14">
      <c r="E740"/>
      <c r="F740"/>
      <c r="J740"/>
      <c r="M740"/>
      <c r="N740"/>
    </row>
    <row r="741" spans="5:14">
      <c r="E741"/>
      <c r="F741"/>
      <c r="J741"/>
      <c r="M741"/>
      <c r="N741"/>
    </row>
    <row r="742" spans="5:14">
      <c r="E742"/>
      <c r="F742"/>
      <c r="J742"/>
      <c r="M742"/>
      <c r="N742"/>
    </row>
    <row r="743" spans="5:14">
      <c r="E743"/>
      <c r="F743"/>
      <c r="J743"/>
      <c r="M743"/>
      <c r="N743"/>
    </row>
    <row r="744" spans="5:14">
      <c r="E744"/>
      <c r="F744"/>
      <c r="J744"/>
      <c r="M744"/>
      <c r="N744"/>
    </row>
    <row r="745" spans="5:14">
      <c r="E745"/>
      <c r="F745"/>
      <c r="J745"/>
      <c r="M745"/>
      <c r="N745"/>
    </row>
    <row r="746" spans="5:14">
      <c r="E746"/>
      <c r="F746"/>
      <c r="J746"/>
      <c r="M746"/>
      <c r="N746"/>
    </row>
    <row r="747" spans="5:14">
      <c r="E747"/>
      <c r="F747"/>
      <c r="J747"/>
      <c r="M747"/>
      <c r="N747"/>
    </row>
    <row r="748" spans="5:14">
      <c r="E748"/>
      <c r="F748"/>
      <c r="J748"/>
      <c r="M748"/>
      <c r="N748"/>
    </row>
    <row r="749" spans="5:14">
      <c r="E749"/>
      <c r="F749"/>
      <c r="J749"/>
      <c r="M749"/>
      <c r="N749"/>
    </row>
    <row r="750" spans="5:14">
      <c r="E750"/>
      <c r="F750"/>
      <c r="J750"/>
      <c r="M750"/>
      <c r="N750"/>
    </row>
    <row r="751" spans="5:14">
      <c r="E751"/>
      <c r="F751"/>
      <c r="J751"/>
      <c r="M751"/>
      <c r="N751"/>
    </row>
    <row r="752" spans="5:14">
      <c r="E752"/>
      <c r="F752"/>
      <c r="J752"/>
      <c r="M752"/>
      <c r="N752"/>
    </row>
    <row r="753" spans="5:14">
      <c r="E753"/>
      <c r="F753"/>
      <c r="J753"/>
      <c r="M753"/>
      <c r="N753"/>
    </row>
    <row r="754" spans="5:14">
      <c r="E754"/>
      <c r="F754"/>
      <c r="J754"/>
      <c r="M754"/>
      <c r="N754"/>
    </row>
    <row r="755" spans="5:14">
      <c r="E755"/>
      <c r="F755"/>
      <c r="J755"/>
      <c r="M755"/>
      <c r="N755"/>
    </row>
    <row r="756" spans="5:14">
      <c r="E756"/>
      <c r="F756"/>
      <c r="J756"/>
      <c r="M756"/>
      <c r="N756"/>
    </row>
    <row r="757" spans="5:14">
      <c r="E757"/>
      <c r="F757"/>
      <c r="J757"/>
      <c r="M757"/>
      <c r="N757"/>
    </row>
    <row r="758" spans="5:14">
      <c r="E758"/>
      <c r="F758"/>
      <c r="J758"/>
      <c r="M758"/>
      <c r="N758"/>
    </row>
    <row r="759" spans="5:14">
      <c r="E759"/>
      <c r="F759"/>
      <c r="J759"/>
      <c r="M759"/>
      <c r="N759"/>
    </row>
    <row r="760" spans="5:14">
      <c r="E760"/>
      <c r="F760"/>
      <c r="J760"/>
      <c r="M760"/>
      <c r="N760"/>
    </row>
    <row r="761" spans="5:14">
      <c r="E761"/>
      <c r="F761"/>
      <c r="J761"/>
      <c r="M761"/>
      <c r="N761"/>
    </row>
    <row r="762" spans="5:14">
      <c r="E762"/>
      <c r="F762"/>
      <c r="J762"/>
      <c r="M762"/>
      <c r="N762"/>
    </row>
    <row r="763" spans="5:14">
      <c r="E763"/>
      <c r="F763"/>
      <c r="J763"/>
      <c r="M763"/>
      <c r="N763"/>
    </row>
    <row r="764" spans="5:14">
      <c r="E764"/>
      <c r="F764"/>
      <c r="J764"/>
      <c r="M764"/>
      <c r="N764"/>
    </row>
    <row r="765" spans="5:14">
      <c r="E765"/>
      <c r="F765"/>
      <c r="J765"/>
      <c r="M765"/>
      <c r="N765"/>
    </row>
    <row r="766" spans="5:14">
      <c r="E766"/>
      <c r="F766"/>
      <c r="J766"/>
      <c r="M766"/>
      <c r="N766"/>
    </row>
    <row r="767" spans="5:14">
      <c r="E767"/>
      <c r="F767"/>
      <c r="J767"/>
      <c r="M767"/>
      <c r="N767"/>
    </row>
    <row r="768" spans="5:14">
      <c r="E768"/>
      <c r="F768"/>
      <c r="J768"/>
      <c r="M768"/>
      <c r="N768"/>
    </row>
    <row r="769" spans="5:14">
      <c r="E769"/>
      <c r="F769"/>
      <c r="J769"/>
      <c r="M769"/>
      <c r="N769"/>
    </row>
    <row r="770" spans="5:14">
      <c r="E770"/>
      <c r="F770"/>
      <c r="J770"/>
      <c r="M770"/>
      <c r="N770"/>
    </row>
    <row r="771" spans="5:14">
      <c r="E771"/>
      <c r="F771"/>
      <c r="J771"/>
      <c r="M771"/>
      <c r="N771"/>
    </row>
    <row r="772" spans="5:14">
      <c r="E772"/>
      <c r="F772"/>
      <c r="J772"/>
      <c r="M772"/>
      <c r="N772"/>
    </row>
    <row r="773" spans="5:14">
      <c r="E773"/>
      <c r="F773"/>
      <c r="J773"/>
      <c r="M773"/>
      <c r="N773"/>
    </row>
    <row r="774" spans="5:14">
      <c r="E774"/>
      <c r="F774"/>
      <c r="J774"/>
      <c r="M774"/>
      <c r="N774"/>
    </row>
    <row r="775" spans="5:14">
      <c r="E775"/>
      <c r="F775"/>
      <c r="J775"/>
      <c r="M775"/>
      <c r="N775"/>
    </row>
    <row r="776" spans="5:14">
      <c r="E776"/>
      <c r="F776"/>
      <c r="J776"/>
      <c r="M776"/>
      <c r="N776"/>
    </row>
    <row r="777" spans="5:14">
      <c r="E777"/>
      <c r="F777"/>
      <c r="J777"/>
      <c r="M777"/>
      <c r="N777"/>
    </row>
    <row r="778" spans="5:14">
      <c r="E778"/>
      <c r="F778"/>
      <c r="J778"/>
      <c r="M778"/>
      <c r="N778"/>
    </row>
    <row r="779" spans="5:14">
      <c r="E779"/>
      <c r="F779"/>
      <c r="J779"/>
      <c r="M779"/>
      <c r="N779"/>
    </row>
    <row r="780" spans="5:14">
      <c r="E780"/>
      <c r="F780"/>
      <c r="J780"/>
      <c r="M780"/>
      <c r="N780"/>
    </row>
    <row r="781" spans="5:14">
      <c r="E781"/>
      <c r="F781"/>
      <c r="J781"/>
      <c r="M781"/>
      <c r="N781"/>
    </row>
    <row r="782" spans="5:14">
      <c r="E782"/>
      <c r="F782"/>
      <c r="J782"/>
      <c r="M782"/>
      <c r="N782"/>
    </row>
    <row r="783" spans="5:14">
      <c r="E783"/>
      <c r="F783"/>
      <c r="J783"/>
      <c r="M783"/>
      <c r="N783"/>
    </row>
    <row r="784" spans="5:14">
      <c r="E784"/>
      <c r="F784"/>
      <c r="J784"/>
      <c r="M784"/>
      <c r="N784"/>
    </row>
    <row r="785" spans="5:14">
      <c r="E785"/>
      <c r="F785"/>
      <c r="J785"/>
      <c r="M785"/>
      <c r="N785"/>
    </row>
    <row r="786" spans="5:14">
      <c r="E786"/>
      <c r="F786"/>
      <c r="J786"/>
      <c r="M786"/>
      <c r="N786"/>
    </row>
    <row r="787" spans="5:14">
      <c r="E787"/>
      <c r="F787"/>
      <c r="J787"/>
      <c r="M787"/>
      <c r="N787"/>
    </row>
    <row r="788" spans="5:14">
      <c r="E788"/>
      <c r="F788"/>
      <c r="J788"/>
      <c r="M788"/>
      <c r="N788"/>
    </row>
    <row r="789" spans="5:14">
      <c r="E789"/>
      <c r="F789"/>
      <c r="J789"/>
      <c r="M789"/>
      <c r="N789"/>
    </row>
    <row r="790" spans="5:14">
      <c r="E790"/>
      <c r="F790"/>
      <c r="J790"/>
      <c r="M790"/>
      <c r="N790"/>
    </row>
    <row r="791" spans="5:14">
      <c r="E791"/>
      <c r="F791"/>
      <c r="J791"/>
      <c r="M791"/>
      <c r="N791"/>
    </row>
    <row r="792" spans="5:14">
      <c r="E792"/>
      <c r="F792"/>
      <c r="J792"/>
      <c r="M792"/>
      <c r="N792"/>
    </row>
    <row r="793" spans="5:14">
      <c r="E793"/>
      <c r="F793"/>
      <c r="J793"/>
      <c r="M793"/>
      <c r="N793"/>
    </row>
    <row r="794" spans="5:14">
      <c r="E794"/>
      <c r="F794"/>
      <c r="J794"/>
      <c r="M794"/>
      <c r="N794"/>
    </row>
    <row r="795" spans="5:14">
      <c r="E795"/>
      <c r="F795"/>
      <c r="J795"/>
      <c r="M795"/>
      <c r="N795"/>
    </row>
    <row r="796" spans="5:14">
      <c r="E796"/>
      <c r="F796"/>
      <c r="J796"/>
      <c r="M796"/>
      <c r="N796"/>
    </row>
    <row r="797" spans="5:14">
      <c r="E797"/>
      <c r="F797"/>
      <c r="J797"/>
      <c r="M797"/>
      <c r="N797"/>
    </row>
    <row r="798" spans="5:14">
      <c r="E798"/>
      <c r="F798"/>
      <c r="J798"/>
      <c r="M798"/>
      <c r="N798"/>
    </row>
    <row r="799" spans="5:14">
      <c r="E799"/>
      <c r="F799"/>
      <c r="J799"/>
      <c r="M799"/>
      <c r="N799"/>
    </row>
    <row r="800" spans="5:14">
      <c r="E800"/>
      <c r="F800"/>
      <c r="J800"/>
      <c r="M800"/>
      <c r="N800"/>
    </row>
    <row r="801" spans="5:14">
      <c r="E801"/>
      <c r="F801"/>
      <c r="J801"/>
      <c r="M801"/>
      <c r="N801"/>
    </row>
    <row r="802" spans="5:14">
      <c r="E802"/>
      <c r="F802"/>
      <c r="J802"/>
      <c r="M802"/>
      <c r="N802"/>
    </row>
    <row r="803" spans="5:14">
      <c r="E803"/>
      <c r="F803"/>
      <c r="J803"/>
      <c r="M803"/>
      <c r="N803"/>
    </row>
    <row r="804" spans="5:14">
      <c r="E804"/>
      <c r="F804"/>
      <c r="J804"/>
      <c r="M804"/>
      <c r="N804"/>
    </row>
    <row r="805" spans="5:14">
      <c r="E805"/>
      <c r="F805"/>
      <c r="J805"/>
      <c r="M805"/>
      <c r="N805"/>
    </row>
    <row r="806" spans="5:14">
      <c r="E806"/>
      <c r="F806"/>
      <c r="J806"/>
      <c r="M806"/>
      <c r="N806"/>
    </row>
    <row r="807" spans="5:14">
      <c r="E807"/>
      <c r="F807"/>
      <c r="J807"/>
      <c r="M807"/>
      <c r="N807"/>
    </row>
    <row r="808" spans="5:14">
      <c r="E808"/>
      <c r="F808"/>
      <c r="J808"/>
      <c r="M808"/>
      <c r="N808"/>
    </row>
    <row r="809" spans="5:14">
      <c r="E809"/>
      <c r="F809"/>
      <c r="J809"/>
      <c r="M809"/>
      <c r="N809"/>
    </row>
    <row r="810" spans="5:14">
      <c r="E810"/>
      <c r="F810"/>
      <c r="J810"/>
      <c r="M810"/>
      <c r="N810"/>
    </row>
    <row r="811" spans="5:14">
      <c r="E811"/>
      <c r="F811"/>
      <c r="J811"/>
      <c r="M811"/>
      <c r="N811"/>
    </row>
    <row r="812" spans="5:14">
      <c r="E812"/>
      <c r="F812"/>
      <c r="J812"/>
      <c r="M812"/>
      <c r="N812"/>
    </row>
    <row r="813" spans="5:14">
      <c r="E813"/>
      <c r="F813"/>
      <c r="J813"/>
      <c r="M813"/>
      <c r="N813"/>
    </row>
    <row r="814" spans="5:14">
      <c r="E814"/>
      <c r="F814"/>
      <c r="J814"/>
      <c r="M814"/>
      <c r="N814"/>
    </row>
    <row r="815" spans="5:14">
      <c r="E815"/>
      <c r="F815"/>
      <c r="J815"/>
      <c r="M815"/>
      <c r="N815"/>
    </row>
    <row r="816" spans="5:14">
      <c r="E816"/>
      <c r="F816"/>
      <c r="J816"/>
      <c r="M816"/>
      <c r="N816"/>
    </row>
    <row r="817" spans="5:14">
      <c r="E817"/>
      <c r="F817"/>
      <c r="J817"/>
      <c r="M817"/>
      <c r="N817"/>
    </row>
    <row r="818" spans="5:14">
      <c r="E818"/>
      <c r="F818"/>
      <c r="J818"/>
      <c r="M818"/>
      <c r="N818"/>
    </row>
    <row r="819" spans="5:14">
      <c r="E819"/>
      <c r="F819"/>
      <c r="J819"/>
      <c r="M819"/>
      <c r="N819"/>
    </row>
    <row r="820" spans="5:14">
      <c r="E820"/>
      <c r="F820"/>
      <c r="J820"/>
      <c r="M820"/>
      <c r="N820"/>
    </row>
    <row r="821" spans="5:14">
      <c r="E821"/>
      <c r="F821"/>
      <c r="J821"/>
      <c r="M821"/>
      <c r="N821"/>
    </row>
    <row r="822" spans="5:14">
      <c r="E822"/>
      <c r="F822"/>
      <c r="J822"/>
      <c r="M822"/>
      <c r="N822"/>
    </row>
    <row r="823" spans="5:14">
      <c r="E823"/>
      <c r="F823"/>
      <c r="J823"/>
      <c r="M823"/>
      <c r="N823"/>
    </row>
    <row r="824" spans="5:14">
      <c r="E824"/>
      <c r="F824"/>
      <c r="J824"/>
      <c r="M824"/>
      <c r="N824"/>
    </row>
    <row r="825" spans="5:14">
      <c r="E825"/>
      <c r="F825"/>
      <c r="J825"/>
      <c r="M825"/>
      <c r="N825"/>
    </row>
    <row r="826" spans="5:14">
      <c r="E826"/>
      <c r="F826"/>
      <c r="J826"/>
      <c r="M826"/>
      <c r="N826"/>
    </row>
    <row r="827" spans="5:14">
      <c r="E827"/>
      <c r="F827"/>
      <c r="J827"/>
      <c r="M827"/>
      <c r="N827"/>
    </row>
    <row r="828" spans="5:14">
      <c r="E828"/>
      <c r="F828"/>
      <c r="J828"/>
      <c r="M828"/>
      <c r="N828"/>
    </row>
    <row r="829" spans="5:14">
      <c r="E829"/>
      <c r="F829"/>
      <c r="J829"/>
      <c r="M829"/>
      <c r="N829"/>
    </row>
    <row r="830" spans="5:14">
      <c r="E830"/>
      <c r="F830"/>
      <c r="J830"/>
      <c r="M830"/>
      <c r="N830"/>
    </row>
    <row r="831" spans="5:14">
      <c r="E831"/>
      <c r="F831"/>
      <c r="J831"/>
      <c r="M831"/>
      <c r="N831"/>
    </row>
    <row r="832" spans="5:14">
      <c r="E832"/>
      <c r="F832"/>
      <c r="J832"/>
      <c r="M832"/>
      <c r="N832"/>
    </row>
    <row r="833" spans="5:14">
      <c r="E833"/>
      <c r="F833"/>
      <c r="J833"/>
      <c r="M833"/>
      <c r="N833"/>
    </row>
    <row r="834" spans="5:14">
      <c r="E834"/>
      <c r="F834"/>
      <c r="J834"/>
      <c r="M834"/>
      <c r="N834"/>
    </row>
    <row r="835" spans="5:14">
      <c r="E835"/>
      <c r="F835"/>
      <c r="J835"/>
      <c r="M835"/>
      <c r="N835"/>
    </row>
    <row r="836" spans="5:14">
      <c r="E836"/>
      <c r="F836"/>
      <c r="J836"/>
      <c r="M836"/>
      <c r="N836"/>
    </row>
    <row r="837" spans="5:14">
      <c r="E837"/>
      <c r="F837"/>
      <c r="J837"/>
      <c r="M837"/>
      <c r="N837"/>
    </row>
    <row r="838" spans="5:14">
      <c r="E838"/>
      <c r="F838"/>
      <c r="J838"/>
      <c r="M838"/>
      <c r="N838"/>
    </row>
    <row r="839" spans="5:14">
      <c r="E839"/>
      <c r="F839"/>
      <c r="J839"/>
      <c r="M839"/>
      <c r="N839"/>
    </row>
    <row r="840" spans="5:14">
      <c r="E840"/>
      <c r="F840"/>
      <c r="J840"/>
      <c r="M840"/>
      <c r="N840"/>
    </row>
    <row r="841" spans="5:14">
      <c r="E841"/>
      <c r="F841"/>
      <c r="J841"/>
      <c r="M841"/>
      <c r="N841"/>
    </row>
    <row r="842" spans="5:14">
      <c r="E842"/>
      <c r="F842"/>
      <c r="J842"/>
      <c r="M842"/>
      <c r="N842"/>
    </row>
    <row r="843" spans="5:14">
      <c r="E843"/>
      <c r="F843"/>
      <c r="J843"/>
      <c r="M843"/>
      <c r="N843"/>
    </row>
    <row r="844" spans="5:14">
      <c r="E844"/>
      <c r="F844"/>
      <c r="J844"/>
      <c r="M844"/>
      <c r="N844"/>
    </row>
    <row r="845" spans="5:14">
      <c r="E845"/>
      <c r="F845"/>
      <c r="J845"/>
      <c r="M845"/>
      <c r="N845"/>
    </row>
    <row r="846" spans="5:14">
      <c r="E846"/>
      <c r="F846"/>
      <c r="J846"/>
      <c r="M846"/>
      <c r="N846"/>
    </row>
    <row r="847" spans="5:14">
      <c r="E847"/>
      <c r="F847"/>
      <c r="J847"/>
      <c r="M847"/>
      <c r="N847"/>
    </row>
    <row r="848" spans="5:14">
      <c r="E848"/>
      <c r="F848"/>
      <c r="J848"/>
      <c r="M848"/>
      <c r="N848"/>
    </row>
    <row r="849" spans="5:14">
      <c r="E849"/>
      <c r="F849"/>
      <c r="J849"/>
      <c r="M849"/>
      <c r="N849"/>
    </row>
    <row r="850" spans="5:14">
      <c r="E850"/>
      <c r="F850"/>
      <c r="J850"/>
      <c r="M850"/>
      <c r="N850"/>
    </row>
    <row r="851" spans="5:14">
      <c r="E851"/>
      <c r="F851"/>
      <c r="J851"/>
      <c r="M851"/>
      <c r="N851"/>
    </row>
    <row r="852" spans="5:14">
      <c r="E852"/>
      <c r="F852"/>
      <c r="J852"/>
      <c r="M852"/>
      <c r="N852"/>
    </row>
    <row r="853" spans="5:14">
      <c r="E853"/>
      <c r="F853"/>
      <c r="J853"/>
      <c r="M853"/>
      <c r="N853"/>
    </row>
    <row r="854" spans="5:14">
      <c r="E854"/>
      <c r="F854"/>
      <c r="J854"/>
      <c r="M854"/>
      <c r="N854"/>
    </row>
    <row r="855" spans="5:14">
      <c r="E855"/>
      <c r="F855"/>
      <c r="J855"/>
      <c r="M855"/>
      <c r="N855"/>
    </row>
    <row r="856" spans="5:14">
      <c r="E856"/>
      <c r="F856"/>
      <c r="J856"/>
      <c r="M856"/>
      <c r="N856"/>
    </row>
    <row r="857" spans="5:14">
      <c r="E857"/>
      <c r="F857"/>
      <c r="J857"/>
      <c r="M857"/>
      <c r="N857"/>
    </row>
    <row r="858" spans="5:14">
      <c r="E858"/>
      <c r="F858"/>
      <c r="J858"/>
      <c r="M858"/>
      <c r="N858"/>
    </row>
    <row r="859" spans="5:14">
      <c r="E859"/>
      <c r="F859"/>
      <c r="J859"/>
      <c r="M859"/>
      <c r="N859"/>
    </row>
    <row r="860" spans="5:14">
      <c r="E860"/>
      <c r="F860"/>
      <c r="J860"/>
      <c r="M860"/>
      <c r="N860"/>
    </row>
    <row r="861" spans="5:14">
      <c r="E861"/>
      <c r="F861"/>
      <c r="J861"/>
      <c r="M861"/>
      <c r="N861"/>
    </row>
    <row r="862" spans="5:14">
      <c r="E862"/>
      <c r="F862"/>
      <c r="J862"/>
      <c r="M862"/>
      <c r="N862"/>
    </row>
    <row r="863" spans="5:14">
      <c r="E863"/>
      <c r="F863"/>
      <c r="J863"/>
      <c r="M863"/>
      <c r="N863"/>
    </row>
    <row r="864" spans="5:14">
      <c r="E864"/>
      <c r="F864"/>
      <c r="J864"/>
      <c r="M864"/>
      <c r="N864"/>
    </row>
    <row r="865" spans="5:14">
      <c r="E865"/>
      <c r="F865"/>
      <c r="J865"/>
      <c r="M865"/>
      <c r="N865"/>
    </row>
    <row r="866" spans="5:14">
      <c r="E866"/>
      <c r="F866"/>
      <c r="J866"/>
      <c r="M866"/>
      <c r="N866"/>
    </row>
    <row r="867" spans="5:14">
      <c r="E867"/>
      <c r="F867"/>
      <c r="J867"/>
      <c r="M867"/>
      <c r="N867"/>
    </row>
    <row r="868" spans="5:14">
      <c r="E868"/>
      <c r="F868"/>
      <c r="J868"/>
      <c r="M868"/>
      <c r="N868"/>
    </row>
    <row r="869" spans="5:14">
      <c r="E869"/>
      <c r="F869"/>
      <c r="J869"/>
      <c r="M869"/>
      <c r="N869"/>
    </row>
    <row r="870" spans="5:14">
      <c r="E870"/>
      <c r="F870"/>
      <c r="J870"/>
      <c r="M870"/>
      <c r="N870"/>
    </row>
    <row r="871" spans="5:14">
      <c r="E871"/>
      <c r="F871"/>
      <c r="J871"/>
      <c r="M871"/>
      <c r="N871"/>
    </row>
    <row r="872" spans="5:14">
      <c r="E872"/>
      <c r="F872"/>
      <c r="J872"/>
      <c r="M872"/>
      <c r="N872"/>
    </row>
    <row r="873" spans="5:14">
      <c r="E873"/>
      <c r="F873"/>
      <c r="J873"/>
      <c r="M873"/>
      <c r="N873"/>
    </row>
    <row r="874" spans="5:14">
      <c r="E874"/>
      <c r="F874"/>
      <c r="J874"/>
      <c r="M874"/>
      <c r="N874"/>
    </row>
    <row r="875" spans="5:14">
      <c r="E875"/>
      <c r="F875"/>
      <c r="J875"/>
      <c r="M875"/>
      <c r="N875"/>
    </row>
    <row r="876" spans="5:14">
      <c r="E876"/>
      <c r="F876"/>
      <c r="J876"/>
      <c r="M876"/>
      <c r="N876"/>
    </row>
    <row r="877" spans="5:14">
      <c r="E877"/>
      <c r="F877"/>
      <c r="J877"/>
      <c r="M877"/>
      <c r="N877"/>
    </row>
    <row r="878" spans="5:14">
      <c r="E878"/>
      <c r="F878"/>
      <c r="J878"/>
      <c r="M878"/>
      <c r="N878"/>
    </row>
    <row r="879" spans="5:14">
      <c r="E879"/>
      <c r="F879"/>
      <c r="J879"/>
      <c r="M879"/>
      <c r="N879"/>
    </row>
    <row r="880" spans="5:14">
      <c r="E880"/>
      <c r="F880"/>
      <c r="J880"/>
      <c r="M880"/>
      <c r="N880"/>
    </row>
    <row r="881" spans="5:14">
      <c r="E881"/>
      <c r="F881"/>
      <c r="J881"/>
      <c r="M881"/>
      <c r="N881"/>
    </row>
    <row r="882" spans="5:14">
      <c r="E882"/>
      <c r="F882"/>
      <c r="J882"/>
      <c r="M882"/>
      <c r="N882"/>
    </row>
    <row r="883" spans="5:14">
      <c r="E883"/>
      <c r="F883"/>
      <c r="J883"/>
      <c r="M883"/>
      <c r="N883"/>
    </row>
    <row r="884" spans="5:14">
      <c r="E884"/>
      <c r="F884"/>
      <c r="J884"/>
      <c r="M884"/>
      <c r="N884"/>
    </row>
    <row r="885" spans="5:14">
      <c r="E885"/>
      <c r="F885"/>
      <c r="J885"/>
      <c r="M885"/>
      <c r="N885"/>
    </row>
    <row r="886" spans="5:14">
      <c r="E886"/>
      <c r="F886"/>
      <c r="J886"/>
      <c r="M886"/>
      <c r="N886"/>
    </row>
    <row r="887" spans="5:14">
      <c r="E887"/>
      <c r="F887"/>
      <c r="J887"/>
      <c r="M887"/>
      <c r="N887"/>
    </row>
    <row r="888" spans="5:14">
      <c r="E888"/>
      <c r="F888"/>
      <c r="J888"/>
      <c r="M888"/>
      <c r="N888"/>
    </row>
    <row r="889" spans="5:14">
      <c r="E889"/>
      <c r="F889"/>
      <c r="J889"/>
      <c r="M889"/>
      <c r="N889"/>
    </row>
    <row r="890" spans="5:14">
      <c r="E890"/>
      <c r="F890"/>
      <c r="J890"/>
      <c r="M890"/>
      <c r="N890"/>
    </row>
    <row r="891" spans="5:14">
      <c r="E891"/>
      <c r="F891"/>
      <c r="J891"/>
      <c r="M891"/>
      <c r="N891"/>
    </row>
    <row r="892" spans="5:14">
      <c r="E892"/>
      <c r="F892"/>
      <c r="J892"/>
      <c r="M892"/>
      <c r="N892"/>
    </row>
    <row r="893" spans="5:14">
      <c r="E893"/>
      <c r="F893"/>
      <c r="J893"/>
      <c r="M893"/>
      <c r="N893"/>
    </row>
    <row r="894" spans="5:14">
      <c r="E894"/>
      <c r="F894"/>
      <c r="J894"/>
      <c r="M894"/>
      <c r="N894"/>
    </row>
    <row r="895" spans="5:14">
      <c r="E895"/>
      <c r="F895"/>
      <c r="J895"/>
      <c r="M895"/>
      <c r="N895"/>
    </row>
    <row r="896" spans="5:14">
      <c r="E896"/>
      <c r="F896"/>
      <c r="J896"/>
      <c r="M896"/>
      <c r="N896"/>
    </row>
    <row r="897" spans="5:14">
      <c r="E897"/>
      <c r="F897"/>
      <c r="J897"/>
      <c r="M897"/>
      <c r="N897"/>
    </row>
    <row r="898" spans="5:14">
      <c r="E898"/>
      <c r="F898"/>
      <c r="J898"/>
      <c r="M898"/>
      <c r="N898"/>
    </row>
    <row r="899" spans="5:14">
      <c r="E899"/>
      <c r="F899"/>
      <c r="J899"/>
      <c r="M899"/>
      <c r="N899"/>
    </row>
    <row r="900" spans="5:14">
      <c r="E900"/>
      <c r="F900"/>
      <c r="J900"/>
      <c r="M900"/>
      <c r="N900"/>
    </row>
    <row r="901" spans="5:14">
      <c r="E901"/>
      <c r="F901"/>
      <c r="J901"/>
      <c r="M901"/>
      <c r="N901"/>
    </row>
    <row r="902" spans="5:14">
      <c r="E902"/>
      <c r="F902"/>
      <c r="J902"/>
      <c r="M902"/>
      <c r="N902"/>
    </row>
    <row r="903" spans="5:14">
      <c r="E903"/>
      <c r="F903"/>
      <c r="J903"/>
      <c r="M903"/>
      <c r="N903"/>
    </row>
    <row r="904" spans="5:14">
      <c r="E904"/>
      <c r="F904"/>
      <c r="J904"/>
      <c r="M904"/>
      <c r="N904"/>
    </row>
    <row r="905" spans="5:14">
      <c r="E905"/>
      <c r="F905"/>
      <c r="J905"/>
      <c r="M905"/>
      <c r="N905"/>
    </row>
    <row r="906" spans="5:14">
      <c r="E906"/>
      <c r="F906"/>
      <c r="J906"/>
      <c r="M906"/>
      <c r="N906"/>
    </row>
    <row r="907" spans="5:14">
      <c r="E907"/>
      <c r="F907"/>
      <c r="J907"/>
      <c r="M907"/>
      <c r="N907"/>
    </row>
    <row r="908" spans="5:14">
      <c r="E908"/>
      <c r="F908"/>
      <c r="J908"/>
      <c r="M908"/>
      <c r="N908"/>
    </row>
    <row r="909" spans="5:14">
      <c r="E909"/>
      <c r="F909"/>
      <c r="J909"/>
      <c r="M909"/>
      <c r="N909"/>
    </row>
    <row r="910" spans="5:14">
      <c r="E910"/>
      <c r="F910"/>
      <c r="J910"/>
      <c r="M910"/>
      <c r="N910"/>
    </row>
    <row r="911" spans="5:14">
      <c r="E911"/>
      <c r="F911"/>
      <c r="J911"/>
      <c r="M911"/>
      <c r="N911"/>
    </row>
    <row r="912" spans="5:14">
      <c r="E912"/>
      <c r="F912"/>
      <c r="J912"/>
      <c r="M912"/>
      <c r="N912"/>
    </row>
    <row r="913" spans="5:14">
      <c r="E913"/>
      <c r="F913"/>
      <c r="J913"/>
      <c r="M913"/>
      <c r="N913"/>
    </row>
    <row r="914" spans="5:14">
      <c r="E914"/>
      <c r="F914"/>
      <c r="J914"/>
      <c r="M914"/>
      <c r="N914"/>
    </row>
    <row r="915" spans="5:14">
      <c r="E915"/>
      <c r="F915"/>
      <c r="J915"/>
      <c r="M915"/>
      <c r="N915"/>
    </row>
    <row r="916" spans="5:14">
      <c r="E916"/>
      <c r="F916"/>
      <c r="J916"/>
      <c r="M916"/>
      <c r="N916"/>
    </row>
    <row r="917" spans="5:14">
      <c r="E917"/>
      <c r="F917"/>
      <c r="J917"/>
      <c r="M917"/>
      <c r="N917"/>
    </row>
    <row r="918" spans="5:14">
      <c r="E918"/>
      <c r="F918"/>
      <c r="J918"/>
      <c r="M918"/>
      <c r="N918"/>
    </row>
    <row r="919" spans="5:14">
      <c r="E919"/>
      <c r="F919"/>
      <c r="J919"/>
      <c r="M919"/>
      <c r="N919"/>
    </row>
    <row r="920" spans="5:14">
      <c r="E920"/>
      <c r="F920"/>
      <c r="J920"/>
      <c r="M920"/>
      <c r="N920"/>
    </row>
    <row r="921" spans="5:14">
      <c r="E921"/>
      <c r="F921"/>
      <c r="J921"/>
      <c r="M921"/>
      <c r="N921"/>
    </row>
    <row r="922" spans="5:14">
      <c r="E922"/>
      <c r="F922"/>
      <c r="J922"/>
      <c r="M922"/>
      <c r="N922"/>
    </row>
    <row r="923" spans="5:14">
      <c r="E923"/>
      <c r="F923"/>
      <c r="J923"/>
      <c r="M923"/>
      <c r="N923"/>
    </row>
    <row r="924" spans="5:14">
      <c r="E924"/>
      <c r="F924"/>
      <c r="J924"/>
      <c r="M924"/>
      <c r="N924"/>
    </row>
    <row r="925" spans="5:14">
      <c r="E925"/>
      <c r="F925"/>
      <c r="J925"/>
      <c r="M925"/>
      <c r="N925"/>
    </row>
    <row r="926" spans="5:14">
      <c r="E926"/>
      <c r="F926"/>
      <c r="J926"/>
      <c r="M926"/>
      <c r="N926"/>
    </row>
    <row r="927" spans="5:14">
      <c r="E927"/>
      <c r="F927"/>
      <c r="J927"/>
      <c r="M927"/>
      <c r="N927"/>
    </row>
    <row r="928" spans="5:14">
      <c r="E928"/>
      <c r="F928"/>
      <c r="J928"/>
      <c r="M928"/>
      <c r="N928"/>
    </row>
    <row r="929" spans="5:14">
      <c r="E929"/>
      <c r="F929"/>
      <c r="J929"/>
      <c r="M929"/>
      <c r="N929"/>
    </row>
    <row r="930" spans="5:14">
      <c r="E930"/>
      <c r="F930"/>
      <c r="J930"/>
      <c r="M930"/>
      <c r="N930"/>
    </row>
    <row r="931" spans="5:14">
      <c r="E931"/>
      <c r="F931"/>
      <c r="J931"/>
      <c r="M931"/>
      <c r="N931"/>
    </row>
    <row r="932" spans="5:14">
      <c r="E932"/>
      <c r="F932"/>
      <c r="J932"/>
      <c r="M932"/>
      <c r="N932"/>
    </row>
    <row r="933" spans="5:14">
      <c r="E933"/>
      <c r="F933"/>
      <c r="J933"/>
      <c r="M933"/>
      <c r="N933"/>
    </row>
    <row r="934" spans="5:14">
      <c r="E934"/>
      <c r="F934"/>
      <c r="J934"/>
      <c r="M934"/>
      <c r="N934"/>
    </row>
    <row r="935" spans="5:14">
      <c r="E935"/>
      <c r="F935"/>
      <c r="J935"/>
      <c r="M935"/>
      <c r="N935"/>
    </row>
    <row r="936" spans="5:14">
      <c r="E936"/>
      <c r="F936"/>
      <c r="J936"/>
      <c r="M936"/>
      <c r="N936"/>
    </row>
    <row r="937" spans="5:14">
      <c r="E937"/>
      <c r="F937"/>
      <c r="J937"/>
      <c r="M937"/>
      <c r="N937"/>
    </row>
    <row r="938" spans="5:14">
      <c r="E938"/>
      <c r="F938"/>
      <c r="J938"/>
      <c r="M938"/>
      <c r="N938"/>
    </row>
    <row r="939" spans="5:14">
      <c r="E939"/>
      <c r="F939"/>
      <c r="J939"/>
      <c r="M939"/>
      <c r="N939"/>
    </row>
    <row r="940" spans="5:14">
      <c r="E940"/>
      <c r="F940"/>
      <c r="J940"/>
      <c r="M940"/>
      <c r="N940"/>
    </row>
    <row r="941" spans="5:14">
      <c r="E941"/>
      <c r="F941"/>
      <c r="J941"/>
      <c r="M941"/>
      <c r="N941"/>
    </row>
    <row r="942" spans="5:14">
      <c r="E942"/>
      <c r="F942"/>
      <c r="J942"/>
      <c r="M942"/>
      <c r="N942"/>
    </row>
    <row r="943" spans="5:14">
      <c r="E943"/>
      <c r="F943"/>
      <c r="J943"/>
      <c r="M943"/>
      <c r="N943"/>
    </row>
    <row r="944" spans="5:14">
      <c r="E944"/>
      <c r="F944"/>
      <c r="J944"/>
      <c r="M944"/>
      <c r="N944"/>
    </row>
    <row r="945" spans="5:14">
      <c r="E945"/>
      <c r="F945"/>
      <c r="J945"/>
      <c r="M945"/>
      <c r="N945"/>
    </row>
    <row r="946" spans="5:14">
      <c r="E946"/>
      <c r="F946"/>
      <c r="J946"/>
      <c r="M946"/>
      <c r="N946"/>
    </row>
    <row r="947" spans="5:14">
      <c r="E947"/>
      <c r="F947"/>
      <c r="J947"/>
      <c r="M947"/>
      <c r="N947"/>
    </row>
    <row r="948" spans="5:14">
      <c r="E948"/>
      <c r="F948"/>
      <c r="J948"/>
      <c r="M948"/>
      <c r="N948"/>
    </row>
    <row r="949" spans="5:14">
      <c r="E949"/>
      <c r="F949"/>
      <c r="J949"/>
      <c r="M949"/>
      <c r="N949"/>
    </row>
    <row r="950" spans="5:14">
      <c r="E950"/>
      <c r="F950"/>
      <c r="J950"/>
      <c r="M950"/>
      <c r="N950"/>
    </row>
    <row r="951" spans="5:14">
      <c r="E951"/>
      <c r="F951"/>
      <c r="J951"/>
      <c r="M951"/>
      <c r="N951"/>
    </row>
    <row r="952" spans="5:14">
      <c r="E952"/>
      <c r="F952"/>
      <c r="J952"/>
      <c r="M952"/>
      <c r="N952"/>
    </row>
    <row r="953" spans="5:14">
      <c r="E953"/>
      <c r="F953"/>
      <c r="J953"/>
      <c r="M953"/>
      <c r="N953"/>
    </row>
    <row r="954" spans="5:14">
      <c r="E954"/>
      <c r="F954"/>
      <c r="J954"/>
      <c r="M954"/>
      <c r="N954"/>
    </row>
    <row r="955" spans="5:14">
      <c r="E955"/>
      <c r="F955"/>
      <c r="J955"/>
      <c r="M955"/>
      <c r="N955"/>
    </row>
    <row r="956" spans="5:14">
      <c r="E956"/>
      <c r="F956"/>
      <c r="J956"/>
      <c r="M956"/>
      <c r="N956"/>
    </row>
    <row r="957" spans="5:14">
      <c r="E957"/>
      <c r="F957"/>
      <c r="J957"/>
      <c r="M957"/>
      <c r="N957"/>
    </row>
    <row r="958" spans="5:14">
      <c r="E958"/>
      <c r="F958"/>
      <c r="J958"/>
      <c r="M958"/>
      <c r="N958"/>
    </row>
    <row r="959" spans="5:14">
      <c r="E959"/>
      <c r="F959"/>
      <c r="J959"/>
      <c r="M959"/>
      <c r="N959"/>
    </row>
    <row r="960" spans="5:14">
      <c r="E960"/>
      <c r="F960"/>
      <c r="J960"/>
      <c r="M960"/>
      <c r="N960"/>
    </row>
    <row r="961" spans="5:14">
      <c r="E961"/>
      <c r="F961"/>
      <c r="J961"/>
      <c r="M961"/>
      <c r="N961"/>
    </row>
    <row r="962" spans="5:14">
      <c r="E962"/>
      <c r="F962"/>
      <c r="J962"/>
      <c r="M962"/>
      <c r="N962"/>
    </row>
    <row r="963" spans="5:14">
      <c r="E963"/>
      <c r="F963"/>
      <c r="J963"/>
      <c r="M963"/>
      <c r="N963"/>
    </row>
    <row r="964" spans="5:14">
      <c r="E964"/>
      <c r="F964"/>
      <c r="J964"/>
      <c r="M964"/>
      <c r="N964"/>
    </row>
    <row r="965" spans="5:14">
      <c r="E965"/>
      <c r="F965"/>
      <c r="J965"/>
      <c r="M965"/>
      <c r="N965"/>
    </row>
    <row r="966" spans="5:14">
      <c r="E966"/>
      <c r="F966"/>
      <c r="J966"/>
      <c r="M966"/>
      <c r="N966"/>
    </row>
    <row r="967" spans="5:14">
      <c r="E967"/>
      <c r="F967"/>
      <c r="J967"/>
      <c r="M967"/>
      <c r="N967"/>
    </row>
    <row r="968" spans="5:14">
      <c r="E968"/>
      <c r="F968"/>
      <c r="J968"/>
      <c r="M968"/>
      <c r="N968"/>
    </row>
    <row r="969" spans="5:14">
      <c r="E969"/>
      <c r="F969"/>
      <c r="J969"/>
      <c r="M969"/>
      <c r="N969"/>
    </row>
    <row r="970" spans="5:14">
      <c r="E970"/>
      <c r="F970"/>
      <c r="J970"/>
      <c r="M970"/>
      <c r="N970"/>
    </row>
    <row r="971" spans="5:14">
      <c r="E971"/>
      <c r="F971"/>
      <c r="J971"/>
      <c r="M971"/>
      <c r="N971"/>
    </row>
    <row r="972" spans="5:14">
      <c r="E972"/>
      <c r="F972"/>
      <c r="J972"/>
      <c r="M972"/>
      <c r="N972"/>
    </row>
    <row r="973" spans="5:14">
      <c r="E973"/>
      <c r="F973"/>
      <c r="J973"/>
      <c r="M973"/>
      <c r="N973"/>
    </row>
    <row r="974" spans="5:14">
      <c r="E974"/>
      <c r="F974"/>
      <c r="J974"/>
      <c r="M974"/>
      <c r="N974"/>
    </row>
    <row r="975" spans="5:14">
      <c r="E975"/>
      <c r="F975"/>
      <c r="J975"/>
      <c r="M975"/>
      <c r="N975"/>
    </row>
    <row r="976" spans="5:14">
      <c r="E976"/>
      <c r="F976"/>
      <c r="J976"/>
      <c r="M976"/>
      <c r="N976"/>
    </row>
    <row r="977" spans="5:14">
      <c r="E977"/>
      <c r="F977"/>
      <c r="J977"/>
      <c r="M977"/>
      <c r="N977"/>
    </row>
    <row r="978" spans="5:14">
      <c r="E978"/>
      <c r="F978"/>
      <c r="J978"/>
      <c r="M978"/>
      <c r="N978"/>
    </row>
    <row r="979" spans="5:14">
      <c r="E979"/>
      <c r="F979"/>
      <c r="J979"/>
      <c r="M979"/>
      <c r="N979"/>
    </row>
    <row r="980" spans="5:14">
      <c r="E980"/>
      <c r="F980"/>
      <c r="J980"/>
      <c r="M980"/>
      <c r="N980"/>
    </row>
    <row r="981" spans="5:14">
      <c r="E981"/>
      <c r="F981"/>
      <c r="J981"/>
      <c r="M981"/>
      <c r="N981"/>
    </row>
    <row r="982" spans="5:14">
      <c r="E982"/>
      <c r="F982"/>
      <c r="J982"/>
      <c r="M982"/>
      <c r="N982"/>
    </row>
    <row r="983" spans="5:14">
      <c r="E983"/>
      <c r="F983"/>
      <c r="J983"/>
      <c r="M983"/>
      <c r="N983"/>
    </row>
    <row r="984" spans="5:14">
      <c r="E984"/>
      <c r="F984"/>
      <c r="J984"/>
      <c r="M984"/>
      <c r="N984"/>
    </row>
    <row r="985" spans="5:14">
      <c r="E985"/>
      <c r="F985"/>
      <c r="J985"/>
      <c r="M985"/>
      <c r="N985"/>
    </row>
    <row r="986" spans="5:14">
      <c r="E986"/>
      <c r="F986"/>
      <c r="J986"/>
      <c r="M986"/>
      <c r="N986"/>
    </row>
    <row r="987" spans="5:14">
      <c r="E987"/>
      <c r="F987"/>
      <c r="J987"/>
      <c r="M987"/>
      <c r="N987"/>
    </row>
    <row r="988" spans="5:14">
      <c r="E988"/>
      <c r="F988"/>
      <c r="J988"/>
      <c r="M988"/>
      <c r="N988"/>
    </row>
    <row r="989" spans="5:14">
      <c r="E989"/>
      <c r="F989"/>
      <c r="J989"/>
      <c r="M989"/>
      <c r="N989"/>
    </row>
    <row r="990" spans="5:14">
      <c r="E990"/>
      <c r="F990"/>
      <c r="J990"/>
      <c r="M990"/>
      <c r="N990"/>
    </row>
    <row r="991" spans="5:14">
      <c r="E991"/>
      <c r="F991"/>
      <c r="J991"/>
      <c r="M991"/>
      <c r="N991"/>
    </row>
    <row r="992" spans="5:14">
      <c r="E992"/>
      <c r="F992"/>
      <c r="J992"/>
      <c r="M992"/>
      <c r="N992"/>
    </row>
    <row r="993" spans="5:14">
      <c r="E993"/>
      <c r="F993"/>
      <c r="J993"/>
      <c r="M993"/>
      <c r="N993"/>
    </row>
    <row r="994" spans="5:14">
      <c r="E994"/>
      <c r="F994"/>
      <c r="J994"/>
      <c r="M994"/>
      <c r="N994"/>
    </row>
    <row r="995" spans="5:14">
      <c r="E995"/>
      <c r="F995"/>
      <c r="J995"/>
      <c r="M995"/>
      <c r="N995"/>
    </row>
    <row r="996" spans="5:14">
      <c r="E996"/>
      <c r="F996"/>
      <c r="J996"/>
      <c r="M996"/>
      <c r="N996"/>
    </row>
    <row r="997" spans="5:14">
      <c r="E997"/>
      <c r="F997"/>
      <c r="J997"/>
      <c r="M997"/>
      <c r="N997"/>
    </row>
    <row r="998" spans="5:14">
      <c r="E998"/>
      <c r="F998"/>
      <c r="J998"/>
      <c r="M998"/>
      <c r="N998"/>
    </row>
    <row r="999" spans="5:14">
      <c r="E999"/>
      <c r="F999"/>
      <c r="J999"/>
      <c r="M999"/>
      <c r="N999"/>
    </row>
    <row r="1000" spans="5:14">
      <c r="E1000"/>
      <c r="F1000"/>
      <c r="J1000"/>
      <c r="M1000"/>
      <c r="N1000"/>
    </row>
    <row r="1001" spans="5:14">
      <c r="E1001"/>
      <c r="F1001"/>
      <c r="J1001"/>
      <c r="M1001"/>
      <c r="N1001"/>
    </row>
    <row r="1002" spans="5:14">
      <c r="E1002"/>
      <c r="F1002"/>
      <c r="J1002"/>
      <c r="M1002"/>
      <c r="N1002"/>
    </row>
    <row r="1003" spans="5:14">
      <c r="E1003"/>
      <c r="F1003"/>
      <c r="J1003"/>
      <c r="M1003"/>
      <c r="N1003"/>
    </row>
    <row r="1004" spans="5:14">
      <c r="E1004"/>
      <c r="F1004"/>
      <c r="J1004"/>
      <c r="M1004"/>
      <c r="N1004"/>
    </row>
    <row r="1005" spans="5:14">
      <c r="E1005"/>
      <c r="F1005"/>
      <c r="J1005"/>
      <c r="M1005"/>
      <c r="N1005"/>
    </row>
    <row r="1006" spans="5:14">
      <c r="E1006"/>
      <c r="F1006"/>
      <c r="J1006"/>
      <c r="M1006"/>
      <c r="N1006"/>
    </row>
    <row r="1007" spans="5:14">
      <c r="E1007"/>
      <c r="F1007"/>
      <c r="J1007"/>
      <c r="M1007"/>
      <c r="N1007"/>
    </row>
    <row r="1008" spans="5:14">
      <c r="E1008"/>
      <c r="F1008"/>
      <c r="J1008"/>
      <c r="M1008"/>
      <c r="N1008"/>
    </row>
    <row r="1009" spans="5:14">
      <c r="E1009"/>
      <c r="F1009"/>
      <c r="J1009"/>
      <c r="M1009"/>
      <c r="N1009"/>
    </row>
    <row r="1010" spans="5:14">
      <c r="E1010"/>
      <c r="F1010"/>
      <c r="J1010"/>
      <c r="M1010"/>
      <c r="N1010"/>
    </row>
    <row r="1011" spans="5:14">
      <c r="E1011"/>
      <c r="F1011"/>
      <c r="J1011"/>
      <c r="M1011"/>
      <c r="N1011"/>
    </row>
    <row r="1012" spans="5:14">
      <c r="E1012"/>
      <c r="F1012"/>
      <c r="J1012"/>
      <c r="M1012"/>
      <c r="N1012"/>
    </row>
    <row r="1013" spans="5:14">
      <c r="E1013"/>
      <c r="F1013"/>
      <c r="J1013"/>
      <c r="M1013"/>
      <c r="N1013"/>
    </row>
    <row r="1014" spans="5:14">
      <c r="E1014"/>
      <c r="F1014"/>
      <c r="J1014"/>
      <c r="M1014"/>
      <c r="N1014"/>
    </row>
    <row r="1015" spans="5:14">
      <c r="E1015"/>
      <c r="F1015"/>
      <c r="J1015"/>
      <c r="M1015"/>
      <c r="N1015"/>
    </row>
    <row r="1016" spans="5:14">
      <c r="E1016"/>
      <c r="F1016"/>
      <c r="J1016"/>
      <c r="M1016"/>
      <c r="N1016"/>
    </row>
    <row r="1017" spans="5:14">
      <c r="E1017"/>
      <c r="F1017"/>
      <c r="J1017"/>
      <c r="M1017"/>
      <c r="N1017"/>
    </row>
    <row r="1018" spans="5:14">
      <c r="E1018"/>
      <c r="F1018"/>
      <c r="J1018"/>
      <c r="M1018"/>
      <c r="N1018"/>
    </row>
    <row r="1019" spans="5:14">
      <c r="E1019"/>
      <c r="F1019"/>
      <c r="J1019"/>
      <c r="M1019"/>
      <c r="N1019"/>
    </row>
    <row r="1020" spans="5:14">
      <c r="E1020"/>
      <c r="F1020"/>
      <c r="J1020"/>
      <c r="M1020"/>
      <c r="N1020"/>
    </row>
    <row r="1021" spans="5:14">
      <c r="E1021"/>
      <c r="F1021"/>
      <c r="J1021"/>
      <c r="M1021"/>
      <c r="N1021"/>
    </row>
    <row r="1022" spans="5:14">
      <c r="E1022"/>
      <c r="F1022"/>
      <c r="J1022"/>
      <c r="M1022"/>
      <c r="N1022"/>
    </row>
    <row r="1023" spans="5:14">
      <c r="E1023"/>
      <c r="F1023"/>
      <c r="J1023"/>
      <c r="M1023"/>
      <c r="N1023"/>
    </row>
    <row r="1024" spans="5:14">
      <c r="E1024"/>
      <c r="F1024"/>
      <c r="J1024"/>
      <c r="M1024"/>
      <c r="N1024"/>
    </row>
    <row r="1025" spans="5:14">
      <c r="E1025"/>
      <c r="F1025"/>
      <c r="J1025"/>
      <c r="M1025"/>
      <c r="N1025"/>
    </row>
    <row r="1026" spans="5:14">
      <c r="E1026"/>
      <c r="F1026"/>
      <c r="J1026"/>
      <c r="M1026"/>
      <c r="N1026"/>
    </row>
    <row r="1027" spans="5:14">
      <c r="E1027"/>
      <c r="F1027"/>
      <c r="J1027"/>
      <c r="M1027"/>
      <c r="N1027"/>
    </row>
    <row r="1028" spans="5:14">
      <c r="E1028"/>
      <c r="F1028"/>
      <c r="J1028"/>
      <c r="M1028"/>
      <c r="N1028"/>
    </row>
    <row r="1029" spans="5:14">
      <c r="E1029"/>
      <c r="F1029"/>
      <c r="J1029"/>
      <c r="M1029"/>
      <c r="N1029"/>
    </row>
    <row r="1030" spans="5:14">
      <c r="E1030"/>
      <c r="F1030"/>
      <c r="J1030"/>
      <c r="M1030"/>
      <c r="N1030"/>
    </row>
    <row r="1031" spans="5:14">
      <c r="E1031"/>
      <c r="F1031"/>
      <c r="J1031"/>
      <c r="M1031"/>
      <c r="N1031"/>
    </row>
    <row r="1032" spans="5:14">
      <c r="E1032"/>
      <c r="F1032"/>
      <c r="J1032"/>
      <c r="M1032"/>
      <c r="N1032"/>
    </row>
    <row r="1033" spans="5:14">
      <c r="E1033"/>
      <c r="F1033"/>
      <c r="J1033"/>
      <c r="M1033"/>
      <c r="N1033"/>
    </row>
    <row r="1034" spans="5:14">
      <c r="E1034"/>
      <c r="F1034"/>
      <c r="J1034"/>
      <c r="M1034"/>
      <c r="N1034"/>
    </row>
    <row r="1035" spans="5:14">
      <c r="E1035"/>
      <c r="F1035"/>
      <c r="J1035"/>
      <c r="M1035"/>
      <c r="N1035"/>
    </row>
    <row r="1036" spans="5:14">
      <c r="E1036"/>
      <c r="F1036"/>
      <c r="J1036"/>
      <c r="M1036"/>
      <c r="N1036"/>
    </row>
    <row r="1037" spans="5:14">
      <c r="E1037"/>
      <c r="F1037"/>
      <c r="J1037"/>
      <c r="M1037"/>
      <c r="N1037"/>
    </row>
    <row r="1038" spans="5:14">
      <c r="E1038"/>
      <c r="F1038"/>
      <c r="J1038"/>
      <c r="M1038"/>
      <c r="N1038"/>
    </row>
    <row r="1039" spans="5:14">
      <c r="E1039"/>
      <c r="F1039"/>
      <c r="J1039"/>
      <c r="M1039"/>
      <c r="N1039"/>
    </row>
    <row r="1040" spans="5:14">
      <c r="E1040"/>
      <c r="F1040"/>
      <c r="J1040"/>
      <c r="M1040"/>
      <c r="N1040"/>
    </row>
    <row r="1041" spans="5:14">
      <c r="E1041"/>
      <c r="F1041"/>
      <c r="J1041"/>
      <c r="M1041"/>
      <c r="N1041"/>
    </row>
    <row r="1042" spans="5:14">
      <c r="E1042"/>
      <c r="F1042"/>
      <c r="J1042"/>
      <c r="M1042"/>
      <c r="N1042"/>
    </row>
    <row r="1043" spans="5:14">
      <c r="E1043"/>
      <c r="F1043"/>
      <c r="J1043"/>
      <c r="M1043"/>
      <c r="N1043"/>
    </row>
    <row r="1044" spans="5:14">
      <c r="E1044"/>
      <c r="F1044"/>
      <c r="J1044"/>
      <c r="M1044"/>
      <c r="N1044"/>
    </row>
    <row r="1045" spans="5:14">
      <c r="E1045"/>
      <c r="F1045"/>
      <c r="J1045"/>
      <c r="M1045"/>
      <c r="N1045"/>
    </row>
    <row r="1046" spans="5:14">
      <c r="E1046"/>
      <c r="F1046"/>
      <c r="J1046"/>
      <c r="M1046"/>
      <c r="N1046"/>
    </row>
    <row r="1047" spans="5:14">
      <c r="E1047"/>
      <c r="F1047"/>
      <c r="J1047"/>
      <c r="M1047"/>
      <c r="N1047"/>
    </row>
    <row r="1048" spans="5:14">
      <c r="E1048"/>
      <c r="F1048"/>
      <c r="J1048"/>
      <c r="M1048"/>
      <c r="N1048"/>
    </row>
    <row r="1049" spans="5:14">
      <c r="E1049"/>
      <c r="F1049"/>
      <c r="J1049"/>
      <c r="M1049"/>
      <c r="N1049"/>
    </row>
    <row r="1050" spans="5:14">
      <c r="E1050"/>
      <c r="F1050"/>
      <c r="J1050"/>
      <c r="M1050"/>
      <c r="N1050"/>
    </row>
    <row r="1051" spans="5:14">
      <c r="E1051"/>
      <c r="F1051"/>
      <c r="J1051"/>
      <c r="M1051"/>
      <c r="N1051"/>
    </row>
    <row r="1052" spans="5:14">
      <c r="E1052"/>
      <c r="F1052"/>
      <c r="J1052"/>
      <c r="M1052"/>
      <c r="N1052"/>
    </row>
    <row r="1053" spans="5:14">
      <c r="E1053"/>
      <c r="F1053"/>
      <c r="J1053"/>
      <c r="M1053"/>
      <c r="N1053"/>
    </row>
    <row r="1054" spans="5:14">
      <c r="E1054"/>
      <c r="F1054"/>
      <c r="J1054"/>
      <c r="M1054"/>
      <c r="N1054"/>
    </row>
    <row r="1055" spans="5:14">
      <c r="E1055"/>
      <c r="F1055"/>
      <c r="J1055"/>
      <c r="M1055"/>
      <c r="N1055"/>
    </row>
    <row r="1056" spans="5:14">
      <c r="E1056"/>
      <c r="F1056"/>
      <c r="J1056"/>
      <c r="M1056"/>
      <c r="N1056"/>
    </row>
    <row r="1057" spans="5:14">
      <c r="E1057"/>
      <c r="F1057"/>
      <c r="J1057"/>
      <c r="M1057"/>
      <c r="N1057"/>
    </row>
    <row r="1058" spans="5:14">
      <c r="E1058"/>
      <c r="F1058"/>
      <c r="J1058"/>
      <c r="M1058"/>
      <c r="N1058"/>
    </row>
    <row r="1059" spans="5:14">
      <c r="E1059"/>
      <c r="F1059"/>
      <c r="J1059"/>
      <c r="M1059"/>
      <c r="N1059"/>
    </row>
    <row r="1060" spans="5:14">
      <c r="E1060"/>
      <c r="F1060"/>
      <c r="J1060"/>
      <c r="M1060"/>
      <c r="N1060"/>
    </row>
    <row r="1061" spans="5:14">
      <c r="E1061"/>
      <c r="F1061"/>
      <c r="J1061"/>
      <c r="M1061"/>
      <c r="N1061"/>
    </row>
    <row r="1062" spans="5:14">
      <c r="E1062"/>
      <c r="F1062"/>
      <c r="J1062"/>
      <c r="M1062"/>
      <c r="N1062"/>
    </row>
    <row r="1063" spans="5:14">
      <c r="E1063"/>
      <c r="F1063"/>
      <c r="J1063"/>
      <c r="M1063"/>
      <c r="N1063"/>
    </row>
    <row r="1064" spans="5:14">
      <c r="E1064"/>
      <c r="F1064"/>
      <c r="J1064"/>
      <c r="M1064"/>
      <c r="N1064"/>
    </row>
    <row r="1065" spans="5:14">
      <c r="E1065"/>
      <c r="F1065"/>
      <c r="J1065"/>
      <c r="M1065"/>
      <c r="N1065"/>
    </row>
    <row r="1066" spans="5:14">
      <c r="E1066"/>
      <c r="F1066"/>
      <c r="J1066"/>
      <c r="M1066"/>
      <c r="N1066"/>
    </row>
    <row r="1067" spans="5:14">
      <c r="E1067"/>
      <c r="F1067"/>
      <c r="J1067"/>
      <c r="M1067"/>
      <c r="N1067"/>
    </row>
    <row r="1068" spans="5:14">
      <c r="E1068"/>
      <c r="F1068"/>
      <c r="J1068"/>
      <c r="M1068"/>
      <c r="N1068"/>
    </row>
    <row r="1069" spans="5:14">
      <c r="E1069"/>
      <c r="F1069"/>
      <c r="J1069"/>
      <c r="M1069"/>
      <c r="N1069"/>
    </row>
    <row r="1070" spans="5:14">
      <c r="E1070"/>
      <c r="F1070"/>
      <c r="J1070"/>
      <c r="M1070"/>
      <c r="N1070"/>
    </row>
    <row r="1071" spans="5:14">
      <c r="E1071"/>
      <c r="F1071"/>
      <c r="J1071"/>
      <c r="M1071"/>
      <c r="N1071"/>
    </row>
    <row r="1072" spans="5:14">
      <c r="E1072"/>
      <c r="F1072"/>
      <c r="J1072"/>
      <c r="M1072"/>
      <c r="N1072"/>
    </row>
    <row r="1073" spans="5:14">
      <c r="E1073"/>
      <c r="F1073"/>
      <c r="J1073"/>
      <c r="M1073"/>
      <c r="N1073"/>
    </row>
    <row r="1074" spans="5:14">
      <c r="E1074"/>
      <c r="F1074"/>
      <c r="J1074"/>
      <c r="M1074"/>
      <c r="N1074"/>
    </row>
    <row r="1075" spans="5:14">
      <c r="E1075"/>
      <c r="F1075"/>
      <c r="J1075"/>
      <c r="M1075"/>
      <c r="N1075"/>
    </row>
    <row r="1076" spans="5:14">
      <c r="E1076"/>
      <c r="F1076"/>
      <c r="J1076"/>
      <c r="M1076"/>
      <c r="N1076"/>
    </row>
    <row r="1077" spans="5:14">
      <c r="E1077"/>
      <c r="F1077"/>
      <c r="J1077"/>
      <c r="M1077"/>
      <c r="N1077"/>
    </row>
    <row r="1078" spans="5:14">
      <c r="E1078"/>
      <c r="F1078"/>
      <c r="J1078"/>
      <c r="M1078"/>
      <c r="N1078"/>
    </row>
    <row r="1079" spans="5:14">
      <c r="E1079"/>
      <c r="F1079"/>
      <c r="J1079"/>
      <c r="M1079"/>
      <c r="N1079"/>
    </row>
    <row r="1080" spans="5:14">
      <c r="E1080"/>
      <c r="F1080"/>
      <c r="J1080"/>
      <c r="M1080"/>
      <c r="N1080"/>
    </row>
    <row r="1081" spans="5:14">
      <c r="E1081"/>
      <c r="F1081"/>
      <c r="J1081"/>
      <c r="M1081"/>
      <c r="N1081"/>
    </row>
    <row r="1082" spans="5:14">
      <c r="E1082"/>
      <c r="F1082"/>
      <c r="J1082"/>
      <c r="M1082"/>
      <c r="N1082"/>
    </row>
    <row r="1083" spans="5:14">
      <c r="E1083"/>
      <c r="F1083"/>
      <c r="J1083"/>
      <c r="M1083"/>
      <c r="N1083"/>
    </row>
    <row r="1084" spans="5:14">
      <c r="E1084"/>
      <c r="F1084"/>
      <c r="J1084"/>
      <c r="M1084"/>
      <c r="N1084"/>
    </row>
    <row r="1085" spans="5:14">
      <c r="E1085"/>
      <c r="F1085"/>
      <c r="J1085"/>
      <c r="M1085"/>
      <c r="N1085"/>
    </row>
    <row r="1086" spans="5:14">
      <c r="E1086"/>
      <c r="F1086"/>
      <c r="J1086"/>
      <c r="M1086"/>
      <c r="N1086"/>
    </row>
    <row r="1087" spans="5:14">
      <c r="E1087"/>
      <c r="F1087"/>
      <c r="J1087"/>
      <c r="M1087"/>
      <c r="N1087"/>
    </row>
    <row r="1088" spans="5:14">
      <c r="E1088"/>
      <c r="F1088"/>
      <c r="J1088"/>
      <c r="M1088"/>
      <c r="N1088"/>
    </row>
    <row r="1089" spans="5:14">
      <c r="E1089"/>
      <c r="F1089"/>
      <c r="J1089"/>
      <c r="M1089"/>
      <c r="N1089"/>
    </row>
    <row r="1090" spans="5:14">
      <c r="E1090"/>
      <c r="F1090"/>
      <c r="J1090"/>
      <c r="M1090"/>
      <c r="N1090"/>
    </row>
    <row r="1091" spans="5:14">
      <c r="E1091"/>
      <c r="F1091"/>
      <c r="J1091"/>
      <c r="M1091"/>
      <c r="N1091"/>
    </row>
    <row r="1092" spans="5:14">
      <c r="E1092"/>
      <c r="F1092"/>
      <c r="J1092"/>
      <c r="M1092"/>
      <c r="N1092"/>
    </row>
    <row r="1093" spans="5:14">
      <c r="E1093"/>
      <c r="F1093"/>
      <c r="J1093"/>
      <c r="M1093"/>
      <c r="N1093"/>
    </row>
    <row r="1094" spans="5:14">
      <c r="E1094"/>
      <c r="F1094"/>
      <c r="J1094"/>
      <c r="M1094"/>
      <c r="N1094"/>
    </row>
    <row r="1095" spans="5:14">
      <c r="E1095"/>
      <c r="F1095"/>
      <c r="J1095"/>
      <c r="M1095"/>
      <c r="N1095"/>
    </row>
    <row r="1096" spans="5:14">
      <c r="E1096"/>
      <c r="F1096"/>
      <c r="J1096"/>
      <c r="M1096"/>
      <c r="N1096"/>
    </row>
    <row r="1097" spans="5:14">
      <c r="E1097"/>
      <c r="F1097"/>
      <c r="J1097"/>
      <c r="M1097"/>
      <c r="N1097"/>
    </row>
    <row r="1098" spans="5:14">
      <c r="E1098"/>
      <c r="F1098"/>
      <c r="J1098"/>
      <c r="M1098"/>
      <c r="N1098"/>
    </row>
    <row r="1099" spans="5:14">
      <c r="E1099"/>
      <c r="F1099"/>
      <c r="J1099"/>
      <c r="M1099"/>
      <c r="N1099"/>
    </row>
    <row r="1100" spans="5:14">
      <c r="E1100"/>
      <c r="F1100"/>
      <c r="J1100"/>
      <c r="M1100"/>
      <c r="N1100"/>
    </row>
    <row r="1101" spans="5:14">
      <c r="E1101"/>
      <c r="F1101"/>
      <c r="J1101"/>
      <c r="M1101"/>
      <c r="N1101"/>
    </row>
    <row r="1102" spans="5:14">
      <c r="E1102"/>
      <c r="F1102"/>
      <c r="J1102"/>
      <c r="M1102"/>
      <c r="N1102"/>
    </row>
  </sheetData>
  <mergeCells count="4">
    <mergeCell ref="B14:B15"/>
    <mergeCell ref="B5:B6"/>
    <mergeCell ref="B12:B13"/>
    <mergeCell ref="B17:B18"/>
  </mergeCells>
  <phoneticPr fontId="0" type="noConversion"/>
  <pageMargins left="0.75" right="0.75" top="1" bottom="1" header="0.5" footer="0.5"/>
  <pageSetup paperSize="9" scale="55" orientation="portrait" horizontalDpi="300" verticalDpi="300" r:id="rId1"/>
  <headerFooter alignWithMargins="0">
    <oddHeader xml:space="preserve">&amp;R&amp;D&amp;LReclaim 7.0 Project: Baffinland Iron Mine     </oddHeader>
    <oddFooter>&amp;L&amp;F&amp;R&amp;P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AS1112"/>
  <sheetViews>
    <sheetView topLeftCell="A53" zoomScale="115" zoomScaleNormal="115" workbookViewId="0">
      <selection activeCell="I1" sqref="I1"/>
    </sheetView>
  </sheetViews>
  <sheetFormatPr defaultColWidth="9.81640625" defaultRowHeight="15"/>
  <cols>
    <col min="1" max="1" width="1.90625" customWidth="1"/>
    <col min="2" max="2" width="32.453125" customWidth="1"/>
    <col min="3" max="3" width="37.08984375" customWidth="1"/>
    <col min="4" max="4" width="5.81640625" style="2" customWidth="1"/>
    <col min="5" max="5" width="16.36328125" style="1" customWidth="1"/>
    <col min="6" max="6" width="7" style="1" customWidth="1"/>
    <col min="7" max="7" width="10.08984375" style="1" customWidth="1"/>
    <col min="8" max="8" width="12.08984375" bestFit="1" customWidth="1"/>
    <col min="9" max="9" width="20.453125" customWidth="1"/>
    <col min="10" max="10" width="11.453125" customWidth="1"/>
    <col min="11" max="11" width="9.453125" customWidth="1"/>
    <col min="12" max="12" width="3.36328125" customWidth="1"/>
    <col min="13" max="13" width="30.54296875" customWidth="1"/>
    <col min="14" max="14" width="14.90625" customWidth="1"/>
    <col min="15" max="15" width="10.08984375" customWidth="1"/>
    <col min="16" max="16" width="8.08984375" customWidth="1"/>
    <col min="17" max="17" width="8.36328125" customWidth="1"/>
    <col min="18" max="18" width="11.453125" customWidth="1"/>
    <col min="19" max="19" width="9.453125" customWidth="1"/>
    <col min="20" max="20" width="3.36328125" customWidth="1"/>
    <col min="21" max="21" width="30.54296875" customWidth="1"/>
    <col min="22" max="22" width="14.90625" customWidth="1"/>
    <col min="23" max="23" width="10.08984375" customWidth="1"/>
    <col min="24" max="24" width="8.08984375" customWidth="1"/>
    <col min="25" max="25" width="8.36328125" customWidth="1"/>
    <col min="26" max="26" width="11.453125" customWidth="1"/>
    <col min="27" max="27" width="9.453125" customWidth="1"/>
  </cols>
  <sheetData>
    <row r="1" spans="1:45" s="8" customFormat="1" ht="24.75" customHeight="1">
      <c r="A1">
        <v>1</v>
      </c>
      <c r="B1" s="156" t="s">
        <v>464</v>
      </c>
      <c r="C1" s="12"/>
      <c r="D1" s="79"/>
      <c r="F1"/>
      <c r="G1"/>
      <c r="H1"/>
      <c r="I1"/>
      <c r="J1"/>
      <c r="K1"/>
      <c r="L1"/>
      <c r="M1"/>
      <c r="N1"/>
      <c r="O1"/>
      <c r="P1"/>
      <c r="Q1"/>
      <c r="R1"/>
      <c r="S1"/>
      <c r="T1"/>
      <c r="U1"/>
      <c r="V1"/>
      <c r="W1"/>
      <c r="X1"/>
      <c r="Y1"/>
      <c r="Z1"/>
      <c r="AA1"/>
      <c r="AB1"/>
      <c r="AC1"/>
      <c r="AD1"/>
      <c r="AE1"/>
      <c r="AF1"/>
      <c r="AG1"/>
      <c r="AH1"/>
      <c r="AI1"/>
      <c r="AJ1"/>
      <c r="AK1"/>
      <c r="AL1"/>
      <c r="AM1"/>
      <c r="AN1"/>
      <c r="AO1"/>
      <c r="AP1"/>
      <c r="AQ1"/>
      <c r="AR1"/>
      <c r="AS1"/>
    </row>
    <row r="2" spans="1:45" s="15" customFormat="1" ht="5.0999999999999996" customHeight="1" thickBot="1">
      <c r="A2"/>
      <c r="B2" s="45"/>
      <c r="C2" s="45"/>
      <c r="D2" s="46"/>
      <c r="E2" s="47"/>
      <c r="F2" s="47"/>
      <c r="G2" s="47"/>
      <c r="H2" s="48"/>
      <c r="I2"/>
    </row>
    <row r="3" spans="1:45" s="7" customFormat="1" ht="33" customHeight="1">
      <c r="A3"/>
      <c r="B3" s="80" t="s">
        <v>4</v>
      </c>
      <c r="C3" s="137" t="s">
        <v>333</v>
      </c>
      <c r="D3" s="81" t="s">
        <v>191</v>
      </c>
      <c r="E3" s="82" t="s">
        <v>190</v>
      </c>
      <c r="F3" s="82" t="s">
        <v>192</v>
      </c>
      <c r="G3" s="83" t="s">
        <v>193</v>
      </c>
      <c r="H3" s="81" t="s">
        <v>194</v>
      </c>
      <c r="I3"/>
      <c r="J3"/>
      <c r="K3"/>
      <c r="L3"/>
      <c r="M3"/>
      <c r="N3"/>
      <c r="O3"/>
      <c r="P3"/>
      <c r="Q3"/>
      <c r="R3"/>
      <c r="S3"/>
      <c r="T3"/>
      <c r="U3"/>
      <c r="V3"/>
      <c r="W3"/>
      <c r="X3"/>
      <c r="Y3"/>
      <c r="Z3"/>
      <c r="AA3"/>
      <c r="AB3"/>
      <c r="AC3"/>
      <c r="AD3"/>
      <c r="AE3"/>
      <c r="AF3"/>
      <c r="AG3"/>
      <c r="AH3"/>
      <c r="AI3"/>
      <c r="AJ3"/>
      <c r="AK3"/>
      <c r="AL3"/>
      <c r="AM3"/>
      <c r="AN3"/>
      <c r="AO3"/>
      <c r="AP3"/>
      <c r="AQ3"/>
      <c r="AR3"/>
      <c r="AS3"/>
    </row>
    <row r="4" spans="1:45" ht="15" customHeight="1">
      <c r="B4" s="68" t="s">
        <v>47</v>
      </c>
      <c r="C4" s="68"/>
      <c r="D4" s="146"/>
      <c r="E4" s="68"/>
      <c r="F4" s="68"/>
      <c r="G4" s="70"/>
      <c r="H4" s="71"/>
    </row>
    <row r="5" spans="1:45" ht="15" hidden="1" customHeight="1">
      <c r="B5" s="20" t="s">
        <v>48</v>
      </c>
      <c r="C5" s="365"/>
      <c r="D5" s="21" t="s">
        <v>41</v>
      </c>
      <c r="E5" s="20"/>
      <c r="F5" s="161" t="e">
        <f>NA()</f>
        <v>#N/A</v>
      </c>
      <c r="G5" s="29">
        <f t="shared" ref="G5:G12" si="0">IF(ISNA(F5),0,INDEX(IF(UPPER(RIGHT(F5,1))=Low,UnitCostLow, IF(UPPER(RIGHT(F5,1))=High,UnitCostHigh,UnitCostSpecified)),MATCH(UPPER(LEFT(F5,LEN(F5)-1)),CostCode,0)))</f>
        <v>0</v>
      </c>
      <c r="H5" s="22">
        <f t="shared" ref="H5:H12" si="1">G5*E5</f>
        <v>0</v>
      </c>
    </row>
    <row r="6" spans="1:45" ht="15" hidden="1" customHeight="1">
      <c r="B6" s="20" t="s">
        <v>49</v>
      </c>
      <c r="C6" s="365"/>
      <c r="D6" s="21" t="s">
        <v>41</v>
      </c>
      <c r="E6" s="20"/>
      <c r="F6" s="161" t="e">
        <f>NA()</f>
        <v>#N/A</v>
      </c>
      <c r="G6" s="29">
        <f t="shared" si="0"/>
        <v>0</v>
      </c>
      <c r="H6" s="22">
        <f t="shared" si="1"/>
        <v>0</v>
      </c>
    </row>
    <row r="7" spans="1:45" ht="15" hidden="1" customHeight="1">
      <c r="B7" s="20" t="s">
        <v>50</v>
      </c>
      <c r="C7" s="365"/>
      <c r="D7" s="21" t="s">
        <v>41</v>
      </c>
      <c r="E7" s="20"/>
      <c r="F7" s="161" t="e">
        <f>NA()</f>
        <v>#N/A</v>
      </c>
      <c r="G7" s="29">
        <f t="shared" si="0"/>
        <v>0</v>
      </c>
      <c r="H7" s="22">
        <f t="shared" si="1"/>
        <v>0</v>
      </c>
    </row>
    <row r="8" spans="1:45" ht="15" hidden="1" customHeight="1">
      <c r="B8" s="20" t="s">
        <v>51</v>
      </c>
      <c r="C8" s="365"/>
      <c r="D8" s="21" t="s">
        <v>41</v>
      </c>
      <c r="E8" s="20"/>
      <c r="F8" s="161" t="e">
        <f>NA()</f>
        <v>#N/A</v>
      </c>
      <c r="G8" s="29">
        <f t="shared" si="0"/>
        <v>0</v>
      </c>
      <c r="H8" s="22">
        <f t="shared" si="1"/>
        <v>0</v>
      </c>
    </row>
    <row r="9" spans="1:45" ht="15" hidden="1" customHeight="1">
      <c r="B9" s="20" t="s">
        <v>262</v>
      </c>
      <c r="C9" s="365"/>
      <c r="D9" s="21" t="s">
        <v>41</v>
      </c>
      <c r="E9" s="20"/>
      <c r="F9" s="161" t="e">
        <f>NA()</f>
        <v>#N/A</v>
      </c>
      <c r="G9" s="29">
        <f t="shared" si="0"/>
        <v>0</v>
      </c>
      <c r="H9" s="22">
        <f t="shared" si="1"/>
        <v>0</v>
      </c>
    </row>
    <row r="10" spans="1:45" ht="15" hidden="1" customHeight="1">
      <c r="B10" s="20" t="s">
        <v>414</v>
      </c>
      <c r="C10" s="365"/>
      <c r="D10" s="21" t="s">
        <v>41</v>
      </c>
      <c r="E10" s="20"/>
      <c r="F10" s="161" t="e">
        <f>NA()</f>
        <v>#N/A</v>
      </c>
      <c r="G10" s="29">
        <f t="shared" si="0"/>
        <v>0</v>
      </c>
      <c r="H10" s="22">
        <f t="shared" si="1"/>
        <v>0</v>
      </c>
    </row>
    <row r="11" spans="1:45" ht="15" hidden="1" customHeight="1">
      <c r="B11" s="20" t="s">
        <v>515</v>
      </c>
      <c r="C11" s="365"/>
      <c r="D11" s="21" t="s">
        <v>41</v>
      </c>
      <c r="E11" s="20"/>
      <c r="F11" s="161" t="e">
        <f>NA()</f>
        <v>#N/A</v>
      </c>
      <c r="G11" s="29">
        <f t="shared" si="0"/>
        <v>0</v>
      </c>
      <c r="H11" s="22">
        <f t="shared" si="1"/>
        <v>0</v>
      </c>
    </row>
    <row r="12" spans="1:45" ht="15" hidden="1" customHeight="1">
      <c r="B12" s="20" t="s">
        <v>263</v>
      </c>
      <c r="C12" s="365"/>
      <c r="D12" s="21" t="s">
        <v>41</v>
      </c>
      <c r="E12" s="20"/>
      <c r="F12" s="161" t="e">
        <f>NA()</f>
        <v>#N/A</v>
      </c>
      <c r="G12" s="29">
        <f t="shared" si="0"/>
        <v>0</v>
      </c>
      <c r="H12" s="22">
        <f t="shared" si="1"/>
        <v>0</v>
      </c>
    </row>
    <row r="13" spans="1:45" ht="15" customHeight="1">
      <c r="B13" s="68" t="s">
        <v>592</v>
      </c>
      <c r="C13" s="68"/>
      <c r="D13" s="146"/>
      <c r="E13" s="68"/>
      <c r="F13" s="68"/>
      <c r="G13" s="70"/>
      <c r="H13" s="71"/>
    </row>
    <row r="14" spans="1:45" ht="66">
      <c r="B14" s="783" t="s">
        <v>1260</v>
      </c>
      <c r="C14" s="651" t="s">
        <v>1456</v>
      </c>
      <c r="D14" s="599" t="s">
        <v>211</v>
      </c>
      <c r="E14" s="600">
        <v>1</v>
      </c>
      <c r="F14" s="601" t="s">
        <v>1229</v>
      </c>
      <c r="G14" s="602">
        <v>25185000</v>
      </c>
      <c r="H14" s="602">
        <f>G14*E14</f>
        <v>25185000</v>
      </c>
      <c r="I14" s="787"/>
      <c r="J14" s="368"/>
    </row>
    <row r="15" spans="1:45" ht="39.6">
      <c r="B15" s="783"/>
      <c r="C15" s="651" t="s">
        <v>1261</v>
      </c>
      <c r="D15" s="454" t="s">
        <v>211</v>
      </c>
      <c r="E15" s="85">
        <v>1</v>
      </c>
      <c r="F15" s="366"/>
      <c r="G15" s="368">
        <v>13300</v>
      </c>
      <c r="H15" s="368">
        <f t="shared" ref="H15" si="2">G15*E15</f>
        <v>13300</v>
      </c>
    </row>
    <row r="16" spans="1:45" s="15" customFormat="1" ht="31.95" customHeight="1">
      <c r="B16" s="783" t="s">
        <v>1077</v>
      </c>
      <c r="C16" s="600" t="s">
        <v>1451</v>
      </c>
      <c r="D16" s="599" t="s">
        <v>211</v>
      </c>
      <c r="E16" s="600">
        <v>1</v>
      </c>
      <c r="F16" s="601"/>
      <c r="G16" s="600">
        <v>714000</v>
      </c>
      <c r="H16" s="602">
        <f>G16*E16</f>
        <v>714000</v>
      </c>
    </row>
    <row r="17" spans="2:8" s="15" customFormat="1" ht="31.95" customHeight="1">
      <c r="B17" s="783"/>
      <c r="C17" s="600" t="s">
        <v>1384</v>
      </c>
      <c r="D17" s="599" t="s">
        <v>211</v>
      </c>
      <c r="E17" s="600">
        <v>1</v>
      </c>
      <c r="F17" s="661" t="s">
        <v>1229</v>
      </c>
      <c r="G17" s="600">
        <v>86000</v>
      </c>
      <c r="H17" s="602">
        <f>G17*E17</f>
        <v>86000</v>
      </c>
    </row>
    <row r="18" spans="2:8" s="15" customFormat="1" ht="63" customHeight="1">
      <c r="B18" s="442" t="s">
        <v>1221</v>
      </c>
      <c r="C18" s="578" t="s">
        <v>1222</v>
      </c>
      <c r="D18" s="579" t="s">
        <v>211</v>
      </c>
      <c r="E18" s="366">
        <v>1</v>
      </c>
      <c r="F18" s="366"/>
      <c r="G18" s="366">
        <v>555400</v>
      </c>
      <c r="H18" s="580">
        <f>G18*E18</f>
        <v>555400</v>
      </c>
    </row>
    <row r="19" spans="2:8" s="15" customFormat="1" ht="63" customHeight="1">
      <c r="B19" s="442" t="s">
        <v>1223</v>
      </c>
      <c r="C19" s="578" t="s">
        <v>1224</v>
      </c>
      <c r="D19" s="579" t="s">
        <v>211</v>
      </c>
      <c r="E19" s="366">
        <v>1</v>
      </c>
      <c r="F19" s="366"/>
      <c r="G19" s="366">
        <f>2600700*0.1</f>
        <v>260070</v>
      </c>
      <c r="H19" s="580">
        <f>G19*E19</f>
        <v>260070</v>
      </c>
    </row>
    <row r="20" spans="2:8" ht="15" customHeight="1">
      <c r="B20" s="161" t="s">
        <v>1078</v>
      </c>
      <c r="C20" s="161" t="s">
        <v>1079</v>
      </c>
      <c r="D20" s="297" t="s">
        <v>10</v>
      </c>
      <c r="E20" s="161">
        <v>5500</v>
      </c>
      <c r="F20" s="161" t="s">
        <v>1080</v>
      </c>
      <c r="G20" s="127">
        <v>358</v>
      </c>
      <c r="H20" s="22">
        <f>G20*E20</f>
        <v>1969000</v>
      </c>
    </row>
    <row r="21" spans="2:8" ht="79.2">
      <c r="B21" s="442" t="s">
        <v>1262</v>
      </c>
      <c r="C21" s="444" t="s">
        <v>1263</v>
      </c>
      <c r="D21" s="475" t="s">
        <v>1081</v>
      </c>
      <c r="E21" s="366">
        <f>49+1230</f>
        <v>1279</v>
      </c>
      <c r="F21" s="366" t="s">
        <v>1083</v>
      </c>
      <c r="G21" s="603">
        <v>700.8</v>
      </c>
      <c r="H21" s="368">
        <f t="shared" ref="H21:H22" si="3">G21*E21</f>
        <v>896323.2</v>
      </c>
    </row>
    <row r="22" spans="2:8" ht="75" customHeight="1">
      <c r="B22" s="474" t="s">
        <v>1033</v>
      </c>
      <c r="C22" s="442" t="s">
        <v>1082</v>
      </c>
      <c r="D22" s="475" t="s">
        <v>1081</v>
      </c>
      <c r="E22" s="85">
        <v>550</v>
      </c>
      <c r="F22" s="366" t="s">
        <v>1083</v>
      </c>
      <c r="G22" s="367">
        <v>700.8</v>
      </c>
      <c r="H22" s="368">
        <f t="shared" si="3"/>
        <v>385440</v>
      </c>
    </row>
    <row r="23" spans="2:8" ht="15" customHeight="1">
      <c r="B23" s="20" t="s">
        <v>53</v>
      </c>
      <c r="C23" s="20"/>
      <c r="D23" s="21" t="s">
        <v>239</v>
      </c>
      <c r="E23" s="20"/>
      <c r="F23" s="20" t="e">
        <f>NA()</f>
        <v>#N/A</v>
      </c>
      <c r="G23" s="29">
        <f>IF(ISNA(F23),0,INDEX(IF(UPPER(RIGHT(F23,1))=Low,UnitCostLow, IF(UPPER(RIGHT(F23,1))=High,UnitCostHigh,UnitCostSpecified)),MATCH(UPPER(LEFT(F23,LEN(F23)-1)),CostCode,0)))</f>
        <v>0</v>
      </c>
      <c r="H23" s="22">
        <f>G23*E23</f>
        <v>0</v>
      </c>
    </row>
    <row r="24" spans="2:8" ht="15" customHeight="1">
      <c r="B24" s="20" t="s">
        <v>13</v>
      </c>
      <c r="C24" s="672" t="s">
        <v>1453</v>
      </c>
      <c r="D24" s="483" t="s">
        <v>1081</v>
      </c>
      <c r="E24" s="672">
        <v>1</v>
      </c>
      <c r="F24" s="672" t="s">
        <v>1229</v>
      </c>
      <c r="G24" s="672">
        <v>3668000</v>
      </c>
      <c r="H24" s="673">
        <f t="shared" ref="H24:H26" si="4">G24*E24</f>
        <v>3668000</v>
      </c>
    </row>
    <row r="25" spans="2:8" ht="30.75" customHeight="1">
      <c r="B25" s="605" t="s">
        <v>1417</v>
      </c>
      <c r="C25" s="605" t="s">
        <v>1418</v>
      </c>
      <c r="D25" s="483" t="s">
        <v>1081</v>
      </c>
      <c r="E25" s="600">
        <v>-6</v>
      </c>
      <c r="F25" s="601" t="s">
        <v>1336</v>
      </c>
      <c r="G25" s="660">
        <f>IF(ISNA(F25),0,INDEX(IF(UPPER(RIGHT(F25,1))=Low,UnitCostLow, IF(UPPER(RIGHT(F25,1))=High,UnitCostHigh,UnitCostSpecified)),MATCH(UPPER(LEFT(F25,LEN(F25)-1)),CostCode,0)))</f>
        <v>977</v>
      </c>
      <c r="H25" s="602">
        <f t="shared" si="4"/>
        <v>-5862</v>
      </c>
    </row>
    <row r="26" spans="2:8" ht="30.75" customHeight="1">
      <c r="B26" s="605" t="s">
        <v>1438</v>
      </c>
      <c r="C26" s="605" t="s">
        <v>1430</v>
      </c>
      <c r="D26" s="483" t="s">
        <v>9</v>
      </c>
      <c r="E26" s="600">
        <v>188</v>
      </c>
      <c r="F26" s="601"/>
      <c r="G26" s="660">
        <v>15964.53</v>
      </c>
      <c r="H26" s="602">
        <f t="shared" si="4"/>
        <v>3001331.64</v>
      </c>
    </row>
    <row r="27" spans="2:8" ht="30.75" customHeight="1">
      <c r="B27" s="605" t="s">
        <v>1439</v>
      </c>
      <c r="C27" s="605" t="s">
        <v>1430</v>
      </c>
      <c r="D27" s="483" t="s">
        <v>9</v>
      </c>
      <c r="E27" s="600">
        <v>156</v>
      </c>
      <c r="F27" s="601"/>
      <c r="G27" s="660">
        <v>8202.67</v>
      </c>
      <c r="H27" s="602">
        <f t="shared" ref="H27" si="5">G27*E27</f>
        <v>1279616.52</v>
      </c>
    </row>
    <row r="28" spans="2:8" ht="30.75" customHeight="1">
      <c r="B28" s="605" t="s">
        <v>1440</v>
      </c>
      <c r="C28" s="605" t="s">
        <v>1430</v>
      </c>
      <c r="D28" s="483" t="s">
        <v>9</v>
      </c>
      <c r="E28" s="600">
        <v>183</v>
      </c>
      <c r="F28" s="601"/>
      <c r="G28" s="660">
        <v>2785.99</v>
      </c>
      <c r="H28" s="602">
        <f t="shared" ref="H28" si="6">G28*E28</f>
        <v>509836.17</v>
      </c>
    </row>
    <row r="29" spans="2:8" ht="30.75" customHeight="1">
      <c r="B29" s="605" t="s">
        <v>1431</v>
      </c>
      <c r="C29" s="605" t="s">
        <v>1430</v>
      </c>
      <c r="D29" s="483" t="s">
        <v>211</v>
      </c>
      <c r="E29" s="600">
        <v>1</v>
      </c>
      <c r="F29" s="601" t="s">
        <v>1229</v>
      </c>
      <c r="G29" s="660">
        <v>62000</v>
      </c>
      <c r="H29" s="602">
        <f t="shared" ref="H29" si="7">G29*E29</f>
        <v>62000</v>
      </c>
    </row>
    <row r="30" spans="2:8" ht="15" customHeight="1">
      <c r="B30" s="68" t="s">
        <v>52</v>
      </c>
      <c r="C30" s="68"/>
      <c r="D30" s="69"/>
      <c r="E30" s="68"/>
      <c r="F30" s="68"/>
      <c r="G30" s="70"/>
      <c r="H30" s="71"/>
    </row>
    <row r="31" spans="2:8" ht="15" hidden="1" customHeight="1">
      <c r="B31" s="480"/>
      <c r="C31" s="480"/>
      <c r="D31" s="481"/>
      <c r="E31" s="20"/>
      <c r="F31" s="161" t="s">
        <v>896</v>
      </c>
      <c r="G31" s="29">
        <v>0</v>
      </c>
      <c r="H31" s="22">
        <f>G31*E31</f>
        <v>0</v>
      </c>
    </row>
    <row r="32" spans="2:8" ht="15" hidden="1" customHeight="1">
      <c r="B32" s="480"/>
      <c r="C32" s="480"/>
      <c r="D32" s="481"/>
      <c r="E32" s="20"/>
      <c r="F32" s="161"/>
      <c r="G32" s="29"/>
      <c r="H32" s="22"/>
    </row>
    <row r="33" spans="2:8" ht="15" hidden="1" customHeight="1">
      <c r="B33" s="457"/>
      <c r="C33" s="457"/>
      <c r="D33" s="482"/>
      <c r="E33" s="20"/>
      <c r="F33" s="161"/>
      <c r="G33" s="29"/>
      <c r="H33" s="22"/>
    </row>
    <row r="34" spans="2:8" ht="15" hidden="1" customHeight="1">
      <c r="B34" s="457"/>
      <c r="C34" s="457"/>
      <c r="D34" s="482"/>
      <c r="E34" s="20"/>
      <c r="F34" s="161"/>
      <c r="G34" s="29"/>
      <c r="H34" s="22"/>
    </row>
    <row r="35" spans="2:8" ht="15" hidden="1" customHeight="1">
      <c r="B35" s="457"/>
      <c r="C35" s="457"/>
      <c r="D35" s="483"/>
      <c r="E35" s="20"/>
      <c r="F35" s="161"/>
      <c r="G35" s="29"/>
      <c r="H35" s="22"/>
    </row>
    <row r="36" spans="2:8" ht="15" hidden="1" customHeight="1">
      <c r="B36" s="457"/>
      <c r="C36" s="457"/>
      <c r="D36" s="483"/>
      <c r="E36" s="20"/>
      <c r="F36" s="161" t="e">
        <f>NA()</f>
        <v>#N/A</v>
      </c>
      <c r="G36" s="29">
        <f>IF(ISNA(F36),0,INDEX(IF(UPPER(RIGHT(F36,1))=Low,UnitCostLow, IF(UPPER(RIGHT(F36,1))=High,UnitCostHigh,UnitCostSpecified)),MATCH(UPPER(LEFT(F36,LEN(F36)-1)),CostCode,0)))</f>
        <v>0</v>
      </c>
      <c r="H36" s="22">
        <f>G36*E36</f>
        <v>0</v>
      </c>
    </row>
    <row r="37" spans="2:8" ht="15" hidden="1" customHeight="1">
      <c r="B37" s="457"/>
      <c r="C37" s="457"/>
      <c r="D37" s="483"/>
      <c r="E37" s="20"/>
      <c r="F37" s="161" t="e">
        <f>NA()</f>
        <v>#N/A</v>
      </c>
      <c r="G37" s="29">
        <f>IF(ISNA(F37),0,INDEX(IF(UPPER(RIGHT(F37,1))=Low,UnitCostLow, IF(UPPER(RIGHT(F37,1))=High,UnitCostHigh,UnitCostSpecified)),MATCH(UPPER(LEFT(F37,LEN(F37)-1)),CostCode,0)))</f>
        <v>0</v>
      </c>
      <c r="H37" s="22">
        <f>G37*E37</f>
        <v>0</v>
      </c>
    </row>
    <row r="38" spans="2:8" ht="15" customHeight="1">
      <c r="B38" s="68" t="s">
        <v>1434</v>
      </c>
      <c r="C38" s="68"/>
      <c r="D38" s="147"/>
      <c r="E38" s="68"/>
      <c r="F38" s="68"/>
      <c r="G38" s="70"/>
      <c r="H38" s="71"/>
    </row>
    <row r="39" spans="2:8" ht="30.75" customHeight="1">
      <c r="B39" s="784" t="s">
        <v>1419</v>
      </c>
      <c r="C39" s="605" t="s">
        <v>1384</v>
      </c>
      <c r="D39" s="662" t="s">
        <v>211</v>
      </c>
      <c r="E39" s="600">
        <v>1</v>
      </c>
      <c r="F39" s="601" t="s">
        <v>1229</v>
      </c>
      <c r="G39" s="600">
        <v>42000</v>
      </c>
      <c r="H39" s="602">
        <f>G39*E39</f>
        <v>42000</v>
      </c>
    </row>
    <row r="40" spans="2:8" ht="30.75" customHeight="1">
      <c r="B40" s="784"/>
      <c r="C40" s="605" t="s">
        <v>1430</v>
      </c>
      <c r="D40" s="662" t="s">
        <v>211</v>
      </c>
      <c r="E40" s="600">
        <v>1</v>
      </c>
      <c r="F40" s="601" t="s">
        <v>1229</v>
      </c>
      <c r="G40" s="600">
        <v>28000</v>
      </c>
      <c r="H40" s="602">
        <f>G40*E40</f>
        <v>28000</v>
      </c>
    </row>
    <row r="41" spans="2:8" ht="50.4" customHeight="1">
      <c r="B41" s="458" t="s">
        <v>1265</v>
      </c>
      <c r="C41" s="458" t="s">
        <v>1264</v>
      </c>
      <c r="D41" s="484" t="s">
        <v>1059</v>
      </c>
      <c r="E41" s="85">
        <v>1594</v>
      </c>
      <c r="F41" s="366" t="s">
        <v>1373</v>
      </c>
      <c r="G41" s="85">
        <v>75</v>
      </c>
      <c r="H41" s="368">
        <f>G41*E41</f>
        <v>119550</v>
      </c>
    </row>
    <row r="42" spans="2:8" ht="50.4" customHeight="1">
      <c r="B42" s="458" t="s">
        <v>1272</v>
      </c>
      <c r="C42" s="458" t="s">
        <v>1264</v>
      </c>
      <c r="D42" s="484" t="s">
        <v>1059</v>
      </c>
      <c r="E42" s="85">
        <v>3719</v>
      </c>
      <c r="F42" s="366" t="s">
        <v>1374</v>
      </c>
      <c r="G42" s="85">
        <v>85.45</v>
      </c>
      <c r="H42" s="368">
        <f>G42*E42</f>
        <v>317788.55</v>
      </c>
    </row>
    <row r="43" spans="2:8" ht="50.4" customHeight="1">
      <c r="B43" s="458" t="s">
        <v>1266</v>
      </c>
      <c r="C43" s="458" t="s">
        <v>1225</v>
      </c>
      <c r="D43" s="484" t="s">
        <v>1059</v>
      </c>
      <c r="E43" s="85">
        <v>957</v>
      </c>
      <c r="F43" s="366" t="s">
        <v>1373</v>
      </c>
      <c r="G43" s="85">
        <v>75</v>
      </c>
      <c r="H43" s="368">
        <f>G43*E43</f>
        <v>71775</v>
      </c>
    </row>
    <row r="44" spans="2:8" ht="43.95" customHeight="1">
      <c r="B44" s="458" t="s">
        <v>1267</v>
      </c>
      <c r="C44" s="458" t="s">
        <v>1225</v>
      </c>
      <c r="D44" s="484" t="s">
        <v>1059</v>
      </c>
      <c r="E44" s="85">
        <v>2233</v>
      </c>
      <c r="F44" s="366" t="s">
        <v>1374</v>
      </c>
      <c r="G44" s="85">
        <v>85.45</v>
      </c>
      <c r="H44" s="368">
        <f t="shared" ref="H44" si="8">G44*E44</f>
        <v>190809.85</v>
      </c>
    </row>
    <row r="45" spans="2:8" ht="55.95" customHeight="1">
      <c r="B45" s="458" t="s">
        <v>1268</v>
      </c>
      <c r="C45" s="458" t="s">
        <v>1084</v>
      </c>
      <c r="D45" s="484" t="s">
        <v>1059</v>
      </c>
      <c r="E45" s="85">
        <v>644</v>
      </c>
      <c r="F45" s="366" t="s">
        <v>1373</v>
      </c>
      <c r="G45" s="85">
        <v>75</v>
      </c>
      <c r="H45" s="368">
        <f>G45*E45</f>
        <v>48300</v>
      </c>
    </row>
    <row r="46" spans="2:8" ht="72.599999999999994" customHeight="1">
      <c r="B46" s="458" t="s">
        <v>1269</v>
      </c>
      <c r="C46" s="458" t="s">
        <v>1084</v>
      </c>
      <c r="D46" s="484" t="s">
        <v>1059</v>
      </c>
      <c r="E46" s="85">
        <v>1502</v>
      </c>
      <c r="F46" s="366" t="s">
        <v>1374</v>
      </c>
      <c r="G46" s="85">
        <v>85.45</v>
      </c>
      <c r="H46" s="368">
        <f t="shared" ref="H46" si="9">G46*E46</f>
        <v>128345.90000000001</v>
      </c>
    </row>
    <row r="47" spans="2:8" ht="50.4" customHeight="1">
      <c r="B47" s="458" t="s">
        <v>1270</v>
      </c>
      <c r="C47" s="458" t="s">
        <v>1084</v>
      </c>
      <c r="D47" s="484" t="s">
        <v>1059</v>
      </c>
      <c r="E47" s="366">
        <v>155</v>
      </c>
      <c r="F47" s="366" t="s">
        <v>1373</v>
      </c>
      <c r="G47" s="367">
        <v>75</v>
      </c>
      <c r="H47" s="368">
        <f>G47*E47</f>
        <v>11625</v>
      </c>
    </row>
    <row r="48" spans="2:8" ht="43.95" customHeight="1">
      <c r="B48" s="458" t="s">
        <v>1271</v>
      </c>
      <c r="C48" s="458" t="s">
        <v>1084</v>
      </c>
      <c r="D48" s="484" t="s">
        <v>1059</v>
      </c>
      <c r="E48" s="366">
        <v>362</v>
      </c>
      <c r="F48" s="366" t="s">
        <v>1374</v>
      </c>
      <c r="G48" s="367">
        <v>85.45</v>
      </c>
      <c r="H48" s="368">
        <f t="shared" ref="H48:H49" si="10">G48*E48</f>
        <v>30932.9</v>
      </c>
    </row>
    <row r="49" spans="2:8" ht="55.95" customHeight="1">
      <c r="B49" s="458" t="s">
        <v>1085</v>
      </c>
      <c r="C49" s="458" t="s">
        <v>1084</v>
      </c>
      <c r="D49" s="485" t="s">
        <v>1059</v>
      </c>
      <c r="E49" s="85">
        <v>937</v>
      </c>
      <c r="F49" s="366" t="s">
        <v>1373</v>
      </c>
      <c r="G49" s="367">
        <v>75</v>
      </c>
      <c r="H49" s="368">
        <f t="shared" si="10"/>
        <v>70275</v>
      </c>
    </row>
    <row r="50" spans="2:8" ht="72.599999999999994" customHeight="1">
      <c r="B50" s="458" t="s">
        <v>1086</v>
      </c>
      <c r="C50" s="458" t="s">
        <v>1084</v>
      </c>
      <c r="D50" s="485" t="s">
        <v>1059</v>
      </c>
      <c r="E50" s="85">
        <v>2185</v>
      </c>
      <c r="F50" s="366" t="s">
        <v>1374</v>
      </c>
      <c r="G50" s="367">
        <v>85.45</v>
      </c>
      <c r="H50" s="368">
        <f>G50*E50</f>
        <v>186708.25</v>
      </c>
    </row>
    <row r="51" spans="2:8" ht="102" customHeight="1">
      <c r="B51" s="458" t="s">
        <v>1087</v>
      </c>
      <c r="C51" s="458" t="s">
        <v>1088</v>
      </c>
      <c r="D51" s="486" t="s">
        <v>1091</v>
      </c>
      <c r="E51" s="85">
        <v>7921</v>
      </c>
      <c r="F51" s="366"/>
      <c r="G51" s="367">
        <v>90</v>
      </c>
      <c r="H51" s="368">
        <f>G51*E51</f>
        <v>712890</v>
      </c>
    </row>
    <row r="52" spans="2:8" ht="108.6" customHeight="1">
      <c r="B52" s="458" t="s">
        <v>1089</v>
      </c>
      <c r="C52" s="458" t="s">
        <v>1088</v>
      </c>
      <c r="D52" s="487" t="s">
        <v>9</v>
      </c>
      <c r="E52" s="85">
        <v>559</v>
      </c>
      <c r="F52" s="366"/>
      <c r="G52" s="367">
        <v>90</v>
      </c>
      <c r="H52" s="368">
        <f>G52*E52</f>
        <v>50310</v>
      </c>
    </row>
    <row r="53" spans="2:8" ht="104.4" customHeight="1">
      <c r="B53" s="458" t="s">
        <v>1090</v>
      </c>
      <c r="C53" s="458" t="s">
        <v>1088</v>
      </c>
      <c r="D53" s="487" t="s">
        <v>9</v>
      </c>
      <c r="E53" s="85">
        <v>207</v>
      </c>
      <c r="F53" s="366"/>
      <c r="G53" s="367">
        <v>90</v>
      </c>
      <c r="H53" s="368">
        <f>G53*E53</f>
        <v>18630</v>
      </c>
    </row>
    <row r="54" spans="2:8" ht="15" customHeight="1">
      <c r="B54" s="68" t="s">
        <v>264</v>
      </c>
      <c r="C54" s="68"/>
      <c r="D54" s="69"/>
      <c r="E54" s="68"/>
      <c r="F54" s="68"/>
      <c r="G54" s="70"/>
      <c r="H54" s="71"/>
    </row>
    <row r="55" spans="2:8" ht="29.4" customHeight="1">
      <c r="B55" s="785" t="s">
        <v>1092</v>
      </c>
      <c r="C55" s="458" t="s">
        <v>1273</v>
      </c>
      <c r="D55" s="582" t="s">
        <v>1059</v>
      </c>
      <c r="E55" s="488">
        <f>10844+342+5312</f>
        <v>16498</v>
      </c>
      <c r="F55" s="366" t="s">
        <v>1063</v>
      </c>
      <c r="G55" s="85">
        <v>225</v>
      </c>
      <c r="H55" s="368">
        <f>G55*E55</f>
        <v>3712050</v>
      </c>
    </row>
    <row r="56" spans="2:8" ht="29.4" customHeight="1">
      <c r="B56" s="785"/>
      <c r="C56" s="457" t="s">
        <v>1384</v>
      </c>
      <c r="D56" s="649" t="s">
        <v>211</v>
      </c>
      <c r="E56" s="604">
        <v>1</v>
      </c>
      <c r="F56" s="601" t="s">
        <v>1229</v>
      </c>
      <c r="G56" s="600">
        <v>115000</v>
      </c>
      <c r="H56" s="602">
        <f>G56*E56</f>
        <v>115000</v>
      </c>
    </row>
    <row r="57" spans="2:8" ht="29.4" customHeight="1">
      <c r="B57" s="785"/>
      <c r="C57" s="457" t="s">
        <v>1430</v>
      </c>
      <c r="D57" s="649" t="s">
        <v>211</v>
      </c>
      <c r="E57" s="604">
        <v>1</v>
      </c>
      <c r="F57" s="601" t="s">
        <v>1229</v>
      </c>
      <c r="G57" s="600">
        <v>76000</v>
      </c>
      <c r="H57" s="602">
        <f>G57*E57</f>
        <v>76000</v>
      </c>
    </row>
    <row r="58" spans="2:8" ht="34.950000000000003" customHeight="1">
      <c r="B58" s="458" t="s">
        <v>1092</v>
      </c>
      <c r="C58" s="148" t="s">
        <v>1093</v>
      </c>
      <c r="D58" s="582" t="s">
        <v>1059</v>
      </c>
      <c r="E58" s="488">
        <v>216</v>
      </c>
      <c r="F58" s="366" t="s">
        <v>1063</v>
      </c>
      <c r="G58" s="367">
        <v>225</v>
      </c>
      <c r="H58" s="368">
        <f t="shared" ref="H58:H61" si="11">G58*E58</f>
        <v>48600</v>
      </c>
    </row>
    <row r="59" spans="2:8" ht="58.35" customHeight="1">
      <c r="B59" s="458" t="s">
        <v>1274</v>
      </c>
      <c r="C59" s="581" t="s">
        <v>1275</v>
      </c>
      <c r="D59" s="582" t="s">
        <v>1059</v>
      </c>
      <c r="E59" s="488">
        <v>517</v>
      </c>
      <c r="F59" s="366" t="s">
        <v>1063</v>
      </c>
      <c r="G59" s="367">
        <v>225</v>
      </c>
      <c r="H59" s="368">
        <f t="shared" si="11"/>
        <v>116325</v>
      </c>
    </row>
    <row r="60" spans="2:8" ht="52.8">
      <c r="B60" s="458" t="s">
        <v>1276</v>
      </c>
      <c r="C60" s="581" t="s">
        <v>1277</v>
      </c>
      <c r="D60" s="582" t="s">
        <v>1059</v>
      </c>
      <c r="E60" s="488">
        <v>3190</v>
      </c>
      <c r="F60" s="366" t="s">
        <v>1063</v>
      </c>
      <c r="G60" s="85">
        <v>225.5</v>
      </c>
      <c r="H60" s="368">
        <f t="shared" si="11"/>
        <v>719345</v>
      </c>
    </row>
    <row r="61" spans="2:8" ht="52.8">
      <c r="B61" s="458" t="s">
        <v>1278</v>
      </c>
      <c r="C61" s="581" t="s">
        <v>1279</v>
      </c>
      <c r="D61" s="582" t="s">
        <v>1059</v>
      </c>
      <c r="E61" s="488">
        <v>2145</v>
      </c>
      <c r="F61" s="366" t="s">
        <v>1063</v>
      </c>
      <c r="G61" s="85">
        <v>225.5</v>
      </c>
      <c r="H61" s="368">
        <f t="shared" si="11"/>
        <v>483697.5</v>
      </c>
    </row>
    <row r="62" spans="2:8" ht="15" customHeight="1">
      <c r="B62" s="20" t="s">
        <v>535</v>
      </c>
      <c r="C62" s="148"/>
      <c r="D62" s="21" t="s">
        <v>538</v>
      </c>
      <c r="E62" s="20"/>
      <c r="F62" s="161"/>
      <c r="G62" s="29"/>
      <c r="H62" s="22"/>
    </row>
    <row r="63" spans="2:8" ht="15" customHeight="1">
      <c r="B63" s="68" t="s">
        <v>537</v>
      </c>
      <c r="C63" s="68"/>
      <c r="D63" s="69"/>
      <c r="E63" s="68"/>
      <c r="F63" s="68"/>
      <c r="G63" s="70"/>
      <c r="H63" s="71"/>
    </row>
    <row r="64" spans="2:8" s="15" customFormat="1" ht="23.25" customHeight="1">
      <c r="B64" s="442" t="s">
        <v>1436</v>
      </c>
      <c r="C64" s="605" t="s">
        <v>1430</v>
      </c>
      <c r="D64" s="661" t="s">
        <v>42</v>
      </c>
      <c r="E64" s="604">
        <v>6172000</v>
      </c>
      <c r="F64" s="601" t="s">
        <v>1433</v>
      </c>
      <c r="G64" s="600">
        <v>0.4</v>
      </c>
      <c r="H64" s="602">
        <f>G64*E64</f>
        <v>2468800</v>
      </c>
    </row>
    <row r="65" spans="1:36" s="15" customFormat="1" ht="54.6" customHeight="1">
      <c r="B65" s="68" t="s">
        <v>54</v>
      </c>
      <c r="C65" s="68"/>
      <c r="D65" s="69"/>
      <c r="E65" s="68"/>
      <c r="F65" s="68"/>
      <c r="G65" s="70"/>
      <c r="H65" s="71"/>
    </row>
    <row r="66" spans="1:36">
      <c r="B66" s="68" t="s">
        <v>1280</v>
      </c>
      <c r="C66" s="68"/>
      <c r="D66" s="146"/>
      <c r="E66" s="68"/>
      <c r="F66" s="68"/>
      <c r="G66" s="70"/>
      <c r="H66" s="71"/>
    </row>
    <row r="67" spans="1:36">
      <c r="B67" s="161" t="s">
        <v>1226</v>
      </c>
      <c r="C67" s="783" t="s">
        <v>1227</v>
      </c>
      <c r="D67" s="21" t="s">
        <v>1228</v>
      </c>
      <c r="E67" s="20">
        <v>1</v>
      </c>
      <c r="F67" s="20" t="s">
        <v>1229</v>
      </c>
      <c r="G67" s="20">
        <v>1500000</v>
      </c>
      <c r="H67" s="22">
        <f t="shared" ref="H67:H71" si="12">G67*E67</f>
        <v>1500000</v>
      </c>
      <c r="J67" s="689"/>
    </row>
    <row r="68" spans="1:36">
      <c r="B68" s="161" t="s">
        <v>1230</v>
      </c>
      <c r="C68" s="783"/>
      <c r="D68" s="21" t="s">
        <v>1228</v>
      </c>
      <c r="E68" s="20">
        <v>1</v>
      </c>
      <c r="F68" s="20" t="s">
        <v>1229</v>
      </c>
      <c r="G68" s="20">
        <v>1400000</v>
      </c>
      <c r="H68" s="22">
        <f t="shared" si="12"/>
        <v>1400000</v>
      </c>
    </row>
    <row r="69" spans="1:36">
      <c r="B69" s="161" t="s">
        <v>1231</v>
      </c>
      <c r="C69" s="783"/>
      <c r="D69" s="21" t="s">
        <v>1228</v>
      </c>
      <c r="E69" s="20">
        <v>1</v>
      </c>
      <c r="F69" s="20" t="s">
        <v>1229</v>
      </c>
      <c r="G69" s="20">
        <v>2200000</v>
      </c>
      <c r="H69" s="22">
        <f t="shared" si="12"/>
        <v>2200000</v>
      </c>
    </row>
    <row r="70" spans="1:36">
      <c r="B70" s="161" t="s">
        <v>1232</v>
      </c>
      <c r="C70" s="783"/>
      <c r="D70" s="21" t="s">
        <v>1228</v>
      </c>
      <c r="E70" s="20">
        <v>1</v>
      </c>
      <c r="F70" s="20" t="s">
        <v>1229</v>
      </c>
      <c r="G70" s="20">
        <v>1500000</v>
      </c>
      <c r="H70" s="22">
        <f t="shared" si="12"/>
        <v>1500000</v>
      </c>
    </row>
    <row r="71" spans="1:36" ht="15" customHeight="1">
      <c r="B71" s="161" t="s">
        <v>1233</v>
      </c>
      <c r="C71" s="783"/>
      <c r="D71" s="21" t="s">
        <v>1228</v>
      </c>
      <c r="E71" s="20">
        <v>1</v>
      </c>
      <c r="F71" s="20" t="s">
        <v>1229</v>
      </c>
      <c r="G71" s="20">
        <v>500000</v>
      </c>
      <c r="H71" s="22">
        <f t="shared" si="12"/>
        <v>500000</v>
      </c>
    </row>
    <row r="72" spans="1:36" ht="15" customHeight="1">
      <c r="B72" s="68" t="s">
        <v>1281</v>
      </c>
      <c r="C72" s="68"/>
      <c r="D72" s="69"/>
      <c r="E72" s="68"/>
      <c r="F72" s="68"/>
      <c r="G72" s="70"/>
      <c r="H72" s="71"/>
    </row>
    <row r="73" spans="1:36" ht="15" customHeight="1">
      <c r="B73" s="442" t="s">
        <v>1435</v>
      </c>
      <c r="C73" s="605" t="s">
        <v>1430</v>
      </c>
      <c r="D73" s="661" t="s">
        <v>42</v>
      </c>
      <c r="E73" s="604">
        <f>97000000*0.5</f>
        <v>48500000</v>
      </c>
      <c r="F73" s="601" t="s">
        <v>1433</v>
      </c>
      <c r="G73" s="600">
        <v>0.1</v>
      </c>
      <c r="H73" s="602">
        <f>G73*E73</f>
        <v>4850000</v>
      </c>
    </row>
    <row r="74" spans="1:36" ht="15" customHeight="1">
      <c r="B74" s="476"/>
      <c r="C74" s="476"/>
      <c r="D74" s="477"/>
      <c r="E74" s="476"/>
      <c r="F74" s="476"/>
      <c r="G74" s="478" t="s">
        <v>437</v>
      </c>
      <c r="H74" s="479">
        <f>SUM(H5:H73)+0.0001</f>
        <v>60297213.480100006</v>
      </c>
      <c r="J74" s="689"/>
    </row>
    <row r="75" spans="1:36" ht="15" hidden="1" customHeight="1">
      <c r="D75"/>
      <c r="E75"/>
      <c r="F75"/>
    </row>
    <row r="76" spans="1:36" ht="15" customHeight="1">
      <c r="D76"/>
      <c r="E76"/>
      <c r="F76"/>
    </row>
    <row r="77" spans="1:36" ht="15" hidden="1" customHeight="1">
      <c r="D77"/>
      <c r="E77"/>
      <c r="F77"/>
    </row>
    <row r="78" spans="1:36" ht="15" hidden="1" customHeight="1">
      <c r="D78"/>
      <c r="E78"/>
      <c r="F78"/>
    </row>
    <row r="79" spans="1:36" ht="15" customHeight="1">
      <c r="D79"/>
      <c r="E79"/>
      <c r="F79"/>
    </row>
    <row r="80" spans="1:36" s="134" customFormat="1" ht="15" hidden="1" customHeight="1">
      <c r="A80"/>
      <c r="B80"/>
      <c r="C80"/>
      <c r="D80" s="2"/>
      <c r="E80"/>
      <c r="F80"/>
      <c r="G80" s="1"/>
      <c r="H80"/>
      <c r="I80"/>
      <c r="J80"/>
      <c r="K80"/>
      <c r="L80"/>
      <c r="M80"/>
      <c r="N80"/>
      <c r="O80"/>
      <c r="P80"/>
      <c r="Q80"/>
      <c r="R80"/>
      <c r="S80"/>
      <c r="T80"/>
      <c r="U80"/>
      <c r="V80"/>
      <c r="W80"/>
      <c r="X80"/>
      <c r="Y80"/>
      <c r="Z80"/>
      <c r="AA80"/>
      <c r="AB80"/>
      <c r="AC80"/>
      <c r="AD80"/>
      <c r="AE80"/>
      <c r="AF80"/>
      <c r="AG80"/>
      <c r="AH80"/>
      <c r="AI80"/>
      <c r="AJ80"/>
    </row>
    <row r="81" spans="1:36" s="134" customFormat="1" ht="15" hidden="1" customHeight="1">
      <c r="A81"/>
      <c r="B81"/>
      <c r="C81"/>
      <c r="D81" s="2"/>
      <c r="E81"/>
      <c r="F81"/>
      <c r="G81" s="1"/>
      <c r="H81"/>
      <c r="I81"/>
      <c r="J81"/>
      <c r="K81"/>
      <c r="L81"/>
      <c r="M81"/>
      <c r="N81"/>
      <c r="O81"/>
      <c r="P81"/>
      <c r="Q81"/>
      <c r="R81"/>
      <c r="S81"/>
      <c r="T81"/>
      <c r="U81"/>
      <c r="V81"/>
      <c r="W81"/>
      <c r="X81"/>
      <c r="Y81"/>
      <c r="Z81"/>
      <c r="AA81"/>
      <c r="AB81"/>
      <c r="AC81"/>
      <c r="AD81"/>
      <c r="AE81"/>
      <c r="AF81"/>
      <c r="AG81"/>
      <c r="AH81"/>
      <c r="AI81"/>
      <c r="AJ81"/>
    </row>
    <row r="82" spans="1:36" s="134" customFormat="1" ht="15" hidden="1" customHeight="1">
      <c r="A82"/>
      <c r="B82"/>
      <c r="C82"/>
      <c r="D82" s="2"/>
      <c r="E82"/>
      <c r="F82"/>
      <c r="G82" s="1"/>
      <c r="H82"/>
      <c r="I82"/>
      <c r="J82"/>
      <c r="K82"/>
      <c r="L82"/>
      <c r="M82"/>
      <c r="N82"/>
      <c r="O82"/>
      <c r="P82"/>
      <c r="Q82"/>
      <c r="R82"/>
      <c r="S82"/>
      <c r="T82"/>
      <c r="U82"/>
      <c r="V82"/>
      <c r="W82"/>
      <c r="X82"/>
      <c r="Y82"/>
      <c r="Z82"/>
      <c r="AA82"/>
      <c r="AB82"/>
      <c r="AC82"/>
      <c r="AD82"/>
      <c r="AE82"/>
      <c r="AF82"/>
      <c r="AG82"/>
      <c r="AH82"/>
      <c r="AI82"/>
      <c r="AJ82"/>
    </row>
    <row r="83" spans="1:36" s="134" customFormat="1" ht="15" customHeight="1">
      <c r="A83"/>
      <c r="B83"/>
      <c r="C83"/>
      <c r="D83" s="2"/>
      <c r="E83"/>
      <c r="F83"/>
      <c r="G83" s="1"/>
      <c r="H83"/>
      <c r="I83"/>
      <c r="J83"/>
      <c r="K83"/>
      <c r="L83"/>
      <c r="M83"/>
      <c r="N83"/>
      <c r="O83"/>
      <c r="P83"/>
      <c r="Q83"/>
      <c r="R83"/>
      <c r="S83"/>
      <c r="T83"/>
      <c r="U83"/>
      <c r="V83"/>
      <c r="W83"/>
      <c r="X83"/>
      <c r="Y83"/>
      <c r="Z83"/>
      <c r="AA83"/>
      <c r="AB83"/>
      <c r="AC83"/>
      <c r="AD83"/>
      <c r="AE83"/>
      <c r="AF83"/>
      <c r="AG83"/>
      <c r="AH83"/>
      <c r="AI83"/>
      <c r="AJ83"/>
    </row>
    <row r="84" spans="1:36">
      <c r="E84"/>
      <c r="F84"/>
    </row>
    <row r="85" spans="1:36">
      <c r="E85"/>
      <c r="F85"/>
    </row>
    <row r="86" spans="1:36">
      <c r="E86"/>
      <c r="F86"/>
    </row>
    <row r="87" spans="1:36">
      <c r="D87"/>
      <c r="E87"/>
      <c r="F87"/>
    </row>
    <row r="88" spans="1:36">
      <c r="D88"/>
      <c r="E88"/>
      <c r="F88"/>
      <c r="G88"/>
    </row>
    <row r="89" spans="1:36">
      <c r="D89"/>
      <c r="E89"/>
      <c r="F89"/>
      <c r="G89"/>
    </row>
    <row r="90" spans="1:36">
      <c r="D90"/>
      <c r="E90"/>
      <c r="F90"/>
      <c r="G90"/>
    </row>
    <row r="91" spans="1:36">
      <c r="D91"/>
      <c r="E91"/>
      <c r="F91"/>
      <c r="G91"/>
    </row>
    <row r="92" spans="1:36">
      <c r="D92"/>
      <c r="E92"/>
      <c r="F92"/>
      <c r="G92"/>
    </row>
    <row r="93" spans="1:36">
      <c r="D93"/>
      <c r="E93"/>
      <c r="F93"/>
      <c r="G93"/>
    </row>
    <row r="94" spans="1:36">
      <c r="D94"/>
      <c r="E94"/>
      <c r="F94"/>
      <c r="G94"/>
    </row>
    <row r="95" spans="1:36">
      <c r="D95"/>
      <c r="E95"/>
      <c r="F95"/>
      <c r="G95"/>
    </row>
    <row r="96" spans="1:36">
      <c r="D96"/>
      <c r="E96"/>
      <c r="F96"/>
      <c r="G96"/>
    </row>
    <row r="97" spans="4:7">
      <c r="D97"/>
      <c r="E97"/>
      <c r="F97"/>
      <c r="G97"/>
    </row>
    <row r="98" spans="4:7">
      <c r="D98"/>
      <c r="E98"/>
      <c r="F98"/>
      <c r="G98"/>
    </row>
    <row r="99" spans="4:7">
      <c r="D99"/>
      <c r="E99"/>
      <c r="F99"/>
      <c r="G99"/>
    </row>
    <row r="100" spans="4:7">
      <c r="D100"/>
      <c r="E100"/>
      <c r="F100"/>
      <c r="G100"/>
    </row>
    <row r="101" spans="4:7">
      <c r="D101"/>
      <c r="E101"/>
      <c r="F101"/>
      <c r="G101"/>
    </row>
    <row r="102" spans="4:7">
      <c r="D102"/>
      <c r="E102"/>
      <c r="F102"/>
      <c r="G102"/>
    </row>
    <row r="103" spans="4:7">
      <c r="D103"/>
      <c r="E103"/>
      <c r="F103"/>
      <c r="G103"/>
    </row>
    <row r="104" spans="4:7">
      <c r="D104"/>
      <c r="E104"/>
      <c r="F104"/>
      <c r="G104"/>
    </row>
    <row r="105" spans="4:7">
      <c r="D105"/>
      <c r="E105"/>
      <c r="F105"/>
      <c r="G105"/>
    </row>
    <row r="106" spans="4:7">
      <c r="D106"/>
      <c r="E106"/>
      <c r="F106"/>
      <c r="G106"/>
    </row>
    <row r="107" spans="4:7">
      <c r="D107"/>
      <c r="E107"/>
      <c r="F107"/>
      <c r="G107"/>
    </row>
    <row r="108" spans="4:7">
      <c r="D108"/>
      <c r="E108"/>
      <c r="F108"/>
      <c r="G108"/>
    </row>
    <row r="109" spans="4:7">
      <c r="D109"/>
      <c r="E109"/>
      <c r="F109"/>
      <c r="G109"/>
    </row>
    <row r="110" spans="4:7">
      <c r="D110"/>
      <c r="E110"/>
      <c r="F110"/>
      <c r="G110"/>
    </row>
    <row r="111" spans="4:7">
      <c r="D111"/>
      <c r="E111"/>
      <c r="F111"/>
      <c r="G111"/>
    </row>
    <row r="112" spans="4:7">
      <c r="D112"/>
      <c r="E112"/>
      <c r="F112"/>
      <c r="G112"/>
    </row>
    <row r="113" spans="4:7">
      <c r="D113"/>
      <c r="E113"/>
      <c r="F113"/>
      <c r="G113"/>
    </row>
    <row r="114" spans="4:7">
      <c r="D114"/>
      <c r="E114"/>
      <c r="F114"/>
      <c r="G114"/>
    </row>
    <row r="115" spans="4:7">
      <c r="D115"/>
      <c r="E115"/>
      <c r="F115"/>
      <c r="G115"/>
    </row>
    <row r="116" spans="4:7">
      <c r="D116"/>
      <c r="E116"/>
      <c r="F116"/>
      <c r="G116"/>
    </row>
    <row r="117" spans="4:7">
      <c r="D117"/>
      <c r="E117"/>
      <c r="F117"/>
      <c r="G117"/>
    </row>
    <row r="118" spans="4:7">
      <c r="D118"/>
      <c r="E118"/>
      <c r="F118"/>
      <c r="G118"/>
    </row>
    <row r="119" spans="4:7">
      <c r="D119"/>
      <c r="E119"/>
      <c r="F119"/>
      <c r="G119"/>
    </row>
    <row r="120" spans="4:7">
      <c r="D120"/>
      <c r="E120"/>
      <c r="F120"/>
      <c r="G120"/>
    </row>
    <row r="121" spans="4:7">
      <c r="D121"/>
      <c r="E121"/>
      <c r="F121"/>
      <c r="G121"/>
    </row>
    <row r="122" spans="4:7">
      <c r="D122"/>
      <c r="E122"/>
      <c r="F122"/>
      <c r="G122"/>
    </row>
    <row r="123" spans="4:7">
      <c r="D123"/>
      <c r="E123"/>
      <c r="F123"/>
      <c r="G123"/>
    </row>
    <row r="124" spans="4:7">
      <c r="D124"/>
      <c r="E124"/>
      <c r="F124"/>
      <c r="G124"/>
    </row>
    <row r="125" spans="4:7">
      <c r="D125"/>
      <c r="E125"/>
      <c r="F125"/>
      <c r="G125"/>
    </row>
    <row r="126" spans="4:7">
      <c r="D126"/>
      <c r="E126"/>
      <c r="F126"/>
      <c r="G126"/>
    </row>
    <row r="127" spans="4:7">
      <c r="D127"/>
      <c r="E127"/>
      <c r="F127"/>
      <c r="G127"/>
    </row>
    <row r="128" spans="4:7">
      <c r="D128"/>
      <c r="E128"/>
      <c r="F128"/>
      <c r="G128"/>
    </row>
    <row r="129" spans="4:7">
      <c r="D129"/>
      <c r="E129"/>
      <c r="F129"/>
      <c r="G129"/>
    </row>
    <row r="130" spans="4:7">
      <c r="D130"/>
      <c r="E130"/>
      <c r="F130"/>
      <c r="G130"/>
    </row>
    <row r="131" spans="4:7">
      <c r="D131"/>
      <c r="E131"/>
      <c r="F131"/>
      <c r="G131"/>
    </row>
    <row r="132" spans="4:7">
      <c r="D132"/>
      <c r="E132"/>
      <c r="F132"/>
      <c r="G132"/>
    </row>
    <row r="133" spans="4:7">
      <c r="D133"/>
      <c r="E133"/>
      <c r="F133"/>
      <c r="G133"/>
    </row>
    <row r="134" spans="4:7">
      <c r="D134"/>
      <c r="E134"/>
      <c r="F134"/>
      <c r="G134"/>
    </row>
    <row r="135" spans="4:7">
      <c r="D135"/>
      <c r="E135"/>
      <c r="F135"/>
      <c r="G135"/>
    </row>
    <row r="136" spans="4:7">
      <c r="D136"/>
      <c r="E136"/>
      <c r="F136"/>
      <c r="G136"/>
    </row>
    <row r="137" spans="4:7">
      <c r="D137"/>
      <c r="E137"/>
      <c r="F137"/>
      <c r="G137"/>
    </row>
    <row r="138" spans="4:7">
      <c r="D138"/>
      <c r="E138"/>
      <c r="F138"/>
      <c r="G138"/>
    </row>
    <row r="139" spans="4:7">
      <c r="D139"/>
      <c r="E139"/>
      <c r="F139"/>
      <c r="G139"/>
    </row>
    <row r="140" spans="4:7">
      <c r="D140"/>
      <c r="E140"/>
      <c r="F140"/>
      <c r="G140"/>
    </row>
    <row r="141" spans="4:7">
      <c r="D141"/>
      <c r="E141"/>
      <c r="F141"/>
      <c r="G141"/>
    </row>
    <row r="142" spans="4:7">
      <c r="D142"/>
      <c r="E142"/>
      <c r="F142"/>
      <c r="G142"/>
    </row>
    <row r="143" spans="4:7">
      <c r="D143"/>
      <c r="E143"/>
      <c r="F143"/>
      <c r="G143"/>
    </row>
    <row r="144" spans="4:7">
      <c r="D144"/>
      <c r="E144"/>
      <c r="F144"/>
      <c r="G144"/>
    </row>
    <row r="145" spans="4:7">
      <c r="E145"/>
      <c r="F145"/>
      <c r="G145"/>
    </row>
    <row r="146" spans="4:7">
      <c r="E146"/>
      <c r="F146"/>
      <c r="G146"/>
    </row>
    <row r="147" spans="4:7">
      <c r="E147"/>
      <c r="F147"/>
      <c r="G147"/>
    </row>
    <row r="148" spans="4:7">
      <c r="E148"/>
      <c r="F148"/>
      <c r="G148"/>
    </row>
    <row r="149" spans="4:7">
      <c r="E149"/>
      <c r="F149"/>
      <c r="G149"/>
    </row>
    <row r="150" spans="4:7">
      <c r="E150"/>
      <c r="F150"/>
      <c r="G150"/>
    </row>
    <row r="151" spans="4:7">
      <c r="E151"/>
      <c r="F151"/>
      <c r="G151"/>
    </row>
    <row r="152" spans="4:7">
      <c r="D152"/>
      <c r="E152"/>
      <c r="F152"/>
      <c r="G152"/>
    </row>
    <row r="153" spans="4:7">
      <c r="D153"/>
      <c r="E153"/>
      <c r="F153"/>
      <c r="G153"/>
    </row>
    <row r="154" spans="4:7">
      <c r="D154"/>
      <c r="E154"/>
      <c r="F154"/>
      <c r="G154"/>
    </row>
    <row r="155" spans="4:7">
      <c r="D155"/>
      <c r="E155"/>
      <c r="F155"/>
      <c r="G155"/>
    </row>
    <row r="156" spans="4:7">
      <c r="D156"/>
      <c r="E156"/>
      <c r="F156"/>
      <c r="G156"/>
    </row>
    <row r="157" spans="4:7">
      <c r="D157"/>
      <c r="E157"/>
      <c r="F157"/>
      <c r="G157"/>
    </row>
    <row r="158" spans="4:7">
      <c r="D158"/>
      <c r="E158"/>
      <c r="F158"/>
      <c r="G158"/>
    </row>
    <row r="159" spans="4:7">
      <c r="D159"/>
      <c r="E159"/>
      <c r="F159"/>
      <c r="G159"/>
    </row>
    <row r="160" spans="4:7">
      <c r="D160"/>
      <c r="E160"/>
      <c r="F160"/>
      <c r="G160"/>
    </row>
    <row r="161" spans="4:7">
      <c r="D161"/>
      <c r="E161"/>
      <c r="F161"/>
      <c r="G161"/>
    </row>
    <row r="162" spans="4:7">
      <c r="D162"/>
      <c r="E162"/>
      <c r="F162"/>
      <c r="G162"/>
    </row>
    <row r="163" spans="4:7">
      <c r="D163"/>
      <c r="E163"/>
      <c r="F163"/>
      <c r="G163"/>
    </row>
    <row r="164" spans="4:7">
      <c r="D164"/>
      <c r="E164"/>
      <c r="F164"/>
      <c r="G164"/>
    </row>
    <row r="165" spans="4:7">
      <c r="D165"/>
      <c r="E165"/>
      <c r="F165"/>
      <c r="G165"/>
    </row>
    <row r="166" spans="4:7">
      <c r="D166"/>
      <c r="E166"/>
      <c r="F166"/>
      <c r="G166"/>
    </row>
    <row r="167" spans="4:7">
      <c r="D167"/>
      <c r="E167"/>
      <c r="F167"/>
      <c r="G167"/>
    </row>
    <row r="168" spans="4:7">
      <c r="D168"/>
      <c r="E168"/>
      <c r="F168"/>
      <c r="G168"/>
    </row>
    <row r="169" spans="4:7">
      <c r="D169"/>
      <c r="E169"/>
      <c r="F169"/>
      <c r="G169"/>
    </row>
    <row r="170" spans="4:7">
      <c r="D170"/>
      <c r="E170"/>
      <c r="F170"/>
      <c r="G170"/>
    </row>
    <row r="171" spans="4:7">
      <c r="D171"/>
      <c r="E171"/>
      <c r="F171"/>
      <c r="G171"/>
    </row>
    <row r="172" spans="4:7">
      <c r="D172"/>
      <c r="E172"/>
      <c r="F172"/>
      <c r="G172"/>
    </row>
    <row r="173" spans="4:7">
      <c r="D173"/>
      <c r="E173"/>
      <c r="F173"/>
      <c r="G173"/>
    </row>
    <row r="174" spans="4:7">
      <c r="D174"/>
      <c r="E174"/>
      <c r="F174"/>
      <c r="G174"/>
    </row>
    <row r="175" spans="4:7">
      <c r="D175"/>
      <c r="E175"/>
      <c r="F175"/>
      <c r="G175"/>
    </row>
    <row r="176" spans="4:7">
      <c r="D176"/>
      <c r="E176"/>
      <c r="F176"/>
      <c r="G176"/>
    </row>
    <row r="177" spans="4:7">
      <c r="D177"/>
      <c r="E177"/>
      <c r="F177"/>
      <c r="G177"/>
    </row>
    <row r="178" spans="4:7">
      <c r="D178"/>
      <c r="E178"/>
      <c r="F178"/>
      <c r="G178"/>
    </row>
    <row r="179" spans="4:7">
      <c r="D179"/>
      <c r="E179"/>
      <c r="F179"/>
      <c r="G179"/>
    </row>
    <row r="180" spans="4:7">
      <c r="D180"/>
      <c r="E180"/>
      <c r="F180"/>
      <c r="G180"/>
    </row>
    <row r="181" spans="4:7">
      <c r="D181"/>
      <c r="E181"/>
      <c r="F181"/>
      <c r="G181"/>
    </row>
    <row r="182" spans="4:7">
      <c r="D182"/>
      <c r="E182"/>
      <c r="F182"/>
      <c r="G182"/>
    </row>
    <row r="183" spans="4:7">
      <c r="D183"/>
      <c r="E183"/>
      <c r="F183"/>
      <c r="G183"/>
    </row>
    <row r="184" spans="4:7">
      <c r="D184"/>
      <c r="E184"/>
      <c r="F184"/>
      <c r="G184"/>
    </row>
    <row r="185" spans="4:7">
      <c r="D185"/>
      <c r="E185"/>
      <c r="F185"/>
      <c r="G185"/>
    </row>
    <row r="186" spans="4:7">
      <c r="D186"/>
      <c r="E186"/>
      <c r="F186"/>
      <c r="G186"/>
    </row>
    <row r="187" spans="4:7">
      <c r="D187"/>
      <c r="E187"/>
      <c r="F187"/>
      <c r="G187"/>
    </row>
    <row r="188" spans="4:7">
      <c r="D188"/>
      <c r="E188"/>
      <c r="F188"/>
      <c r="G188"/>
    </row>
    <row r="189" spans="4:7">
      <c r="D189"/>
      <c r="E189"/>
      <c r="F189"/>
      <c r="G189"/>
    </row>
    <row r="190" spans="4:7">
      <c r="D190"/>
      <c r="E190"/>
      <c r="F190"/>
      <c r="G190"/>
    </row>
    <row r="191" spans="4:7">
      <c r="D191"/>
      <c r="E191"/>
      <c r="F191"/>
      <c r="G191"/>
    </row>
    <row r="192" spans="4:7">
      <c r="D192"/>
      <c r="E192"/>
      <c r="F192"/>
      <c r="G192"/>
    </row>
    <row r="193" spans="4:7">
      <c r="D193"/>
      <c r="E193"/>
      <c r="F193"/>
      <c r="G193"/>
    </row>
    <row r="194" spans="4:7">
      <c r="D194"/>
      <c r="E194"/>
      <c r="F194"/>
      <c r="G194"/>
    </row>
    <row r="195" spans="4:7">
      <c r="D195"/>
      <c r="E195"/>
      <c r="F195"/>
      <c r="G195"/>
    </row>
    <row r="196" spans="4:7">
      <c r="D196"/>
      <c r="E196"/>
      <c r="F196"/>
      <c r="G196"/>
    </row>
    <row r="197" spans="4:7">
      <c r="D197"/>
      <c r="E197"/>
      <c r="F197"/>
      <c r="G197"/>
    </row>
    <row r="198" spans="4:7">
      <c r="D198"/>
      <c r="E198"/>
      <c r="F198"/>
      <c r="G198"/>
    </row>
    <row r="199" spans="4:7">
      <c r="D199"/>
      <c r="E199"/>
      <c r="F199"/>
      <c r="G199"/>
    </row>
    <row r="200" spans="4:7">
      <c r="D200"/>
      <c r="E200"/>
      <c r="F200"/>
      <c r="G200"/>
    </row>
    <row r="201" spans="4:7">
      <c r="D201"/>
      <c r="E201"/>
      <c r="F201"/>
      <c r="G201"/>
    </row>
    <row r="202" spans="4:7">
      <c r="D202"/>
      <c r="E202"/>
      <c r="F202"/>
      <c r="G202"/>
    </row>
    <row r="203" spans="4:7">
      <c r="D203"/>
      <c r="E203"/>
      <c r="F203"/>
      <c r="G203"/>
    </row>
    <row r="204" spans="4:7">
      <c r="D204"/>
      <c r="E204"/>
      <c r="F204"/>
      <c r="G204"/>
    </row>
    <row r="205" spans="4:7">
      <c r="D205"/>
      <c r="E205"/>
      <c r="F205"/>
      <c r="G205"/>
    </row>
    <row r="206" spans="4:7">
      <c r="D206"/>
      <c r="E206"/>
      <c r="F206"/>
      <c r="G206"/>
    </row>
    <row r="207" spans="4:7">
      <c r="D207"/>
      <c r="E207"/>
      <c r="F207"/>
      <c r="G207"/>
    </row>
    <row r="208" spans="4:7">
      <c r="D208"/>
      <c r="E208"/>
      <c r="F208"/>
      <c r="G208"/>
    </row>
    <row r="209" spans="4:7">
      <c r="D209"/>
      <c r="E209"/>
      <c r="F209"/>
      <c r="G209"/>
    </row>
    <row r="210" spans="4:7">
      <c r="D210"/>
      <c r="E210"/>
      <c r="F210"/>
      <c r="G210"/>
    </row>
    <row r="211" spans="4:7">
      <c r="D211"/>
      <c r="E211"/>
      <c r="F211"/>
      <c r="G211"/>
    </row>
    <row r="212" spans="4:7">
      <c r="D212"/>
      <c r="E212"/>
      <c r="F212"/>
      <c r="G212"/>
    </row>
    <row r="213" spans="4:7">
      <c r="D213"/>
      <c r="E213"/>
      <c r="F213"/>
      <c r="G213"/>
    </row>
    <row r="214" spans="4:7">
      <c r="D214"/>
      <c r="E214"/>
      <c r="F214"/>
      <c r="G214"/>
    </row>
    <row r="215" spans="4:7">
      <c r="D215"/>
      <c r="E215"/>
      <c r="F215"/>
      <c r="G215"/>
    </row>
    <row r="216" spans="4:7">
      <c r="D216"/>
      <c r="E216"/>
      <c r="F216"/>
      <c r="G216"/>
    </row>
    <row r="217" spans="4:7">
      <c r="D217"/>
      <c r="E217"/>
      <c r="F217"/>
      <c r="G217"/>
    </row>
    <row r="218" spans="4:7">
      <c r="D218"/>
      <c r="E218"/>
      <c r="F218"/>
      <c r="G218"/>
    </row>
    <row r="219" spans="4:7">
      <c r="D219"/>
      <c r="E219"/>
      <c r="F219"/>
      <c r="G219"/>
    </row>
    <row r="220" spans="4:7">
      <c r="D220"/>
      <c r="E220"/>
      <c r="F220"/>
      <c r="G220"/>
    </row>
    <row r="221" spans="4:7">
      <c r="D221"/>
      <c r="E221"/>
      <c r="F221"/>
      <c r="G221"/>
    </row>
    <row r="222" spans="4:7">
      <c r="D222"/>
      <c r="E222"/>
      <c r="F222"/>
      <c r="G222"/>
    </row>
    <row r="223" spans="4:7">
      <c r="D223"/>
      <c r="E223"/>
      <c r="F223"/>
      <c r="G223"/>
    </row>
    <row r="224" spans="4:7">
      <c r="D224"/>
      <c r="E224"/>
      <c r="F224"/>
      <c r="G224"/>
    </row>
    <row r="225" spans="4:7">
      <c r="D225"/>
      <c r="E225"/>
      <c r="F225"/>
      <c r="G225"/>
    </row>
    <row r="226" spans="4:7">
      <c r="D226"/>
      <c r="E226"/>
      <c r="F226"/>
      <c r="G226"/>
    </row>
    <row r="227" spans="4:7">
      <c r="D227"/>
      <c r="E227"/>
      <c r="F227"/>
      <c r="G227"/>
    </row>
    <row r="228" spans="4:7">
      <c r="D228"/>
      <c r="E228"/>
      <c r="F228"/>
      <c r="G228"/>
    </row>
    <row r="229" spans="4:7">
      <c r="D229"/>
      <c r="E229"/>
      <c r="F229"/>
      <c r="G229"/>
    </row>
    <row r="230" spans="4:7">
      <c r="D230"/>
      <c r="E230"/>
      <c r="F230"/>
      <c r="G230"/>
    </row>
    <row r="231" spans="4:7">
      <c r="D231"/>
      <c r="E231"/>
      <c r="F231"/>
      <c r="G231"/>
    </row>
    <row r="232" spans="4:7">
      <c r="D232"/>
      <c r="E232"/>
      <c r="F232"/>
      <c r="G232"/>
    </row>
    <row r="233" spans="4:7">
      <c r="D233"/>
      <c r="E233"/>
      <c r="F233"/>
      <c r="G233"/>
    </row>
    <row r="234" spans="4:7">
      <c r="D234"/>
      <c r="E234"/>
      <c r="F234"/>
      <c r="G234"/>
    </row>
    <row r="235" spans="4:7">
      <c r="D235"/>
      <c r="E235"/>
      <c r="F235"/>
      <c r="G235"/>
    </row>
    <row r="236" spans="4:7">
      <c r="D236"/>
      <c r="E236"/>
      <c r="F236"/>
      <c r="G236"/>
    </row>
    <row r="237" spans="4:7">
      <c r="D237"/>
      <c r="E237"/>
      <c r="F237"/>
      <c r="G237"/>
    </row>
    <row r="238" spans="4:7">
      <c r="D238"/>
      <c r="E238"/>
      <c r="F238"/>
      <c r="G238"/>
    </row>
    <row r="239" spans="4:7">
      <c r="D239"/>
      <c r="E239"/>
      <c r="F239"/>
      <c r="G239"/>
    </row>
    <row r="240" spans="4:7">
      <c r="D240"/>
      <c r="E240"/>
      <c r="F240"/>
      <c r="G240"/>
    </row>
    <row r="241" spans="4:7">
      <c r="D241"/>
      <c r="E241"/>
      <c r="F241"/>
      <c r="G241"/>
    </row>
    <row r="242" spans="4:7">
      <c r="D242"/>
      <c r="E242"/>
      <c r="F242"/>
      <c r="G242"/>
    </row>
    <row r="243" spans="4:7">
      <c r="D243"/>
      <c r="E243"/>
      <c r="F243"/>
      <c r="G243"/>
    </row>
    <row r="244" spans="4:7">
      <c r="D244"/>
      <c r="E244"/>
      <c r="F244"/>
      <c r="G244"/>
    </row>
    <row r="245" spans="4:7">
      <c r="D245"/>
      <c r="E245"/>
      <c r="F245"/>
      <c r="G245"/>
    </row>
    <row r="246" spans="4:7">
      <c r="D246"/>
      <c r="E246"/>
      <c r="F246"/>
      <c r="G246"/>
    </row>
    <row r="247" spans="4:7">
      <c r="D247"/>
      <c r="E247"/>
      <c r="F247"/>
      <c r="G247"/>
    </row>
    <row r="248" spans="4:7">
      <c r="D248"/>
      <c r="E248"/>
      <c r="F248"/>
      <c r="G248"/>
    </row>
    <row r="249" spans="4:7">
      <c r="D249"/>
      <c r="E249"/>
      <c r="F249"/>
      <c r="G249"/>
    </row>
    <row r="250" spans="4:7">
      <c r="D250"/>
      <c r="E250"/>
      <c r="F250"/>
      <c r="G250"/>
    </row>
    <row r="251" spans="4:7">
      <c r="D251"/>
      <c r="E251"/>
      <c r="F251"/>
      <c r="G251"/>
    </row>
    <row r="252" spans="4:7">
      <c r="D252"/>
      <c r="E252"/>
      <c r="F252"/>
      <c r="G252"/>
    </row>
    <row r="253" spans="4:7">
      <c r="D253"/>
      <c r="E253"/>
      <c r="F253"/>
      <c r="G253"/>
    </row>
    <row r="254" spans="4:7">
      <c r="D254"/>
      <c r="E254"/>
      <c r="F254"/>
      <c r="G254"/>
    </row>
    <row r="255" spans="4:7">
      <c r="D255"/>
      <c r="E255"/>
      <c r="F255"/>
      <c r="G255"/>
    </row>
    <row r="256" spans="4:7">
      <c r="D256"/>
      <c r="E256"/>
      <c r="F256"/>
      <c r="G256"/>
    </row>
    <row r="257" spans="4:7">
      <c r="D257"/>
      <c r="E257"/>
      <c r="F257"/>
      <c r="G257"/>
    </row>
    <row r="258" spans="4:7">
      <c r="D258"/>
      <c r="E258"/>
      <c r="F258"/>
      <c r="G258"/>
    </row>
    <row r="259" spans="4:7">
      <c r="D259"/>
      <c r="E259"/>
      <c r="F259"/>
      <c r="G259"/>
    </row>
    <row r="260" spans="4:7">
      <c r="D260"/>
      <c r="E260"/>
      <c r="F260"/>
      <c r="G260"/>
    </row>
    <row r="261" spans="4:7">
      <c r="D261"/>
      <c r="E261"/>
      <c r="F261"/>
      <c r="G261"/>
    </row>
    <row r="262" spans="4:7">
      <c r="D262"/>
      <c r="E262"/>
      <c r="F262"/>
      <c r="G262"/>
    </row>
    <row r="263" spans="4:7">
      <c r="D263"/>
      <c r="E263"/>
      <c r="F263"/>
      <c r="G263"/>
    </row>
    <row r="264" spans="4:7">
      <c r="D264"/>
      <c r="E264"/>
      <c r="F264"/>
      <c r="G264"/>
    </row>
    <row r="265" spans="4:7">
      <c r="D265"/>
      <c r="E265"/>
      <c r="F265"/>
      <c r="G265"/>
    </row>
    <row r="266" spans="4:7">
      <c r="D266"/>
      <c r="E266"/>
      <c r="F266"/>
      <c r="G266"/>
    </row>
    <row r="267" spans="4:7">
      <c r="D267"/>
      <c r="E267"/>
      <c r="F267"/>
      <c r="G267"/>
    </row>
    <row r="268" spans="4:7">
      <c r="D268"/>
      <c r="E268"/>
      <c r="F268"/>
      <c r="G268"/>
    </row>
    <row r="269" spans="4:7">
      <c r="D269"/>
      <c r="E269"/>
      <c r="F269"/>
      <c r="G269"/>
    </row>
    <row r="270" spans="4:7">
      <c r="D270"/>
      <c r="E270"/>
      <c r="F270"/>
      <c r="G270"/>
    </row>
    <row r="271" spans="4:7">
      <c r="D271"/>
      <c r="E271"/>
      <c r="F271"/>
      <c r="G271"/>
    </row>
    <row r="272" spans="4:7">
      <c r="D272"/>
      <c r="E272"/>
      <c r="F272"/>
      <c r="G272"/>
    </row>
    <row r="273" spans="4:7">
      <c r="D273"/>
      <c r="E273"/>
      <c r="F273"/>
      <c r="G273"/>
    </row>
    <row r="274" spans="4:7">
      <c r="D274"/>
      <c r="E274"/>
      <c r="F274"/>
      <c r="G274"/>
    </row>
    <row r="275" spans="4:7">
      <c r="D275"/>
      <c r="E275"/>
      <c r="F275"/>
      <c r="G275"/>
    </row>
    <row r="276" spans="4:7">
      <c r="D276"/>
      <c r="E276"/>
      <c r="F276"/>
      <c r="G276"/>
    </row>
    <row r="277" spans="4:7">
      <c r="D277"/>
      <c r="E277"/>
      <c r="F277"/>
      <c r="G277"/>
    </row>
    <row r="278" spans="4:7">
      <c r="D278"/>
      <c r="E278"/>
      <c r="F278"/>
      <c r="G278"/>
    </row>
    <row r="279" spans="4:7">
      <c r="D279"/>
      <c r="E279"/>
      <c r="F279"/>
      <c r="G279"/>
    </row>
    <row r="280" spans="4:7">
      <c r="D280"/>
      <c r="E280"/>
      <c r="F280"/>
      <c r="G280"/>
    </row>
    <row r="281" spans="4:7">
      <c r="D281"/>
      <c r="E281"/>
      <c r="F281"/>
      <c r="G281"/>
    </row>
    <row r="282" spans="4:7">
      <c r="D282"/>
      <c r="E282"/>
      <c r="F282"/>
      <c r="G282"/>
    </row>
    <row r="283" spans="4:7">
      <c r="D283"/>
      <c r="E283"/>
      <c r="F283"/>
      <c r="G283"/>
    </row>
    <row r="284" spans="4:7">
      <c r="D284"/>
      <c r="E284"/>
      <c r="F284"/>
      <c r="G284"/>
    </row>
    <row r="285" spans="4:7">
      <c r="D285"/>
      <c r="E285"/>
      <c r="F285"/>
      <c r="G285"/>
    </row>
    <row r="286" spans="4:7">
      <c r="D286"/>
      <c r="E286"/>
      <c r="F286"/>
      <c r="G286"/>
    </row>
    <row r="287" spans="4:7">
      <c r="D287"/>
      <c r="E287"/>
      <c r="F287"/>
      <c r="G287"/>
    </row>
    <row r="288" spans="4:7">
      <c r="D288"/>
      <c r="E288"/>
      <c r="F288"/>
      <c r="G288"/>
    </row>
    <row r="289" spans="4:7">
      <c r="D289"/>
      <c r="E289"/>
      <c r="F289"/>
      <c r="G289"/>
    </row>
    <row r="290" spans="4:7">
      <c r="D290"/>
      <c r="E290"/>
      <c r="F290"/>
      <c r="G290"/>
    </row>
    <row r="291" spans="4:7">
      <c r="D291"/>
      <c r="E291"/>
      <c r="F291"/>
      <c r="G291"/>
    </row>
    <row r="292" spans="4:7">
      <c r="D292"/>
      <c r="E292"/>
      <c r="F292"/>
      <c r="G292"/>
    </row>
    <row r="293" spans="4:7">
      <c r="D293"/>
      <c r="E293"/>
      <c r="F293"/>
      <c r="G293"/>
    </row>
    <row r="294" spans="4:7">
      <c r="D294"/>
      <c r="E294"/>
      <c r="F294"/>
      <c r="G294"/>
    </row>
    <row r="295" spans="4:7">
      <c r="D295"/>
      <c r="E295"/>
      <c r="F295"/>
      <c r="G295"/>
    </row>
    <row r="296" spans="4:7">
      <c r="D296"/>
      <c r="E296"/>
      <c r="F296"/>
      <c r="G296"/>
    </row>
    <row r="297" spans="4:7">
      <c r="D297"/>
      <c r="E297"/>
      <c r="F297"/>
      <c r="G297"/>
    </row>
    <row r="298" spans="4:7">
      <c r="D298"/>
      <c r="E298"/>
      <c r="F298"/>
      <c r="G298"/>
    </row>
    <row r="299" spans="4:7">
      <c r="D299"/>
      <c r="E299"/>
      <c r="F299"/>
      <c r="G299"/>
    </row>
    <row r="300" spans="4:7">
      <c r="D300"/>
      <c r="E300"/>
      <c r="F300"/>
      <c r="G300"/>
    </row>
    <row r="301" spans="4:7">
      <c r="D301"/>
      <c r="E301"/>
      <c r="F301"/>
      <c r="G301"/>
    </row>
    <row r="302" spans="4:7">
      <c r="D302"/>
      <c r="E302"/>
      <c r="F302"/>
      <c r="G302"/>
    </row>
    <row r="303" spans="4:7">
      <c r="D303"/>
      <c r="E303"/>
      <c r="F303"/>
      <c r="G303"/>
    </row>
    <row r="304" spans="4:7">
      <c r="D304"/>
      <c r="E304"/>
      <c r="F304"/>
      <c r="G304"/>
    </row>
    <row r="305" spans="4:7">
      <c r="D305"/>
      <c r="E305"/>
      <c r="F305"/>
      <c r="G305"/>
    </row>
    <row r="306" spans="4:7">
      <c r="D306"/>
      <c r="E306"/>
      <c r="F306"/>
      <c r="G306"/>
    </row>
    <row r="307" spans="4:7">
      <c r="D307"/>
      <c r="E307"/>
      <c r="F307"/>
      <c r="G307"/>
    </row>
    <row r="308" spans="4:7">
      <c r="D308"/>
      <c r="E308"/>
      <c r="F308"/>
      <c r="G308"/>
    </row>
    <row r="309" spans="4:7">
      <c r="D309"/>
      <c r="E309"/>
      <c r="F309"/>
      <c r="G309"/>
    </row>
    <row r="310" spans="4:7">
      <c r="D310"/>
      <c r="E310"/>
      <c r="F310"/>
      <c r="G310"/>
    </row>
    <row r="311" spans="4:7">
      <c r="D311"/>
      <c r="E311"/>
      <c r="F311"/>
      <c r="G311"/>
    </row>
    <row r="312" spans="4:7">
      <c r="D312"/>
      <c r="E312"/>
      <c r="F312"/>
      <c r="G312"/>
    </row>
    <row r="313" spans="4:7">
      <c r="D313"/>
      <c r="E313"/>
      <c r="F313"/>
      <c r="G313"/>
    </row>
    <row r="314" spans="4:7">
      <c r="D314"/>
      <c r="E314"/>
      <c r="F314"/>
      <c r="G314"/>
    </row>
    <row r="315" spans="4:7">
      <c r="D315"/>
      <c r="E315"/>
      <c r="F315"/>
      <c r="G315"/>
    </row>
    <row r="316" spans="4:7">
      <c r="D316"/>
      <c r="E316"/>
      <c r="F316"/>
      <c r="G316"/>
    </row>
    <row r="317" spans="4:7">
      <c r="D317"/>
      <c r="E317"/>
      <c r="F317"/>
      <c r="G317"/>
    </row>
    <row r="318" spans="4:7">
      <c r="D318"/>
      <c r="E318"/>
      <c r="F318"/>
      <c r="G318"/>
    </row>
    <row r="319" spans="4:7">
      <c r="D319"/>
      <c r="E319"/>
      <c r="F319"/>
      <c r="G319"/>
    </row>
    <row r="320" spans="4:7">
      <c r="D320"/>
      <c r="E320"/>
      <c r="F320"/>
      <c r="G320"/>
    </row>
    <row r="321" spans="4:7">
      <c r="D321"/>
      <c r="E321"/>
      <c r="F321"/>
      <c r="G321"/>
    </row>
    <row r="322" spans="4:7">
      <c r="D322"/>
      <c r="E322"/>
      <c r="F322"/>
      <c r="G322"/>
    </row>
    <row r="323" spans="4:7">
      <c r="D323"/>
      <c r="E323"/>
      <c r="F323"/>
      <c r="G323"/>
    </row>
    <row r="324" spans="4:7">
      <c r="D324"/>
      <c r="E324"/>
      <c r="F324"/>
      <c r="G324"/>
    </row>
    <row r="325" spans="4:7">
      <c r="D325"/>
      <c r="E325"/>
      <c r="F325"/>
      <c r="G325"/>
    </row>
    <row r="326" spans="4:7">
      <c r="D326"/>
      <c r="E326"/>
      <c r="F326"/>
      <c r="G326"/>
    </row>
    <row r="327" spans="4:7">
      <c r="D327"/>
      <c r="E327"/>
      <c r="F327"/>
      <c r="G327"/>
    </row>
    <row r="328" spans="4:7">
      <c r="D328"/>
      <c r="E328"/>
      <c r="F328"/>
      <c r="G328"/>
    </row>
    <row r="329" spans="4:7">
      <c r="D329"/>
      <c r="E329"/>
      <c r="F329"/>
      <c r="G329"/>
    </row>
    <row r="330" spans="4:7">
      <c r="D330"/>
      <c r="E330"/>
      <c r="F330"/>
      <c r="G330"/>
    </row>
    <row r="331" spans="4:7">
      <c r="D331"/>
      <c r="E331"/>
      <c r="F331"/>
      <c r="G331"/>
    </row>
    <row r="332" spans="4:7">
      <c r="D332"/>
      <c r="E332"/>
      <c r="F332"/>
      <c r="G332"/>
    </row>
    <row r="333" spans="4:7">
      <c r="D333"/>
      <c r="E333"/>
      <c r="F333"/>
      <c r="G333"/>
    </row>
    <row r="334" spans="4:7">
      <c r="D334"/>
      <c r="E334"/>
      <c r="F334"/>
      <c r="G334"/>
    </row>
    <row r="335" spans="4:7">
      <c r="D335"/>
      <c r="E335"/>
      <c r="F335"/>
      <c r="G335"/>
    </row>
    <row r="336" spans="4:7">
      <c r="D336"/>
      <c r="E336"/>
      <c r="F336"/>
      <c r="G336"/>
    </row>
    <row r="337" spans="4:7">
      <c r="D337"/>
      <c r="E337"/>
      <c r="F337"/>
      <c r="G337"/>
    </row>
    <row r="338" spans="4:7">
      <c r="D338"/>
      <c r="E338"/>
      <c r="F338"/>
      <c r="G338"/>
    </row>
    <row r="339" spans="4:7">
      <c r="D339"/>
      <c r="E339"/>
      <c r="F339"/>
      <c r="G339"/>
    </row>
    <row r="340" spans="4:7">
      <c r="D340"/>
      <c r="E340"/>
      <c r="F340"/>
      <c r="G340"/>
    </row>
    <row r="341" spans="4:7">
      <c r="D341"/>
      <c r="E341"/>
      <c r="F341"/>
      <c r="G341"/>
    </row>
    <row r="342" spans="4:7">
      <c r="D342"/>
      <c r="E342"/>
      <c r="F342"/>
      <c r="G342"/>
    </row>
    <row r="343" spans="4:7">
      <c r="D343"/>
      <c r="E343"/>
      <c r="F343"/>
      <c r="G343"/>
    </row>
    <row r="344" spans="4:7">
      <c r="D344"/>
      <c r="E344"/>
      <c r="F344"/>
      <c r="G344"/>
    </row>
    <row r="345" spans="4:7">
      <c r="D345"/>
      <c r="E345"/>
      <c r="F345"/>
      <c r="G345"/>
    </row>
    <row r="346" spans="4:7">
      <c r="D346"/>
      <c r="E346"/>
      <c r="F346"/>
      <c r="G346"/>
    </row>
    <row r="347" spans="4:7">
      <c r="D347"/>
      <c r="E347"/>
      <c r="F347"/>
      <c r="G347"/>
    </row>
    <row r="348" spans="4:7">
      <c r="D348"/>
      <c r="E348"/>
      <c r="F348"/>
      <c r="G348"/>
    </row>
    <row r="349" spans="4:7">
      <c r="D349"/>
      <c r="E349"/>
      <c r="F349"/>
      <c r="G349"/>
    </row>
    <row r="350" spans="4:7">
      <c r="D350"/>
      <c r="E350"/>
      <c r="F350"/>
      <c r="G350"/>
    </row>
    <row r="351" spans="4:7">
      <c r="D351"/>
      <c r="E351"/>
      <c r="F351"/>
      <c r="G351"/>
    </row>
    <row r="352" spans="4:7">
      <c r="D352"/>
      <c r="E352"/>
      <c r="F352"/>
      <c r="G352"/>
    </row>
    <row r="353" spans="4:7">
      <c r="D353"/>
      <c r="E353"/>
      <c r="F353"/>
      <c r="G353"/>
    </row>
    <row r="354" spans="4:7">
      <c r="D354"/>
      <c r="E354"/>
      <c r="F354"/>
      <c r="G354"/>
    </row>
    <row r="355" spans="4:7">
      <c r="D355"/>
      <c r="E355"/>
      <c r="F355"/>
      <c r="G355"/>
    </row>
    <row r="356" spans="4:7">
      <c r="D356"/>
      <c r="E356"/>
      <c r="F356"/>
      <c r="G356"/>
    </row>
    <row r="357" spans="4:7">
      <c r="D357"/>
      <c r="E357"/>
      <c r="F357"/>
      <c r="G357"/>
    </row>
    <row r="358" spans="4:7">
      <c r="D358"/>
      <c r="E358"/>
      <c r="F358"/>
      <c r="G358"/>
    </row>
    <row r="359" spans="4:7">
      <c r="D359"/>
      <c r="E359"/>
      <c r="F359"/>
      <c r="G359"/>
    </row>
    <row r="360" spans="4:7">
      <c r="D360"/>
      <c r="E360"/>
      <c r="F360"/>
      <c r="G360"/>
    </row>
    <row r="361" spans="4:7">
      <c r="D361"/>
      <c r="E361"/>
      <c r="F361"/>
      <c r="G361"/>
    </row>
    <row r="362" spans="4:7">
      <c r="D362"/>
      <c r="E362"/>
      <c r="F362"/>
      <c r="G362"/>
    </row>
    <row r="363" spans="4:7">
      <c r="D363"/>
      <c r="E363"/>
      <c r="F363"/>
      <c r="G363"/>
    </row>
    <row r="364" spans="4:7">
      <c r="D364"/>
      <c r="E364"/>
      <c r="F364"/>
      <c r="G364"/>
    </row>
    <row r="365" spans="4:7">
      <c r="D365"/>
      <c r="E365"/>
      <c r="F365"/>
      <c r="G365"/>
    </row>
    <row r="366" spans="4:7">
      <c r="D366"/>
      <c r="E366"/>
      <c r="F366"/>
      <c r="G366"/>
    </row>
    <row r="367" spans="4:7">
      <c r="D367"/>
      <c r="E367"/>
      <c r="F367"/>
      <c r="G367"/>
    </row>
    <row r="368" spans="4:7">
      <c r="D368"/>
      <c r="E368"/>
      <c r="F368"/>
      <c r="G368"/>
    </row>
    <row r="369" spans="4:7">
      <c r="D369"/>
      <c r="E369"/>
      <c r="F369"/>
      <c r="G369"/>
    </row>
    <row r="370" spans="4:7">
      <c r="D370"/>
      <c r="E370"/>
      <c r="F370"/>
      <c r="G370"/>
    </row>
    <row r="371" spans="4:7">
      <c r="D371"/>
      <c r="E371"/>
      <c r="F371"/>
      <c r="G371"/>
    </row>
    <row r="372" spans="4:7">
      <c r="D372"/>
      <c r="E372"/>
      <c r="F372"/>
      <c r="G372"/>
    </row>
    <row r="373" spans="4:7">
      <c r="D373"/>
      <c r="E373"/>
      <c r="F373"/>
      <c r="G373"/>
    </row>
    <row r="374" spans="4:7">
      <c r="D374"/>
      <c r="E374"/>
      <c r="F374"/>
      <c r="G374"/>
    </row>
    <row r="375" spans="4:7">
      <c r="D375"/>
      <c r="E375"/>
      <c r="F375"/>
      <c r="G375"/>
    </row>
    <row r="376" spans="4:7">
      <c r="D376"/>
      <c r="E376"/>
      <c r="F376"/>
      <c r="G376"/>
    </row>
    <row r="377" spans="4:7">
      <c r="D377"/>
      <c r="E377"/>
      <c r="F377"/>
      <c r="G377"/>
    </row>
    <row r="378" spans="4:7">
      <c r="D378"/>
      <c r="E378"/>
      <c r="F378"/>
      <c r="G378"/>
    </row>
    <row r="379" spans="4:7">
      <c r="D379"/>
      <c r="E379"/>
      <c r="F379"/>
      <c r="G379"/>
    </row>
    <row r="380" spans="4:7">
      <c r="D380"/>
      <c r="E380"/>
      <c r="F380"/>
      <c r="G380"/>
    </row>
    <row r="381" spans="4:7">
      <c r="D381"/>
      <c r="E381"/>
      <c r="F381"/>
      <c r="G381"/>
    </row>
    <row r="382" spans="4:7">
      <c r="D382"/>
      <c r="E382"/>
      <c r="F382"/>
      <c r="G382"/>
    </row>
    <row r="383" spans="4:7">
      <c r="D383"/>
      <c r="E383"/>
      <c r="F383"/>
      <c r="G383"/>
    </row>
    <row r="384" spans="4:7">
      <c r="D384"/>
      <c r="E384"/>
      <c r="F384"/>
      <c r="G384"/>
    </row>
    <row r="385" spans="4:7">
      <c r="D385"/>
      <c r="E385"/>
      <c r="F385"/>
      <c r="G385"/>
    </row>
    <row r="386" spans="4:7">
      <c r="D386"/>
      <c r="E386"/>
      <c r="F386"/>
      <c r="G386"/>
    </row>
    <row r="387" spans="4:7">
      <c r="D387"/>
      <c r="E387"/>
      <c r="F387"/>
      <c r="G387"/>
    </row>
    <row r="388" spans="4:7">
      <c r="D388"/>
      <c r="E388"/>
      <c r="F388"/>
      <c r="G388"/>
    </row>
    <row r="389" spans="4:7">
      <c r="D389"/>
      <c r="E389"/>
      <c r="F389"/>
      <c r="G389"/>
    </row>
    <row r="390" spans="4:7">
      <c r="D390"/>
      <c r="E390"/>
      <c r="F390"/>
      <c r="G390"/>
    </row>
    <row r="391" spans="4:7">
      <c r="D391"/>
      <c r="E391"/>
      <c r="F391"/>
      <c r="G391"/>
    </row>
    <row r="392" spans="4:7">
      <c r="D392"/>
      <c r="E392"/>
      <c r="F392"/>
      <c r="G392"/>
    </row>
    <row r="393" spans="4:7">
      <c r="D393"/>
      <c r="E393"/>
      <c r="F393"/>
      <c r="G393"/>
    </row>
    <row r="394" spans="4:7">
      <c r="D394"/>
      <c r="E394"/>
      <c r="F394"/>
      <c r="G394"/>
    </row>
    <row r="395" spans="4:7">
      <c r="D395"/>
      <c r="E395"/>
      <c r="F395"/>
      <c r="G395"/>
    </row>
    <row r="396" spans="4:7">
      <c r="D396"/>
      <c r="E396"/>
      <c r="F396"/>
      <c r="G396"/>
    </row>
    <row r="397" spans="4:7">
      <c r="D397"/>
      <c r="E397"/>
      <c r="F397"/>
      <c r="G397"/>
    </row>
    <row r="398" spans="4:7">
      <c r="D398"/>
      <c r="E398"/>
      <c r="F398"/>
      <c r="G398"/>
    </row>
    <row r="399" spans="4:7">
      <c r="D399"/>
      <c r="E399"/>
      <c r="F399"/>
      <c r="G399"/>
    </row>
    <row r="400" spans="4:7">
      <c r="D400"/>
      <c r="E400"/>
      <c r="F400"/>
      <c r="G400"/>
    </row>
    <row r="401" spans="4:7">
      <c r="D401"/>
      <c r="E401"/>
      <c r="F401"/>
      <c r="G401"/>
    </row>
    <row r="402" spans="4:7">
      <c r="D402"/>
      <c r="E402"/>
      <c r="F402"/>
      <c r="G402"/>
    </row>
    <row r="403" spans="4:7">
      <c r="D403"/>
      <c r="E403"/>
      <c r="F403"/>
      <c r="G403"/>
    </row>
    <row r="404" spans="4:7">
      <c r="D404"/>
      <c r="E404"/>
      <c r="F404"/>
      <c r="G404"/>
    </row>
    <row r="405" spans="4:7">
      <c r="D405"/>
      <c r="E405"/>
      <c r="F405"/>
      <c r="G405"/>
    </row>
    <row r="406" spans="4:7">
      <c r="D406"/>
      <c r="E406"/>
      <c r="F406"/>
      <c r="G406"/>
    </row>
    <row r="407" spans="4:7">
      <c r="D407"/>
      <c r="E407"/>
      <c r="F407"/>
      <c r="G407"/>
    </row>
    <row r="408" spans="4:7">
      <c r="D408"/>
      <c r="E408"/>
      <c r="F408"/>
      <c r="G408"/>
    </row>
    <row r="409" spans="4:7">
      <c r="D409"/>
      <c r="E409"/>
      <c r="F409"/>
      <c r="G409"/>
    </row>
    <row r="410" spans="4:7">
      <c r="D410"/>
      <c r="E410"/>
      <c r="F410"/>
      <c r="G410"/>
    </row>
    <row r="411" spans="4:7">
      <c r="D411"/>
      <c r="E411"/>
      <c r="F411"/>
      <c r="G411"/>
    </row>
    <row r="412" spans="4:7">
      <c r="D412"/>
      <c r="E412"/>
      <c r="F412"/>
      <c r="G412"/>
    </row>
    <row r="413" spans="4:7">
      <c r="D413"/>
      <c r="E413"/>
      <c r="F413"/>
      <c r="G413"/>
    </row>
    <row r="414" spans="4:7">
      <c r="D414"/>
      <c r="E414"/>
      <c r="F414"/>
      <c r="G414"/>
    </row>
    <row r="415" spans="4:7">
      <c r="D415"/>
      <c r="E415"/>
      <c r="F415"/>
      <c r="G415"/>
    </row>
    <row r="416" spans="4:7">
      <c r="D416"/>
      <c r="E416"/>
      <c r="F416"/>
      <c r="G416"/>
    </row>
    <row r="417" spans="4:7">
      <c r="D417"/>
      <c r="E417"/>
      <c r="F417"/>
      <c r="G417"/>
    </row>
    <row r="418" spans="4:7">
      <c r="D418"/>
      <c r="E418"/>
      <c r="F418"/>
      <c r="G418"/>
    </row>
    <row r="419" spans="4:7">
      <c r="D419"/>
      <c r="E419"/>
      <c r="F419"/>
      <c r="G419"/>
    </row>
    <row r="420" spans="4:7">
      <c r="D420"/>
      <c r="E420"/>
      <c r="F420"/>
      <c r="G420"/>
    </row>
    <row r="421" spans="4:7">
      <c r="D421"/>
      <c r="E421"/>
      <c r="F421"/>
      <c r="G421"/>
    </row>
    <row r="422" spans="4:7">
      <c r="D422"/>
      <c r="E422"/>
      <c r="F422"/>
      <c r="G422"/>
    </row>
    <row r="423" spans="4:7">
      <c r="D423"/>
      <c r="E423"/>
      <c r="F423"/>
      <c r="G423"/>
    </row>
    <row r="424" spans="4:7">
      <c r="D424"/>
      <c r="E424"/>
      <c r="F424"/>
      <c r="G424"/>
    </row>
    <row r="425" spans="4:7">
      <c r="D425"/>
      <c r="E425"/>
      <c r="F425"/>
      <c r="G425"/>
    </row>
    <row r="426" spans="4:7">
      <c r="D426"/>
      <c r="E426"/>
      <c r="F426"/>
      <c r="G426"/>
    </row>
    <row r="427" spans="4:7">
      <c r="D427"/>
      <c r="E427"/>
      <c r="F427"/>
      <c r="G427"/>
    </row>
    <row r="428" spans="4:7">
      <c r="D428"/>
      <c r="E428"/>
      <c r="F428"/>
      <c r="G428"/>
    </row>
    <row r="429" spans="4:7">
      <c r="D429"/>
      <c r="E429"/>
      <c r="F429"/>
      <c r="G429"/>
    </row>
    <row r="430" spans="4:7">
      <c r="D430"/>
      <c r="E430"/>
      <c r="F430"/>
      <c r="G430"/>
    </row>
    <row r="431" spans="4:7">
      <c r="D431"/>
      <c r="E431"/>
      <c r="F431"/>
      <c r="G431"/>
    </row>
    <row r="432" spans="4:7">
      <c r="D432"/>
      <c r="E432"/>
      <c r="F432"/>
      <c r="G432"/>
    </row>
    <row r="433" spans="4:7">
      <c r="D433"/>
      <c r="E433"/>
      <c r="F433"/>
      <c r="G433"/>
    </row>
    <row r="434" spans="4:7">
      <c r="D434"/>
      <c r="E434"/>
      <c r="F434"/>
      <c r="G434"/>
    </row>
    <row r="435" spans="4:7">
      <c r="D435"/>
      <c r="E435"/>
      <c r="F435"/>
      <c r="G435"/>
    </row>
    <row r="436" spans="4:7">
      <c r="D436"/>
      <c r="E436"/>
      <c r="F436"/>
      <c r="G436"/>
    </row>
    <row r="437" spans="4:7">
      <c r="D437"/>
      <c r="E437"/>
      <c r="F437"/>
      <c r="G437"/>
    </row>
    <row r="438" spans="4:7">
      <c r="D438"/>
      <c r="E438"/>
      <c r="F438"/>
      <c r="G438"/>
    </row>
    <row r="439" spans="4:7">
      <c r="D439"/>
      <c r="E439"/>
      <c r="F439"/>
      <c r="G439"/>
    </row>
    <row r="440" spans="4:7">
      <c r="D440"/>
      <c r="E440"/>
      <c r="F440"/>
      <c r="G440"/>
    </row>
    <row r="441" spans="4:7">
      <c r="D441"/>
      <c r="E441"/>
      <c r="F441"/>
      <c r="G441"/>
    </row>
    <row r="442" spans="4:7">
      <c r="D442"/>
      <c r="E442"/>
      <c r="F442"/>
      <c r="G442"/>
    </row>
    <row r="443" spans="4:7">
      <c r="D443"/>
      <c r="E443"/>
      <c r="F443"/>
      <c r="G443"/>
    </row>
    <row r="444" spans="4:7">
      <c r="D444"/>
      <c r="E444"/>
      <c r="F444"/>
      <c r="G444"/>
    </row>
    <row r="445" spans="4:7">
      <c r="D445"/>
      <c r="E445"/>
      <c r="F445"/>
      <c r="G445"/>
    </row>
    <row r="446" spans="4:7">
      <c r="D446"/>
      <c r="E446"/>
      <c r="F446"/>
      <c r="G446"/>
    </row>
    <row r="447" spans="4:7">
      <c r="D447"/>
      <c r="E447"/>
      <c r="F447"/>
      <c r="G447"/>
    </row>
    <row r="448" spans="4:7">
      <c r="D448"/>
      <c r="E448"/>
      <c r="F448"/>
      <c r="G448"/>
    </row>
    <row r="449" spans="4:7">
      <c r="D449"/>
      <c r="E449"/>
      <c r="F449"/>
      <c r="G449"/>
    </row>
    <row r="450" spans="4:7">
      <c r="D450"/>
      <c r="E450"/>
      <c r="F450"/>
      <c r="G450"/>
    </row>
    <row r="451" spans="4:7">
      <c r="D451"/>
      <c r="E451"/>
      <c r="F451"/>
      <c r="G451"/>
    </row>
    <row r="452" spans="4:7">
      <c r="D452"/>
      <c r="E452"/>
      <c r="F452"/>
      <c r="G452"/>
    </row>
    <row r="453" spans="4:7">
      <c r="D453"/>
      <c r="E453"/>
      <c r="F453"/>
      <c r="G453"/>
    </row>
    <row r="454" spans="4:7">
      <c r="D454"/>
      <c r="E454"/>
      <c r="F454"/>
      <c r="G454"/>
    </row>
    <row r="455" spans="4:7">
      <c r="D455"/>
      <c r="E455"/>
      <c r="F455"/>
      <c r="G455"/>
    </row>
    <row r="456" spans="4:7">
      <c r="D456"/>
      <c r="E456"/>
      <c r="F456"/>
      <c r="G456"/>
    </row>
    <row r="457" spans="4:7">
      <c r="D457"/>
      <c r="E457"/>
      <c r="F457"/>
      <c r="G457"/>
    </row>
    <row r="458" spans="4:7">
      <c r="D458"/>
      <c r="E458"/>
      <c r="F458"/>
      <c r="G458"/>
    </row>
    <row r="459" spans="4:7">
      <c r="D459"/>
      <c r="E459"/>
      <c r="F459"/>
      <c r="G459"/>
    </row>
    <row r="460" spans="4:7">
      <c r="D460"/>
      <c r="E460"/>
      <c r="F460"/>
      <c r="G460"/>
    </row>
    <row r="461" spans="4:7">
      <c r="D461"/>
      <c r="E461"/>
      <c r="F461"/>
      <c r="G461"/>
    </row>
    <row r="462" spans="4:7">
      <c r="D462"/>
      <c r="E462"/>
      <c r="F462"/>
      <c r="G462"/>
    </row>
    <row r="463" spans="4:7">
      <c r="D463"/>
      <c r="E463"/>
      <c r="F463"/>
      <c r="G463"/>
    </row>
    <row r="464" spans="4:7">
      <c r="D464"/>
      <c r="E464"/>
      <c r="F464"/>
      <c r="G464"/>
    </row>
    <row r="465" spans="4:7">
      <c r="D465"/>
      <c r="E465"/>
      <c r="F465"/>
      <c r="G465"/>
    </row>
    <row r="466" spans="4:7">
      <c r="D466"/>
      <c r="E466"/>
      <c r="F466"/>
      <c r="G466"/>
    </row>
    <row r="467" spans="4:7">
      <c r="D467"/>
      <c r="E467"/>
      <c r="F467"/>
      <c r="G467"/>
    </row>
    <row r="468" spans="4:7">
      <c r="D468"/>
      <c r="E468"/>
      <c r="F468"/>
      <c r="G468"/>
    </row>
    <row r="469" spans="4:7">
      <c r="D469"/>
      <c r="E469"/>
      <c r="F469"/>
      <c r="G469"/>
    </row>
    <row r="470" spans="4:7">
      <c r="D470"/>
      <c r="E470"/>
      <c r="F470"/>
      <c r="G470"/>
    </row>
    <row r="471" spans="4:7">
      <c r="D471"/>
      <c r="E471"/>
      <c r="F471"/>
      <c r="G471"/>
    </row>
    <row r="472" spans="4:7">
      <c r="D472"/>
      <c r="E472"/>
      <c r="F472"/>
      <c r="G472"/>
    </row>
    <row r="473" spans="4:7">
      <c r="D473"/>
      <c r="E473"/>
      <c r="F473"/>
      <c r="G473"/>
    </row>
    <row r="474" spans="4:7">
      <c r="D474"/>
      <c r="E474"/>
      <c r="F474"/>
      <c r="G474"/>
    </row>
    <row r="475" spans="4:7">
      <c r="D475"/>
      <c r="E475"/>
      <c r="F475"/>
      <c r="G475"/>
    </row>
    <row r="476" spans="4:7">
      <c r="D476"/>
      <c r="E476"/>
      <c r="F476"/>
      <c r="G476"/>
    </row>
    <row r="477" spans="4:7">
      <c r="D477"/>
      <c r="E477"/>
      <c r="F477"/>
      <c r="G477"/>
    </row>
    <row r="478" spans="4:7">
      <c r="D478"/>
      <c r="E478"/>
      <c r="F478"/>
      <c r="G478"/>
    </row>
    <row r="479" spans="4:7">
      <c r="D479"/>
      <c r="E479"/>
      <c r="F479"/>
      <c r="G479"/>
    </row>
    <row r="480" spans="4:7">
      <c r="D480"/>
      <c r="E480"/>
      <c r="F480"/>
      <c r="G480"/>
    </row>
    <row r="481" spans="4:7">
      <c r="D481"/>
      <c r="E481"/>
      <c r="F481"/>
      <c r="G481"/>
    </row>
    <row r="482" spans="4:7">
      <c r="D482"/>
      <c r="E482"/>
      <c r="F482"/>
      <c r="G482"/>
    </row>
    <row r="483" spans="4:7">
      <c r="D483"/>
      <c r="E483"/>
      <c r="F483"/>
      <c r="G483"/>
    </row>
    <row r="484" spans="4:7">
      <c r="D484"/>
      <c r="E484"/>
      <c r="F484"/>
      <c r="G484"/>
    </row>
    <row r="485" spans="4:7">
      <c r="D485"/>
      <c r="E485"/>
      <c r="F485"/>
      <c r="G485"/>
    </row>
    <row r="486" spans="4:7">
      <c r="D486"/>
      <c r="E486"/>
      <c r="F486"/>
      <c r="G486"/>
    </row>
    <row r="487" spans="4:7">
      <c r="D487"/>
      <c r="E487"/>
      <c r="F487"/>
      <c r="G487"/>
    </row>
    <row r="488" spans="4:7">
      <c r="D488"/>
      <c r="E488"/>
      <c r="F488"/>
      <c r="G488"/>
    </row>
    <row r="489" spans="4:7">
      <c r="D489"/>
      <c r="E489"/>
      <c r="F489"/>
      <c r="G489"/>
    </row>
    <row r="490" spans="4:7">
      <c r="D490"/>
      <c r="E490"/>
      <c r="F490"/>
      <c r="G490"/>
    </row>
    <row r="491" spans="4:7">
      <c r="D491"/>
      <c r="E491"/>
      <c r="F491"/>
      <c r="G491"/>
    </row>
    <row r="492" spans="4:7">
      <c r="D492"/>
      <c r="E492"/>
      <c r="F492"/>
      <c r="G492"/>
    </row>
    <row r="493" spans="4:7">
      <c r="D493"/>
      <c r="E493"/>
      <c r="F493"/>
      <c r="G493"/>
    </row>
    <row r="494" spans="4:7">
      <c r="D494"/>
      <c r="E494"/>
      <c r="F494"/>
      <c r="G494"/>
    </row>
    <row r="495" spans="4:7">
      <c r="D495"/>
      <c r="E495"/>
      <c r="F495"/>
      <c r="G495"/>
    </row>
    <row r="496" spans="4:7">
      <c r="D496"/>
      <c r="E496"/>
      <c r="F496"/>
      <c r="G496"/>
    </row>
    <row r="497" spans="4:7">
      <c r="D497"/>
      <c r="E497"/>
      <c r="F497"/>
      <c r="G497"/>
    </row>
    <row r="498" spans="4:7">
      <c r="D498"/>
      <c r="E498"/>
      <c r="F498"/>
      <c r="G498"/>
    </row>
    <row r="499" spans="4:7">
      <c r="D499"/>
      <c r="E499"/>
      <c r="F499"/>
      <c r="G499"/>
    </row>
    <row r="500" spans="4:7">
      <c r="D500"/>
      <c r="E500"/>
      <c r="F500"/>
      <c r="G500"/>
    </row>
    <row r="501" spans="4:7">
      <c r="D501"/>
      <c r="E501"/>
      <c r="F501"/>
      <c r="G501"/>
    </row>
    <row r="502" spans="4:7">
      <c r="D502"/>
      <c r="E502"/>
      <c r="F502"/>
      <c r="G502"/>
    </row>
    <row r="503" spans="4:7">
      <c r="D503"/>
      <c r="E503"/>
      <c r="F503"/>
      <c r="G503"/>
    </row>
    <row r="504" spans="4:7">
      <c r="D504"/>
      <c r="E504"/>
      <c r="F504"/>
      <c r="G504"/>
    </row>
    <row r="505" spans="4:7">
      <c r="D505"/>
      <c r="E505"/>
      <c r="F505"/>
      <c r="G505"/>
    </row>
    <row r="506" spans="4:7">
      <c r="D506"/>
      <c r="E506"/>
      <c r="F506"/>
      <c r="G506"/>
    </row>
    <row r="507" spans="4:7">
      <c r="D507"/>
      <c r="E507"/>
      <c r="F507"/>
      <c r="G507"/>
    </row>
    <row r="508" spans="4:7">
      <c r="D508"/>
      <c r="E508"/>
      <c r="F508"/>
      <c r="G508"/>
    </row>
    <row r="509" spans="4:7">
      <c r="D509"/>
      <c r="E509"/>
      <c r="F509"/>
      <c r="G509"/>
    </row>
    <row r="510" spans="4:7">
      <c r="D510"/>
      <c r="E510"/>
      <c r="F510"/>
      <c r="G510"/>
    </row>
    <row r="511" spans="4:7">
      <c r="D511"/>
      <c r="E511"/>
      <c r="F511"/>
      <c r="G511"/>
    </row>
    <row r="512" spans="4:7">
      <c r="D512"/>
      <c r="E512"/>
      <c r="F512"/>
      <c r="G512"/>
    </row>
    <row r="513" spans="4:7">
      <c r="D513"/>
      <c r="E513"/>
      <c r="F513"/>
      <c r="G513"/>
    </row>
    <row r="514" spans="4:7">
      <c r="D514"/>
      <c r="E514"/>
      <c r="F514"/>
      <c r="G514"/>
    </row>
    <row r="515" spans="4:7">
      <c r="D515"/>
      <c r="E515"/>
      <c r="F515"/>
      <c r="G515"/>
    </row>
    <row r="516" spans="4:7">
      <c r="D516"/>
      <c r="E516"/>
      <c r="F516"/>
      <c r="G516"/>
    </row>
    <row r="517" spans="4:7">
      <c r="D517"/>
      <c r="E517"/>
      <c r="F517"/>
      <c r="G517"/>
    </row>
    <row r="518" spans="4:7">
      <c r="D518"/>
      <c r="E518"/>
      <c r="F518"/>
      <c r="G518"/>
    </row>
    <row r="519" spans="4:7">
      <c r="D519"/>
      <c r="E519"/>
      <c r="F519"/>
      <c r="G519"/>
    </row>
    <row r="520" spans="4:7">
      <c r="D520"/>
      <c r="E520"/>
      <c r="F520"/>
      <c r="G520"/>
    </row>
    <row r="521" spans="4:7">
      <c r="D521"/>
      <c r="E521"/>
      <c r="F521"/>
      <c r="G521"/>
    </row>
    <row r="522" spans="4:7">
      <c r="D522"/>
      <c r="E522"/>
      <c r="F522"/>
      <c r="G522"/>
    </row>
    <row r="523" spans="4:7">
      <c r="D523"/>
      <c r="E523"/>
      <c r="F523"/>
      <c r="G523"/>
    </row>
    <row r="524" spans="4:7">
      <c r="D524"/>
      <c r="E524"/>
      <c r="F524"/>
      <c r="G524"/>
    </row>
    <row r="525" spans="4:7">
      <c r="D525"/>
      <c r="E525"/>
      <c r="F525"/>
      <c r="G525"/>
    </row>
    <row r="526" spans="4:7">
      <c r="D526"/>
      <c r="E526"/>
      <c r="F526"/>
      <c r="G526"/>
    </row>
    <row r="527" spans="4:7">
      <c r="D527"/>
      <c r="E527"/>
      <c r="F527"/>
      <c r="G527"/>
    </row>
    <row r="528" spans="4:7">
      <c r="D528"/>
      <c r="E528"/>
      <c r="F528"/>
      <c r="G528"/>
    </row>
    <row r="529" spans="4:7">
      <c r="D529"/>
      <c r="E529"/>
      <c r="F529"/>
      <c r="G529"/>
    </row>
    <row r="530" spans="4:7">
      <c r="D530"/>
      <c r="E530"/>
      <c r="F530"/>
      <c r="G530"/>
    </row>
    <row r="531" spans="4:7">
      <c r="D531"/>
      <c r="E531"/>
      <c r="F531"/>
      <c r="G531"/>
    </row>
    <row r="532" spans="4:7">
      <c r="D532"/>
      <c r="E532"/>
      <c r="F532"/>
      <c r="G532"/>
    </row>
    <row r="533" spans="4:7">
      <c r="D533"/>
      <c r="E533"/>
      <c r="F533"/>
      <c r="G533"/>
    </row>
    <row r="534" spans="4:7">
      <c r="D534"/>
      <c r="E534"/>
      <c r="F534"/>
      <c r="G534"/>
    </row>
    <row r="535" spans="4:7">
      <c r="D535"/>
      <c r="E535"/>
      <c r="F535"/>
      <c r="G535"/>
    </row>
    <row r="536" spans="4:7">
      <c r="D536"/>
      <c r="E536"/>
      <c r="F536"/>
      <c r="G536"/>
    </row>
    <row r="537" spans="4:7">
      <c r="D537"/>
      <c r="E537"/>
      <c r="F537"/>
      <c r="G537"/>
    </row>
    <row r="538" spans="4:7">
      <c r="D538"/>
      <c r="E538"/>
      <c r="F538"/>
      <c r="G538"/>
    </row>
    <row r="539" spans="4:7">
      <c r="D539"/>
      <c r="E539"/>
      <c r="F539"/>
      <c r="G539"/>
    </row>
    <row r="540" spans="4:7">
      <c r="D540"/>
      <c r="E540"/>
      <c r="F540"/>
      <c r="G540"/>
    </row>
    <row r="541" spans="4:7">
      <c r="D541"/>
      <c r="E541"/>
      <c r="F541"/>
      <c r="G541"/>
    </row>
    <row r="542" spans="4:7">
      <c r="D542"/>
      <c r="E542"/>
      <c r="F542"/>
      <c r="G542"/>
    </row>
    <row r="543" spans="4:7">
      <c r="D543"/>
      <c r="E543"/>
      <c r="F543"/>
      <c r="G543"/>
    </row>
    <row r="544" spans="4:7">
      <c r="D544"/>
      <c r="E544"/>
      <c r="F544"/>
      <c r="G544"/>
    </row>
    <row r="545" spans="4:7">
      <c r="D545"/>
      <c r="E545"/>
      <c r="F545"/>
      <c r="G545"/>
    </row>
    <row r="546" spans="4:7">
      <c r="D546"/>
      <c r="E546"/>
      <c r="F546"/>
      <c r="G546"/>
    </row>
    <row r="547" spans="4:7">
      <c r="D547"/>
      <c r="E547"/>
      <c r="F547"/>
      <c r="G547"/>
    </row>
    <row r="548" spans="4:7">
      <c r="D548"/>
      <c r="E548"/>
      <c r="F548"/>
      <c r="G548"/>
    </row>
    <row r="549" spans="4:7">
      <c r="D549"/>
      <c r="E549"/>
      <c r="F549"/>
      <c r="G549"/>
    </row>
    <row r="550" spans="4:7">
      <c r="D550"/>
      <c r="E550"/>
      <c r="F550"/>
      <c r="G550"/>
    </row>
    <row r="551" spans="4:7">
      <c r="D551"/>
      <c r="E551"/>
      <c r="F551"/>
      <c r="G551"/>
    </row>
    <row r="552" spans="4:7">
      <c r="D552"/>
      <c r="E552"/>
      <c r="F552"/>
      <c r="G552"/>
    </row>
    <row r="553" spans="4:7">
      <c r="D553"/>
      <c r="E553"/>
      <c r="F553"/>
      <c r="G553"/>
    </row>
    <row r="554" spans="4:7">
      <c r="D554"/>
      <c r="E554"/>
      <c r="F554"/>
      <c r="G554"/>
    </row>
    <row r="555" spans="4:7">
      <c r="D555"/>
      <c r="E555"/>
      <c r="F555"/>
      <c r="G555"/>
    </row>
    <row r="556" spans="4:7">
      <c r="D556"/>
      <c r="E556"/>
      <c r="F556"/>
      <c r="G556"/>
    </row>
    <row r="557" spans="4:7">
      <c r="D557"/>
      <c r="E557"/>
      <c r="F557"/>
      <c r="G557"/>
    </row>
    <row r="558" spans="4:7">
      <c r="D558"/>
      <c r="E558"/>
      <c r="F558"/>
      <c r="G558"/>
    </row>
    <row r="559" spans="4:7">
      <c r="D559"/>
      <c r="E559"/>
      <c r="F559"/>
      <c r="G559"/>
    </row>
    <row r="560" spans="4:7">
      <c r="D560"/>
      <c r="E560"/>
      <c r="F560"/>
      <c r="G560"/>
    </row>
    <row r="561" spans="4:7">
      <c r="D561"/>
      <c r="E561"/>
      <c r="F561"/>
      <c r="G561"/>
    </row>
    <row r="562" spans="4:7">
      <c r="D562"/>
      <c r="E562"/>
      <c r="F562"/>
      <c r="G562"/>
    </row>
    <row r="563" spans="4:7">
      <c r="D563"/>
      <c r="E563"/>
      <c r="F563"/>
      <c r="G563"/>
    </row>
    <row r="564" spans="4:7">
      <c r="D564"/>
      <c r="E564"/>
      <c r="F564"/>
      <c r="G564"/>
    </row>
    <row r="565" spans="4:7">
      <c r="D565"/>
      <c r="E565"/>
      <c r="F565"/>
      <c r="G565"/>
    </row>
    <row r="566" spans="4:7">
      <c r="D566"/>
      <c r="E566"/>
      <c r="F566"/>
      <c r="G566"/>
    </row>
    <row r="567" spans="4:7">
      <c r="D567"/>
      <c r="E567"/>
      <c r="F567"/>
      <c r="G567"/>
    </row>
    <row r="568" spans="4:7">
      <c r="D568"/>
      <c r="E568"/>
      <c r="F568"/>
      <c r="G568"/>
    </row>
    <row r="569" spans="4:7">
      <c r="D569"/>
      <c r="E569"/>
      <c r="F569"/>
      <c r="G569"/>
    </row>
    <row r="570" spans="4:7">
      <c r="D570"/>
      <c r="E570"/>
      <c r="F570"/>
      <c r="G570"/>
    </row>
    <row r="571" spans="4:7">
      <c r="D571"/>
      <c r="E571"/>
      <c r="F571"/>
      <c r="G571"/>
    </row>
    <row r="572" spans="4:7">
      <c r="D572"/>
      <c r="E572"/>
      <c r="F572"/>
      <c r="G572"/>
    </row>
    <row r="573" spans="4:7">
      <c r="D573"/>
      <c r="E573"/>
      <c r="F573"/>
      <c r="G573"/>
    </row>
    <row r="574" spans="4:7">
      <c r="D574"/>
      <c r="E574"/>
      <c r="F574"/>
      <c r="G574"/>
    </row>
    <row r="575" spans="4:7">
      <c r="D575"/>
      <c r="E575"/>
      <c r="F575"/>
      <c r="G575"/>
    </row>
    <row r="576" spans="4:7">
      <c r="D576"/>
      <c r="E576"/>
      <c r="F576"/>
      <c r="G576"/>
    </row>
    <row r="577" spans="4:7">
      <c r="D577"/>
      <c r="E577"/>
      <c r="F577"/>
      <c r="G577"/>
    </row>
    <row r="578" spans="4:7">
      <c r="D578"/>
      <c r="E578"/>
      <c r="F578"/>
      <c r="G578"/>
    </row>
    <row r="579" spans="4:7">
      <c r="D579"/>
      <c r="E579"/>
      <c r="F579"/>
      <c r="G579"/>
    </row>
    <row r="580" spans="4:7">
      <c r="D580"/>
      <c r="E580"/>
      <c r="F580"/>
      <c r="G580"/>
    </row>
    <row r="581" spans="4:7">
      <c r="D581"/>
      <c r="E581"/>
      <c r="F581"/>
      <c r="G581"/>
    </row>
    <row r="582" spans="4:7">
      <c r="D582"/>
      <c r="E582"/>
      <c r="F582"/>
      <c r="G582"/>
    </row>
    <row r="583" spans="4:7">
      <c r="D583"/>
      <c r="E583"/>
      <c r="F583"/>
      <c r="G583"/>
    </row>
    <row r="584" spans="4:7">
      <c r="D584"/>
      <c r="E584"/>
      <c r="F584"/>
      <c r="G584"/>
    </row>
    <row r="585" spans="4:7">
      <c r="D585"/>
      <c r="E585"/>
      <c r="F585"/>
      <c r="G585"/>
    </row>
    <row r="586" spans="4:7">
      <c r="D586"/>
      <c r="E586"/>
      <c r="F586"/>
      <c r="G586"/>
    </row>
    <row r="587" spans="4:7">
      <c r="D587"/>
      <c r="E587"/>
      <c r="F587"/>
      <c r="G587"/>
    </row>
    <row r="588" spans="4:7">
      <c r="D588"/>
      <c r="E588"/>
      <c r="F588"/>
      <c r="G588"/>
    </row>
    <row r="589" spans="4:7">
      <c r="D589"/>
      <c r="E589"/>
      <c r="F589"/>
      <c r="G589"/>
    </row>
    <row r="590" spans="4:7">
      <c r="D590"/>
      <c r="E590"/>
      <c r="F590"/>
      <c r="G590"/>
    </row>
    <row r="591" spans="4:7">
      <c r="D591"/>
      <c r="E591"/>
      <c r="F591"/>
      <c r="G591"/>
    </row>
    <row r="592" spans="4:7">
      <c r="D592"/>
      <c r="E592"/>
      <c r="F592"/>
      <c r="G592"/>
    </row>
    <row r="593" spans="4:7">
      <c r="D593"/>
      <c r="E593"/>
      <c r="F593"/>
      <c r="G593"/>
    </row>
    <row r="594" spans="4:7">
      <c r="D594"/>
      <c r="E594"/>
      <c r="F594"/>
      <c r="G594"/>
    </row>
    <row r="595" spans="4:7">
      <c r="D595"/>
      <c r="E595"/>
      <c r="F595"/>
      <c r="G595"/>
    </row>
    <row r="596" spans="4:7">
      <c r="D596"/>
      <c r="E596"/>
      <c r="F596"/>
      <c r="G596"/>
    </row>
    <row r="597" spans="4:7">
      <c r="D597"/>
      <c r="E597"/>
      <c r="F597"/>
      <c r="G597"/>
    </row>
    <row r="598" spans="4:7">
      <c r="D598"/>
      <c r="E598"/>
      <c r="F598"/>
      <c r="G598"/>
    </row>
    <row r="599" spans="4:7">
      <c r="D599"/>
      <c r="E599"/>
      <c r="F599"/>
      <c r="G599"/>
    </row>
    <row r="600" spans="4:7">
      <c r="D600"/>
      <c r="E600"/>
      <c r="F600"/>
      <c r="G600"/>
    </row>
    <row r="601" spans="4:7">
      <c r="D601"/>
      <c r="E601"/>
      <c r="F601"/>
      <c r="G601"/>
    </row>
    <row r="602" spans="4:7">
      <c r="D602"/>
      <c r="E602"/>
      <c r="F602"/>
      <c r="G602"/>
    </row>
    <row r="603" spans="4:7">
      <c r="D603"/>
      <c r="E603"/>
      <c r="F603"/>
      <c r="G603"/>
    </row>
    <row r="604" spans="4:7">
      <c r="D604"/>
      <c r="E604"/>
      <c r="F604"/>
      <c r="G604"/>
    </row>
    <row r="605" spans="4:7">
      <c r="D605"/>
      <c r="E605"/>
      <c r="F605"/>
      <c r="G605"/>
    </row>
    <row r="606" spans="4:7">
      <c r="D606"/>
      <c r="E606"/>
      <c r="F606"/>
      <c r="G606"/>
    </row>
    <row r="607" spans="4:7">
      <c r="D607"/>
      <c r="E607"/>
      <c r="F607"/>
      <c r="G607"/>
    </row>
    <row r="608" spans="4:7">
      <c r="D608"/>
      <c r="E608"/>
      <c r="F608"/>
      <c r="G608"/>
    </row>
    <row r="609" spans="4:7">
      <c r="D609"/>
      <c r="E609"/>
      <c r="F609"/>
      <c r="G609"/>
    </row>
    <row r="610" spans="4:7">
      <c r="D610"/>
      <c r="E610"/>
      <c r="F610"/>
      <c r="G610"/>
    </row>
    <row r="611" spans="4:7">
      <c r="D611"/>
      <c r="E611"/>
      <c r="F611"/>
      <c r="G611"/>
    </row>
    <row r="612" spans="4:7">
      <c r="D612"/>
      <c r="E612"/>
      <c r="F612"/>
      <c r="G612"/>
    </row>
    <row r="613" spans="4:7">
      <c r="D613"/>
      <c r="E613"/>
      <c r="F613"/>
      <c r="G613"/>
    </row>
    <row r="614" spans="4:7">
      <c r="D614"/>
      <c r="E614"/>
      <c r="F614"/>
      <c r="G614"/>
    </row>
    <row r="615" spans="4:7">
      <c r="D615"/>
      <c r="E615"/>
      <c r="F615"/>
      <c r="G615"/>
    </row>
    <row r="616" spans="4:7">
      <c r="D616"/>
      <c r="E616"/>
      <c r="F616"/>
      <c r="G616"/>
    </row>
    <row r="617" spans="4:7">
      <c r="D617"/>
      <c r="E617"/>
      <c r="F617"/>
      <c r="G617"/>
    </row>
    <row r="618" spans="4:7">
      <c r="D618"/>
      <c r="E618"/>
      <c r="F618"/>
      <c r="G618"/>
    </row>
    <row r="619" spans="4:7">
      <c r="D619"/>
      <c r="E619"/>
      <c r="F619"/>
      <c r="G619"/>
    </row>
    <row r="620" spans="4:7">
      <c r="D620"/>
      <c r="E620"/>
      <c r="F620"/>
      <c r="G620"/>
    </row>
    <row r="621" spans="4:7">
      <c r="D621"/>
      <c r="E621"/>
      <c r="F621"/>
      <c r="G621"/>
    </row>
    <row r="622" spans="4:7">
      <c r="D622"/>
      <c r="E622"/>
      <c r="F622"/>
      <c r="G622"/>
    </row>
    <row r="623" spans="4:7">
      <c r="D623"/>
      <c r="E623"/>
      <c r="F623"/>
      <c r="G623"/>
    </row>
    <row r="624" spans="4:7">
      <c r="D624"/>
      <c r="E624"/>
      <c r="F624"/>
      <c r="G624"/>
    </row>
    <row r="625" spans="4:7">
      <c r="D625"/>
      <c r="E625"/>
      <c r="F625"/>
      <c r="G625"/>
    </row>
    <row r="626" spans="4:7">
      <c r="D626"/>
      <c r="E626"/>
      <c r="F626"/>
      <c r="G626"/>
    </row>
    <row r="627" spans="4:7">
      <c r="D627"/>
      <c r="E627"/>
      <c r="F627"/>
      <c r="G627"/>
    </row>
    <row r="628" spans="4:7">
      <c r="D628"/>
      <c r="E628"/>
      <c r="F628"/>
      <c r="G628"/>
    </row>
    <row r="629" spans="4:7">
      <c r="D629"/>
      <c r="E629"/>
      <c r="F629"/>
      <c r="G629"/>
    </row>
    <row r="630" spans="4:7">
      <c r="D630"/>
      <c r="E630"/>
      <c r="F630"/>
      <c r="G630"/>
    </row>
    <row r="631" spans="4:7">
      <c r="D631"/>
      <c r="E631"/>
      <c r="F631"/>
      <c r="G631"/>
    </row>
    <row r="632" spans="4:7">
      <c r="D632"/>
      <c r="E632"/>
      <c r="F632"/>
      <c r="G632"/>
    </row>
    <row r="633" spans="4:7">
      <c r="D633"/>
      <c r="E633"/>
      <c r="F633"/>
      <c r="G633"/>
    </row>
    <row r="634" spans="4:7">
      <c r="D634"/>
      <c r="E634"/>
      <c r="F634"/>
      <c r="G634"/>
    </row>
    <row r="635" spans="4:7">
      <c r="D635"/>
      <c r="E635"/>
      <c r="F635"/>
      <c r="G635"/>
    </row>
    <row r="636" spans="4:7">
      <c r="D636"/>
      <c r="E636"/>
      <c r="F636"/>
      <c r="G636"/>
    </row>
    <row r="637" spans="4:7">
      <c r="D637"/>
      <c r="E637"/>
      <c r="F637"/>
      <c r="G637"/>
    </row>
    <row r="638" spans="4:7">
      <c r="D638"/>
      <c r="E638"/>
      <c r="F638"/>
      <c r="G638"/>
    </row>
    <row r="639" spans="4:7">
      <c r="D639"/>
      <c r="E639"/>
      <c r="F639"/>
      <c r="G639"/>
    </row>
    <row r="640" spans="4:7">
      <c r="D640"/>
      <c r="E640"/>
      <c r="F640"/>
      <c r="G640"/>
    </row>
    <row r="641" spans="4:7">
      <c r="D641"/>
      <c r="E641"/>
      <c r="F641"/>
      <c r="G641"/>
    </row>
    <row r="642" spans="4:7">
      <c r="D642"/>
      <c r="E642"/>
      <c r="F642"/>
      <c r="G642"/>
    </row>
    <row r="643" spans="4:7">
      <c r="D643"/>
      <c r="E643"/>
      <c r="F643"/>
      <c r="G643"/>
    </row>
    <row r="644" spans="4:7">
      <c r="D644"/>
      <c r="E644"/>
      <c r="F644"/>
      <c r="G644"/>
    </row>
    <row r="645" spans="4:7">
      <c r="D645"/>
      <c r="E645"/>
      <c r="F645"/>
      <c r="G645"/>
    </row>
    <row r="646" spans="4:7">
      <c r="D646"/>
      <c r="E646"/>
      <c r="F646"/>
      <c r="G646"/>
    </row>
    <row r="647" spans="4:7">
      <c r="D647"/>
      <c r="E647"/>
      <c r="F647"/>
      <c r="G647"/>
    </row>
    <row r="648" spans="4:7">
      <c r="D648"/>
      <c r="E648"/>
      <c r="F648"/>
      <c r="G648"/>
    </row>
    <row r="649" spans="4:7">
      <c r="D649"/>
      <c r="E649"/>
      <c r="F649"/>
      <c r="G649"/>
    </row>
    <row r="650" spans="4:7">
      <c r="D650"/>
      <c r="E650"/>
      <c r="F650"/>
      <c r="G650"/>
    </row>
    <row r="651" spans="4:7">
      <c r="D651"/>
      <c r="E651"/>
      <c r="F651"/>
      <c r="G651"/>
    </row>
    <row r="652" spans="4:7">
      <c r="D652"/>
      <c r="E652"/>
      <c r="F652"/>
      <c r="G652"/>
    </row>
    <row r="653" spans="4:7">
      <c r="D653"/>
      <c r="E653"/>
      <c r="F653"/>
      <c r="G653"/>
    </row>
    <row r="654" spans="4:7">
      <c r="D654"/>
      <c r="E654"/>
      <c r="F654"/>
      <c r="G654"/>
    </row>
    <row r="655" spans="4:7">
      <c r="D655"/>
      <c r="E655"/>
      <c r="F655"/>
      <c r="G655"/>
    </row>
    <row r="656" spans="4:7">
      <c r="D656"/>
      <c r="E656"/>
      <c r="F656"/>
      <c r="G656"/>
    </row>
    <row r="657" spans="4:7">
      <c r="D657"/>
      <c r="E657"/>
      <c r="F657"/>
      <c r="G657"/>
    </row>
    <row r="658" spans="4:7">
      <c r="D658"/>
      <c r="E658"/>
      <c r="F658"/>
      <c r="G658"/>
    </row>
    <row r="659" spans="4:7">
      <c r="D659"/>
      <c r="E659"/>
      <c r="F659"/>
      <c r="G659"/>
    </row>
    <row r="660" spans="4:7">
      <c r="D660"/>
      <c r="E660"/>
      <c r="F660"/>
      <c r="G660"/>
    </row>
    <row r="661" spans="4:7">
      <c r="D661"/>
      <c r="E661"/>
      <c r="F661"/>
      <c r="G661"/>
    </row>
    <row r="662" spans="4:7">
      <c r="D662"/>
      <c r="E662"/>
      <c r="F662"/>
      <c r="G662"/>
    </row>
    <row r="663" spans="4:7">
      <c r="D663"/>
      <c r="E663"/>
      <c r="F663"/>
      <c r="G663"/>
    </row>
    <row r="664" spans="4:7">
      <c r="D664"/>
      <c r="E664"/>
      <c r="F664"/>
      <c r="G664"/>
    </row>
    <row r="665" spans="4:7">
      <c r="D665"/>
      <c r="E665"/>
      <c r="F665"/>
      <c r="G665"/>
    </row>
    <row r="666" spans="4:7">
      <c r="D666"/>
      <c r="E666"/>
      <c r="F666"/>
      <c r="G666"/>
    </row>
    <row r="667" spans="4:7">
      <c r="D667"/>
      <c r="E667"/>
      <c r="F667"/>
      <c r="G667"/>
    </row>
    <row r="668" spans="4:7">
      <c r="D668"/>
      <c r="E668"/>
      <c r="F668"/>
      <c r="G668"/>
    </row>
    <row r="669" spans="4:7">
      <c r="D669"/>
      <c r="E669"/>
      <c r="F669"/>
      <c r="G669"/>
    </row>
    <row r="670" spans="4:7">
      <c r="D670"/>
      <c r="E670"/>
      <c r="F670"/>
      <c r="G670"/>
    </row>
    <row r="671" spans="4:7">
      <c r="D671"/>
      <c r="E671"/>
      <c r="F671"/>
      <c r="G671"/>
    </row>
    <row r="672" spans="4:7">
      <c r="D672"/>
      <c r="E672"/>
      <c r="F672"/>
      <c r="G672"/>
    </row>
    <row r="673" spans="4:7">
      <c r="D673"/>
      <c r="E673"/>
      <c r="F673"/>
      <c r="G673"/>
    </row>
    <row r="674" spans="4:7">
      <c r="D674"/>
      <c r="E674"/>
      <c r="F674"/>
      <c r="G674"/>
    </row>
    <row r="675" spans="4:7">
      <c r="D675"/>
      <c r="E675"/>
      <c r="F675"/>
      <c r="G675"/>
    </row>
    <row r="676" spans="4:7">
      <c r="D676"/>
      <c r="E676"/>
      <c r="F676"/>
      <c r="G676"/>
    </row>
    <row r="677" spans="4:7">
      <c r="D677"/>
      <c r="E677"/>
      <c r="F677"/>
      <c r="G677"/>
    </row>
    <row r="678" spans="4:7">
      <c r="D678"/>
      <c r="E678"/>
      <c r="F678"/>
      <c r="G678"/>
    </row>
    <row r="679" spans="4:7">
      <c r="D679"/>
      <c r="E679"/>
      <c r="F679"/>
      <c r="G679"/>
    </row>
    <row r="680" spans="4:7">
      <c r="D680"/>
      <c r="E680"/>
      <c r="F680"/>
      <c r="G680"/>
    </row>
    <row r="681" spans="4:7">
      <c r="D681"/>
      <c r="E681"/>
      <c r="F681"/>
      <c r="G681"/>
    </row>
    <row r="682" spans="4:7">
      <c r="D682"/>
      <c r="E682"/>
      <c r="F682"/>
      <c r="G682"/>
    </row>
    <row r="683" spans="4:7">
      <c r="D683"/>
      <c r="E683"/>
      <c r="F683"/>
      <c r="G683"/>
    </row>
    <row r="684" spans="4:7">
      <c r="D684"/>
      <c r="E684"/>
      <c r="F684"/>
      <c r="G684"/>
    </row>
    <row r="685" spans="4:7">
      <c r="D685"/>
      <c r="E685"/>
      <c r="F685"/>
      <c r="G685"/>
    </row>
    <row r="686" spans="4:7">
      <c r="D686"/>
      <c r="E686"/>
      <c r="F686"/>
      <c r="G686"/>
    </row>
    <row r="687" spans="4:7">
      <c r="D687"/>
      <c r="E687"/>
      <c r="F687"/>
      <c r="G687"/>
    </row>
    <row r="688" spans="4:7">
      <c r="D688"/>
      <c r="E688"/>
      <c r="F688"/>
      <c r="G688"/>
    </row>
    <row r="689" spans="4:7">
      <c r="D689"/>
      <c r="E689"/>
      <c r="F689"/>
      <c r="G689"/>
    </row>
    <row r="690" spans="4:7">
      <c r="D690"/>
      <c r="E690"/>
      <c r="F690"/>
      <c r="G690"/>
    </row>
    <row r="691" spans="4:7">
      <c r="D691"/>
      <c r="E691"/>
      <c r="F691"/>
      <c r="G691"/>
    </row>
    <row r="692" spans="4:7">
      <c r="D692"/>
      <c r="E692"/>
      <c r="F692"/>
      <c r="G692"/>
    </row>
    <row r="693" spans="4:7">
      <c r="D693"/>
      <c r="E693"/>
      <c r="F693"/>
      <c r="G693"/>
    </row>
    <row r="694" spans="4:7">
      <c r="D694"/>
      <c r="E694"/>
      <c r="F694"/>
      <c r="G694"/>
    </row>
    <row r="695" spans="4:7">
      <c r="D695"/>
      <c r="E695"/>
      <c r="F695"/>
      <c r="G695"/>
    </row>
    <row r="696" spans="4:7">
      <c r="D696"/>
      <c r="E696"/>
      <c r="F696"/>
      <c r="G696"/>
    </row>
    <row r="697" spans="4:7">
      <c r="D697"/>
      <c r="E697"/>
      <c r="F697"/>
      <c r="G697"/>
    </row>
    <row r="698" spans="4:7">
      <c r="D698"/>
      <c r="E698"/>
      <c r="F698"/>
      <c r="G698"/>
    </row>
    <row r="699" spans="4:7">
      <c r="D699"/>
      <c r="E699"/>
      <c r="F699"/>
      <c r="G699"/>
    </row>
    <row r="700" spans="4:7">
      <c r="D700"/>
      <c r="E700"/>
      <c r="F700"/>
      <c r="G700"/>
    </row>
    <row r="701" spans="4:7">
      <c r="D701"/>
      <c r="E701"/>
      <c r="F701"/>
      <c r="G701"/>
    </row>
    <row r="702" spans="4:7">
      <c r="D702"/>
      <c r="E702"/>
      <c r="F702"/>
      <c r="G702"/>
    </row>
    <row r="703" spans="4:7">
      <c r="D703"/>
      <c r="E703"/>
      <c r="F703"/>
      <c r="G703"/>
    </row>
    <row r="704" spans="4:7">
      <c r="D704"/>
      <c r="E704"/>
      <c r="F704"/>
      <c r="G704"/>
    </row>
    <row r="705" spans="4:7">
      <c r="D705"/>
      <c r="E705"/>
      <c r="F705"/>
      <c r="G705"/>
    </row>
    <row r="706" spans="4:7">
      <c r="D706"/>
      <c r="E706"/>
      <c r="F706"/>
      <c r="G706"/>
    </row>
    <row r="707" spans="4:7">
      <c r="D707"/>
      <c r="E707"/>
      <c r="F707"/>
      <c r="G707"/>
    </row>
    <row r="708" spans="4:7">
      <c r="D708"/>
      <c r="E708"/>
      <c r="F708"/>
      <c r="G708"/>
    </row>
    <row r="709" spans="4:7">
      <c r="D709"/>
      <c r="E709"/>
      <c r="F709"/>
      <c r="G709"/>
    </row>
    <row r="710" spans="4:7">
      <c r="D710"/>
      <c r="E710"/>
      <c r="F710"/>
      <c r="G710"/>
    </row>
    <row r="711" spans="4:7">
      <c r="D711"/>
      <c r="E711"/>
      <c r="F711"/>
      <c r="G711"/>
    </row>
    <row r="712" spans="4:7">
      <c r="D712"/>
      <c r="E712"/>
      <c r="F712"/>
      <c r="G712"/>
    </row>
    <row r="713" spans="4:7">
      <c r="D713"/>
      <c r="E713"/>
      <c r="F713"/>
      <c r="G713"/>
    </row>
    <row r="714" spans="4:7">
      <c r="D714"/>
      <c r="E714"/>
      <c r="F714"/>
      <c r="G714"/>
    </row>
    <row r="715" spans="4:7">
      <c r="D715"/>
      <c r="E715"/>
      <c r="F715"/>
      <c r="G715"/>
    </row>
    <row r="716" spans="4:7">
      <c r="D716"/>
      <c r="E716"/>
      <c r="F716"/>
      <c r="G716"/>
    </row>
    <row r="717" spans="4:7">
      <c r="D717"/>
      <c r="E717"/>
      <c r="F717"/>
      <c r="G717"/>
    </row>
    <row r="718" spans="4:7">
      <c r="D718"/>
      <c r="E718"/>
      <c r="F718"/>
      <c r="G718"/>
    </row>
    <row r="719" spans="4:7">
      <c r="D719"/>
      <c r="E719"/>
      <c r="F719"/>
      <c r="G719"/>
    </row>
    <row r="720" spans="4:7">
      <c r="D720"/>
      <c r="E720"/>
      <c r="F720"/>
      <c r="G720"/>
    </row>
    <row r="721" spans="4:7">
      <c r="D721"/>
      <c r="E721"/>
      <c r="F721"/>
      <c r="G721"/>
    </row>
    <row r="722" spans="4:7">
      <c r="D722"/>
      <c r="E722"/>
      <c r="F722"/>
      <c r="G722"/>
    </row>
    <row r="723" spans="4:7">
      <c r="D723"/>
      <c r="E723"/>
      <c r="F723"/>
      <c r="G723"/>
    </row>
    <row r="724" spans="4:7">
      <c r="D724"/>
      <c r="E724"/>
      <c r="F724"/>
      <c r="G724"/>
    </row>
    <row r="725" spans="4:7">
      <c r="D725"/>
      <c r="E725"/>
      <c r="F725"/>
      <c r="G725"/>
    </row>
    <row r="726" spans="4:7">
      <c r="D726"/>
      <c r="E726"/>
      <c r="F726"/>
      <c r="G726"/>
    </row>
    <row r="727" spans="4:7">
      <c r="D727"/>
      <c r="E727"/>
      <c r="F727"/>
      <c r="G727"/>
    </row>
    <row r="728" spans="4:7">
      <c r="D728"/>
      <c r="E728"/>
      <c r="F728"/>
      <c r="G728"/>
    </row>
    <row r="729" spans="4:7">
      <c r="D729"/>
      <c r="E729"/>
      <c r="F729"/>
      <c r="G729"/>
    </row>
    <row r="730" spans="4:7">
      <c r="D730"/>
      <c r="E730"/>
      <c r="F730"/>
      <c r="G730"/>
    </row>
    <row r="731" spans="4:7">
      <c r="D731"/>
      <c r="E731"/>
      <c r="F731"/>
      <c r="G731"/>
    </row>
    <row r="732" spans="4:7">
      <c r="D732"/>
      <c r="E732"/>
      <c r="F732"/>
      <c r="G732"/>
    </row>
    <row r="733" spans="4:7">
      <c r="D733"/>
      <c r="E733"/>
      <c r="F733"/>
      <c r="G733"/>
    </row>
    <row r="734" spans="4:7">
      <c r="D734"/>
      <c r="E734"/>
      <c r="F734"/>
      <c r="G734"/>
    </row>
    <row r="735" spans="4:7">
      <c r="D735"/>
      <c r="E735"/>
      <c r="F735"/>
      <c r="G735"/>
    </row>
    <row r="736" spans="4:7">
      <c r="D736"/>
      <c r="E736"/>
      <c r="F736"/>
      <c r="G736"/>
    </row>
    <row r="737" spans="4:7">
      <c r="D737"/>
      <c r="E737"/>
      <c r="F737"/>
      <c r="G737"/>
    </row>
    <row r="738" spans="4:7">
      <c r="D738"/>
      <c r="E738"/>
      <c r="F738"/>
      <c r="G738"/>
    </row>
    <row r="739" spans="4:7">
      <c r="D739"/>
      <c r="E739"/>
      <c r="F739"/>
      <c r="G739"/>
    </row>
    <row r="740" spans="4:7">
      <c r="D740"/>
      <c r="E740"/>
      <c r="F740"/>
      <c r="G740"/>
    </row>
    <row r="741" spans="4:7">
      <c r="D741"/>
      <c r="E741"/>
      <c r="F741"/>
      <c r="G741"/>
    </row>
    <row r="742" spans="4:7">
      <c r="D742"/>
      <c r="E742"/>
      <c r="F742"/>
      <c r="G742"/>
    </row>
    <row r="743" spans="4:7">
      <c r="D743"/>
      <c r="E743"/>
      <c r="F743"/>
      <c r="G743"/>
    </row>
    <row r="744" spans="4:7">
      <c r="D744"/>
      <c r="E744"/>
      <c r="F744"/>
      <c r="G744"/>
    </row>
    <row r="745" spans="4:7">
      <c r="D745"/>
      <c r="E745"/>
      <c r="F745"/>
      <c r="G745"/>
    </row>
    <row r="746" spans="4:7">
      <c r="D746"/>
      <c r="E746"/>
      <c r="F746"/>
      <c r="G746"/>
    </row>
    <row r="747" spans="4:7">
      <c r="D747"/>
      <c r="E747"/>
      <c r="F747"/>
      <c r="G747"/>
    </row>
    <row r="748" spans="4:7">
      <c r="D748"/>
      <c r="E748"/>
      <c r="F748"/>
      <c r="G748"/>
    </row>
    <row r="749" spans="4:7">
      <c r="D749"/>
      <c r="E749"/>
      <c r="F749"/>
      <c r="G749"/>
    </row>
    <row r="750" spans="4:7">
      <c r="D750"/>
      <c r="E750"/>
      <c r="F750"/>
      <c r="G750"/>
    </row>
    <row r="751" spans="4:7">
      <c r="D751"/>
      <c r="E751"/>
      <c r="F751"/>
      <c r="G751"/>
    </row>
    <row r="752" spans="4:7">
      <c r="D752"/>
      <c r="E752"/>
      <c r="F752"/>
      <c r="G752"/>
    </row>
    <row r="753" spans="4:7">
      <c r="D753"/>
      <c r="E753"/>
      <c r="F753"/>
      <c r="G753"/>
    </row>
    <row r="754" spans="4:7">
      <c r="D754"/>
      <c r="E754"/>
      <c r="F754"/>
      <c r="G754"/>
    </row>
    <row r="755" spans="4:7">
      <c r="D755"/>
      <c r="E755"/>
      <c r="F755"/>
      <c r="G755"/>
    </row>
    <row r="756" spans="4:7">
      <c r="D756"/>
      <c r="E756"/>
      <c r="F756"/>
      <c r="G756"/>
    </row>
    <row r="757" spans="4:7">
      <c r="D757"/>
      <c r="E757"/>
      <c r="F757"/>
      <c r="G757"/>
    </row>
    <row r="758" spans="4:7">
      <c r="D758"/>
      <c r="E758"/>
      <c r="F758"/>
      <c r="G758"/>
    </row>
    <row r="759" spans="4:7">
      <c r="D759"/>
      <c r="E759"/>
      <c r="F759"/>
      <c r="G759"/>
    </row>
    <row r="760" spans="4:7">
      <c r="D760"/>
      <c r="E760"/>
      <c r="F760"/>
      <c r="G760"/>
    </row>
    <row r="761" spans="4:7">
      <c r="D761"/>
      <c r="E761"/>
      <c r="F761"/>
      <c r="G761"/>
    </row>
    <row r="762" spans="4:7">
      <c r="D762"/>
      <c r="E762"/>
      <c r="F762"/>
      <c r="G762"/>
    </row>
    <row r="763" spans="4:7">
      <c r="D763"/>
      <c r="E763"/>
      <c r="F763"/>
      <c r="G763"/>
    </row>
    <row r="764" spans="4:7">
      <c r="D764"/>
      <c r="E764"/>
      <c r="F764"/>
      <c r="G764"/>
    </row>
    <row r="765" spans="4:7">
      <c r="D765"/>
      <c r="E765"/>
      <c r="F765"/>
      <c r="G765"/>
    </row>
    <row r="766" spans="4:7">
      <c r="D766"/>
      <c r="E766"/>
      <c r="F766"/>
      <c r="G766"/>
    </row>
    <row r="767" spans="4:7">
      <c r="D767"/>
      <c r="E767"/>
      <c r="F767"/>
      <c r="G767"/>
    </row>
    <row r="768" spans="4:7">
      <c r="D768"/>
      <c r="E768"/>
      <c r="F768"/>
      <c r="G768"/>
    </row>
    <row r="769" spans="4:7">
      <c r="D769"/>
      <c r="E769"/>
      <c r="F769"/>
      <c r="G769"/>
    </row>
    <row r="770" spans="4:7">
      <c r="D770"/>
      <c r="E770"/>
      <c r="F770"/>
      <c r="G770"/>
    </row>
    <row r="771" spans="4:7">
      <c r="D771"/>
      <c r="E771"/>
      <c r="F771"/>
      <c r="G771"/>
    </row>
    <row r="772" spans="4:7">
      <c r="D772"/>
      <c r="E772"/>
      <c r="F772"/>
      <c r="G772"/>
    </row>
    <row r="773" spans="4:7">
      <c r="D773"/>
      <c r="E773"/>
      <c r="F773"/>
      <c r="G773"/>
    </row>
    <row r="774" spans="4:7">
      <c r="D774"/>
      <c r="E774"/>
      <c r="F774"/>
      <c r="G774"/>
    </row>
    <row r="775" spans="4:7">
      <c r="D775"/>
      <c r="E775"/>
      <c r="F775"/>
      <c r="G775"/>
    </row>
    <row r="776" spans="4:7">
      <c r="D776"/>
      <c r="E776"/>
      <c r="F776"/>
      <c r="G776"/>
    </row>
    <row r="777" spans="4:7">
      <c r="D777"/>
      <c r="E777"/>
      <c r="F777"/>
      <c r="G777"/>
    </row>
    <row r="778" spans="4:7">
      <c r="D778"/>
      <c r="E778"/>
      <c r="F778"/>
      <c r="G778"/>
    </row>
    <row r="779" spans="4:7">
      <c r="D779"/>
      <c r="E779"/>
      <c r="F779"/>
      <c r="G779"/>
    </row>
    <row r="780" spans="4:7">
      <c r="D780"/>
      <c r="E780"/>
      <c r="F780"/>
      <c r="G780"/>
    </row>
    <row r="781" spans="4:7">
      <c r="D781"/>
      <c r="E781"/>
      <c r="F781"/>
      <c r="G781"/>
    </row>
    <row r="782" spans="4:7">
      <c r="D782"/>
      <c r="E782"/>
      <c r="F782"/>
      <c r="G782"/>
    </row>
    <row r="783" spans="4:7">
      <c r="D783"/>
      <c r="E783"/>
      <c r="F783"/>
      <c r="G783"/>
    </row>
    <row r="784" spans="4:7">
      <c r="D784"/>
      <c r="E784"/>
      <c r="F784"/>
      <c r="G784"/>
    </row>
    <row r="785" spans="4:7">
      <c r="D785"/>
      <c r="E785"/>
      <c r="F785"/>
      <c r="G785"/>
    </row>
    <row r="786" spans="4:7">
      <c r="D786"/>
      <c r="E786"/>
      <c r="F786"/>
      <c r="G786"/>
    </row>
    <row r="787" spans="4:7">
      <c r="D787"/>
      <c r="E787"/>
      <c r="F787"/>
      <c r="G787"/>
    </row>
    <row r="788" spans="4:7">
      <c r="D788"/>
      <c r="E788"/>
      <c r="F788"/>
      <c r="G788"/>
    </row>
    <row r="789" spans="4:7">
      <c r="D789"/>
      <c r="E789"/>
      <c r="F789"/>
      <c r="G789"/>
    </row>
    <row r="790" spans="4:7">
      <c r="D790"/>
      <c r="E790"/>
      <c r="F790"/>
      <c r="G790"/>
    </row>
    <row r="791" spans="4:7">
      <c r="D791"/>
      <c r="E791"/>
      <c r="F791"/>
      <c r="G791"/>
    </row>
    <row r="792" spans="4:7">
      <c r="D792"/>
      <c r="E792"/>
      <c r="F792"/>
      <c r="G792"/>
    </row>
    <row r="793" spans="4:7">
      <c r="D793"/>
      <c r="E793"/>
      <c r="F793"/>
      <c r="G793"/>
    </row>
    <row r="794" spans="4:7">
      <c r="D794"/>
      <c r="E794"/>
      <c r="F794"/>
      <c r="G794"/>
    </row>
    <row r="795" spans="4:7">
      <c r="D795"/>
      <c r="E795"/>
      <c r="F795"/>
      <c r="G795"/>
    </row>
    <row r="796" spans="4:7">
      <c r="D796"/>
      <c r="E796"/>
      <c r="F796"/>
      <c r="G796"/>
    </row>
    <row r="797" spans="4:7">
      <c r="D797"/>
      <c r="E797"/>
      <c r="F797"/>
      <c r="G797"/>
    </row>
    <row r="798" spans="4:7">
      <c r="D798"/>
      <c r="E798"/>
      <c r="F798"/>
      <c r="G798"/>
    </row>
    <row r="799" spans="4:7">
      <c r="D799"/>
      <c r="E799"/>
      <c r="F799"/>
      <c r="G799"/>
    </row>
    <row r="800" spans="4:7">
      <c r="D800"/>
      <c r="E800"/>
      <c r="F800"/>
      <c r="G800"/>
    </row>
    <row r="801" spans="4:7">
      <c r="D801"/>
      <c r="E801"/>
      <c r="F801"/>
      <c r="G801"/>
    </row>
    <row r="802" spans="4:7">
      <c r="D802"/>
      <c r="E802"/>
      <c r="F802"/>
      <c r="G802"/>
    </row>
    <row r="803" spans="4:7">
      <c r="D803"/>
      <c r="E803"/>
      <c r="F803"/>
      <c r="G803"/>
    </row>
    <row r="804" spans="4:7">
      <c r="D804"/>
      <c r="E804"/>
      <c r="F804"/>
      <c r="G804"/>
    </row>
    <row r="805" spans="4:7">
      <c r="D805"/>
      <c r="E805"/>
      <c r="F805"/>
      <c r="G805"/>
    </row>
    <row r="806" spans="4:7">
      <c r="D806"/>
      <c r="E806"/>
      <c r="F806"/>
      <c r="G806"/>
    </row>
    <row r="807" spans="4:7">
      <c r="D807"/>
      <c r="E807"/>
      <c r="F807"/>
      <c r="G807"/>
    </row>
    <row r="808" spans="4:7">
      <c r="D808"/>
      <c r="E808"/>
      <c r="F808"/>
      <c r="G808"/>
    </row>
    <row r="809" spans="4:7">
      <c r="D809"/>
      <c r="E809"/>
      <c r="F809"/>
      <c r="G809"/>
    </row>
    <row r="810" spans="4:7">
      <c r="D810"/>
      <c r="E810"/>
      <c r="F810"/>
      <c r="G810"/>
    </row>
    <row r="811" spans="4:7">
      <c r="D811"/>
      <c r="E811"/>
      <c r="F811"/>
      <c r="G811"/>
    </row>
    <row r="812" spans="4:7">
      <c r="D812"/>
      <c r="E812"/>
      <c r="F812"/>
      <c r="G812"/>
    </row>
    <row r="813" spans="4:7">
      <c r="D813"/>
      <c r="E813"/>
      <c r="F813"/>
      <c r="G813"/>
    </row>
    <row r="814" spans="4:7">
      <c r="D814"/>
      <c r="E814"/>
      <c r="F814"/>
      <c r="G814"/>
    </row>
    <row r="815" spans="4:7">
      <c r="D815"/>
      <c r="E815"/>
      <c r="F815"/>
      <c r="G815"/>
    </row>
    <row r="816" spans="4:7">
      <c r="D816"/>
      <c r="E816"/>
      <c r="F816"/>
      <c r="G816"/>
    </row>
    <row r="817" spans="4:7">
      <c r="D817"/>
      <c r="E817"/>
      <c r="F817"/>
      <c r="G817"/>
    </row>
    <row r="818" spans="4:7">
      <c r="D818"/>
      <c r="E818"/>
      <c r="F818"/>
      <c r="G818"/>
    </row>
    <row r="819" spans="4:7">
      <c r="D819"/>
      <c r="E819"/>
      <c r="F819"/>
      <c r="G819"/>
    </row>
    <row r="820" spans="4:7">
      <c r="D820"/>
      <c r="E820"/>
      <c r="F820"/>
      <c r="G820"/>
    </row>
    <row r="821" spans="4:7">
      <c r="D821"/>
      <c r="E821"/>
      <c r="F821"/>
      <c r="G821"/>
    </row>
    <row r="822" spans="4:7">
      <c r="D822"/>
      <c r="E822"/>
      <c r="F822"/>
      <c r="G822"/>
    </row>
    <row r="823" spans="4:7">
      <c r="D823"/>
      <c r="E823"/>
      <c r="F823"/>
      <c r="G823"/>
    </row>
    <row r="824" spans="4:7">
      <c r="D824"/>
      <c r="E824"/>
      <c r="F824"/>
      <c r="G824"/>
    </row>
    <row r="825" spans="4:7">
      <c r="D825"/>
      <c r="E825"/>
      <c r="F825"/>
      <c r="G825"/>
    </row>
    <row r="826" spans="4:7">
      <c r="D826"/>
      <c r="E826"/>
      <c r="F826"/>
      <c r="G826"/>
    </row>
    <row r="827" spans="4:7">
      <c r="D827"/>
      <c r="E827"/>
      <c r="F827"/>
      <c r="G827"/>
    </row>
    <row r="828" spans="4:7">
      <c r="D828"/>
      <c r="E828"/>
      <c r="F828"/>
      <c r="G828"/>
    </row>
    <row r="829" spans="4:7">
      <c r="D829"/>
      <c r="E829"/>
      <c r="F829"/>
      <c r="G829"/>
    </row>
    <row r="830" spans="4:7">
      <c r="D830"/>
      <c r="E830"/>
      <c r="F830"/>
      <c r="G830"/>
    </row>
    <row r="831" spans="4:7">
      <c r="D831"/>
      <c r="E831"/>
      <c r="F831"/>
      <c r="G831"/>
    </row>
    <row r="832" spans="4:7">
      <c r="D832"/>
      <c r="E832"/>
      <c r="F832"/>
      <c r="G832"/>
    </row>
    <row r="833" spans="4:7">
      <c r="D833"/>
      <c r="E833"/>
      <c r="F833"/>
      <c r="G833"/>
    </row>
    <row r="834" spans="4:7">
      <c r="D834"/>
      <c r="E834"/>
      <c r="F834"/>
      <c r="G834"/>
    </row>
    <row r="835" spans="4:7">
      <c r="D835"/>
      <c r="E835"/>
      <c r="F835"/>
      <c r="G835"/>
    </row>
    <row r="836" spans="4:7">
      <c r="D836"/>
      <c r="E836"/>
      <c r="F836"/>
      <c r="G836"/>
    </row>
    <row r="837" spans="4:7">
      <c r="D837"/>
      <c r="E837"/>
      <c r="F837"/>
      <c r="G837"/>
    </row>
    <row r="838" spans="4:7">
      <c r="D838"/>
      <c r="E838"/>
      <c r="F838"/>
      <c r="G838"/>
    </row>
    <row r="839" spans="4:7">
      <c r="D839"/>
      <c r="E839"/>
      <c r="F839"/>
      <c r="G839"/>
    </row>
    <row r="840" spans="4:7">
      <c r="D840"/>
      <c r="E840"/>
      <c r="F840"/>
      <c r="G840"/>
    </row>
    <row r="841" spans="4:7">
      <c r="D841"/>
      <c r="E841"/>
      <c r="F841"/>
      <c r="G841"/>
    </row>
    <row r="842" spans="4:7">
      <c r="D842"/>
      <c r="E842"/>
      <c r="F842"/>
      <c r="G842"/>
    </row>
    <row r="843" spans="4:7">
      <c r="D843"/>
      <c r="E843"/>
      <c r="F843"/>
      <c r="G843"/>
    </row>
    <row r="844" spans="4:7">
      <c r="D844"/>
      <c r="E844"/>
      <c r="F844"/>
      <c r="G844"/>
    </row>
    <row r="845" spans="4:7">
      <c r="D845"/>
      <c r="E845"/>
      <c r="F845"/>
      <c r="G845"/>
    </row>
    <row r="846" spans="4:7">
      <c r="D846"/>
      <c r="E846"/>
      <c r="F846"/>
      <c r="G846"/>
    </row>
    <row r="847" spans="4:7">
      <c r="D847"/>
      <c r="E847"/>
      <c r="F847"/>
      <c r="G847"/>
    </row>
    <row r="848" spans="4:7">
      <c r="D848"/>
      <c r="E848"/>
      <c r="F848"/>
      <c r="G848"/>
    </row>
    <row r="849" spans="4:7">
      <c r="D849"/>
      <c r="E849"/>
      <c r="F849"/>
      <c r="G849"/>
    </row>
    <row r="850" spans="4:7">
      <c r="D850"/>
      <c r="E850"/>
      <c r="F850"/>
      <c r="G850"/>
    </row>
    <row r="851" spans="4:7">
      <c r="D851"/>
      <c r="E851"/>
      <c r="F851"/>
      <c r="G851"/>
    </row>
    <row r="852" spans="4:7">
      <c r="D852"/>
      <c r="E852"/>
      <c r="F852"/>
      <c r="G852"/>
    </row>
    <row r="853" spans="4:7">
      <c r="D853"/>
      <c r="E853"/>
      <c r="F853"/>
      <c r="G853"/>
    </row>
    <row r="854" spans="4:7">
      <c r="D854"/>
      <c r="E854"/>
      <c r="F854"/>
      <c r="G854"/>
    </row>
    <row r="855" spans="4:7">
      <c r="D855"/>
      <c r="E855"/>
      <c r="F855"/>
      <c r="G855"/>
    </row>
    <row r="856" spans="4:7">
      <c r="D856"/>
      <c r="E856"/>
      <c r="F856"/>
      <c r="G856"/>
    </row>
    <row r="857" spans="4:7">
      <c r="D857"/>
      <c r="E857"/>
      <c r="F857"/>
      <c r="G857"/>
    </row>
    <row r="858" spans="4:7">
      <c r="D858"/>
      <c r="E858"/>
      <c r="F858"/>
      <c r="G858"/>
    </row>
    <row r="859" spans="4:7">
      <c r="D859"/>
      <c r="E859"/>
      <c r="F859"/>
      <c r="G859"/>
    </row>
    <row r="860" spans="4:7">
      <c r="D860"/>
      <c r="E860"/>
      <c r="F860"/>
      <c r="G860"/>
    </row>
    <row r="861" spans="4:7">
      <c r="D861"/>
      <c r="E861"/>
      <c r="F861"/>
      <c r="G861"/>
    </row>
    <row r="862" spans="4:7">
      <c r="D862"/>
      <c r="E862"/>
      <c r="F862"/>
      <c r="G862"/>
    </row>
    <row r="863" spans="4:7">
      <c r="D863"/>
      <c r="E863"/>
      <c r="F863"/>
      <c r="G863"/>
    </row>
    <row r="864" spans="4:7">
      <c r="D864"/>
      <c r="E864"/>
      <c r="F864"/>
      <c r="G864"/>
    </row>
    <row r="865" spans="4:7">
      <c r="D865"/>
      <c r="E865"/>
      <c r="F865"/>
      <c r="G865"/>
    </row>
    <row r="866" spans="4:7">
      <c r="D866"/>
      <c r="E866"/>
      <c r="F866"/>
      <c r="G866"/>
    </row>
    <row r="867" spans="4:7">
      <c r="D867"/>
      <c r="E867"/>
      <c r="F867"/>
      <c r="G867"/>
    </row>
    <row r="868" spans="4:7">
      <c r="D868"/>
      <c r="E868"/>
      <c r="F868"/>
      <c r="G868"/>
    </row>
    <row r="869" spans="4:7">
      <c r="D869"/>
      <c r="E869"/>
      <c r="F869"/>
      <c r="G869"/>
    </row>
    <row r="870" spans="4:7">
      <c r="D870"/>
      <c r="E870"/>
      <c r="F870"/>
      <c r="G870"/>
    </row>
    <row r="871" spans="4:7">
      <c r="D871"/>
      <c r="E871"/>
      <c r="F871"/>
      <c r="G871"/>
    </row>
    <row r="872" spans="4:7">
      <c r="D872"/>
      <c r="E872"/>
      <c r="F872"/>
      <c r="G872"/>
    </row>
    <row r="873" spans="4:7">
      <c r="D873"/>
      <c r="E873"/>
      <c r="F873"/>
      <c r="G873"/>
    </row>
    <row r="874" spans="4:7">
      <c r="D874"/>
      <c r="E874"/>
      <c r="F874"/>
      <c r="G874"/>
    </row>
    <row r="875" spans="4:7">
      <c r="D875"/>
      <c r="E875"/>
      <c r="F875"/>
      <c r="G875"/>
    </row>
    <row r="876" spans="4:7">
      <c r="D876"/>
      <c r="E876"/>
      <c r="F876"/>
      <c r="G876"/>
    </row>
    <row r="877" spans="4:7">
      <c r="D877"/>
      <c r="E877"/>
      <c r="F877"/>
      <c r="G877"/>
    </row>
    <row r="878" spans="4:7">
      <c r="D878"/>
      <c r="E878"/>
      <c r="F878"/>
      <c r="G878"/>
    </row>
    <row r="879" spans="4:7">
      <c r="D879"/>
      <c r="E879"/>
      <c r="F879"/>
      <c r="G879"/>
    </row>
    <row r="880" spans="4:7">
      <c r="D880"/>
      <c r="E880"/>
      <c r="F880"/>
      <c r="G880"/>
    </row>
    <row r="881" spans="4:7">
      <c r="D881"/>
      <c r="E881"/>
      <c r="F881"/>
      <c r="G881"/>
    </row>
    <row r="882" spans="4:7">
      <c r="D882"/>
      <c r="E882"/>
      <c r="F882"/>
      <c r="G882"/>
    </row>
    <row r="883" spans="4:7">
      <c r="D883"/>
      <c r="E883"/>
      <c r="F883"/>
      <c r="G883"/>
    </row>
    <row r="884" spans="4:7">
      <c r="D884"/>
      <c r="E884"/>
      <c r="F884"/>
      <c r="G884"/>
    </row>
    <row r="885" spans="4:7">
      <c r="D885"/>
      <c r="E885"/>
      <c r="F885"/>
      <c r="G885"/>
    </row>
    <row r="886" spans="4:7">
      <c r="D886"/>
      <c r="E886"/>
      <c r="F886"/>
      <c r="G886"/>
    </row>
    <row r="887" spans="4:7">
      <c r="D887"/>
      <c r="E887"/>
      <c r="F887"/>
      <c r="G887"/>
    </row>
    <row r="888" spans="4:7">
      <c r="D888"/>
      <c r="E888"/>
      <c r="F888"/>
      <c r="G888"/>
    </row>
    <row r="889" spans="4:7">
      <c r="D889"/>
      <c r="E889"/>
      <c r="F889"/>
      <c r="G889"/>
    </row>
    <row r="890" spans="4:7">
      <c r="D890"/>
      <c r="E890"/>
      <c r="F890"/>
      <c r="G890"/>
    </row>
    <row r="891" spans="4:7">
      <c r="D891"/>
      <c r="E891"/>
      <c r="F891"/>
      <c r="G891"/>
    </row>
    <row r="892" spans="4:7">
      <c r="D892"/>
      <c r="E892"/>
      <c r="F892"/>
      <c r="G892"/>
    </row>
    <row r="893" spans="4:7">
      <c r="D893"/>
      <c r="E893"/>
      <c r="F893"/>
      <c r="G893"/>
    </row>
    <row r="894" spans="4:7">
      <c r="D894"/>
      <c r="E894"/>
      <c r="F894"/>
      <c r="G894"/>
    </row>
    <row r="895" spans="4:7">
      <c r="D895"/>
      <c r="E895"/>
      <c r="F895"/>
      <c r="G895"/>
    </row>
    <row r="896" spans="4:7">
      <c r="D896"/>
      <c r="E896"/>
      <c r="F896"/>
      <c r="G896"/>
    </row>
    <row r="897" spans="4:7">
      <c r="D897"/>
      <c r="E897"/>
      <c r="F897"/>
      <c r="G897"/>
    </row>
    <row r="898" spans="4:7">
      <c r="D898"/>
      <c r="E898"/>
      <c r="F898"/>
      <c r="G898"/>
    </row>
    <row r="899" spans="4:7">
      <c r="D899"/>
      <c r="E899"/>
      <c r="F899"/>
      <c r="G899"/>
    </row>
    <row r="900" spans="4:7">
      <c r="D900"/>
      <c r="E900"/>
      <c r="F900"/>
      <c r="G900"/>
    </row>
    <row r="901" spans="4:7">
      <c r="D901"/>
      <c r="E901"/>
      <c r="F901"/>
      <c r="G901"/>
    </row>
    <row r="902" spans="4:7">
      <c r="D902"/>
      <c r="E902"/>
      <c r="F902"/>
      <c r="G902"/>
    </row>
    <row r="903" spans="4:7">
      <c r="D903"/>
      <c r="E903"/>
      <c r="F903"/>
      <c r="G903"/>
    </row>
    <row r="904" spans="4:7">
      <c r="D904"/>
      <c r="E904"/>
      <c r="F904"/>
      <c r="G904"/>
    </row>
    <row r="905" spans="4:7">
      <c r="D905"/>
      <c r="E905"/>
      <c r="F905"/>
      <c r="G905"/>
    </row>
    <row r="906" spans="4:7">
      <c r="D906"/>
      <c r="E906"/>
      <c r="F906"/>
      <c r="G906"/>
    </row>
    <row r="907" spans="4:7">
      <c r="D907"/>
      <c r="E907"/>
      <c r="F907"/>
      <c r="G907"/>
    </row>
    <row r="908" spans="4:7">
      <c r="D908"/>
      <c r="E908"/>
      <c r="F908"/>
      <c r="G908"/>
    </row>
    <row r="909" spans="4:7">
      <c r="D909"/>
      <c r="E909"/>
      <c r="F909"/>
      <c r="G909"/>
    </row>
    <row r="910" spans="4:7">
      <c r="D910"/>
      <c r="E910"/>
      <c r="F910"/>
      <c r="G910"/>
    </row>
    <row r="911" spans="4:7">
      <c r="D911"/>
      <c r="E911"/>
      <c r="F911"/>
      <c r="G911"/>
    </row>
    <row r="912" spans="4:7">
      <c r="D912"/>
      <c r="E912"/>
      <c r="F912"/>
      <c r="G912"/>
    </row>
    <row r="913" spans="4:7">
      <c r="D913"/>
      <c r="E913"/>
      <c r="F913"/>
      <c r="G913"/>
    </row>
    <row r="914" spans="4:7">
      <c r="D914"/>
      <c r="E914"/>
      <c r="F914"/>
      <c r="G914"/>
    </row>
    <row r="915" spans="4:7">
      <c r="D915"/>
      <c r="E915"/>
      <c r="F915"/>
      <c r="G915"/>
    </row>
    <row r="916" spans="4:7">
      <c r="D916"/>
      <c r="E916"/>
      <c r="F916"/>
      <c r="G916"/>
    </row>
    <row r="917" spans="4:7">
      <c r="D917"/>
      <c r="E917"/>
      <c r="F917"/>
      <c r="G917"/>
    </row>
    <row r="918" spans="4:7">
      <c r="D918"/>
      <c r="E918"/>
      <c r="F918"/>
      <c r="G918"/>
    </row>
    <row r="919" spans="4:7">
      <c r="D919"/>
      <c r="E919"/>
      <c r="F919"/>
      <c r="G919"/>
    </row>
    <row r="920" spans="4:7">
      <c r="D920"/>
      <c r="E920"/>
      <c r="F920"/>
      <c r="G920"/>
    </row>
    <row r="921" spans="4:7">
      <c r="D921"/>
      <c r="E921"/>
      <c r="F921"/>
      <c r="G921"/>
    </row>
    <row r="922" spans="4:7">
      <c r="D922"/>
      <c r="E922"/>
      <c r="F922"/>
      <c r="G922"/>
    </row>
    <row r="923" spans="4:7">
      <c r="D923"/>
      <c r="E923"/>
      <c r="F923"/>
      <c r="G923"/>
    </row>
    <row r="924" spans="4:7">
      <c r="D924"/>
      <c r="E924"/>
      <c r="F924"/>
      <c r="G924"/>
    </row>
    <row r="925" spans="4:7">
      <c r="D925"/>
      <c r="E925"/>
      <c r="F925"/>
      <c r="G925"/>
    </row>
    <row r="926" spans="4:7">
      <c r="D926"/>
      <c r="E926"/>
      <c r="F926"/>
      <c r="G926"/>
    </row>
    <row r="927" spans="4:7">
      <c r="D927"/>
      <c r="E927"/>
      <c r="F927"/>
      <c r="G927"/>
    </row>
    <row r="928" spans="4:7">
      <c r="D928"/>
      <c r="E928"/>
      <c r="F928"/>
      <c r="G928"/>
    </row>
    <row r="929" spans="4:7">
      <c r="D929"/>
      <c r="E929"/>
      <c r="F929"/>
      <c r="G929"/>
    </row>
    <row r="930" spans="4:7">
      <c r="D930"/>
      <c r="E930"/>
      <c r="F930"/>
      <c r="G930"/>
    </row>
    <row r="931" spans="4:7">
      <c r="D931"/>
      <c r="E931"/>
      <c r="F931"/>
      <c r="G931"/>
    </row>
    <row r="932" spans="4:7">
      <c r="D932"/>
      <c r="E932"/>
      <c r="F932"/>
      <c r="G932"/>
    </row>
    <row r="933" spans="4:7">
      <c r="D933"/>
      <c r="E933"/>
      <c r="F933"/>
      <c r="G933"/>
    </row>
    <row r="934" spans="4:7">
      <c r="D934"/>
      <c r="E934"/>
      <c r="F934"/>
      <c r="G934"/>
    </row>
    <row r="935" spans="4:7">
      <c r="D935"/>
      <c r="E935"/>
      <c r="F935"/>
      <c r="G935"/>
    </row>
    <row r="936" spans="4:7">
      <c r="D936"/>
      <c r="E936"/>
      <c r="F936"/>
      <c r="G936"/>
    </row>
    <row r="937" spans="4:7">
      <c r="D937"/>
      <c r="E937"/>
      <c r="F937"/>
      <c r="G937"/>
    </row>
    <row r="938" spans="4:7">
      <c r="D938"/>
      <c r="E938"/>
      <c r="F938"/>
      <c r="G938"/>
    </row>
    <row r="939" spans="4:7">
      <c r="D939"/>
      <c r="E939"/>
      <c r="F939"/>
      <c r="G939"/>
    </row>
    <row r="940" spans="4:7">
      <c r="D940"/>
      <c r="E940"/>
      <c r="F940"/>
      <c r="G940"/>
    </row>
    <row r="941" spans="4:7">
      <c r="D941"/>
      <c r="E941"/>
      <c r="F941"/>
      <c r="G941"/>
    </row>
    <row r="942" spans="4:7">
      <c r="D942"/>
      <c r="E942"/>
      <c r="F942"/>
      <c r="G942"/>
    </row>
    <row r="943" spans="4:7">
      <c r="D943"/>
      <c r="E943"/>
      <c r="F943"/>
      <c r="G943"/>
    </row>
    <row r="944" spans="4:7">
      <c r="D944"/>
      <c r="E944"/>
      <c r="F944"/>
      <c r="G944"/>
    </row>
    <row r="945" spans="4:7">
      <c r="D945"/>
      <c r="E945"/>
      <c r="F945"/>
      <c r="G945"/>
    </row>
    <row r="946" spans="4:7">
      <c r="D946"/>
      <c r="E946"/>
      <c r="F946"/>
      <c r="G946"/>
    </row>
    <row r="947" spans="4:7">
      <c r="D947"/>
      <c r="E947"/>
      <c r="F947"/>
      <c r="G947"/>
    </row>
    <row r="948" spans="4:7">
      <c r="D948"/>
      <c r="E948"/>
      <c r="F948"/>
      <c r="G948"/>
    </row>
    <row r="949" spans="4:7">
      <c r="D949"/>
      <c r="E949"/>
      <c r="F949"/>
      <c r="G949"/>
    </row>
    <row r="950" spans="4:7">
      <c r="D950"/>
      <c r="E950"/>
      <c r="F950"/>
      <c r="G950"/>
    </row>
    <row r="951" spans="4:7">
      <c r="D951"/>
      <c r="E951"/>
      <c r="F951"/>
      <c r="G951"/>
    </row>
    <row r="952" spans="4:7">
      <c r="D952"/>
      <c r="E952"/>
      <c r="F952"/>
      <c r="G952"/>
    </row>
    <row r="953" spans="4:7">
      <c r="D953"/>
      <c r="E953"/>
      <c r="F953"/>
      <c r="G953"/>
    </row>
    <row r="954" spans="4:7">
      <c r="D954"/>
      <c r="E954"/>
      <c r="F954"/>
      <c r="G954"/>
    </row>
    <row r="955" spans="4:7">
      <c r="D955"/>
      <c r="E955"/>
      <c r="F955"/>
      <c r="G955"/>
    </row>
    <row r="956" spans="4:7">
      <c r="D956"/>
      <c r="E956"/>
      <c r="F956"/>
      <c r="G956"/>
    </row>
    <row r="957" spans="4:7">
      <c r="D957"/>
      <c r="E957"/>
      <c r="F957"/>
      <c r="G957"/>
    </row>
    <row r="958" spans="4:7">
      <c r="D958"/>
      <c r="E958"/>
      <c r="F958"/>
      <c r="G958"/>
    </row>
    <row r="959" spans="4:7">
      <c r="D959"/>
      <c r="E959"/>
      <c r="F959"/>
      <c r="G959"/>
    </row>
    <row r="960" spans="4:7">
      <c r="D960"/>
      <c r="E960"/>
      <c r="F960"/>
      <c r="G960"/>
    </row>
    <row r="961" spans="4:7">
      <c r="D961"/>
      <c r="E961"/>
      <c r="F961"/>
      <c r="G961"/>
    </row>
    <row r="962" spans="4:7">
      <c r="D962"/>
      <c r="E962"/>
      <c r="F962"/>
      <c r="G962"/>
    </row>
    <row r="963" spans="4:7">
      <c r="D963"/>
      <c r="E963"/>
      <c r="F963"/>
      <c r="G963"/>
    </row>
    <row r="964" spans="4:7">
      <c r="D964"/>
      <c r="E964"/>
      <c r="F964"/>
      <c r="G964"/>
    </row>
    <row r="965" spans="4:7">
      <c r="D965"/>
      <c r="E965"/>
      <c r="F965"/>
      <c r="G965"/>
    </row>
    <row r="966" spans="4:7">
      <c r="D966"/>
      <c r="E966"/>
      <c r="F966"/>
      <c r="G966"/>
    </row>
    <row r="967" spans="4:7">
      <c r="D967"/>
      <c r="E967"/>
      <c r="F967"/>
      <c r="G967"/>
    </row>
    <row r="968" spans="4:7">
      <c r="D968"/>
      <c r="E968"/>
      <c r="F968"/>
      <c r="G968"/>
    </row>
    <row r="969" spans="4:7">
      <c r="D969"/>
      <c r="E969"/>
      <c r="F969"/>
      <c r="G969"/>
    </row>
    <row r="970" spans="4:7">
      <c r="D970"/>
      <c r="E970"/>
      <c r="F970"/>
      <c r="G970"/>
    </row>
    <row r="971" spans="4:7">
      <c r="D971"/>
      <c r="E971"/>
      <c r="F971"/>
      <c r="G971"/>
    </row>
    <row r="972" spans="4:7">
      <c r="D972"/>
      <c r="E972"/>
      <c r="F972"/>
      <c r="G972"/>
    </row>
    <row r="973" spans="4:7">
      <c r="D973"/>
      <c r="E973"/>
      <c r="F973"/>
      <c r="G973"/>
    </row>
    <row r="974" spans="4:7">
      <c r="D974"/>
      <c r="E974"/>
      <c r="F974"/>
      <c r="G974"/>
    </row>
    <row r="975" spans="4:7">
      <c r="D975"/>
      <c r="E975"/>
      <c r="F975"/>
      <c r="G975"/>
    </row>
    <row r="976" spans="4:7">
      <c r="D976"/>
      <c r="E976"/>
      <c r="F976"/>
      <c r="G976"/>
    </row>
    <row r="977" spans="4:7">
      <c r="D977"/>
      <c r="E977"/>
      <c r="F977"/>
      <c r="G977"/>
    </row>
    <row r="978" spans="4:7">
      <c r="D978"/>
      <c r="E978"/>
      <c r="F978"/>
      <c r="G978"/>
    </row>
    <row r="979" spans="4:7">
      <c r="D979"/>
      <c r="E979"/>
      <c r="F979"/>
      <c r="G979"/>
    </row>
    <row r="980" spans="4:7">
      <c r="D980"/>
      <c r="E980"/>
      <c r="F980"/>
      <c r="G980"/>
    </row>
    <row r="981" spans="4:7">
      <c r="D981"/>
      <c r="E981"/>
      <c r="F981"/>
      <c r="G981"/>
    </row>
    <row r="982" spans="4:7">
      <c r="D982"/>
      <c r="E982"/>
      <c r="F982"/>
      <c r="G982"/>
    </row>
    <row r="983" spans="4:7">
      <c r="D983"/>
      <c r="E983"/>
      <c r="F983"/>
      <c r="G983"/>
    </row>
    <row r="984" spans="4:7">
      <c r="D984"/>
      <c r="E984"/>
      <c r="F984"/>
      <c r="G984"/>
    </row>
    <row r="985" spans="4:7">
      <c r="D985"/>
      <c r="E985"/>
      <c r="F985"/>
      <c r="G985"/>
    </row>
    <row r="986" spans="4:7">
      <c r="D986"/>
      <c r="E986"/>
      <c r="F986"/>
      <c r="G986"/>
    </row>
    <row r="987" spans="4:7">
      <c r="D987"/>
      <c r="E987"/>
      <c r="F987"/>
      <c r="G987"/>
    </row>
    <row r="988" spans="4:7">
      <c r="D988"/>
      <c r="E988"/>
      <c r="F988"/>
      <c r="G988"/>
    </row>
    <row r="989" spans="4:7">
      <c r="D989"/>
      <c r="E989"/>
      <c r="F989"/>
      <c r="G989"/>
    </row>
    <row r="990" spans="4:7">
      <c r="D990"/>
      <c r="E990"/>
      <c r="F990"/>
      <c r="G990"/>
    </row>
    <row r="991" spans="4:7">
      <c r="D991"/>
      <c r="E991"/>
      <c r="F991"/>
      <c r="G991"/>
    </row>
    <row r="992" spans="4:7">
      <c r="D992"/>
      <c r="E992"/>
      <c r="F992"/>
      <c r="G992"/>
    </row>
    <row r="993" spans="4:7">
      <c r="D993"/>
      <c r="E993"/>
      <c r="F993"/>
      <c r="G993"/>
    </row>
    <row r="994" spans="4:7">
      <c r="D994"/>
      <c r="E994"/>
      <c r="F994"/>
      <c r="G994"/>
    </row>
    <row r="995" spans="4:7">
      <c r="D995"/>
      <c r="E995"/>
      <c r="F995"/>
      <c r="G995"/>
    </row>
    <row r="996" spans="4:7">
      <c r="D996"/>
      <c r="E996"/>
      <c r="F996"/>
      <c r="G996"/>
    </row>
    <row r="997" spans="4:7">
      <c r="D997"/>
      <c r="E997"/>
      <c r="F997"/>
      <c r="G997"/>
    </row>
    <row r="998" spans="4:7">
      <c r="D998"/>
      <c r="E998"/>
      <c r="F998"/>
      <c r="G998"/>
    </row>
    <row r="999" spans="4:7">
      <c r="D999"/>
      <c r="E999"/>
      <c r="F999"/>
      <c r="G999"/>
    </row>
    <row r="1000" spans="4:7">
      <c r="D1000"/>
      <c r="E1000"/>
      <c r="F1000"/>
      <c r="G1000"/>
    </row>
    <row r="1001" spans="4:7">
      <c r="D1001"/>
      <c r="E1001"/>
      <c r="F1001"/>
      <c r="G1001"/>
    </row>
    <row r="1002" spans="4:7">
      <c r="D1002"/>
      <c r="E1002"/>
      <c r="F1002"/>
      <c r="G1002"/>
    </row>
    <row r="1003" spans="4:7">
      <c r="D1003"/>
      <c r="E1003"/>
      <c r="F1003"/>
      <c r="G1003"/>
    </row>
    <row r="1004" spans="4:7">
      <c r="D1004"/>
      <c r="E1004"/>
      <c r="F1004"/>
      <c r="G1004"/>
    </row>
    <row r="1005" spans="4:7">
      <c r="D1005"/>
      <c r="E1005"/>
      <c r="F1005"/>
      <c r="G1005"/>
    </row>
    <row r="1006" spans="4:7">
      <c r="D1006"/>
      <c r="E1006"/>
      <c r="F1006"/>
      <c r="G1006"/>
    </row>
    <row r="1007" spans="4:7">
      <c r="D1007"/>
      <c r="E1007"/>
      <c r="F1007"/>
      <c r="G1007"/>
    </row>
    <row r="1008" spans="4:7">
      <c r="D1008"/>
      <c r="E1008"/>
      <c r="F1008"/>
      <c r="G1008"/>
    </row>
    <row r="1009" spans="4:7">
      <c r="D1009"/>
      <c r="E1009"/>
      <c r="F1009"/>
      <c r="G1009"/>
    </row>
    <row r="1010" spans="4:7">
      <c r="D1010"/>
      <c r="E1010"/>
      <c r="F1010"/>
      <c r="G1010"/>
    </row>
    <row r="1011" spans="4:7">
      <c r="D1011"/>
      <c r="E1011"/>
      <c r="F1011"/>
      <c r="G1011"/>
    </row>
    <row r="1012" spans="4:7">
      <c r="D1012"/>
      <c r="E1012"/>
      <c r="F1012"/>
      <c r="G1012"/>
    </row>
    <row r="1013" spans="4:7">
      <c r="D1013"/>
      <c r="E1013"/>
      <c r="F1013"/>
      <c r="G1013"/>
    </row>
    <row r="1014" spans="4:7">
      <c r="D1014"/>
      <c r="E1014"/>
      <c r="F1014"/>
      <c r="G1014"/>
    </row>
    <row r="1015" spans="4:7">
      <c r="D1015"/>
      <c r="E1015"/>
      <c r="F1015"/>
      <c r="G1015"/>
    </row>
    <row r="1016" spans="4:7">
      <c r="D1016"/>
      <c r="E1016"/>
      <c r="F1016"/>
      <c r="G1016"/>
    </row>
    <row r="1017" spans="4:7">
      <c r="D1017"/>
      <c r="E1017"/>
      <c r="F1017"/>
      <c r="G1017"/>
    </row>
    <row r="1018" spans="4:7">
      <c r="D1018"/>
      <c r="E1018"/>
      <c r="F1018"/>
      <c r="G1018"/>
    </row>
    <row r="1019" spans="4:7">
      <c r="D1019"/>
      <c r="E1019"/>
      <c r="F1019"/>
      <c r="G1019"/>
    </row>
    <row r="1020" spans="4:7">
      <c r="D1020"/>
      <c r="E1020"/>
      <c r="F1020"/>
      <c r="G1020"/>
    </row>
    <row r="1021" spans="4:7">
      <c r="D1021"/>
      <c r="E1021"/>
      <c r="F1021"/>
      <c r="G1021"/>
    </row>
    <row r="1022" spans="4:7">
      <c r="D1022"/>
      <c r="E1022"/>
      <c r="F1022"/>
      <c r="G1022"/>
    </row>
    <row r="1023" spans="4:7">
      <c r="D1023"/>
      <c r="E1023"/>
      <c r="F1023"/>
      <c r="G1023"/>
    </row>
    <row r="1024" spans="4:7">
      <c r="D1024"/>
      <c r="E1024"/>
      <c r="F1024"/>
      <c r="G1024"/>
    </row>
    <row r="1025" spans="4:7">
      <c r="D1025"/>
      <c r="E1025"/>
      <c r="F1025"/>
      <c r="G1025"/>
    </row>
    <row r="1026" spans="4:7">
      <c r="D1026"/>
      <c r="E1026"/>
      <c r="F1026"/>
      <c r="G1026"/>
    </row>
    <row r="1027" spans="4:7">
      <c r="D1027"/>
      <c r="E1027"/>
      <c r="F1027"/>
      <c r="G1027"/>
    </row>
    <row r="1028" spans="4:7">
      <c r="D1028"/>
      <c r="E1028"/>
      <c r="F1028"/>
      <c r="G1028"/>
    </row>
    <row r="1029" spans="4:7">
      <c r="D1029"/>
      <c r="E1029"/>
      <c r="F1029"/>
      <c r="G1029"/>
    </row>
    <row r="1030" spans="4:7">
      <c r="D1030"/>
      <c r="E1030"/>
      <c r="F1030"/>
      <c r="G1030"/>
    </row>
    <row r="1031" spans="4:7">
      <c r="D1031"/>
      <c r="E1031"/>
      <c r="F1031"/>
      <c r="G1031"/>
    </row>
    <row r="1032" spans="4:7">
      <c r="D1032"/>
      <c r="E1032"/>
      <c r="F1032"/>
      <c r="G1032"/>
    </row>
    <row r="1033" spans="4:7">
      <c r="D1033"/>
      <c r="E1033"/>
      <c r="F1033"/>
      <c r="G1033"/>
    </row>
    <row r="1034" spans="4:7">
      <c r="D1034"/>
      <c r="E1034"/>
      <c r="F1034"/>
      <c r="G1034"/>
    </row>
    <row r="1035" spans="4:7">
      <c r="D1035"/>
      <c r="E1035"/>
      <c r="F1035"/>
      <c r="G1035"/>
    </row>
    <row r="1036" spans="4:7">
      <c r="D1036"/>
      <c r="E1036"/>
      <c r="F1036"/>
      <c r="G1036"/>
    </row>
    <row r="1037" spans="4:7">
      <c r="D1037"/>
      <c r="E1037"/>
      <c r="F1037"/>
      <c r="G1037"/>
    </row>
    <row r="1038" spans="4:7">
      <c r="D1038"/>
      <c r="E1038"/>
      <c r="F1038"/>
      <c r="G1038"/>
    </row>
    <row r="1039" spans="4:7">
      <c r="D1039"/>
      <c r="E1039"/>
      <c r="F1039"/>
      <c r="G1039"/>
    </row>
    <row r="1040" spans="4:7">
      <c r="D1040"/>
      <c r="E1040"/>
      <c r="F1040"/>
      <c r="G1040"/>
    </row>
    <row r="1041" spans="4:7">
      <c r="D1041"/>
      <c r="E1041"/>
      <c r="F1041"/>
      <c r="G1041"/>
    </row>
    <row r="1042" spans="4:7">
      <c r="D1042"/>
      <c r="E1042"/>
      <c r="F1042"/>
      <c r="G1042"/>
    </row>
    <row r="1043" spans="4:7">
      <c r="D1043"/>
      <c r="E1043"/>
      <c r="F1043"/>
      <c r="G1043"/>
    </row>
    <row r="1044" spans="4:7">
      <c r="D1044"/>
      <c r="E1044"/>
      <c r="F1044"/>
      <c r="G1044"/>
    </row>
    <row r="1045" spans="4:7">
      <c r="D1045"/>
      <c r="E1045"/>
      <c r="F1045"/>
      <c r="G1045"/>
    </row>
    <row r="1046" spans="4:7">
      <c r="D1046"/>
      <c r="E1046"/>
      <c r="F1046"/>
      <c r="G1046"/>
    </row>
    <row r="1047" spans="4:7">
      <c r="D1047"/>
      <c r="E1047"/>
      <c r="F1047"/>
      <c r="G1047"/>
    </row>
    <row r="1048" spans="4:7">
      <c r="D1048"/>
      <c r="E1048"/>
      <c r="F1048"/>
      <c r="G1048"/>
    </row>
    <row r="1049" spans="4:7">
      <c r="D1049"/>
      <c r="E1049"/>
      <c r="F1049"/>
      <c r="G1049"/>
    </row>
    <row r="1050" spans="4:7">
      <c r="D1050"/>
      <c r="E1050"/>
      <c r="F1050"/>
      <c r="G1050"/>
    </row>
    <row r="1051" spans="4:7">
      <c r="D1051"/>
      <c r="E1051"/>
      <c r="F1051"/>
      <c r="G1051"/>
    </row>
    <row r="1052" spans="4:7">
      <c r="D1052"/>
      <c r="E1052"/>
      <c r="F1052"/>
      <c r="G1052"/>
    </row>
    <row r="1053" spans="4:7">
      <c r="D1053"/>
      <c r="E1053"/>
      <c r="F1053"/>
      <c r="G1053"/>
    </row>
    <row r="1054" spans="4:7">
      <c r="D1054"/>
      <c r="E1054"/>
      <c r="F1054"/>
      <c r="G1054"/>
    </row>
    <row r="1055" spans="4:7">
      <c r="D1055"/>
      <c r="E1055"/>
      <c r="F1055"/>
      <c r="G1055"/>
    </row>
    <row r="1056" spans="4:7">
      <c r="D1056"/>
      <c r="E1056"/>
      <c r="F1056"/>
      <c r="G1056"/>
    </row>
    <row r="1057" spans="4:7">
      <c r="D1057"/>
      <c r="E1057"/>
      <c r="F1057"/>
      <c r="G1057"/>
    </row>
    <row r="1058" spans="4:7">
      <c r="D1058"/>
      <c r="E1058"/>
      <c r="F1058"/>
      <c r="G1058"/>
    </row>
    <row r="1059" spans="4:7">
      <c r="D1059"/>
      <c r="E1059"/>
      <c r="F1059"/>
      <c r="G1059"/>
    </row>
    <row r="1060" spans="4:7">
      <c r="D1060"/>
      <c r="E1060"/>
      <c r="F1060"/>
      <c r="G1060"/>
    </row>
    <row r="1061" spans="4:7">
      <c r="D1061"/>
      <c r="E1061"/>
      <c r="F1061"/>
      <c r="G1061"/>
    </row>
    <row r="1062" spans="4:7">
      <c r="D1062"/>
      <c r="E1062"/>
      <c r="F1062"/>
      <c r="G1062"/>
    </row>
    <row r="1063" spans="4:7">
      <c r="D1063"/>
      <c r="E1063"/>
      <c r="F1063"/>
      <c r="G1063"/>
    </row>
    <row r="1064" spans="4:7">
      <c r="D1064"/>
      <c r="E1064"/>
      <c r="F1064"/>
      <c r="G1064"/>
    </row>
    <row r="1065" spans="4:7">
      <c r="D1065"/>
      <c r="E1065"/>
      <c r="F1065"/>
      <c r="G1065"/>
    </row>
    <row r="1066" spans="4:7">
      <c r="D1066"/>
      <c r="E1066"/>
      <c r="F1066"/>
      <c r="G1066"/>
    </row>
    <row r="1067" spans="4:7">
      <c r="D1067"/>
      <c r="E1067"/>
      <c r="F1067"/>
      <c r="G1067"/>
    </row>
    <row r="1068" spans="4:7">
      <c r="D1068"/>
      <c r="E1068"/>
      <c r="F1068"/>
      <c r="G1068"/>
    </row>
    <row r="1069" spans="4:7">
      <c r="D1069"/>
      <c r="E1069"/>
      <c r="F1069"/>
      <c r="G1069"/>
    </row>
    <row r="1070" spans="4:7">
      <c r="D1070"/>
      <c r="E1070"/>
      <c r="F1070"/>
      <c r="G1070"/>
    </row>
    <row r="1071" spans="4:7">
      <c r="D1071"/>
      <c r="E1071"/>
      <c r="F1071"/>
      <c r="G1071"/>
    </row>
    <row r="1072" spans="4:7">
      <c r="D1072"/>
      <c r="E1072"/>
      <c r="F1072"/>
      <c r="G1072"/>
    </row>
    <row r="1073" spans="4:7">
      <c r="D1073"/>
      <c r="E1073"/>
      <c r="F1073"/>
      <c r="G1073"/>
    </row>
    <row r="1074" spans="4:7">
      <c r="D1074"/>
      <c r="E1074"/>
      <c r="F1074"/>
      <c r="G1074"/>
    </row>
    <row r="1075" spans="4:7">
      <c r="D1075"/>
      <c r="E1075"/>
      <c r="F1075"/>
      <c r="G1075"/>
    </row>
    <row r="1076" spans="4:7">
      <c r="D1076"/>
      <c r="E1076"/>
      <c r="F1076"/>
      <c r="G1076"/>
    </row>
    <row r="1077" spans="4:7">
      <c r="D1077"/>
      <c r="E1077"/>
      <c r="F1077"/>
      <c r="G1077"/>
    </row>
    <row r="1078" spans="4:7">
      <c r="D1078"/>
      <c r="E1078"/>
      <c r="F1078"/>
      <c r="G1078"/>
    </row>
    <row r="1079" spans="4:7">
      <c r="D1079"/>
      <c r="E1079"/>
      <c r="F1079"/>
      <c r="G1079"/>
    </row>
    <row r="1080" spans="4:7">
      <c r="D1080"/>
      <c r="E1080"/>
      <c r="F1080"/>
      <c r="G1080"/>
    </row>
    <row r="1081" spans="4:7">
      <c r="D1081"/>
      <c r="E1081"/>
      <c r="F1081"/>
      <c r="G1081"/>
    </row>
    <row r="1082" spans="4:7">
      <c r="D1082"/>
      <c r="E1082"/>
      <c r="F1082"/>
      <c r="G1082"/>
    </row>
    <row r="1083" spans="4:7">
      <c r="D1083"/>
      <c r="E1083"/>
      <c r="F1083"/>
      <c r="G1083"/>
    </row>
    <row r="1084" spans="4:7">
      <c r="D1084"/>
      <c r="E1084"/>
      <c r="F1084"/>
      <c r="G1084"/>
    </row>
    <row r="1085" spans="4:7">
      <c r="D1085"/>
      <c r="E1085"/>
      <c r="F1085"/>
      <c r="G1085"/>
    </row>
    <row r="1086" spans="4:7">
      <c r="D1086"/>
      <c r="E1086"/>
      <c r="F1086"/>
      <c r="G1086"/>
    </row>
    <row r="1087" spans="4:7">
      <c r="D1087"/>
      <c r="E1087"/>
      <c r="F1087"/>
      <c r="G1087"/>
    </row>
    <row r="1088" spans="4:7">
      <c r="D1088"/>
      <c r="E1088"/>
      <c r="F1088"/>
      <c r="G1088"/>
    </row>
    <row r="1089" spans="4:7">
      <c r="D1089"/>
      <c r="E1089"/>
      <c r="F1089"/>
      <c r="G1089"/>
    </row>
    <row r="1090" spans="4:7">
      <c r="D1090"/>
      <c r="E1090"/>
      <c r="F1090"/>
      <c r="G1090"/>
    </row>
    <row r="1091" spans="4:7">
      <c r="D1091"/>
      <c r="E1091"/>
      <c r="F1091"/>
      <c r="G1091"/>
    </row>
    <row r="1092" spans="4:7">
      <c r="D1092"/>
      <c r="E1092"/>
      <c r="F1092"/>
      <c r="G1092"/>
    </row>
    <row r="1093" spans="4:7">
      <c r="D1093"/>
      <c r="E1093"/>
      <c r="F1093"/>
      <c r="G1093"/>
    </row>
    <row r="1094" spans="4:7">
      <c r="D1094"/>
      <c r="E1094"/>
      <c r="F1094"/>
      <c r="G1094"/>
    </row>
    <row r="1095" spans="4:7">
      <c r="D1095"/>
      <c r="E1095"/>
      <c r="F1095"/>
      <c r="G1095"/>
    </row>
    <row r="1096" spans="4:7">
      <c r="D1096"/>
      <c r="E1096"/>
      <c r="F1096"/>
      <c r="G1096"/>
    </row>
    <row r="1097" spans="4:7">
      <c r="D1097"/>
      <c r="E1097"/>
      <c r="F1097"/>
      <c r="G1097"/>
    </row>
    <row r="1098" spans="4:7">
      <c r="D1098"/>
      <c r="E1098"/>
      <c r="F1098"/>
      <c r="G1098"/>
    </row>
    <row r="1099" spans="4:7">
      <c r="D1099"/>
      <c r="E1099"/>
      <c r="F1099"/>
      <c r="G1099"/>
    </row>
    <row r="1100" spans="4:7">
      <c r="D1100"/>
      <c r="E1100"/>
      <c r="F1100"/>
      <c r="G1100"/>
    </row>
    <row r="1101" spans="4:7">
      <c r="D1101"/>
      <c r="E1101"/>
      <c r="F1101"/>
      <c r="G1101"/>
    </row>
    <row r="1102" spans="4:7">
      <c r="D1102"/>
      <c r="E1102"/>
      <c r="F1102"/>
      <c r="G1102"/>
    </row>
    <row r="1103" spans="4:7">
      <c r="D1103"/>
      <c r="E1103"/>
      <c r="F1103"/>
      <c r="G1103"/>
    </row>
    <row r="1104" spans="4:7">
      <c r="D1104"/>
      <c r="E1104"/>
      <c r="F1104"/>
      <c r="G1104"/>
    </row>
    <row r="1105" spans="4:7">
      <c r="D1105"/>
      <c r="E1105"/>
      <c r="F1105"/>
      <c r="G1105"/>
    </row>
    <row r="1106" spans="4:7">
      <c r="D1106"/>
      <c r="E1106"/>
      <c r="F1106"/>
      <c r="G1106"/>
    </row>
    <row r="1107" spans="4:7">
      <c r="D1107"/>
      <c r="E1107"/>
      <c r="F1107"/>
      <c r="G1107"/>
    </row>
    <row r="1108" spans="4:7">
      <c r="D1108"/>
      <c r="E1108"/>
      <c r="F1108"/>
      <c r="G1108"/>
    </row>
    <row r="1109" spans="4:7">
      <c r="D1109"/>
      <c r="E1109"/>
      <c r="F1109"/>
      <c r="G1109"/>
    </row>
    <row r="1110" spans="4:7">
      <c r="D1110"/>
      <c r="E1110"/>
      <c r="F1110"/>
      <c r="G1110"/>
    </row>
    <row r="1111" spans="4:7">
      <c r="D1111"/>
      <c r="E1111"/>
      <c r="F1111"/>
      <c r="G1111"/>
    </row>
    <row r="1112" spans="4:7">
      <c r="D1112"/>
      <c r="E1112"/>
      <c r="F1112"/>
      <c r="G1112"/>
    </row>
  </sheetData>
  <mergeCells count="5">
    <mergeCell ref="B14:B15"/>
    <mergeCell ref="C67:C71"/>
    <mergeCell ref="B39:B40"/>
    <mergeCell ref="B55:B57"/>
    <mergeCell ref="B16:B17"/>
  </mergeCells>
  <phoneticPr fontId="0" type="noConversion"/>
  <pageMargins left="0.75" right="0.75" top="1" bottom="1" header="0.5" footer="0.5"/>
  <pageSetup paperSize="9" scale="26" orientation="portrait" horizontalDpi="300" verticalDpi="300" r:id="rId1"/>
  <headerFooter alignWithMargins="0">
    <oddHeader xml:space="preserve">&amp;R&amp;D&amp;LReclaim 7.0 Project: Baffinland Iron Mine     </oddHeader>
    <oddFooter>&amp;L&amp;F&amp;R&amp;P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Y1102"/>
  <sheetViews>
    <sheetView zoomScale="75" zoomScaleNormal="75" workbookViewId="0">
      <selection activeCell="M61" sqref="M61"/>
    </sheetView>
  </sheetViews>
  <sheetFormatPr defaultColWidth="9.81640625" defaultRowHeight="13.2"/>
  <cols>
    <col min="1" max="1" width="1.90625" style="6" customWidth="1"/>
    <col min="2" max="3" width="29.54296875" style="6" customWidth="1"/>
    <col min="4" max="4" width="5.08984375" style="13" customWidth="1"/>
    <col min="5" max="5" width="8" style="49" customWidth="1"/>
    <col min="6" max="6" width="7" style="4" customWidth="1"/>
    <col min="7" max="7" width="8.54296875" style="110" customWidth="1"/>
    <col min="8" max="8" width="11.453125" style="6" customWidth="1"/>
    <col min="9" max="9" width="5.08984375" style="6" customWidth="1"/>
    <col min="10" max="10" width="10" style="6" customWidth="1"/>
    <col min="11" max="11" width="9.81640625" style="6" customWidth="1"/>
    <col min="12" max="12" width="5.54296875" style="4" customWidth="1"/>
    <col min="13" max="14" width="29.54296875" style="6" customWidth="1"/>
    <col min="15" max="15" width="5.08984375" style="13" customWidth="1"/>
    <col min="16" max="16" width="8" style="49"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5.54296875" style="4" customWidth="1"/>
    <col min="24" max="24" width="6.08984375" style="13" customWidth="1"/>
    <col min="25" max="25" width="6.08984375" style="49" customWidth="1"/>
    <col min="26" max="26" width="6.90625" style="4" customWidth="1"/>
    <col min="27" max="27" width="5.54296875" style="110" customWidth="1"/>
    <col min="28" max="28" width="9.90625" style="6" customWidth="1"/>
    <col min="29" max="29" width="6" style="6" hidden="1" customWidth="1"/>
    <col min="30" max="30" width="9.08984375" style="6" hidden="1" customWidth="1"/>
    <col min="31" max="31" width="9.54296875" style="6" hidden="1" customWidth="1"/>
    <col min="32" max="32" width="5.54296875" style="4" customWidth="1"/>
    <col min="33" max="33" width="6.08984375" style="49" customWidth="1"/>
    <col min="34" max="34" width="6.90625" style="4" customWidth="1"/>
    <col min="35" max="35" width="5.54296875" style="4" customWidth="1"/>
    <col min="36" max="36" width="8.54296875" style="6" customWidth="1"/>
    <col min="37" max="37" width="6" style="6" customWidth="1"/>
    <col min="38" max="38" width="7.08984375" style="6" customWidth="1"/>
    <col min="39" max="39" width="7.54296875" style="6" customWidth="1"/>
    <col min="40" max="40" width="5.54296875" style="4" customWidth="1"/>
    <col min="41" max="41" width="27.08984375" style="6" customWidth="1"/>
    <col min="42" max="42" width="4.81640625" style="13" customWidth="1"/>
    <col min="43" max="43" width="6.08984375" style="49" customWidth="1"/>
    <col min="44" max="44" width="6.90625" style="4" customWidth="1"/>
    <col min="45" max="45" width="5.54296875" style="4" customWidth="1"/>
    <col min="46" max="46" width="8.54296875" style="6" customWidth="1"/>
    <col min="47" max="47" width="6" style="6" customWidth="1"/>
    <col min="48" max="48" width="7.08984375" style="6" customWidth="1"/>
    <col min="49" max="49" width="7.54296875" style="6" customWidth="1"/>
    <col min="50" max="50" width="5.54296875" style="4" customWidth="1"/>
    <col min="51" max="16384" width="9.81640625" style="6"/>
  </cols>
  <sheetData>
    <row r="1" spans="1:51" s="103" customFormat="1" ht="37.5" customHeight="1">
      <c r="A1" s="6">
        <v>1</v>
      </c>
      <c r="B1" s="255" t="s">
        <v>305</v>
      </c>
      <c r="C1" s="255"/>
      <c r="D1" s="256"/>
      <c r="E1" s="170"/>
      <c r="F1" s="170"/>
      <c r="G1" s="257" t="s">
        <v>336</v>
      </c>
      <c r="H1" s="258">
        <v>1</v>
      </c>
      <c r="I1" s="165"/>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row>
    <row r="2" spans="1:51" s="19" customFormat="1" ht="5.0999999999999996" customHeight="1" thickBot="1">
      <c r="A2" s="6"/>
      <c r="D2" s="256"/>
      <c r="E2" s="170"/>
      <c r="F2" s="170"/>
      <c r="G2" s="261"/>
      <c r="H2" s="170"/>
      <c r="I2" s="165"/>
      <c r="J2" s="165"/>
      <c r="K2" s="165"/>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row>
    <row r="3" spans="1:51" s="103" customFormat="1" ht="15" customHeight="1">
      <c r="A3" s="6"/>
      <c r="B3" s="251" t="s">
        <v>4</v>
      </c>
      <c r="C3" s="251" t="s">
        <v>333</v>
      </c>
      <c r="D3" s="252" t="s">
        <v>269</v>
      </c>
      <c r="E3" s="259" t="s">
        <v>270</v>
      </c>
      <c r="F3" s="253" t="s">
        <v>192</v>
      </c>
      <c r="G3" s="260" t="s">
        <v>193</v>
      </c>
      <c r="H3" s="252" t="s">
        <v>194</v>
      </c>
      <c r="I3" s="251" t="s">
        <v>195</v>
      </c>
      <c r="J3" s="251" t="s">
        <v>205</v>
      </c>
      <c r="K3" s="25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row>
    <row r="4" spans="1:51" ht="15" customHeight="1">
      <c r="B4" s="58" t="s">
        <v>758</v>
      </c>
      <c r="C4" s="58"/>
      <c r="D4" s="59"/>
      <c r="E4" s="62"/>
      <c r="F4" s="58"/>
      <c r="G4" s="112"/>
      <c r="H4" s="61"/>
      <c r="I4" s="63"/>
      <c r="J4" s="61"/>
      <c r="K4" s="61"/>
      <c r="L4" s="6"/>
      <c r="O4" s="6"/>
      <c r="P4" s="6"/>
      <c r="Q4" s="6"/>
      <c r="R4" s="6"/>
      <c r="W4" s="6"/>
      <c r="X4" s="6"/>
      <c r="Y4" s="6"/>
      <c r="Z4" s="6"/>
      <c r="AA4" s="6"/>
      <c r="AF4" s="6"/>
      <c r="AG4" s="6"/>
      <c r="AH4" s="6"/>
      <c r="AI4" s="6"/>
      <c r="AN4" s="6"/>
      <c r="AP4" s="6"/>
      <c r="AQ4" s="6"/>
      <c r="AR4" s="6"/>
      <c r="AS4" s="6"/>
      <c r="AX4" s="6"/>
    </row>
    <row r="5" spans="1:51" ht="15" hidden="1" customHeight="1">
      <c r="B5" s="20" t="s">
        <v>6</v>
      </c>
      <c r="C5" s="20"/>
      <c r="D5" s="21" t="s">
        <v>7</v>
      </c>
      <c r="E5" s="51"/>
      <c r="F5" s="20" t="e">
        <f>NA()</f>
        <v>#N/A</v>
      </c>
      <c r="G5" s="243">
        <f t="shared" ref="G5:G18" si="0">IF(ISNA(F5),0,INDEX(IF(UPPER(RIGHT(F5,1))=Low,UnitCostLow, IF(UPPER(RIGHT(F5,1))=High,UnitCostHigh,UnitCostSpecified)),MATCH(UPPER(LEFT(F5,LEN(F5)-1)),CostCode,0)))</f>
        <v>0</v>
      </c>
      <c r="H5" s="275">
        <f t="shared" ref="H5:H19" si="1">G5*E5</f>
        <v>0</v>
      </c>
      <c r="I5" s="87"/>
      <c r="J5" s="275">
        <f>H5*I5</f>
        <v>0</v>
      </c>
      <c r="K5" s="275">
        <f>H5*(1-I5)</f>
        <v>0</v>
      </c>
      <c r="L5" s="6"/>
      <c r="O5" s="6"/>
      <c r="P5" s="6"/>
      <c r="Q5" s="6"/>
      <c r="R5" s="6"/>
      <c r="W5" s="6"/>
      <c r="X5" s="6"/>
      <c r="Y5" s="6"/>
      <c r="Z5" s="6"/>
      <c r="AA5" s="6"/>
      <c r="AF5" s="6"/>
      <c r="AG5" s="6"/>
      <c r="AH5" s="6"/>
      <c r="AI5" s="6"/>
      <c r="AN5" s="6"/>
      <c r="AP5" s="6"/>
      <c r="AQ5" s="6"/>
      <c r="AR5" s="6"/>
      <c r="AS5" s="6"/>
      <c r="AX5" s="6"/>
    </row>
    <row r="6" spans="1:51" ht="15" hidden="1" customHeight="1">
      <c r="B6" s="4" t="s">
        <v>8</v>
      </c>
      <c r="C6" s="4"/>
      <c r="D6" s="14" t="s">
        <v>9</v>
      </c>
      <c r="F6" s="4" t="e">
        <f>NA()</f>
        <v>#N/A</v>
      </c>
      <c r="G6" s="110">
        <f t="shared" si="0"/>
        <v>0</v>
      </c>
      <c r="H6" s="275">
        <f t="shared" si="1"/>
        <v>0</v>
      </c>
      <c r="I6" s="87"/>
      <c r="J6" s="275">
        <f t="shared" ref="J6:J33" si="2">H6*I6</f>
        <v>0</v>
      </c>
      <c r="K6" s="275">
        <f t="shared" ref="K6:K41" si="3">H6*(1-I6)</f>
        <v>0</v>
      </c>
      <c r="L6" s="6"/>
      <c r="O6" s="6"/>
      <c r="P6" s="6"/>
      <c r="Q6" s="6"/>
      <c r="R6" s="6"/>
      <c r="W6" s="6"/>
      <c r="X6" s="6"/>
      <c r="Y6" s="6"/>
      <c r="Z6" s="6"/>
      <c r="AA6" s="6"/>
      <c r="AF6" s="6"/>
      <c r="AG6" s="6"/>
      <c r="AH6" s="6"/>
      <c r="AI6" s="6"/>
      <c r="AN6" s="6"/>
      <c r="AP6" s="6"/>
      <c r="AQ6" s="6"/>
      <c r="AR6" s="6"/>
      <c r="AS6" s="6"/>
      <c r="AX6" s="6"/>
    </row>
    <row r="7" spans="1:51" ht="15" hidden="1" customHeight="1">
      <c r="B7" s="20" t="s">
        <v>12</v>
      </c>
      <c r="C7" s="20"/>
      <c r="D7" s="21" t="s">
        <v>10</v>
      </c>
      <c r="E7" s="20"/>
      <c r="F7" s="20" t="e">
        <f>NA()</f>
        <v>#N/A</v>
      </c>
      <c r="G7" s="243">
        <f t="shared" si="0"/>
        <v>0</v>
      </c>
      <c r="H7" s="273">
        <f>G7*E7</f>
        <v>0</v>
      </c>
      <c r="I7" s="41"/>
      <c r="J7" s="273">
        <f t="shared" si="2"/>
        <v>0</v>
      </c>
      <c r="K7" s="273">
        <f t="shared" si="3"/>
        <v>0</v>
      </c>
      <c r="L7" s="6"/>
      <c r="O7" s="6"/>
      <c r="P7" s="6"/>
      <c r="Q7" s="6"/>
      <c r="R7" s="6"/>
      <c r="W7" s="6"/>
      <c r="X7" s="6"/>
      <c r="Y7" s="6"/>
      <c r="Z7" s="6"/>
      <c r="AA7" s="6"/>
      <c r="AF7" s="6"/>
      <c r="AG7" s="6"/>
      <c r="AH7" s="6"/>
      <c r="AI7" s="6"/>
      <c r="AN7" s="6"/>
      <c r="AP7" s="6"/>
      <c r="AQ7" s="6"/>
      <c r="AR7" s="6"/>
      <c r="AS7" s="6"/>
      <c r="AX7" s="6"/>
    </row>
    <row r="8" spans="1:51" ht="15" hidden="1" customHeight="1">
      <c r="B8" s="4" t="s">
        <v>11</v>
      </c>
      <c r="C8" s="4"/>
      <c r="D8" s="14" t="s">
        <v>10</v>
      </c>
      <c r="F8" s="4" t="e">
        <f>NA()</f>
        <v>#N/A</v>
      </c>
      <c r="G8" s="110">
        <f t="shared" si="0"/>
        <v>0</v>
      </c>
      <c r="H8" s="275">
        <f t="shared" si="1"/>
        <v>0</v>
      </c>
      <c r="I8" s="87"/>
      <c r="J8" s="275">
        <f t="shared" si="2"/>
        <v>0</v>
      </c>
      <c r="K8" s="275">
        <f t="shared" si="3"/>
        <v>0</v>
      </c>
      <c r="L8" s="6"/>
      <c r="O8" s="6"/>
      <c r="P8" s="6"/>
      <c r="Q8" s="6"/>
      <c r="R8" s="6"/>
      <c r="W8" s="6"/>
      <c r="X8" s="6"/>
      <c r="Y8" s="6"/>
      <c r="Z8" s="6"/>
      <c r="AA8" s="6"/>
      <c r="AF8" s="6"/>
      <c r="AG8" s="6"/>
      <c r="AH8" s="6"/>
      <c r="AI8" s="6"/>
      <c r="AN8" s="6"/>
      <c r="AP8" s="6"/>
      <c r="AQ8" s="6"/>
      <c r="AR8" s="6"/>
      <c r="AS8" s="6"/>
      <c r="AX8" s="6"/>
    </row>
    <row r="9" spans="1:51" ht="15" hidden="1" customHeight="1">
      <c r="B9" s="4" t="s">
        <v>368</v>
      </c>
      <c r="C9" s="4"/>
      <c r="D9" s="14" t="s">
        <v>10</v>
      </c>
      <c r="E9" s="4"/>
      <c r="F9" s="4" t="e">
        <f>NA()</f>
        <v>#N/A</v>
      </c>
      <c r="G9" s="110">
        <f t="shared" si="0"/>
        <v>0</v>
      </c>
      <c r="H9" s="275">
        <f t="shared" si="1"/>
        <v>0</v>
      </c>
      <c r="I9" s="87"/>
      <c r="J9" s="275">
        <f>H9*I9</f>
        <v>0</v>
      </c>
      <c r="K9" s="275">
        <f>H9*(1-I9)</f>
        <v>0</v>
      </c>
      <c r="L9" s="6"/>
      <c r="O9" s="6"/>
      <c r="P9" s="6"/>
      <c r="Q9" s="6"/>
      <c r="R9" s="6"/>
      <c r="W9" s="6"/>
      <c r="X9" s="6"/>
      <c r="Y9" s="6"/>
      <c r="Z9" s="6"/>
      <c r="AA9" s="6"/>
      <c r="AF9" s="6"/>
      <c r="AG9" s="6"/>
      <c r="AH9" s="6"/>
      <c r="AI9" s="6"/>
      <c r="AN9" s="6"/>
      <c r="AP9" s="6"/>
      <c r="AQ9" s="6"/>
      <c r="AR9" s="6"/>
      <c r="AS9" s="6"/>
      <c r="AX9" s="6"/>
    </row>
    <row r="10" spans="1:51" ht="15" hidden="1" customHeight="1">
      <c r="B10" s="52" t="s">
        <v>369</v>
      </c>
      <c r="C10" s="4"/>
      <c r="D10" s="14" t="s">
        <v>10</v>
      </c>
      <c r="F10" s="4" t="s">
        <v>124</v>
      </c>
      <c r="G10" s="110">
        <v>7.6</v>
      </c>
      <c r="H10" s="275">
        <f t="shared" si="1"/>
        <v>0</v>
      </c>
      <c r="I10" s="87">
        <v>1</v>
      </c>
      <c r="J10" s="275">
        <f t="shared" si="2"/>
        <v>0</v>
      </c>
      <c r="K10" s="275">
        <f t="shared" si="3"/>
        <v>0</v>
      </c>
      <c r="L10" s="6"/>
      <c r="O10" s="6"/>
      <c r="P10" s="6"/>
      <c r="Q10" s="6"/>
      <c r="R10" s="6"/>
      <c r="W10" s="6"/>
      <c r="X10" s="6"/>
      <c r="Y10" s="6"/>
      <c r="Z10" s="6"/>
      <c r="AA10" s="6"/>
      <c r="AF10" s="6"/>
      <c r="AG10" s="6"/>
      <c r="AH10" s="6"/>
      <c r="AI10" s="6"/>
      <c r="AN10" s="6"/>
      <c r="AP10" s="6"/>
      <c r="AQ10" s="6"/>
      <c r="AR10" s="6"/>
      <c r="AS10" s="6"/>
      <c r="AX10" s="6"/>
    </row>
    <row r="11" spans="1:51" ht="15" hidden="1" customHeight="1">
      <c r="B11" s="52" t="s">
        <v>370</v>
      </c>
      <c r="C11" s="4"/>
      <c r="D11" s="14" t="s">
        <v>10</v>
      </c>
      <c r="F11" s="4" t="e">
        <f>NA()</f>
        <v>#N/A</v>
      </c>
      <c r="G11" s="110">
        <f t="shared" si="0"/>
        <v>0</v>
      </c>
      <c r="H11" s="275">
        <f t="shared" si="1"/>
        <v>0</v>
      </c>
      <c r="I11" s="87"/>
      <c r="J11" s="275">
        <f t="shared" si="2"/>
        <v>0</v>
      </c>
      <c r="K11" s="275">
        <f t="shared" si="3"/>
        <v>0</v>
      </c>
      <c r="L11" s="6"/>
      <c r="O11" s="6"/>
      <c r="P11" s="6"/>
      <c r="Q11" s="6"/>
      <c r="R11" s="6"/>
      <c r="W11" s="6"/>
      <c r="X11" s="6"/>
      <c r="Y11" s="6"/>
      <c r="Z11" s="6"/>
      <c r="AA11" s="6"/>
      <c r="AF11" s="6"/>
      <c r="AG11" s="6"/>
      <c r="AH11" s="6"/>
      <c r="AI11" s="6"/>
      <c r="AN11" s="6"/>
      <c r="AP11" s="6"/>
      <c r="AQ11" s="6"/>
      <c r="AR11" s="6"/>
      <c r="AS11" s="6"/>
      <c r="AX11" s="6"/>
    </row>
    <row r="12" spans="1:51" ht="15" hidden="1" customHeight="1">
      <c r="B12" s="52" t="s">
        <v>852</v>
      </c>
      <c r="C12" s="4"/>
      <c r="D12" s="14" t="s">
        <v>9</v>
      </c>
      <c r="F12" s="4" t="e">
        <f>NA()</f>
        <v>#N/A</v>
      </c>
      <c r="G12" s="110">
        <v>85656</v>
      </c>
      <c r="H12" s="275">
        <f t="shared" si="1"/>
        <v>0</v>
      </c>
      <c r="I12" s="87">
        <v>1</v>
      </c>
      <c r="J12" s="275">
        <f t="shared" si="2"/>
        <v>0</v>
      </c>
      <c r="K12" s="275">
        <f t="shared" si="3"/>
        <v>0</v>
      </c>
      <c r="L12" s="6"/>
      <c r="O12" s="6"/>
      <c r="P12" s="6"/>
      <c r="Q12" s="6"/>
      <c r="R12" s="6"/>
      <c r="W12" s="6"/>
      <c r="X12" s="6"/>
      <c r="Y12" s="6"/>
      <c r="Z12" s="6"/>
      <c r="AA12" s="6"/>
      <c r="AF12" s="6"/>
      <c r="AG12" s="6"/>
      <c r="AH12" s="6"/>
      <c r="AI12" s="6"/>
      <c r="AN12" s="6"/>
      <c r="AP12" s="6"/>
      <c r="AQ12" s="6"/>
      <c r="AR12" s="6"/>
      <c r="AS12" s="6"/>
      <c r="AX12" s="6"/>
    </row>
    <row r="13" spans="1:51" ht="15" hidden="1" customHeight="1">
      <c r="B13" s="52" t="s">
        <v>371</v>
      </c>
      <c r="C13" s="4"/>
      <c r="D13" s="14" t="s">
        <v>10</v>
      </c>
      <c r="F13" s="4" t="e">
        <f>NA()</f>
        <v>#N/A</v>
      </c>
      <c r="G13" s="110">
        <f t="shared" si="0"/>
        <v>0</v>
      </c>
      <c r="H13" s="275">
        <f t="shared" si="1"/>
        <v>0</v>
      </c>
      <c r="I13" s="87"/>
      <c r="J13" s="275">
        <f t="shared" si="2"/>
        <v>0</v>
      </c>
      <c r="K13" s="275">
        <f t="shared" si="3"/>
        <v>0</v>
      </c>
      <c r="L13" s="6"/>
      <c r="O13" s="6"/>
      <c r="P13" s="6"/>
      <c r="Q13" s="6"/>
      <c r="R13" s="6"/>
      <c r="W13" s="6"/>
      <c r="X13" s="6"/>
      <c r="Y13" s="6"/>
      <c r="Z13" s="6"/>
      <c r="AA13" s="6"/>
      <c r="AF13" s="6"/>
      <c r="AG13" s="6"/>
      <c r="AH13" s="6"/>
      <c r="AI13" s="6"/>
      <c r="AN13" s="6"/>
      <c r="AP13" s="6"/>
      <c r="AQ13" s="6"/>
      <c r="AR13" s="6"/>
      <c r="AS13" s="6"/>
      <c r="AX13" s="6"/>
    </row>
    <row r="14" spans="1:51" ht="15" hidden="1" customHeight="1">
      <c r="B14" s="52" t="s">
        <v>372</v>
      </c>
      <c r="C14" s="4"/>
      <c r="D14" s="14" t="s">
        <v>10</v>
      </c>
      <c r="F14" s="4" t="e">
        <f>NA()</f>
        <v>#N/A</v>
      </c>
      <c r="G14" s="110">
        <f t="shared" si="0"/>
        <v>0</v>
      </c>
      <c r="H14" s="275">
        <f t="shared" si="1"/>
        <v>0</v>
      </c>
      <c r="I14" s="87"/>
      <c r="J14" s="275">
        <f t="shared" si="2"/>
        <v>0</v>
      </c>
      <c r="K14" s="275">
        <f t="shared" si="3"/>
        <v>0</v>
      </c>
      <c r="L14" s="6"/>
      <c r="O14" s="6"/>
      <c r="P14" s="6"/>
      <c r="Q14" s="6"/>
      <c r="R14" s="6"/>
      <c r="W14" s="6"/>
      <c r="X14" s="6"/>
      <c r="Y14" s="6"/>
      <c r="Z14" s="6"/>
      <c r="AA14" s="6"/>
      <c r="AF14" s="6"/>
      <c r="AG14" s="6"/>
      <c r="AH14" s="6"/>
      <c r="AI14" s="6"/>
      <c r="AN14" s="6"/>
      <c r="AP14" s="6"/>
      <c r="AQ14" s="6"/>
      <c r="AR14" s="6"/>
      <c r="AS14" s="6"/>
      <c r="AX14" s="6"/>
    </row>
    <row r="15" spans="1:51" ht="15" hidden="1" customHeight="1">
      <c r="B15" s="52" t="s">
        <v>373</v>
      </c>
      <c r="C15" s="4"/>
      <c r="D15" s="14" t="s">
        <v>10</v>
      </c>
      <c r="F15" s="4" t="e">
        <f>NA()</f>
        <v>#N/A</v>
      </c>
      <c r="G15" s="110">
        <f t="shared" si="0"/>
        <v>0</v>
      </c>
      <c r="H15" s="275">
        <f t="shared" si="1"/>
        <v>0</v>
      </c>
      <c r="I15" s="87"/>
      <c r="J15" s="275">
        <f t="shared" si="2"/>
        <v>0</v>
      </c>
      <c r="K15" s="275">
        <f t="shared" si="3"/>
        <v>0</v>
      </c>
      <c r="L15" s="6"/>
      <c r="O15" s="6"/>
      <c r="P15" s="6"/>
      <c r="Q15" s="6"/>
      <c r="R15" s="6"/>
      <c r="W15" s="6"/>
      <c r="X15" s="6"/>
      <c r="Y15" s="6"/>
      <c r="Z15" s="6"/>
      <c r="AA15" s="6"/>
      <c r="AF15" s="6"/>
      <c r="AG15" s="6"/>
      <c r="AH15" s="6"/>
      <c r="AI15" s="6"/>
      <c r="AN15" s="6"/>
      <c r="AP15" s="6"/>
      <c r="AQ15" s="6"/>
      <c r="AR15" s="6"/>
      <c r="AS15" s="6"/>
      <c r="AX15" s="6"/>
    </row>
    <row r="16" spans="1:51" ht="15" hidden="1" customHeight="1">
      <c r="B16" s="4" t="s">
        <v>502</v>
      </c>
      <c r="C16" s="4"/>
      <c r="D16" s="14" t="s">
        <v>10</v>
      </c>
      <c r="E16" s="4"/>
      <c r="F16" s="4" t="e">
        <f>NA()</f>
        <v>#N/A</v>
      </c>
      <c r="G16" s="110">
        <f t="shared" si="0"/>
        <v>0</v>
      </c>
      <c r="H16" s="275">
        <f t="shared" si="1"/>
        <v>0</v>
      </c>
      <c r="I16" s="87"/>
      <c r="J16" s="275">
        <f>H16*I16</f>
        <v>0</v>
      </c>
      <c r="K16" s="275">
        <f>H16*(1-I16)</f>
        <v>0</v>
      </c>
      <c r="L16" s="6"/>
      <c r="O16" s="6"/>
      <c r="P16" s="6"/>
      <c r="Q16" s="6"/>
      <c r="R16" s="6"/>
      <c r="W16" s="6"/>
      <c r="X16" s="6"/>
      <c r="Y16" s="6"/>
      <c r="Z16" s="6"/>
      <c r="AA16" s="6"/>
      <c r="AF16" s="6"/>
      <c r="AG16" s="6"/>
      <c r="AH16" s="6"/>
      <c r="AI16" s="6"/>
      <c r="AN16" s="6"/>
      <c r="AP16" s="6"/>
      <c r="AQ16" s="6"/>
      <c r="AR16" s="6"/>
      <c r="AS16" s="6"/>
      <c r="AX16" s="6"/>
    </row>
    <row r="17" spans="2:50" ht="15" hidden="1" customHeight="1">
      <c r="B17" s="4" t="s">
        <v>374</v>
      </c>
      <c r="C17" s="4"/>
      <c r="D17" s="14" t="s">
        <v>10</v>
      </c>
      <c r="F17" s="4" t="s">
        <v>865</v>
      </c>
      <c r="G17" s="110">
        <f t="shared" si="0"/>
        <v>14.2</v>
      </c>
      <c r="H17" s="275">
        <f t="shared" si="1"/>
        <v>0</v>
      </c>
      <c r="I17" s="87">
        <v>1</v>
      </c>
      <c r="J17" s="275">
        <f t="shared" si="2"/>
        <v>0</v>
      </c>
      <c r="K17" s="275">
        <f t="shared" si="3"/>
        <v>0</v>
      </c>
      <c r="L17" s="6"/>
      <c r="O17" s="6"/>
      <c r="P17" s="6"/>
      <c r="Q17" s="6"/>
      <c r="R17" s="6"/>
      <c r="W17" s="6"/>
      <c r="X17" s="6"/>
      <c r="Y17" s="6"/>
      <c r="Z17" s="6"/>
      <c r="AA17" s="6"/>
      <c r="AF17" s="6"/>
      <c r="AG17" s="6"/>
      <c r="AH17" s="6"/>
      <c r="AI17" s="6"/>
      <c r="AN17" s="6"/>
      <c r="AP17" s="6"/>
      <c r="AQ17" s="6"/>
      <c r="AR17" s="6"/>
      <c r="AS17" s="6"/>
      <c r="AX17" s="6"/>
    </row>
    <row r="18" spans="2:50" ht="15" hidden="1" customHeight="1">
      <c r="B18" s="4" t="s">
        <v>375</v>
      </c>
      <c r="C18" s="4"/>
      <c r="D18" s="14" t="s">
        <v>10</v>
      </c>
      <c r="F18" s="4" t="e">
        <f>NA()</f>
        <v>#N/A</v>
      </c>
      <c r="G18" s="110">
        <f t="shared" si="0"/>
        <v>0</v>
      </c>
      <c r="H18" s="275">
        <f t="shared" si="1"/>
        <v>0</v>
      </c>
      <c r="I18" s="87"/>
      <c r="J18" s="275">
        <f t="shared" si="2"/>
        <v>0</v>
      </c>
      <c r="K18" s="275">
        <f t="shared" si="3"/>
        <v>0</v>
      </c>
      <c r="L18" s="6"/>
      <c r="O18" s="6"/>
      <c r="P18" s="6"/>
      <c r="Q18" s="6"/>
      <c r="R18" s="6"/>
      <c r="W18" s="6"/>
      <c r="X18" s="6"/>
      <c r="Y18" s="6"/>
      <c r="Z18" s="6"/>
      <c r="AA18" s="6"/>
      <c r="AF18" s="6"/>
      <c r="AG18" s="6"/>
      <c r="AH18" s="6"/>
      <c r="AI18" s="6"/>
      <c r="AN18" s="6"/>
      <c r="AP18" s="6"/>
      <c r="AQ18" s="6"/>
      <c r="AR18" s="6"/>
      <c r="AS18" s="6"/>
      <c r="AX18" s="6"/>
    </row>
    <row r="19" spans="2:50" ht="15" hidden="1" customHeight="1">
      <c r="B19" s="4" t="s">
        <v>853</v>
      </c>
      <c r="C19" s="4"/>
      <c r="D19" s="14" t="s">
        <v>211</v>
      </c>
      <c r="F19" s="4" t="e">
        <f>NA()</f>
        <v>#N/A</v>
      </c>
      <c r="G19" s="110">
        <v>25000</v>
      </c>
      <c r="H19" s="275">
        <f t="shared" si="1"/>
        <v>0</v>
      </c>
      <c r="I19" s="87">
        <v>1</v>
      </c>
      <c r="J19" s="275">
        <f t="shared" si="2"/>
        <v>0</v>
      </c>
      <c r="K19" s="275">
        <f t="shared" si="3"/>
        <v>0</v>
      </c>
      <c r="L19" s="6"/>
      <c r="O19" s="6"/>
      <c r="P19" s="6"/>
      <c r="Q19" s="6"/>
      <c r="R19" s="6"/>
      <c r="W19" s="6"/>
      <c r="X19" s="6"/>
      <c r="Y19" s="6"/>
      <c r="Z19" s="6"/>
      <c r="AA19" s="6"/>
      <c r="AF19" s="6"/>
      <c r="AG19" s="6"/>
      <c r="AH19" s="6"/>
      <c r="AI19" s="6"/>
      <c r="AN19" s="6"/>
      <c r="AP19" s="6"/>
      <c r="AQ19" s="6"/>
      <c r="AR19" s="6"/>
      <c r="AS19" s="6"/>
      <c r="AX19" s="6"/>
    </row>
    <row r="20" spans="2:50" ht="15" customHeight="1">
      <c r="B20" s="58" t="s">
        <v>766</v>
      </c>
      <c r="C20" s="58"/>
      <c r="D20" s="59"/>
      <c r="E20" s="62"/>
      <c r="F20" s="58"/>
      <c r="G20" s="112"/>
      <c r="H20" s="274"/>
      <c r="I20" s="63"/>
      <c r="J20" s="274"/>
      <c r="K20" s="274"/>
      <c r="L20" s="6"/>
      <c r="O20" s="6"/>
      <c r="P20" s="6"/>
      <c r="Q20" s="6"/>
      <c r="R20" s="6"/>
      <c r="W20" s="6"/>
      <c r="X20" s="6"/>
      <c r="Y20" s="6"/>
      <c r="Z20" s="6"/>
      <c r="AA20" s="6"/>
      <c r="AF20" s="6"/>
      <c r="AG20" s="6"/>
      <c r="AH20" s="6"/>
      <c r="AI20" s="6"/>
      <c r="AN20" s="6"/>
      <c r="AP20" s="6"/>
      <c r="AQ20" s="6"/>
      <c r="AR20" s="6"/>
      <c r="AS20" s="6"/>
      <c r="AX20" s="6"/>
    </row>
    <row r="21" spans="2:50" ht="15" hidden="1" customHeight="1">
      <c r="B21" s="4" t="s">
        <v>377</v>
      </c>
      <c r="C21" s="4"/>
      <c r="D21" s="14" t="s">
        <v>265</v>
      </c>
      <c r="F21" s="4" t="e">
        <f>NA()</f>
        <v>#N/A</v>
      </c>
      <c r="G21" s="110">
        <v>500</v>
      </c>
      <c r="H21" s="275">
        <f>G21*E21</f>
        <v>0</v>
      </c>
      <c r="I21" s="87">
        <v>0.5</v>
      </c>
      <c r="J21" s="275">
        <f>H21*I21</f>
        <v>0</v>
      </c>
      <c r="K21" s="275">
        <f>H21*(1-I21)</f>
        <v>0</v>
      </c>
      <c r="L21" s="6"/>
      <c r="O21" s="6"/>
      <c r="P21" s="6"/>
      <c r="Q21" s="6"/>
      <c r="R21" s="6"/>
      <c r="W21" s="6"/>
      <c r="X21" s="6"/>
      <c r="Y21" s="6"/>
      <c r="Z21" s="6"/>
      <c r="AA21" s="6"/>
      <c r="AF21" s="6"/>
      <c r="AG21" s="6"/>
      <c r="AH21" s="6"/>
      <c r="AI21" s="6"/>
      <c r="AN21" s="6"/>
      <c r="AP21" s="6"/>
      <c r="AQ21" s="6"/>
      <c r="AR21" s="6"/>
      <c r="AS21" s="6"/>
      <c r="AX21" s="6"/>
    </row>
    <row r="22" spans="2:50" ht="15" hidden="1" customHeight="1">
      <c r="B22" s="4" t="s">
        <v>378</v>
      </c>
      <c r="C22" s="4"/>
      <c r="D22" s="14" t="s">
        <v>265</v>
      </c>
      <c r="F22" s="4" t="e">
        <f>NA()</f>
        <v>#N/A</v>
      </c>
      <c r="G22" s="110">
        <f>IF(ISNA(F22),0,INDEX(IF(UPPER(RIGHT(F22,1))=Low,UnitCostLow, IF(UPPER(RIGHT(F22,1))=High,UnitCostHigh,UnitCostSpecified)),MATCH(UPPER(LEFT(F22,LEN(F22)-1)),CostCode,0)))</f>
        <v>0</v>
      </c>
      <c r="H22" s="275">
        <f>G22*E22</f>
        <v>0</v>
      </c>
      <c r="I22" s="87"/>
      <c r="J22" s="275">
        <f>H22*I22</f>
        <v>0</v>
      </c>
      <c r="K22" s="275">
        <f>H22*(1-I22)</f>
        <v>0</v>
      </c>
      <c r="L22" s="6"/>
      <c r="O22" s="6"/>
      <c r="P22" s="6"/>
      <c r="Q22" s="6"/>
      <c r="R22" s="6"/>
      <c r="W22" s="6"/>
      <c r="X22" s="6"/>
      <c r="Y22" s="6"/>
      <c r="Z22" s="6"/>
      <c r="AA22" s="6"/>
      <c r="AF22" s="6"/>
      <c r="AG22" s="6"/>
      <c r="AH22" s="6"/>
      <c r="AI22" s="6"/>
      <c r="AN22" s="6"/>
      <c r="AP22" s="6"/>
      <c r="AQ22" s="6"/>
      <c r="AR22" s="6"/>
      <c r="AS22" s="6"/>
      <c r="AX22" s="6"/>
    </row>
    <row r="23" spans="2:50" ht="15" hidden="1" customHeight="1">
      <c r="B23" s="4" t="s">
        <v>379</v>
      </c>
      <c r="C23" s="4"/>
      <c r="D23" s="14" t="s">
        <v>9</v>
      </c>
      <c r="F23" s="4" t="e">
        <f>NA()</f>
        <v>#N/A</v>
      </c>
      <c r="G23" s="110">
        <f>IF(ISNA(F23),0,INDEX(IF(UPPER(RIGHT(F23,1))=Low,UnitCostLow, IF(UPPER(RIGHT(F23,1))=High,UnitCostHigh,UnitCostSpecified)),MATCH(UPPER(LEFT(F23,LEN(F23)-1)),CostCode,0)))</f>
        <v>0</v>
      </c>
      <c r="H23" s="275">
        <f>G23*E23</f>
        <v>0</v>
      </c>
      <c r="I23" s="87"/>
      <c r="J23" s="275">
        <f>H23*I23</f>
        <v>0</v>
      </c>
      <c r="K23" s="275">
        <f>H23*(1-I23)</f>
        <v>0</v>
      </c>
      <c r="L23" s="6"/>
      <c r="O23" s="6"/>
      <c r="P23" s="6"/>
      <c r="Q23" s="6"/>
      <c r="R23" s="6"/>
      <c r="W23" s="6"/>
      <c r="X23" s="6"/>
      <c r="Y23" s="6"/>
      <c r="Z23" s="6"/>
      <c r="AA23" s="6"/>
      <c r="AF23" s="6"/>
      <c r="AG23" s="6"/>
      <c r="AH23" s="6"/>
      <c r="AI23" s="6"/>
      <c r="AN23" s="6"/>
      <c r="AP23" s="6"/>
      <c r="AQ23" s="6"/>
      <c r="AR23" s="6"/>
      <c r="AS23" s="6"/>
      <c r="AX23" s="6"/>
    </row>
    <row r="24" spans="2:50" ht="15" hidden="1" customHeight="1">
      <c r="B24" s="4" t="s">
        <v>241</v>
      </c>
      <c r="C24" s="4"/>
      <c r="D24" s="14" t="s">
        <v>43</v>
      </c>
      <c r="F24" s="4" t="e">
        <f>NA()</f>
        <v>#N/A</v>
      </c>
      <c r="G24" s="110">
        <f>IF(ISNA(F24),0,INDEX(IF(UPPER(RIGHT(F24,1))=Low,UnitCostLow, IF(UPPER(RIGHT(F24,1))=High,UnitCostHigh,UnitCostSpecified)),MATCH(UPPER(LEFT(F24,LEN(F24)-1)),CostCode,0)))</f>
        <v>0</v>
      </c>
      <c r="H24" s="275">
        <f>G24*E24</f>
        <v>0</v>
      </c>
      <c r="I24" s="87"/>
      <c r="J24" s="275">
        <f>H24*I24</f>
        <v>0</v>
      </c>
      <c r="K24" s="275">
        <f>H24*(1-I24)</f>
        <v>0</v>
      </c>
      <c r="L24" s="6"/>
      <c r="O24" s="6"/>
      <c r="P24" s="6"/>
      <c r="Q24" s="6"/>
      <c r="R24" s="6"/>
      <c r="W24" s="6"/>
      <c r="X24" s="6"/>
      <c r="Y24" s="6"/>
      <c r="Z24" s="6"/>
      <c r="AA24" s="6"/>
      <c r="AF24" s="6"/>
      <c r="AG24" s="6"/>
      <c r="AH24" s="6"/>
      <c r="AI24" s="6"/>
      <c r="AN24" s="6"/>
      <c r="AP24" s="6"/>
      <c r="AQ24" s="6"/>
      <c r="AR24" s="6"/>
      <c r="AS24" s="6"/>
      <c r="AX24" s="6"/>
    </row>
    <row r="25" spans="2:50" ht="15" hidden="1" customHeight="1">
      <c r="B25" s="4" t="s">
        <v>13</v>
      </c>
      <c r="C25" s="4"/>
      <c r="D25" s="14"/>
      <c r="F25" s="4" t="e">
        <f>NA()</f>
        <v>#N/A</v>
      </c>
      <c r="G25" s="110">
        <f>IF(ISNA(F25),0,INDEX(IF(UPPER(RIGHT(F25,1))=Low,UnitCostLow, IF(UPPER(RIGHT(F25,1))=High,UnitCostHigh,UnitCostSpecified)),MATCH(UPPER(LEFT(F25,LEN(F25)-1)),CostCode,0)))</f>
        <v>0</v>
      </c>
      <c r="H25" s="275">
        <f>G25*E25</f>
        <v>0</v>
      </c>
      <c r="I25" s="87"/>
      <c r="J25" s="275">
        <f>H25*I25</f>
        <v>0</v>
      </c>
      <c r="K25" s="275">
        <f>H25*(1-I25)</f>
        <v>0</v>
      </c>
      <c r="L25" s="6"/>
      <c r="O25" s="6"/>
      <c r="P25" s="6"/>
      <c r="Q25" s="6"/>
      <c r="R25" s="6"/>
      <c r="W25" s="6"/>
      <c r="X25" s="6"/>
      <c r="Y25" s="6"/>
      <c r="Z25" s="6"/>
      <c r="AA25" s="6"/>
      <c r="AF25" s="6"/>
      <c r="AG25" s="6"/>
      <c r="AH25" s="6"/>
      <c r="AI25" s="6"/>
      <c r="AN25" s="6"/>
      <c r="AP25" s="6"/>
      <c r="AQ25" s="6"/>
      <c r="AR25" s="6"/>
      <c r="AS25" s="6"/>
      <c r="AX25" s="6"/>
    </row>
    <row r="26" spans="2:50" ht="15" customHeight="1">
      <c r="B26" s="58" t="s">
        <v>763</v>
      </c>
      <c r="C26" s="58"/>
      <c r="D26" s="59"/>
      <c r="E26" s="62"/>
      <c r="F26" s="58"/>
      <c r="G26" s="112"/>
      <c r="H26" s="274"/>
      <c r="I26" s="63"/>
      <c r="J26" s="274"/>
      <c r="K26" s="274"/>
      <c r="L26" s="6"/>
      <c r="O26" s="6"/>
      <c r="P26" s="6"/>
      <c r="Q26" s="6"/>
      <c r="R26" s="6"/>
      <c r="W26" s="6"/>
      <c r="X26" s="6"/>
      <c r="Y26" s="6"/>
      <c r="Z26" s="6"/>
      <c r="AA26" s="6"/>
      <c r="AF26" s="6"/>
      <c r="AG26" s="6"/>
      <c r="AH26" s="6"/>
      <c r="AI26" s="6"/>
      <c r="AN26" s="6"/>
      <c r="AP26" s="6"/>
      <c r="AQ26" s="6"/>
      <c r="AR26" s="6"/>
      <c r="AS26" s="6"/>
      <c r="AX26" s="6"/>
    </row>
    <row r="27" spans="2:50" ht="15" hidden="1" customHeight="1">
      <c r="B27" s="4" t="s">
        <v>240</v>
      </c>
      <c r="C27" s="4"/>
      <c r="D27" s="14" t="s">
        <v>9</v>
      </c>
      <c r="F27" s="4" t="e">
        <f>NA()</f>
        <v>#N/A</v>
      </c>
      <c r="G27" s="110">
        <f>IF(ISNA(F27),0,INDEX(IF(UPPER(RIGHT(F27,1))=Low,UnitCostLow, IF(UPPER(RIGHT(F27,1))=High,UnitCostHigh,UnitCostSpecified)),MATCH(UPPER(LEFT(F27,LEN(F27)-1)),CostCode,0)))</f>
        <v>0</v>
      </c>
      <c r="H27" s="275">
        <f>G27*E27</f>
        <v>0</v>
      </c>
      <c r="I27" s="87"/>
      <c r="J27" s="275">
        <f>H27*I27</f>
        <v>0</v>
      </c>
      <c r="K27" s="275">
        <f>H27*(1-I27)</f>
        <v>0</v>
      </c>
      <c r="L27" s="6"/>
      <c r="O27" s="6"/>
      <c r="P27" s="6"/>
      <c r="Q27" s="6"/>
      <c r="R27" s="6"/>
      <c r="W27" s="6"/>
      <c r="X27" s="6"/>
      <c r="Y27" s="6"/>
      <c r="Z27" s="6"/>
      <c r="AA27" s="6"/>
      <c r="AF27" s="6"/>
      <c r="AG27" s="6"/>
      <c r="AH27" s="6"/>
      <c r="AI27" s="6"/>
      <c r="AN27" s="6"/>
      <c r="AP27" s="6"/>
      <c r="AQ27" s="6"/>
      <c r="AR27" s="6"/>
      <c r="AS27" s="6"/>
      <c r="AX27" s="6"/>
    </row>
    <row r="28" spans="2:50" ht="15" hidden="1" customHeight="1">
      <c r="B28" s="4" t="s">
        <v>629</v>
      </c>
      <c r="C28" s="4"/>
      <c r="D28" s="14" t="s">
        <v>10</v>
      </c>
      <c r="F28" s="4" t="e">
        <f>NA()</f>
        <v>#N/A</v>
      </c>
      <c r="G28" s="110">
        <f>IF(ISNA(F28),0,INDEX(IF(UPPER(RIGHT(F28,1))=Low,UnitCostLow, IF(UPPER(RIGHT(F28,1))=High,UnitCostHigh,UnitCostSpecified)),MATCH(UPPER(LEFT(F28,LEN(F28)-1)),CostCode,0)))</f>
        <v>0</v>
      </c>
      <c r="H28" s="275">
        <f>G28*E28</f>
        <v>0</v>
      </c>
      <c r="I28" s="87"/>
      <c r="J28" s="275">
        <f>H28*I28</f>
        <v>0</v>
      </c>
      <c r="K28" s="275">
        <f>H28*(1-I28)</f>
        <v>0</v>
      </c>
      <c r="L28" s="6"/>
      <c r="O28" s="6"/>
      <c r="P28" s="6"/>
      <c r="Q28" s="6"/>
      <c r="R28" s="6"/>
      <c r="W28" s="6"/>
      <c r="X28" s="6"/>
      <c r="Y28" s="6"/>
      <c r="Z28" s="6"/>
      <c r="AA28" s="6"/>
      <c r="AF28" s="6"/>
      <c r="AG28" s="6"/>
      <c r="AH28" s="6"/>
      <c r="AI28" s="6"/>
      <c r="AN28" s="6"/>
      <c r="AP28" s="6"/>
      <c r="AQ28" s="6"/>
      <c r="AR28" s="6"/>
      <c r="AS28" s="6"/>
      <c r="AX28" s="6"/>
    </row>
    <row r="29" spans="2:50" ht="15" customHeight="1">
      <c r="B29" s="58" t="s">
        <v>764</v>
      </c>
      <c r="C29" s="58"/>
      <c r="D29" s="59"/>
      <c r="E29" s="62"/>
      <c r="F29" s="58"/>
      <c r="G29" s="112"/>
      <c r="H29" s="274"/>
      <c r="I29" s="63"/>
      <c r="J29" s="274"/>
      <c r="K29" s="274"/>
      <c r="L29" s="6"/>
      <c r="O29" s="6"/>
      <c r="P29" s="6"/>
      <c r="Q29" s="6"/>
      <c r="R29" s="6"/>
      <c r="W29" s="6"/>
      <c r="X29" s="6"/>
      <c r="Y29" s="6"/>
      <c r="Z29" s="6"/>
      <c r="AA29" s="6"/>
      <c r="AF29" s="6"/>
      <c r="AG29" s="6"/>
      <c r="AH29" s="6"/>
      <c r="AI29" s="6"/>
      <c r="AN29" s="6"/>
      <c r="AP29" s="6"/>
      <c r="AQ29" s="6"/>
      <c r="AR29" s="6"/>
      <c r="AS29" s="6"/>
      <c r="AX29" s="6"/>
    </row>
    <row r="30" spans="2:50" ht="15" hidden="1" customHeight="1">
      <c r="B30" s="4" t="s">
        <v>851</v>
      </c>
      <c r="C30" s="4"/>
      <c r="D30" s="14" t="s">
        <v>9</v>
      </c>
      <c r="F30" s="4" t="e">
        <f>NA()</f>
        <v>#N/A</v>
      </c>
      <c r="G30" s="110">
        <f>IF(ISNA(F30),0,INDEX(IF(UPPER(RIGHT(F30,1))=Low,UnitCostLow, IF(UPPER(RIGHT(F30,1))=High,UnitCostHigh,UnitCostSpecified)),MATCH(UPPER(LEFT(F30,LEN(F30)-1)),CostCode,0)))</f>
        <v>0</v>
      </c>
      <c r="H30" s="275">
        <f>G30*E30</f>
        <v>0</v>
      </c>
      <c r="I30" s="87"/>
      <c r="J30" s="275">
        <f t="shared" si="2"/>
        <v>0</v>
      </c>
      <c r="K30" s="275">
        <f t="shared" si="3"/>
        <v>0</v>
      </c>
      <c r="L30" s="6"/>
      <c r="O30" s="6"/>
      <c r="P30" s="6"/>
      <c r="Q30" s="6"/>
      <c r="R30" s="6"/>
      <c r="W30" s="6"/>
      <c r="X30" s="6"/>
      <c r="Y30" s="6"/>
      <c r="Z30" s="6"/>
      <c r="AA30" s="6"/>
      <c r="AF30" s="6"/>
      <c r="AG30" s="6"/>
      <c r="AH30" s="6"/>
      <c r="AI30" s="6"/>
      <c r="AN30" s="6"/>
      <c r="AP30" s="6"/>
      <c r="AQ30" s="6"/>
      <c r="AR30" s="6"/>
      <c r="AS30" s="6"/>
      <c r="AX30" s="6"/>
    </row>
    <row r="31" spans="2:50" ht="15" hidden="1" customHeight="1">
      <c r="B31" s="4" t="s">
        <v>841</v>
      </c>
      <c r="C31" s="4"/>
      <c r="D31" s="14" t="s">
        <v>9</v>
      </c>
      <c r="F31" s="4" t="e">
        <f>NA()</f>
        <v>#N/A</v>
      </c>
      <c r="G31" s="110">
        <f>IF(ISNA(F31),0,INDEX(IF(UPPER(RIGHT(F31,1))=Low,UnitCostLow, IF(UPPER(RIGHT(F31,1))=High,UnitCostHigh,UnitCostSpecified)),MATCH(UPPER(LEFT(F31,LEN(F31)-1)),CostCode,0)))</f>
        <v>0</v>
      </c>
      <c r="H31" s="275">
        <f>G31*E31</f>
        <v>0</v>
      </c>
      <c r="I31" s="87"/>
      <c r="J31" s="275">
        <f>H31*I31</f>
        <v>0</v>
      </c>
      <c r="K31" s="275">
        <f>H31*(1-I31)</f>
        <v>0</v>
      </c>
      <c r="L31" s="6"/>
      <c r="O31" s="6"/>
      <c r="P31" s="6"/>
      <c r="Q31" s="6"/>
      <c r="R31" s="6"/>
      <c r="W31" s="6"/>
      <c r="X31" s="6"/>
      <c r="Y31" s="6"/>
      <c r="Z31" s="6"/>
      <c r="AA31" s="6"/>
      <c r="AF31" s="6"/>
      <c r="AG31" s="6"/>
      <c r="AH31" s="6"/>
      <c r="AI31" s="6"/>
      <c r="AN31" s="6"/>
      <c r="AP31" s="6"/>
      <c r="AQ31" s="6"/>
      <c r="AR31" s="6"/>
      <c r="AS31" s="6"/>
      <c r="AX31" s="6"/>
    </row>
    <row r="32" spans="2:50" ht="15" hidden="1" customHeight="1">
      <c r="B32" s="4" t="s">
        <v>376</v>
      </c>
      <c r="C32" s="4"/>
      <c r="D32" s="14" t="s">
        <v>10</v>
      </c>
      <c r="F32" s="4" t="e">
        <f>NA()</f>
        <v>#N/A</v>
      </c>
      <c r="G32" s="110">
        <f>IF(ISNA(F32),0,INDEX(IF(UPPER(RIGHT(F32,1))=Low,UnitCostLow, IF(UPPER(RIGHT(F32,1))=High,UnitCostHigh,UnitCostSpecified)),MATCH(UPPER(LEFT(F32,LEN(F32)-1)),CostCode,0)))</f>
        <v>0</v>
      </c>
      <c r="H32" s="275">
        <f>G32*E32</f>
        <v>0</v>
      </c>
      <c r="I32" s="87"/>
      <c r="J32" s="275">
        <f t="shared" si="2"/>
        <v>0</v>
      </c>
      <c r="K32" s="275">
        <f t="shared" si="3"/>
        <v>0</v>
      </c>
      <c r="L32" s="6"/>
      <c r="O32" s="6"/>
      <c r="P32" s="6"/>
      <c r="Q32" s="6"/>
      <c r="R32" s="6"/>
      <c r="W32" s="6"/>
      <c r="X32" s="6"/>
      <c r="Y32" s="6"/>
      <c r="Z32" s="6"/>
      <c r="AA32" s="6"/>
      <c r="AF32" s="6"/>
      <c r="AG32" s="6"/>
      <c r="AH32" s="6"/>
      <c r="AI32" s="6"/>
      <c r="AN32" s="6"/>
      <c r="AP32" s="6"/>
      <c r="AQ32" s="6"/>
      <c r="AR32" s="6"/>
      <c r="AS32" s="6"/>
      <c r="AX32" s="6"/>
    </row>
    <row r="33" spans="2:50" ht="15" hidden="1" customHeight="1">
      <c r="B33" s="4" t="s">
        <v>13</v>
      </c>
      <c r="C33" s="4"/>
      <c r="D33" s="14"/>
      <c r="F33" s="4" t="e">
        <f>NA()</f>
        <v>#N/A</v>
      </c>
      <c r="G33" s="110">
        <f>IF(ISNA(F33),0,INDEX(IF(UPPER(RIGHT(F33,1))=Low,UnitCostLow, IF(UPPER(RIGHT(F33,1))=High,UnitCostHigh,UnitCostSpecified)),MATCH(UPPER(LEFT(F33,LEN(F33)-1)),CostCode,0)))</f>
        <v>0</v>
      </c>
      <c r="H33" s="275">
        <f>G33*E33</f>
        <v>0</v>
      </c>
      <c r="I33" s="87"/>
      <c r="J33" s="275">
        <f t="shared" si="2"/>
        <v>0</v>
      </c>
      <c r="K33" s="275">
        <f t="shared" si="3"/>
        <v>0</v>
      </c>
      <c r="L33" s="6"/>
      <c r="O33" s="6"/>
      <c r="P33" s="6"/>
      <c r="Q33" s="6"/>
      <c r="R33" s="6"/>
      <c r="W33" s="6"/>
      <c r="X33" s="6"/>
      <c r="Y33" s="6"/>
      <c r="Z33" s="6"/>
      <c r="AA33" s="6"/>
      <c r="AF33" s="6"/>
      <c r="AG33" s="6"/>
      <c r="AH33" s="6"/>
      <c r="AI33" s="6"/>
      <c r="AN33" s="6"/>
      <c r="AP33" s="6"/>
      <c r="AQ33" s="6"/>
      <c r="AR33" s="6"/>
      <c r="AS33" s="6"/>
      <c r="AX33" s="6"/>
    </row>
    <row r="34" spans="2:50" ht="15" customHeight="1">
      <c r="B34" s="236" t="s">
        <v>765</v>
      </c>
      <c r="C34" s="58"/>
      <c r="D34" s="59"/>
      <c r="E34" s="58"/>
      <c r="F34" s="58"/>
      <c r="G34" s="112"/>
      <c r="H34" s="274"/>
      <c r="I34" s="61"/>
      <c r="J34" s="274"/>
      <c r="K34" s="274"/>
      <c r="L34" s="6"/>
      <c r="O34" s="6"/>
      <c r="P34" s="6"/>
      <c r="Q34" s="6"/>
      <c r="R34" s="6"/>
      <c r="W34" s="6"/>
      <c r="X34" s="6"/>
      <c r="Y34" s="6"/>
      <c r="Z34" s="6"/>
      <c r="AA34" s="6"/>
      <c r="AF34" s="6"/>
      <c r="AG34" s="6"/>
      <c r="AH34" s="6"/>
      <c r="AI34" s="6"/>
      <c r="AN34" s="6"/>
      <c r="AP34" s="6"/>
      <c r="AQ34" s="6"/>
      <c r="AR34" s="6"/>
      <c r="AS34" s="6"/>
      <c r="AX34" s="6"/>
    </row>
    <row r="35" spans="2:50" ht="15" hidden="1" customHeight="1">
      <c r="B35" s="4" t="s">
        <v>392</v>
      </c>
      <c r="C35" s="4"/>
      <c r="D35" s="14" t="s">
        <v>39</v>
      </c>
      <c r="E35" s="4"/>
      <c r="F35" s="4" t="e">
        <f>NA()</f>
        <v>#N/A</v>
      </c>
      <c r="G35" s="110">
        <f>IF(ISNA(F35),0,INDEX(IF(UPPER(RIGHT(F35,1))=Low,UnitCostLow, IF(UPPER(RIGHT(F35,1))=High,UnitCostHigh,UnitCostSpecified)),MATCH(UPPER(LEFT(F35,LEN(F35)-1)),CostCode,0)))</f>
        <v>0</v>
      </c>
      <c r="H35" s="275">
        <f>G35*E35</f>
        <v>0</v>
      </c>
      <c r="J35" s="275">
        <f>H35*I35</f>
        <v>0</v>
      </c>
      <c r="K35" s="39">
        <f>+H35*(1-I35)</f>
        <v>0</v>
      </c>
      <c r="L35" s="6"/>
      <c r="O35" s="6"/>
      <c r="P35" s="6"/>
      <c r="Q35" s="6"/>
      <c r="R35" s="6"/>
      <c r="W35" s="6"/>
      <c r="X35" s="6"/>
      <c r="Y35" s="6"/>
      <c r="Z35" s="6"/>
      <c r="AA35" s="6"/>
      <c r="AF35" s="6"/>
      <c r="AG35" s="6"/>
      <c r="AH35" s="6"/>
      <c r="AI35" s="6"/>
      <c r="AN35" s="6"/>
      <c r="AP35" s="6"/>
      <c r="AQ35" s="6"/>
      <c r="AR35" s="6"/>
      <c r="AS35" s="6"/>
      <c r="AX35" s="6"/>
    </row>
    <row r="36" spans="2:50" ht="15" hidden="1" customHeight="1">
      <c r="B36" s="4" t="s">
        <v>393</v>
      </c>
      <c r="C36" s="4"/>
      <c r="D36" s="14" t="s">
        <v>10</v>
      </c>
      <c r="E36" s="4"/>
      <c r="F36" s="4" t="e">
        <f>NA()</f>
        <v>#N/A</v>
      </c>
      <c r="G36" s="110">
        <f>IF(ISNA(F36),0,INDEX(IF(UPPER(RIGHT(F36,1))=Low,UnitCostLow, IF(UPPER(RIGHT(F36,1))=High,UnitCostHigh,UnitCostSpecified)),MATCH(UPPER(LEFT(F36,LEN(F36)-1)),CostCode,0)))</f>
        <v>0</v>
      </c>
      <c r="H36" s="275">
        <f>G36*E36</f>
        <v>0</v>
      </c>
      <c r="J36" s="275">
        <f>H36*I36</f>
        <v>0</v>
      </c>
      <c r="K36" s="39">
        <f>+H36*(1-I36)</f>
        <v>0</v>
      </c>
      <c r="L36" s="6"/>
      <c r="O36" s="6"/>
      <c r="P36" s="6"/>
      <c r="Q36" s="6"/>
      <c r="R36" s="6"/>
      <c r="W36" s="6"/>
      <c r="X36" s="6"/>
      <c r="Y36" s="6"/>
      <c r="Z36" s="6"/>
      <c r="AA36" s="6"/>
      <c r="AF36" s="6"/>
      <c r="AG36" s="6"/>
      <c r="AH36" s="6"/>
      <c r="AI36" s="6"/>
      <c r="AN36" s="6"/>
      <c r="AP36" s="6"/>
      <c r="AQ36" s="6"/>
      <c r="AR36" s="6"/>
      <c r="AS36" s="6"/>
      <c r="AX36" s="6"/>
    </row>
    <row r="37" spans="2:50" ht="15" hidden="1" customHeight="1">
      <c r="B37" s="4" t="s">
        <v>394</v>
      </c>
      <c r="C37" s="4"/>
      <c r="D37" s="14" t="s">
        <v>211</v>
      </c>
      <c r="E37" s="4"/>
      <c r="F37" s="4" t="e">
        <f>NA()</f>
        <v>#N/A</v>
      </c>
      <c r="G37" s="110">
        <f>IF(ISNA(F37),0,INDEX(IF(UPPER(RIGHT(F37,1))=Low,UnitCostLow, IF(UPPER(RIGHT(F37,1))=High,UnitCostHigh,UnitCostSpecified)),MATCH(UPPER(LEFT(F37,LEN(F37)-1)),CostCode,0)))</f>
        <v>0</v>
      </c>
      <c r="H37" s="275">
        <f>G37*E37</f>
        <v>0</v>
      </c>
      <c r="J37" s="275">
        <f>H37*I37</f>
        <v>0</v>
      </c>
      <c r="K37" s="39">
        <f>+H37*(1-I37)</f>
        <v>0</v>
      </c>
      <c r="L37" s="6"/>
      <c r="O37" s="6"/>
      <c r="P37" s="6"/>
      <c r="Q37" s="6"/>
      <c r="R37" s="6"/>
      <c r="W37" s="6"/>
      <c r="X37" s="6"/>
      <c r="Y37" s="6"/>
      <c r="Z37" s="6"/>
      <c r="AA37" s="6"/>
      <c r="AF37" s="6"/>
      <c r="AG37" s="6"/>
      <c r="AH37" s="6"/>
      <c r="AI37" s="6"/>
      <c r="AN37" s="6"/>
      <c r="AP37" s="6"/>
      <c r="AQ37" s="6"/>
      <c r="AR37" s="6"/>
      <c r="AS37" s="6"/>
      <c r="AX37" s="6"/>
    </row>
    <row r="38" spans="2:50" ht="15" customHeight="1" thickBot="1">
      <c r="B38" s="58" t="s">
        <v>23</v>
      </c>
      <c r="C38" s="58"/>
      <c r="D38" s="59"/>
      <c r="E38" s="62"/>
      <c r="F38" s="58"/>
      <c r="G38" s="112"/>
      <c r="H38" s="274"/>
      <c r="I38" s="63"/>
      <c r="J38" s="274"/>
      <c r="K38" s="274"/>
      <c r="L38" s="6"/>
      <c r="O38" s="6"/>
      <c r="P38" s="6"/>
      <c r="Q38" s="6"/>
      <c r="R38" s="6"/>
      <c r="W38" s="6"/>
      <c r="X38" s="6"/>
      <c r="Y38" s="6"/>
      <c r="Z38" s="6"/>
      <c r="AA38" s="6"/>
      <c r="AF38" s="6"/>
      <c r="AG38" s="6"/>
      <c r="AH38" s="6"/>
      <c r="AI38" s="6"/>
      <c r="AN38" s="6"/>
      <c r="AP38" s="6"/>
      <c r="AQ38" s="6"/>
      <c r="AR38" s="6"/>
      <c r="AS38" s="6"/>
      <c r="AX38" s="6"/>
    </row>
    <row r="39" spans="2:50" ht="15" hidden="1" customHeight="1">
      <c r="B39" s="4" t="s">
        <v>380</v>
      </c>
      <c r="C39" s="4"/>
      <c r="D39" s="14" t="s">
        <v>9</v>
      </c>
      <c r="F39" s="4" t="e">
        <f>NA()</f>
        <v>#N/A</v>
      </c>
      <c r="G39" s="110">
        <f>IF(ISNA(F39),0,INDEX(IF(UPPER(RIGHT(F39,1))=Low,UnitCostLow, IF(UPPER(RIGHT(F39,1))=High,UnitCostHigh,UnitCostSpecified)),MATCH(UPPER(LEFT(F39,LEN(F39)-1)),CostCode,0)))</f>
        <v>0</v>
      </c>
      <c r="H39" s="275">
        <f>G39*E39</f>
        <v>0</v>
      </c>
      <c r="I39" s="87"/>
      <c r="J39" s="275">
        <f>H39*I39</f>
        <v>0</v>
      </c>
      <c r="K39" s="275">
        <f t="shared" si="3"/>
        <v>0</v>
      </c>
      <c r="L39" s="6"/>
      <c r="O39" s="6"/>
      <c r="P39" s="6"/>
      <c r="Q39" s="6"/>
      <c r="R39" s="6"/>
      <c r="W39" s="6"/>
      <c r="X39" s="6"/>
      <c r="Y39" s="6"/>
      <c r="Z39" s="6"/>
      <c r="AA39" s="6"/>
      <c r="AF39" s="6"/>
      <c r="AG39" s="6"/>
      <c r="AH39" s="6"/>
      <c r="AI39" s="6"/>
      <c r="AN39" s="6"/>
      <c r="AP39" s="6"/>
      <c r="AQ39" s="6"/>
      <c r="AR39" s="6"/>
      <c r="AS39" s="6"/>
      <c r="AX39" s="6"/>
    </row>
    <row r="40" spans="2:50" ht="15" hidden="1" customHeight="1">
      <c r="B40" s="4" t="s">
        <v>381</v>
      </c>
      <c r="C40" s="4"/>
      <c r="D40" s="14" t="s">
        <v>9</v>
      </c>
      <c r="F40" s="4" t="e">
        <f>NA()</f>
        <v>#N/A</v>
      </c>
      <c r="G40" s="110">
        <f>IF(ISNA(F40),0,INDEX(IF(UPPER(RIGHT(F40,1))=Low,UnitCostLow, IF(UPPER(RIGHT(F40,1))=High,UnitCostHigh,UnitCostSpecified)),MATCH(UPPER(LEFT(F40,LEN(F40)-1)),CostCode,0)))</f>
        <v>0</v>
      </c>
      <c r="H40" s="275">
        <f>G40*E40</f>
        <v>0</v>
      </c>
      <c r="I40" s="87"/>
      <c r="J40" s="275">
        <f>H40*I40</f>
        <v>0</v>
      </c>
      <c r="K40" s="275">
        <f t="shared" si="3"/>
        <v>0</v>
      </c>
      <c r="L40" s="6"/>
      <c r="O40" s="6"/>
      <c r="P40" s="6"/>
      <c r="Q40" s="6"/>
      <c r="R40" s="6"/>
      <c r="W40" s="6"/>
      <c r="X40" s="6"/>
      <c r="Y40" s="6"/>
      <c r="Z40" s="6"/>
      <c r="AA40" s="6"/>
      <c r="AF40" s="6"/>
      <c r="AG40" s="6"/>
      <c r="AH40" s="6"/>
      <c r="AI40" s="6"/>
      <c r="AN40" s="6"/>
      <c r="AP40" s="6"/>
      <c r="AQ40" s="6"/>
      <c r="AR40" s="6"/>
      <c r="AS40" s="6"/>
      <c r="AX40" s="6"/>
    </row>
    <row r="41" spans="2:50" ht="15" hidden="1" customHeight="1" thickBot="1">
      <c r="B41" s="4" t="s">
        <v>13</v>
      </c>
      <c r="C41" s="4"/>
      <c r="D41" s="14"/>
      <c r="F41" s="4" t="e">
        <f>NA()</f>
        <v>#N/A</v>
      </c>
      <c r="G41" s="110">
        <f>IF(ISNA(F41),0,INDEX(IF(UPPER(RIGHT(F41,1))=Low,UnitCostLow, IF(UPPER(RIGHT(F41,1))=High,UnitCostHigh,UnitCostSpecified)),MATCH(UPPER(LEFT(F41,LEN(F41)-1)),CostCode,0)))</f>
        <v>0</v>
      </c>
      <c r="H41" s="275">
        <f>G41*E41</f>
        <v>0</v>
      </c>
      <c r="I41" s="87"/>
      <c r="J41" s="275">
        <f>H41*I41</f>
        <v>0</v>
      </c>
      <c r="K41" s="275">
        <f t="shared" si="3"/>
        <v>0</v>
      </c>
      <c r="L41" s="6"/>
      <c r="O41" s="6"/>
      <c r="P41" s="6"/>
      <c r="Q41" s="6"/>
      <c r="R41" s="6"/>
      <c r="W41" s="6"/>
      <c r="X41" s="6"/>
      <c r="Y41" s="6"/>
      <c r="Z41" s="6"/>
      <c r="AA41" s="6"/>
      <c r="AF41" s="6"/>
      <c r="AG41" s="6"/>
      <c r="AH41" s="6"/>
      <c r="AI41" s="6"/>
      <c r="AN41" s="6"/>
      <c r="AP41" s="6"/>
      <c r="AQ41" s="6"/>
      <c r="AR41" s="6"/>
      <c r="AS41" s="6"/>
      <c r="AX41" s="6"/>
    </row>
    <row r="42" spans="2:50" ht="15" customHeight="1">
      <c r="B42" s="262"/>
      <c r="C42" s="262"/>
      <c r="D42" s="74"/>
      <c r="E42" s="75"/>
      <c r="F42" s="262"/>
      <c r="G42" s="262" t="s">
        <v>437</v>
      </c>
      <c r="H42" s="117">
        <f>SUM(H5:H41)+0.0001</f>
        <v>1E-4</v>
      </c>
      <c r="I42" s="117"/>
      <c r="J42" s="276">
        <f>SUM(J5:J41)</f>
        <v>0</v>
      </c>
      <c r="K42" s="276">
        <f>SUM(K5:K41)</f>
        <v>0</v>
      </c>
      <c r="L42" s="6"/>
      <c r="O42" s="6"/>
      <c r="P42" s="6"/>
      <c r="Q42" s="6"/>
      <c r="R42" s="6"/>
      <c r="W42" s="6"/>
      <c r="X42" s="6"/>
      <c r="Y42" s="6"/>
      <c r="Z42" s="6"/>
      <c r="AA42" s="6"/>
      <c r="AF42" s="6"/>
      <c r="AG42" s="6"/>
      <c r="AH42" s="6"/>
      <c r="AI42" s="6"/>
      <c r="AN42" s="6"/>
      <c r="AP42" s="6"/>
      <c r="AQ42" s="6"/>
      <c r="AR42" s="6"/>
      <c r="AS42" s="6"/>
      <c r="AX42" s="6"/>
    </row>
    <row r="43" spans="2:50" ht="15" customHeight="1" thickBot="1">
      <c r="B43" s="175"/>
      <c r="C43" s="175"/>
      <c r="D43" s="24"/>
      <c r="E43" s="50"/>
      <c r="F43" s="23"/>
      <c r="G43" s="263" t="s">
        <v>438</v>
      </c>
      <c r="H43" s="263"/>
      <c r="I43" s="118"/>
      <c r="J43" s="316">
        <f>J42/H42</f>
        <v>0</v>
      </c>
      <c r="K43" s="316">
        <f>K42/H42</f>
        <v>0</v>
      </c>
      <c r="L43" s="6"/>
      <c r="O43" s="6"/>
      <c r="P43" s="6"/>
      <c r="Q43" s="6"/>
      <c r="R43" s="6"/>
      <c r="W43" s="6"/>
      <c r="X43" s="6"/>
      <c r="Y43" s="6"/>
      <c r="Z43" s="6"/>
      <c r="AA43" s="6"/>
      <c r="AF43" s="6"/>
      <c r="AG43" s="6"/>
      <c r="AH43" s="6"/>
      <c r="AI43" s="6"/>
      <c r="AN43" s="6"/>
      <c r="AP43" s="6"/>
      <c r="AQ43" s="6"/>
      <c r="AR43" s="6"/>
      <c r="AS43" s="6"/>
      <c r="AX43" s="6"/>
    </row>
    <row r="44" spans="2:50" ht="19.5" customHeight="1">
      <c r="B44" s="20"/>
      <c r="C44" s="20"/>
      <c r="D44" s="21"/>
      <c r="E44" s="51"/>
      <c r="F44" s="20"/>
      <c r="G44" s="243"/>
      <c r="H44" s="3"/>
      <c r="I44" s="38"/>
      <c r="J44" s="3"/>
      <c r="K44" s="3"/>
      <c r="L44" s="6"/>
      <c r="O44" s="6"/>
      <c r="P44" s="6"/>
      <c r="Q44" s="6"/>
      <c r="R44" s="6"/>
      <c r="W44" s="6"/>
      <c r="X44" s="6"/>
      <c r="Y44" s="6"/>
      <c r="Z44" s="6"/>
      <c r="AA44" s="6"/>
      <c r="AF44" s="6"/>
      <c r="AG44" s="6"/>
      <c r="AH44" s="6"/>
      <c r="AI44" s="6"/>
      <c r="AN44" s="6"/>
      <c r="AP44" s="6"/>
      <c r="AQ44" s="6"/>
      <c r="AR44" s="6"/>
      <c r="AS44" s="6"/>
      <c r="AX44" s="6"/>
    </row>
    <row r="45" spans="2:50">
      <c r="D45" s="6"/>
      <c r="E45" s="264"/>
      <c r="F45" s="6"/>
      <c r="H45" s="3"/>
      <c r="I45" s="38"/>
      <c r="J45" s="3"/>
      <c r="K45" s="3"/>
      <c r="L45" s="6"/>
      <c r="O45" s="6"/>
      <c r="P45" s="6"/>
      <c r="Q45" s="6"/>
      <c r="R45" s="6"/>
      <c r="W45" s="6"/>
      <c r="X45" s="6"/>
      <c r="Y45" s="6"/>
      <c r="Z45" s="6"/>
      <c r="AA45" s="6"/>
      <c r="AF45" s="6"/>
      <c r="AG45" s="6"/>
      <c r="AH45" s="6"/>
      <c r="AI45" s="6"/>
      <c r="AN45" s="6"/>
      <c r="AP45" s="6"/>
      <c r="AQ45" s="6"/>
      <c r="AR45" s="6"/>
      <c r="AS45" s="6"/>
      <c r="AX45" s="6"/>
    </row>
    <row r="46" spans="2:50">
      <c r="D46" s="6"/>
      <c r="E46" s="6"/>
      <c r="F46" s="6"/>
      <c r="G46" s="265"/>
      <c r="L46" s="6"/>
      <c r="O46" s="6"/>
      <c r="P46" s="6"/>
      <c r="Q46" s="6"/>
      <c r="R46" s="6"/>
      <c r="W46" s="6"/>
      <c r="X46" s="6"/>
      <c r="Y46" s="6"/>
      <c r="Z46" s="6"/>
      <c r="AA46" s="6"/>
      <c r="AF46" s="6"/>
      <c r="AG46" s="6"/>
      <c r="AH46" s="6"/>
      <c r="AI46" s="6"/>
      <c r="AN46" s="6"/>
      <c r="AP46" s="6"/>
      <c r="AQ46" s="6"/>
      <c r="AR46" s="6"/>
      <c r="AS46" s="6"/>
      <c r="AX46" s="6"/>
    </row>
    <row r="47" spans="2:50">
      <c r="D47" s="6"/>
      <c r="E47" s="6"/>
      <c r="F47" s="6"/>
      <c r="G47" s="265"/>
      <c r="L47" s="6"/>
      <c r="O47" s="6"/>
      <c r="P47" s="6"/>
      <c r="Q47" s="6"/>
      <c r="R47" s="6"/>
      <c r="W47" s="6"/>
      <c r="X47" s="6"/>
      <c r="Y47" s="6"/>
      <c r="Z47" s="6"/>
      <c r="AA47" s="6"/>
      <c r="AF47" s="6"/>
      <c r="AG47" s="6"/>
      <c r="AH47" s="6"/>
      <c r="AI47" s="6"/>
      <c r="AN47" s="6"/>
      <c r="AP47" s="6"/>
      <c r="AQ47" s="6"/>
      <c r="AR47" s="6"/>
      <c r="AS47" s="6"/>
      <c r="AX47" s="6"/>
    </row>
    <row r="48" spans="2:50">
      <c r="D48" s="6"/>
      <c r="E48" s="6"/>
      <c r="F48" s="6"/>
      <c r="G48" s="265"/>
      <c r="L48" s="6"/>
      <c r="O48" s="6"/>
      <c r="P48" s="6"/>
      <c r="Q48" s="6"/>
      <c r="R48" s="6"/>
      <c r="W48" s="6"/>
      <c r="X48" s="6"/>
      <c r="Y48" s="6"/>
      <c r="Z48" s="6"/>
      <c r="AA48" s="6"/>
      <c r="AF48" s="6"/>
      <c r="AG48" s="6"/>
      <c r="AH48" s="6"/>
      <c r="AI48" s="6"/>
      <c r="AN48" s="6"/>
      <c r="AP48" s="6"/>
      <c r="AQ48" s="6"/>
      <c r="AR48" s="6"/>
      <c r="AS48" s="6"/>
      <c r="AX48" s="6"/>
    </row>
    <row r="49" spans="4:50">
      <c r="D49" s="6"/>
      <c r="E49" s="6"/>
      <c r="F49" s="6"/>
      <c r="G49" s="265"/>
      <c r="L49" s="6"/>
      <c r="O49" s="6"/>
      <c r="P49" s="6"/>
      <c r="Q49" s="6"/>
      <c r="R49" s="6"/>
      <c r="W49" s="6"/>
      <c r="X49" s="6"/>
      <c r="Y49" s="6"/>
      <c r="Z49" s="6"/>
      <c r="AA49" s="6"/>
      <c r="AF49" s="6"/>
      <c r="AG49" s="6"/>
      <c r="AH49" s="6"/>
      <c r="AI49" s="6"/>
      <c r="AN49" s="6"/>
      <c r="AP49" s="6"/>
      <c r="AQ49" s="6"/>
      <c r="AR49" s="6"/>
      <c r="AS49" s="6"/>
      <c r="AX49" s="6"/>
    </row>
    <row r="50" spans="4:50">
      <c r="D50" s="6"/>
      <c r="E50" s="6"/>
      <c r="F50" s="6"/>
      <c r="G50" s="265"/>
      <c r="L50" s="6"/>
      <c r="O50" s="6"/>
      <c r="P50" s="6"/>
      <c r="Q50" s="6"/>
      <c r="R50" s="6"/>
      <c r="W50" s="6"/>
      <c r="X50" s="6"/>
      <c r="Y50" s="6"/>
      <c r="Z50" s="6"/>
      <c r="AA50" s="6"/>
      <c r="AF50" s="6"/>
      <c r="AG50" s="6"/>
      <c r="AH50" s="6"/>
      <c r="AI50" s="6"/>
      <c r="AN50" s="6"/>
      <c r="AP50" s="6"/>
      <c r="AQ50" s="6"/>
      <c r="AR50" s="6"/>
      <c r="AS50" s="6"/>
      <c r="AX50" s="6"/>
    </row>
    <row r="51" spans="4:50">
      <c r="D51" s="6"/>
      <c r="E51" s="6"/>
      <c r="F51" s="6"/>
      <c r="G51" s="265"/>
      <c r="L51" s="6"/>
      <c r="O51" s="6"/>
      <c r="P51" s="6"/>
      <c r="Q51" s="6"/>
      <c r="R51" s="6"/>
      <c r="W51" s="6"/>
      <c r="X51" s="6"/>
      <c r="Y51" s="6"/>
      <c r="Z51" s="6"/>
      <c r="AA51" s="6"/>
      <c r="AF51" s="6"/>
      <c r="AG51" s="6"/>
      <c r="AH51" s="6"/>
      <c r="AI51" s="6"/>
      <c r="AN51" s="6"/>
      <c r="AP51" s="6"/>
      <c r="AQ51" s="6"/>
      <c r="AR51" s="6"/>
      <c r="AS51" s="6"/>
      <c r="AX51" s="6"/>
    </row>
    <row r="52" spans="4:50">
      <c r="D52" s="6"/>
      <c r="E52" s="6"/>
      <c r="F52" s="6"/>
      <c r="G52" s="265"/>
      <c r="L52" s="6"/>
      <c r="O52" s="6"/>
      <c r="P52" s="6"/>
      <c r="Q52" s="6"/>
      <c r="R52" s="6"/>
      <c r="W52" s="6"/>
      <c r="X52" s="6"/>
      <c r="Y52" s="6"/>
      <c r="Z52" s="6"/>
      <c r="AA52" s="6"/>
      <c r="AF52" s="6"/>
      <c r="AG52" s="6"/>
      <c r="AH52" s="6"/>
      <c r="AI52" s="6"/>
      <c r="AN52" s="6"/>
      <c r="AP52" s="6"/>
      <c r="AQ52" s="6"/>
      <c r="AR52" s="6"/>
      <c r="AS52" s="6"/>
      <c r="AX52" s="6"/>
    </row>
    <row r="53" spans="4:50">
      <c r="D53" s="6"/>
      <c r="E53" s="6"/>
      <c r="F53" s="6"/>
      <c r="G53" s="265"/>
      <c r="L53" s="6"/>
      <c r="O53" s="6"/>
      <c r="P53" s="6"/>
      <c r="Q53" s="6"/>
      <c r="R53" s="6"/>
      <c r="W53" s="6"/>
      <c r="X53" s="6"/>
      <c r="Y53" s="6"/>
      <c r="Z53" s="6"/>
      <c r="AA53" s="6"/>
      <c r="AF53" s="6"/>
      <c r="AG53" s="6"/>
      <c r="AH53" s="6"/>
      <c r="AI53" s="6"/>
      <c r="AN53" s="6"/>
      <c r="AP53" s="6"/>
      <c r="AQ53" s="6"/>
      <c r="AR53" s="6"/>
      <c r="AS53" s="6"/>
      <c r="AX53" s="6"/>
    </row>
    <row r="54" spans="4:50">
      <c r="D54" s="6"/>
      <c r="E54" s="6"/>
      <c r="F54" s="6"/>
      <c r="G54" s="265"/>
      <c r="L54" s="6"/>
      <c r="O54" s="6"/>
      <c r="P54" s="6"/>
      <c r="Q54" s="6"/>
      <c r="R54" s="6"/>
      <c r="W54" s="6"/>
      <c r="X54" s="6"/>
      <c r="Y54" s="6"/>
      <c r="Z54" s="6"/>
      <c r="AA54" s="6"/>
      <c r="AF54" s="6"/>
      <c r="AG54" s="6"/>
      <c r="AH54" s="6"/>
      <c r="AI54" s="6"/>
      <c r="AN54" s="6"/>
      <c r="AP54" s="6"/>
      <c r="AQ54" s="6"/>
      <c r="AR54" s="6"/>
      <c r="AS54" s="6"/>
      <c r="AX54" s="6"/>
    </row>
    <row r="55" spans="4:50">
      <c r="D55" s="6"/>
      <c r="E55" s="6"/>
      <c r="F55" s="6"/>
      <c r="G55" s="265"/>
      <c r="L55" s="6"/>
      <c r="O55" s="6"/>
      <c r="P55" s="6"/>
      <c r="Q55" s="6"/>
      <c r="R55" s="6"/>
      <c r="W55" s="6"/>
      <c r="X55" s="6"/>
      <c r="Y55" s="6"/>
      <c r="Z55" s="6"/>
      <c r="AA55" s="6"/>
      <c r="AF55" s="6"/>
      <c r="AG55" s="6"/>
      <c r="AH55" s="6"/>
      <c r="AI55" s="6"/>
      <c r="AN55" s="6"/>
      <c r="AP55" s="6"/>
      <c r="AQ55" s="6"/>
      <c r="AR55" s="6"/>
      <c r="AS55" s="6"/>
      <c r="AX55" s="6"/>
    </row>
    <row r="56" spans="4:50">
      <c r="D56" s="6"/>
      <c r="E56" s="6"/>
      <c r="F56" s="6"/>
      <c r="G56" s="265"/>
      <c r="L56" s="6"/>
      <c r="O56" s="6"/>
      <c r="P56" s="6"/>
      <c r="Q56" s="6"/>
      <c r="R56" s="6"/>
      <c r="W56" s="6"/>
      <c r="X56" s="6"/>
      <c r="Y56" s="6"/>
      <c r="Z56" s="6"/>
      <c r="AA56" s="6"/>
      <c r="AF56" s="6"/>
      <c r="AG56" s="6"/>
      <c r="AH56" s="6"/>
      <c r="AI56" s="6"/>
      <c r="AN56" s="6"/>
      <c r="AP56" s="6"/>
      <c r="AQ56" s="6"/>
      <c r="AR56" s="6"/>
      <c r="AS56" s="6"/>
      <c r="AX56" s="6"/>
    </row>
    <row r="57" spans="4:50">
      <c r="D57" s="6"/>
      <c r="E57" s="6"/>
      <c r="F57" s="6"/>
      <c r="G57" s="265"/>
      <c r="L57" s="6"/>
      <c r="O57" s="6"/>
      <c r="P57" s="6"/>
      <c r="Q57" s="6"/>
      <c r="R57" s="6"/>
      <c r="W57" s="6"/>
      <c r="X57" s="6"/>
      <c r="Y57" s="6"/>
      <c r="Z57" s="6"/>
      <c r="AA57" s="6"/>
      <c r="AF57" s="6"/>
      <c r="AG57" s="6"/>
      <c r="AH57" s="6"/>
      <c r="AI57" s="6"/>
      <c r="AN57" s="6"/>
      <c r="AP57" s="6"/>
      <c r="AQ57" s="6"/>
      <c r="AR57" s="6"/>
      <c r="AS57" s="6"/>
      <c r="AX57" s="6"/>
    </row>
    <row r="58" spans="4:50">
      <c r="D58" s="6"/>
      <c r="E58" s="6"/>
      <c r="F58" s="6"/>
      <c r="G58" s="265"/>
      <c r="L58" s="6"/>
      <c r="O58" s="6"/>
      <c r="P58" s="6"/>
      <c r="Q58" s="6"/>
      <c r="R58" s="6"/>
      <c r="W58" s="6"/>
      <c r="X58" s="6"/>
      <c r="Y58" s="6"/>
      <c r="Z58" s="6"/>
      <c r="AA58" s="6"/>
      <c r="AF58" s="6"/>
      <c r="AG58" s="6"/>
      <c r="AH58" s="6"/>
      <c r="AI58" s="6"/>
      <c r="AN58" s="6"/>
      <c r="AP58" s="6"/>
      <c r="AQ58" s="6"/>
      <c r="AR58" s="6"/>
      <c r="AS58" s="6"/>
      <c r="AX58" s="6"/>
    </row>
    <row r="59" spans="4:50">
      <c r="D59" s="6"/>
      <c r="E59" s="6"/>
      <c r="F59" s="6"/>
      <c r="G59" s="265"/>
      <c r="L59" s="6"/>
      <c r="O59" s="6"/>
      <c r="P59" s="6"/>
      <c r="Q59" s="6"/>
      <c r="R59" s="6"/>
      <c r="W59" s="6"/>
      <c r="X59" s="6"/>
      <c r="Y59" s="6"/>
      <c r="Z59" s="6"/>
      <c r="AA59" s="6"/>
      <c r="AF59" s="6"/>
      <c r="AG59" s="6"/>
      <c r="AH59" s="6"/>
      <c r="AI59" s="6"/>
      <c r="AN59" s="6"/>
      <c r="AP59" s="6"/>
      <c r="AQ59" s="6"/>
      <c r="AR59" s="6"/>
      <c r="AS59" s="6"/>
      <c r="AX59" s="6"/>
    </row>
    <row r="60" spans="4:50">
      <c r="D60" s="6"/>
      <c r="E60" s="6"/>
      <c r="F60" s="6"/>
      <c r="G60" s="265"/>
      <c r="L60" s="6"/>
      <c r="O60" s="6"/>
      <c r="P60" s="6"/>
      <c r="Q60" s="6"/>
      <c r="R60" s="6"/>
      <c r="W60" s="6"/>
      <c r="X60" s="6"/>
      <c r="Y60" s="6"/>
      <c r="Z60" s="6"/>
      <c r="AA60" s="6"/>
      <c r="AF60" s="6"/>
      <c r="AG60" s="6"/>
      <c r="AH60" s="6"/>
      <c r="AI60" s="6"/>
      <c r="AN60" s="6"/>
      <c r="AP60" s="6"/>
      <c r="AQ60" s="6"/>
      <c r="AR60" s="6"/>
      <c r="AS60" s="6"/>
      <c r="AX60" s="6"/>
    </row>
    <row r="61" spans="4:50">
      <c r="D61" s="6"/>
      <c r="E61" s="6"/>
      <c r="F61" s="6"/>
      <c r="G61" s="265"/>
      <c r="L61" s="6"/>
      <c r="O61" s="6"/>
      <c r="P61" s="6"/>
      <c r="Q61" s="6"/>
      <c r="R61" s="6"/>
      <c r="W61" s="6"/>
      <c r="X61" s="6"/>
      <c r="Y61" s="6"/>
      <c r="Z61" s="6"/>
      <c r="AA61" s="6"/>
      <c r="AF61" s="6"/>
      <c r="AG61" s="6"/>
      <c r="AH61" s="6"/>
      <c r="AI61" s="6"/>
      <c r="AN61" s="6"/>
      <c r="AP61" s="6"/>
      <c r="AQ61" s="6"/>
      <c r="AR61" s="6"/>
      <c r="AS61" s="6"/>
      <c r="AX61" s="6"/>
    </row>
    <row r="62" spans="4:50">
      <c r="D62" s="6"/>
      <c r="E62" s="6"/>
      <c r="F62" s="6"/>
      <c r="G62" s="265"/>
      <c r="L62" s="6"/>
      <c r="O62" s="6"/>
      <c r="P62" s="6"/>
      <c r="Q62" s="6"/>
      <c r="R62" s="6"/>
      <c r="W62" s="6"/>
      <c r="X62" s="6"/>
      <c r="Y62" s="6"/>
      <c r="Z62" s="6"/>
      <c r="AA62" s="6"/>
      <c r="AF62" s="6"/>
      <c r="AG62" s="6"/>
      <c r="AH62" s="6"/>
      <c r="AI62" s="6"/>
      <c r="AN62" s="6"/>
      <c r="AP62" s="6"/>
      <c r="AQ62" s="6"/>
      <c r="AR62" s="6"/>
      <c r="AS62" s="6"/>
      <c r="AX62" s="6"/>
    </row>
    <row r="63" spans="4:50">
      <c r="D63" s="6"/>
      <c r="E63" s="6"/>
      <c r="F63" s="6"/>
      <c r="G63" s="265"/>
      <c r="L63" s="6"/>
      <c r="O63" s="6"/>
      <c r="P63" s="6"/>
      <c r="Q63" s="6"/>
      <c r="R63" s="265"/>
      <c r="W63" s="6"/>
      <c r="X63" s="6"/>
      <c r="Y63" s="6"/>
      <c r="Z63" s="6"/>
      <c r="AA63" s="265"/>
      <c r="AF63" s="6"/>
      <c r="AG63" s="6"/>
      <c r="AH63" s="6"/>
      <c r="AI63" s="6"/>
      <c r="AN63" s="6"/>
      <c r="AP63" s="6"/>
      <c r="AQ63" s="6"/>
      <c r="AR63" s="6"/>
      <c r="AS63" s="6"/>
      <c r="AX63" s="6"/>
    </row>
    <row r="64" spans="4:50">
      <c r="D64" s="6"/>
      <c r="E64" s="6"/>
      <c r="F64" s="6"/>
      <c r="G64" s="265"/>
      <c r="L64" s="6"/>
      <c r="O64" s="6"/>
      <c r="P64" s="6"/>
      <c r="Q64" s="6"/>
      <c r="R64" s="265"/>
      <c r="W64" s="6"/>
      <c r="X64" s="6"/>
      <c r="Y64" s="6"/>
      <c r="Z64" s="6"/>
      <c r="AA64" s="265"/>
      <c r="AF64" s="6"/>
      <c r="AG64" s="6"/>
      <c r="AH64" s="6"/>
      <c r="AI64" s="6"/>
      <c r="AN64" s="6"/>
      <c r="AP64" s="6"/>
      <c r="AQ64" s="6"/>
      <c r="AR64" s="6"/>
      <c r="AS64" s="6"/>
      <c r="AX64" s="6"/>
    </row>
    <row r="65" spans="4:50">
      <c r="D65" s="6"/>
      <c r="E65" s="6"/>
      <c r="F65" s="6"/>
      <c r="G65" s="265"/>
      <c r="L65" s="6"/>
      <c r="O65" s="6"/>
      <c r="P65" s="6"/>
      <c r="Q65" s="6"/>
      <c r="R65" s="265"/>
      <c r="W65" s="6"/>
      <c r="X65" s="6"/>
      <c r="Y65" s="6"/>
      <c r="Z65" s="6"/>
      <c r="AA65" s="265"/>
      <c r="AF65" s="6"/>
      <c r="AG65" s="6"/>
      <c r="AH65" s="6"/>
      <c r="AI65" s="6"/>
      <c r="AN65" s="6"/>
      <c r="AP65" s="6"/>
      <c r="AQ65" s="6"/>
      <c r="AR65" s="6"/>
      <c r="AS65" s="6"/>
      <c r="AX65" s="6"/>
    </row>
    <row r="66" spans="4:50">
      <c r="D66" s="6"/>
      <c r="E66" s="6"/>
      <c r="F66" s="6"/>
      <c r="G66" s="265"/>
      <c r="L66" s="6"/>
      <c r="O66" s="6"/>
      <c r="P66" s="6"/>
      <c r="Q66" s="6"/>
      <c r="R66" s="265"/>
      <c r="W66" s="6"/>
      <c r="X66" s="6"/>
      <c r="Y66" s="6"/>
      <c r="Z66" s="6"/>
      <c r="AA66" s="265"/>
      <c r="AF66" s="6"/>
      <c r="AG66" s="6"/>
      <c r="AH66" s="6"/>
      <c r="AI66" s="6"/>
      <c r="AN66" s="6"/>
      <c r="AP66" s="6"/>
      <c r="AQ66" s="6"/>
      <c r="AR66" s="6"/>
      <c r="AS66" s="6"/>
      <c r="AX66" s="6"/>
    </row>
    <row r="67" spans="4:50">
      <c r="D67" s="6"/>
      <c r="E67" s="6"/>
      <c r="F67" s="6"/>
      <c r="G67" s="265"/>
      <c r="L67" s="6"/>
      <c r="O67" s="6"/>
      <c r="P67" s="6"/>
      <c r="Q67" s="6"/>
      <c r="R67" s="265"/>
      <c r="W67" s="6"/>
      <c r="X67" s="6"/>
      <c r="Y67" s="6"/>
      <c r="Z67" s="6"/>
      <c r="AA67" s="265"/>
      <c r="AF67" s="6"/>
      <c r="AG67" s="6"/>
      <c r="AH67" s="6"/>
      <c r="AI67" s="6"/>
      <c r="AN67" s="6"/>
      <c r="AP67" s="6"/>
      <c r="AQ67" s="6"/>
      <c r="AR67" s="6"/>
      <c r="AS67" s="6"/>
      <c r="AX67" s="6"/>
    </row>
    <row r="68" spans="4:50">
      <c r="D68" s="6"/>
      <c r="E68" s="6"/>
      <c r="F68" s="6"/>
      <c r="G68" s="265"/>
      <c r="L68" s="6"/>
      <c r="O68" s="6"/>
      <c r="P68" s="6"/>
      <c r="Q68" s="6"/>
      <c r="R68" s="265"/>
      <c r="W68" s="6"/>
      <c r="X68" s="6"/>
      <c r="Y68" s="6"/>
      <c r="Z68" s="6"/>
      <c r="AA68" s="265"/>
      <c r="AF68" s="6"/>
      <c r="AG68" s="6"/>
      <c r="AH68" s="6"/>
      <c r="AI68" s="6"/>
      <c r="AN68" s="6"/>
      <c r="AP68" s="6"/>
      <c r="AQ68" s="6"/>
      <c r="AR68" s="6"/>
      <c r="AS68" s="6"/>
      <c r="AX68" s="6"/>
    </row>
    <row r="69" spans="4:50">
      <c r="D69" s="6"/>
      <c r="E69" s="6"/>
      <c r="F69" s="6"/>
      <c r="G69" s="265"/>
      <c r="L69" s="6"/>
      <c r="O69" s="6"/>
      <c r="P69" s="6"/>
      <c r="Q69" s="6"/>
      <c r="R69" s="265"/>
      <c r="W69" s="6"/>
      <c r="X69" s="6"/>
      <c r="Y69" s="6"/>
      <c r="Z69" s="6"/>
      <c r="AA69" s="265"/>
      <c r="AF69" s="6"/>
      <c r="AG69" s="6"/>
      <c r="AH69" s="6"/>
      <c r="AI69" s="6"/>
      <c r="AN69" s="6"/>
      <c r="AP69" s="6"/>
      <c r="AQ69" s="6"/>
      <c r="AR69" s="6"/>
      <c r="AS69" s="6"/>
      <c r="AX69" s="6"/>
    </row>
    <row r="70" spans="4:50">
      <c r="D70" s="6"/>
      <c r="E70" s="6"/>
      <c r="F70" s="6"/>
      <c r="G70" s="265"/>
      <c r="L70" s="6"/>
      <c r="O70" s="6"/>
      <c r="P70" s="6"/>
      <c r="Q70" s="6"/>
      <c r="R70" s="265"/>
      <c r="W70" s="6"/>
      <c r="X70" s="6"/>
      <c r="Y70" s="6"/>
      <c r="Z70" s="6"/>
      <c r="AA70" s="265"/>
      <c r="AF70" s="6"/>
      <c r="AG70" s="6"/>
      <c r="AH70" s="6"/>
      <c r="AI70" s="6"/>
      <c r="AN70" s="6"/>
      <c r="AP70" s="6"/>
      <c r="AQ70" s="6"/>
      <c r="AR70" s="6"/>
      <c r="AS70" s="6"/>
      <c r="AX70" s="6"/>
    </row>
    <row r="71" spans="4:50">
      <c r="D71" s="6"/>
      <c r="E71" s="6"/>
      <c r="F71" s="6"/>
      <c r="G71" s="265"/>
      <c r="L71" s="6"/>
      <c r="O71" s="6"/>
      <c r="P71" s="6"/>
      <c r="Q71" s="6"/>
      <c r="R71" s="265"/>
      <c r="W71" s="6"/>
      <c r="X71" s="6"/>
      <c r="Y71" s="6"/>
      <c r="Z71" s="6"/>
      <c r="AA71" s="265"/>
      <c r="AF71" s="6"/>
      <c r="AG71" s="6"/>
      <c r="AH71" s="6"/>
      <c r="AI71" s="6"/>
      <c r="AN71" s="6"/>
      <c r="AP71" s="6"/>
      <c r="AQ71" s="6"/>
      <c r="AR71" s="6"/>
      <c r="AS71" s="6"/>
      <c r="AX71" s="6"/>
    </row>
    <row r="72" spans="4:50">
      <c r="D72" s="6"/>
      <c r="E72" s="6"/>
      <c r="F72" s="6"/>
      <c r="G72" s="265"/>
      <c r="L72" s="6"/>
      <c r="O72" s="6"/>
      <c r="P72" s="6"/>
      <c r="Q72" s="6"/>
      <c r="R72" s="265"/>
      <c r="W72" s="6"/>
      <c r="X72" s="6"/>
      <c r="Y72" s="6"/>
      <c r="Z72" s="6"/>
      <c r="AA72" s="265"/>
      <c r="AF72" s="6"/>
      <c r="AG72" s="6"/>
      <c r="AH72" s="6"/>
      <c r="AI72" s="6"/>
      <c r="AN72" s="6"/>
      <c r="AP72" s="6"/>
      <c r="AQ72" s="6"/>
      <c r="AR72" s="6"/>
      <c r="AS72" s="6"/>
      <c r="AX72" s="6"/>
    </row>
    <row r="73" spans="4:50">
      <c r="E73" s="264"/>
      <c r="F73" s="6"/>
      <c r="P73" s="264"/>
      <c r="Q73" s="6"/>
      <c r="Y73" s="264"/>
      <c r="Z73" s="6"/>
      <c r="AG73" s="264"/>
      <c r="AH73" s="6"/>
      <c r="AQ73" s="264"/>
      <c r="AR73" s="6"/>
    </row>
    <row r="74" spans="4:50">
      <c r="E74" s="264"/>
      <c r="F74" s="6"/>
      <c r="P74" s="264"/>
      <c r="Q74" s="6"/>
      <c r="Y74" s="264"/>
      <c r="Z74" s="6"/>
      <c r="AG74" s="264"/>
      <c r="AH74" s="6"/>
      <c r="AQ74" s="264"/>
      <c r="AR74" s="6"/>
    </row>
    <row r="75" spans="4:50">
      <c r="E75" s="264"/>
      <c r="F75" s="6"/>
      <c r="P75" s="264"/>
      <c r="Q75" s="6"/>
      <c r="Y75" s="264"/>
      <c r="Z75" s="6"/>
      <c r="AG75" s="264"/>
      <c r="AH75" s="6"/>
      <c r="AQ75" s="264"/>
      <c r="AR75" s="6"/>
    </row>
    <row r="76" spans="4:50">
      <c r="E76" s="264"/>
      <c r="F76" s="6"/>
      <c r="P76" s="264"/>
      <c r="Q76" s="6"/>
      <c r="Y76" s="264"/>
      <c r="Z76" s="6"/>
      <c r="AG76" s="264"/>
      <c r="AH76" s="6"/>
      <c r="AQ76" s="264"/>
      <c r="AR76" s="6"/>
    </row>
    <row r="77" spans="4:50">
      <c r="E77" s="264"/>
      <c r="F77" s="6"/>
      <c r="P77" s="264"/>
      <c r="Q77" s="6"/>
      <c r="Y77" s="264"/>
      <c r="Z77" s="6"/>
      <c r="AG77" s="264"/>
      <c r="AH77" s="6"/>
      <c r="AQ77" s="264"/>
      <c r="AR77" s="6"/>
    </row>
    <row r="78" spans="4:50">
      <c r="E78" s="264"/>
      <c r="F78" s="6"/>
      <c r="P78" s="264"/>
      <c r="Q78" s="6"/>
      <c r="Y78" s="264"/>
      <c r="Z78" s="6"/>
      <c r="AG78" s="264"/>
      <c r="AH78" s="6"/>
      <c r="AQ78" s="264"/>
      <c r="AR78" s="6"/>
    </row>
    <row r="79" spans="4:50">
      <c r="E79" s="264"/>
      <c r="F79" s="6"/>
      <c r="P79" s="264"/>
      <c r="Q79" s="6"/>
      <c r="Y79" s="264"/>
      <c r="Z79" s="6"/>
      <c r="AG79" s="264"/>
      <c r="AH79" s="6"/>
      <c r="AQ79" s="264"/>
      <c r="AR79" s="6"/>
    </row>
    <row r="80" spans="4:50">
      <c r="E80" s="264"/>
      <c r="F80" s="6"/>
      <c r="P80" s="264"/>
      <c r="Q80" s="6"/>
      <c r="Y80" s="264"/>
      <c r="Z80" s="6"/>
      <c r="AG80" s="264"/>
      <c r="AH80" s="6"/>
      <c r="AQ80" s="264"/>
      <c r="AR80" s="6"/>
    </row>
    <row r="81" spans="5:44">
      <c r="E81" s="264"/>
      <c r="F81" s="6"/>
      <c r="P81" s="264"/>
      <c r="Q81" s="6"/>
      <c r="Y81" s="264"/>
      <c r="Z81" s="6"/>
      <c r="AG81" s="264"/>
      <c r="AH81" s="6"/>
      <c r="AQ81" s="264"/>
      <c r="AR81" s="6"/>
    </row>
    <row r="82" spans="5:44">
      <c r="E82" s="264"/>
      <c r="F82" s="6"/>
      <c r="P82" s="264"/>
      <c r="Q82" s="6"/>
      <c r="Y82" s="264"/>
      <c r="Z82" s="6"/>
      <c r="AG82" s="264"/>
      <c r="AH82" s="6"/>
      <c r="AQ82" s="264"/>
      <c r="AR82" s="6"/>
    </row>
    <row r="83" spans="5:44">
      <c r="E83" s="264"/>
      <c r="F83" s="6"/>
      <c r="P83" s="264"/>
      <c r="Q83" s="6"/>
      <c r="Y83" s="264"/>
      <c r="Z83" s="6"/>
      <c r="AG83" s="264"/>
      <c r="AH83" s="6"/>
      <c r="AQ83" s="264"/>
      <c r="AR83" s="6"/>
    </row>
    <row r="84" spans="5:44">
      <c r="E84" s="264"/>
      <c r="F84" s="6"/>
      <c r="P84" s="264"/>
      <c r="Q84" s="6"/>
      <c r="Y84" s="264"/>
      <c r="Z84" s="6"/>
      <c r="AG84" s="264"/>
      <c r="AH84" s="6"/>
      <c r="AQ84" s="264"/>
      <c r="AR84" s="6"/>
    </row>
    <row r="85" spans="5:44">
      <c r="E85" s="264"/>
      <c r="F85" s="6"/>
      <c r="P85" s="264"/>
      <c r="Q85" s="6"/>
      <c r="Y85" s="264"/>
      <c r="Z85" s="6"/>
      <c r="AG85" s="264"/>
      <c r="AH85" s="6"/>
      <c r="AQ85" s="264"/>
      <c r="AR85" s="6"/>
    </row>
    <row r="86" spans="5:44">
      <c r="E86" s="264"/>
      <c r="F86" s="6"/>
      <c r="P86" s="264"/>
      <c r="Q86" s="6"/>
      <c r="Y86" s="264"/>
      <c r="Z86" s="6"/>
      <c r="AG86" s="264"/>
      <c r="AH86" s="6"/>
      <c r="AQ86" s="264"/>
      <c r="AR86" s="6"/>
    </row>
    <row r="87" spans="5:44">
      <c r="E87" s="264"/>
      <c r="F87" s="6"/>
      <c r="P87" s="264"/>
      <c r="Q87" s="6"/>
      <c r="Y87" s="264"/>
      <c r="Z87" s="6"/>
      <c r="AG87" s="264"/>
      <c r="AH87" s="6"/>
      <c r="AQ87" s="264"/>
      <c r="AR87" s="6"/>
    </row>
    <row r="88" spans="5:44">
      <c r="E88" s="264"/>
      <c r="F88" s="6"/>
      <c r="P88" s="264"/>
      <c r="Q88" s="6"/>
      <c r="Y88" s="264"/>
      <c r="Z88" s="6"/>
      <c r="AG88" s="264"/>
      <c r="AH88" s="6"/>
      <c r="AQ88" s="264"/>
      <c r="AR88" s="6"/>
    </row>
    <row r="89" spans="5:44">
      <c r="E89" s="264"/>
      <c r="F89" s="6"/>
      <c r="P89" s="264"/>
      <c r="Q89" s="6"/>
      <c r="Y89" s="264"/>
      <c r="Z89" s="6"/>
      <c r="AG89" s="264"/>
      <c r="AH89" s="6"/>
      <c r="AQ89" s="264"/>
      <c r="AR89" s="6"/>
    </row>
    <row r="90" spans="5:44">
      <c r="E90" s="264"/>
      <c r="F90" s="6"/>
      <c r="P90" s="264"/>
      <c r="Q90" s="6"/>
      <c r="Y90" s="264"/>
      <c r="Z90" s="6"/>
      <c r="AG90" s="264"/>
      <c r="AH90" s="6"/>
      <c r="AQ90" s="264"/>
      <c r="AR90" s="6"/>
    </row>
    <row r="91" spans="5:44">
      <c r="E91" s="264"/>
      <c r="F91" s="6"/>
      <c r="P91" s="264"/>
      <c r="Q91" s="6"/>
      <c r="Y91" s="264"/>
      <c r="Z91" s="6"/>
      <c r="AG91" s="264"/>
      <c r="AH91" s="6"/>
      <c r="AQ91" s="264"/>
      <c r="AR91" s="6"/>
    </row>
    <row r="92" spans="5:44">
      <c r="E92" s="264"/>
      <c r="F92" s="6"/>
      <c r="P92" s="264"/>
      <c r="Q92" s="6"/>
      <c r="Y92" s="264"/>
      <c r="Z92" s="6"/>
      <c r="AG92" s="264"/>
      <c r="AH92" s="6"/>
      <c r="AQ92" s="264"/>
      <c r="AR92" s="6"/>
    </row>
    <row r="93" spans="5:44">
      <c r="E93" s="264"/>
      <c r="F93" s="6"/>
      <c r="P93" s="264"/>
      <c r="Q93" s="6"/>
      <c r="Y93" s="264"/>
      <c r="Z93" s="6"/>
      <c r="AG93" s="264"/>
      <c r="AH93" s="6"/>
      <c r="AQ93" s="264"/>
      <c r="AR93" s="6"/>
    </row>
    <row r="94" spans="5:44">
      <c r="E94" s="264"/>
      <c r="F94" s="6"/>
      <c r="P94" s="264"/>
      <c r="Q94" s="6"/>
      <c r="Y94" s="264"/>
      <c r="Z94" s="6"/>
      <c r="AG94" s="264"/>
      <c r="AH94" s="6"/>
      <c r="AQ94" s="264"/>
      <c r="AR94" s="6"/>
    </row>
    <row r="95" spans="5:44">
      <c r="E95" s="264"/>
      <c r="F95" s="6"/>
      <c r="P95" s="264"/>
      <c r="Q95" s="6"/>
      <c r="Y95" s="264"/>
      <c r="Z95" s="6"/>
      <c r="AG95" s="264"/>
      <c r="AH95" s="6"/>
      <c r="AQ95" s="264"/>
      <c r="AR95" s="6"/>
    </row>
    <row r="96" spans="5:44">
      <c r="E96" s="264"/>
      <c r="F96" s="6"/>
      <c r="P96" s="264"/>
      <c r="Q96" s="6"/>
      <c r="Y96" s="264"/>
      <c r="Z96" s="6"/>
      <c r="AG96" s="264"/>
      <c r="AH96" s="6"/>
      <c r="AQ96" s="264"/>
      <c r="AR96" s="6"/>
    </row>
    <row r="97" spans="5:44">
      <c r="E97" s="264"/>
      <c r="F97" s="6"/>
      <c r="P97" s="264"/>
      <c r="Q97" s="6"/>
      <c r="Y97" s="264"/>
      <c r="Z97" s="6"/>
      <c r="AG97" s="264"/>
      <c r="AH97" s="6"/>
      <c r="AQ97" s="264"/>
      <c r="AR97" s="6"/>
    </row>
    <row r="98" spans="5:44">
      <c r="E98" s="264"/>
      <c r="F98" s="6"/>
      <c r="P98" s="264"/>
      <c r="Q98" s="6"/>
      <c r="Y98" s="264"/>
      <c r="Z98" s="6"/>
      <c r="AG98" s="264"/>
      <c r="AH98" s="6"/>
      <c r="AQ98" s="264"/>
      <c r="AR98" s="6"/>
    </row>
    <row r="99" spans="5:44">
      <c r="E99" s="264"/>
      <c r="F99" s="6"/>
      <c r="P99" s="264"/>
      <c r="Q99" s="6"/>
      <c r="Y99" s="264"/>
      <c r="Z99" s="6"/>
      <c r="AG99" s="264"/>
      <c r="AH99" s="6"/>
      <c r="AQ99" s="264"/>
      <c r="AR99" s="6"/>
    </row>
    <row r="100" spans="5:44">
      <c r="E100" s="264"/>
      <c r="F100" s="6"/>
      <c r="P100" s="264"/>
      <c r="Q100" s="6"/>
      <c r="Y100" s="264"/>
      <c r="Z100" s="6"/>
      <c r="AG100" s="264"/>
      <c r="AH100" s="6"/>
      <c r="AQ100" s="264"/>
      <c r="AR100" s="6"/>
    </row>
    <row r="101" spans="5:44">
      <c r="E101" s="264"/>
      <c r="F101" s="6"/>
      <c r="P101" s="264"/>
      <c r="Q101" s="6"/>
      <c r="Y101" s="264"/>
      <c r="Z101" s="6"/>
      <c r="AG101" s="264"/>
      <c r="AH101" s="6"/>
      <c r="AQ101" s="264"/>
      <c r="AR101" s="6"/>
    </row>
    <row r="102" spans="5:44">
      <c r="E102" s="264"/>
      <c r="F102" s="6"/>
      <c r="P102" s="264"/>
      <c r="Q102" s="6"/>
      <c r="Y102" s="264"/>
      <c r="Z102" s="6"/>
      <c r="AG102" s="264"/>
      <c r="AH102" s="6"/>
      <c r="AQ102" s="264"/>
      <c r="AR102" s="6"/>
    </row>
    <row r="103" spans="5:44">
      <c r="E103" s="264"/>
      <c r="F103" s="6"/>
      <c r="P103" s="264"/>
      <c r="Q103" s="6"/>
      <c r="Y103" s="264"/>
      <c r="Z103" s="6"/>
      <c r="AG103" s="264"/>
      <c r="AH103" s="6"/>
      <c r="AQ103" s="264"/>
      <c r="AR103" s="6"/>
    </row>
    <row r="104" spans="5:44">
      <c r="E104" s="264"/>
      <c r="F104" s="6"/>
      <c r="P104" s="264"/>
      <c r="Q104" s="6"/>
      <c r="Y104" s="264"/>
      <c r="Z104" s="6"/>
      <c r="AG104" s="264"/>
      <c r="AH104" s="6"/>
      <c r="AQ104" s="264"/>
      <c r="AR104" s="6"/>
    </row>
    <row r="105" spans="5:44">
      <c r="E105" s="264"/>
      <c r="F105" s="6"/>
      <c r="P105" s="264"/>
      <c r="Q105" s="6"/>
      <c r="Y105" s="264"/>
      <c r="Z105" s="6"/>
      <c r="AG105" s="264"/>
      <c r="AH105" s="6"/>
      <c r="AQ105" s="264"/>
      <c r="AR105" s="6"/>
    </row>
    <row r="106" spans="5:44">
      <c r="E106" s="264"/>
      <c r="F106" s="6"/>
      <c r="P106" s="264"/>
      <c r="Q106" s="6"/>
      <c r="Y106" s="264"/>
      <c r="Z106" s="6"/>
      <c r="AG106" s="264"/>
      <c r="AH106" s="6"/>
      <c r="AQ106" s="264"/>
      <c r="AR106" s="6"/>
    </row>
    <row r="107" spans="5:44">
      <c r="E107" s="264"/>
      <c r="F107" s="6"/>
      <c r="P107" s="264"/>
      <c r="Q107" s="6"/>
      <c r="Y107" s="264"/>
      <c r="Z107" s="6"/>
      <c r="AG107" s="264"/>
      <c r="AH107" s="6"/>
      <c r="AQ107" s="264"/>
      <c r="AR107" s="6"/>
    </row>
    <row r="108" spans="5:44">
      <c r="E108" s="264"/>
      <c r="F108" s="6"/>
      <c r="P108" s="264"/>
      <c r="Q108" s="6"/>
      <c r="Y108" s="264"/>
      <c r="Z108" s="6"/>
      <c r="AG108" s="264"/>
      <c r="AH108" s="6"/>
      <c r="AQ108" s="264"/>
      <c r="AR108" s="6"/>
    </row>
    <row r="109" spans="5:44">
      <c r="E109" s="264"/>
      <c r="F109" s="6"/>
      <c r="P109" s="264"/>
      <c r="Q109" s="6"/>
      <c r="Y109" s="264"/>
      <c r="Z109" s="6"/>
      <c r="AG109" s="264"/>
      <c r="AH109" s="6"/>
      <c r="AQ109" s="264"/>
      <c r="AR109" s="6"/>
    </row>
    <row r="110" spans="5:44">
      <c r="E110" s="264"/>
      <c r="F110" s="6"/>
      <c r="P110" s="264"/>
      <c r="Q110" s="6"/>
      <c r="Y110" s="264"/>
      <c r="Z110" s="6"/>
      <c r="AG110" s="264"/>
      <c r="AH110" s="6"/>
      <c r="AQ110" s="264"/>
      <c r="AR110" s="6"/>
    </row>
    <row r="111" spans="5:44">
      <c r="E111" s="264"/>
      <c r="F111" s="6"/>
      <c r="P111" s="264"/>
      <c r="Q111" s="6"/>
      <c r="Y111" s="264"/>
      <c r="Z111" s="6"/>
      <c r="AG111" s="264"/>
      <c r="AH111" s="6"/>
      <c r="AQ111" s="264"/>
      <c r="AR111" s="6"/>
    </row>
    <row r="112" spans="5:44">
      <c r="E112" s="264"/>
      <c r="F112" s="6"/>
      <c r="P112" s="264"/>
      <c r="Q112" s="6"/>
      <c r="Y112" s="264"/>
      <c r="Z112" s="6"/>
      <c r="AG112" s="264"/>
      <c r="AH112" s="6"/>
      <c r="AQ112" s="264"/>
      <c r="AR112" s="6"/>
    </row>
    <row r="113" spans="5:44">
      <c r="E113" s="264"/>
      <c r="F113" s="6"/>
      <c r="P113" s="264"/>
      <c r="Q113" s="6"/>
      <c r="Y113" s="264"/>
      <c r="Z113" s="6"/>
      <c r="AG113" s="264"/>
      <c r="AH113" s="6"/>
      <c r="AQ113" s="264"/>
      <c r="AR113" s="6"/>
    </row>
    <row r="114" spans="5:44">
      <c r="E114" s="264"/>
      <c r="F114" s="6"/>
      <c r="P114" s="264"/>
      <c r="Q114" s="6"/>
      <c r="Y114" s="264"/>
      <c r="Z114" s="6"/>
      <c r="AG114" s="264"/>
      <c r="AH114" s="6"/>
      <c r="AQ114" s="264"/>
      <c r="AR114" s="6"/>
    </row>
    <row r="115" spans="5:44">
      <c r="E115" s="264"/>
      <c r="F115" s="6"/>
      <c r="P115" s="264"/>
      <c r="Q115" s="6"/>
      <c r="Y115" s="264"/>
      <c r="Z115" s="6"/>
      <c r="AG115" s="264"/>
      <c r="AH115" s="6"/>
      <c r="AQ115" s="264"/>
      <c r="AR115" s="6"/>
    </row>
    <row r="116" spans="5:44">
      <c r="E116" s="264"/>
      <c r="F116" s="6"/>
      <c r="P116" s="264"/>
      <c r="Q116" s="6"/>
      <c r="Y116" s="264"/>
      <c r="Z116" s="6"/>
      <c r="AG116" s="264"/>
      <c r="AH116" s="6"/>
      <c r="AQ116" s="264"/>
      <c r="AR116" s="6"/>
    </row>
    <row r="117" spans="5:44">
      <c r="E117" s="264"/>
      <c r="F117" s="6"/>
      <c r="P117" s="264"/>
      <c r="Q117" s="6"/>
      <c r="Y117" s="264"/>
      <c r="Z117" s="6"/>
      <c r="AG117" s="264"/>
      <c r="AH117" s="6"/>
      <c r="AQ117" s="264"/>
      <c r="AR117" s="6"/>
    </row>
    <row r="118" spans="5:44">
      <c r="E118" s="264"/>
      <c r="F118" s="6"/>
      <c r="P118" s="264"/>
      <c r="Q118" s="6"/>
      <c r="Y118" s="264"/>
      <c r="Z118" s="6"/>
      <c r="AG118" s="264"/>
      <c r="AH118" s="6"/>
      <c r="AQ118" s="264"/>
      <c r="AR118" s="6"/>
    </row>
    <row r="119" spans="5:44">
      <c r="E119" s="264"/>
      <c r="F119" s="6"/>
      <c r="P119" s="264"/>
      <c r="Q119" s="6"/>
      <c r="Y119" s="264"/>
      <c r="Z119" s="6"/>
      <c r="AG119" s="264"/>
      <c r="AH119" s="6"/>
      <c r="AQ119" s="264"/>
      <c r="AR119" s="6"/>
    </row>
    <row r="120" spans="5:44">
      <c r="E120" s="264"/>
      <c r="F120" s="6"/>
      <c r="P120" s="264"/>
      <c r="Q120" s="6"/>
      <c r="Y120" s="264"/>
      <c r="Z120" s="6"/>
      <c r="AG120" s="264"/>
      <c r="AH120" s="6"/>
      <c r="AQ120" s="264"/>
      <c r="AR120" s="6"/>
    </row>
    <row r="121" spans="5:44">
      <c r="E121" s="264"/>
      <c r="F121" s="6"/>
      <c r="P121" s="264"/>
      <c r="Q121" s="6"/>
      <c r="Y121" s="264"/>
      <c r="Z121" s="6"/>
      <c r="AG121" s="264"/>
      <c r="AH121" s="6"/>
      <c r="AQ121" s="264"/>
      <c r="AR121" s="6"/>
    </row>
    <row r="122" spans="5:44">
      <c r="E122" s="264"/>
      <c r="F122" s="6"/>
      <c r="P122" s="264"/>
      <c r="Q122" s="6"/>
      <c r="Y122" s="264"/>
      <c r="Z122" s="6"/>
      <c r="AG122" s="264"/>
      <c r="AH122" s="6"/>
      <c r="AQ122" s="264"/>
      <c r="AR122" s="6"/>
    </row>
    <row r="123" spans="5:44">
      <c r="E123" s="264"/>
      <c r="F123" s="6"/>
      <c r="P123" s="264"/>
      <c r="Q123" s="6"/>
      <c r="Y123" s="264"/>
      <c r="Z123" s="6"/>
      <c r="AG123" s="264"/>
      <c r="AH123" s="6"/>
      <c r="AQ123" s="264"/>
      <c r="AR123" s="6"/>
    </row>
    <row r="124" spans="5:44">
      <c r="E124" s="264"/>
      <c r="F124" s="6"/>
      <c r="P124" s="264"/>
      <c r="Q124" s="6"/>
      <c r="Y124" s="264"/>
      <c r="Z124" s="6"/>
      <c r="AG124" s="264"/>
      <c r="AH124" s="6"/>
      <c r="AQ124" s="264"/>
      <c r="AR124" s="6"/>
    </row>
    <row r="125" spans="5:44">
      <c r="E125" s="264"/>
      <c r="F125" s="6"/>
      <c r="P125" s="264"/>
      <c r="Q125" s="6"/>
      <c r="Y125" s="264"/>
      <c r="Z125" s="6"/>
      <c r="AG125" s="264"/>
      <c r="AH125" s="6"/>
      <c r="AQ125" s="264"/>
      <c r="AR125" s="6"/>
    </row>
    <row r="126" spans="5:44">
      <c r="E126" s="264"/>
      <c r="F126" s="6"/>
      <c r="P126" s="264"/>
      <c r="Q126" s="6"/>
      <c r="Y126" s="264"/>
      <c r="Z126" s="6"/>
      <c r="AG126" s="264"/>
      <c r="AH126" s="6"/>
      <c r="AQ126" s="264"/>
      <c r="AR126" s="6"/>
    </row>
    <row r="127" spans="5:44">
      <c r="E127" s="264"/>
      <c r="F127" s="6"/>
      <c r="P127" s="264"/>
      <c r="Q127" s="6"/>
      <c r="Y127" s="264"/>
      <c r="Z127" s="6"/>
      <c r="AG127" s="264"/>
      <c r="AH127" s="6"/>
      <c r="AQ127" s="264"/>
      <c r="AR127" s="6"/>
    </row>
    <row r="128" spans="5:44">
      <c r="E128" s="264"/>
      <c r="F128" s="6"/>
      <c r="P128" s="264"/>
      <c r="Q128" s="6"/>
      <c r="Y128" s="264"/>
      <c r="Z128" s="6"/>
      <c r="AG128" s="264"/>
      <c r="AH128" s="6"/>
      <c r="AQ128" s="264"/>
      <c r="AR128" s="6"/>
    </row>
    <row r="129" spans="5:44">
      <c r="E129" s="264"/>
      <c r="F129" s="6"/>
      <c r="P129" s="264"/>
      <c r="Q129" s="6"/>
      <c r="Y129" s="264"/>
      <c r="Z129" s="6"/>
      <c r="AG129" s="264"/>
      <c r="AH129" s="6"/>
      <c r="AQ129" s="264"/>
      <c r="AR129" s="6"/>
    </row>
    <row r="130" spans="5:44">
      <c r="E130" s="264"/>
      <c r="F130" s="6"/>
      <c r="P130" s="264"/>
      <c r="Q130" s="6"/>
      <c r="Y130" s="264"/>
      <c r="Z130" s="6"/>
      <c r="AG130" s="264"/>
      <c r="AH130" s="6"/>
      <c r="AQ130" s="264"/>
      <c r="AR130" s="6"/>
    </row>
    <row r="131" spans="5:44">
      <c r="E131" s="264"/>
      <c r="F131" s="6"/>
      <c r="P131" s="264"/>
      <c r="Q131" s="6"/>
      <c r="Y131" s="264"/>
      <c r="Z131" s="6"/>
      <c r="AG131" s="264"/>
      <c r="AH131" s="6"/>
      <c r="AQ131" s="264"/>
      <c r="AR131" s="6"/>
    </row>
    <row r="132" spans="5:44">
      <c r="E132" s="264"/>
      <c r="F132" s="6"/>
      <c r="P132" s="264"/>
      <c r="Q132" s="6"/>
      <c r="Y132" s="264"/>
      <c r="Z132" s="6"/>
      <c r="AG132" s="264"/>
      <c r="AH132" s="6"/>
      <c r="AQ132" s="264"/>
      <c r="AR132" s="6"/>
    </row>
    <row r="133" spans="5:44">
      <c r="E133" s="264"/>
      <c r="F133" s="6"/>
      <c r="P133" s="264"/>
      <c r="Q133" s="6"/>
      <c r="Y133" s="264"/>
      <c r="Z133" s="6"/>
      <c r="AG133" s="264"/>
      <c r="AH133" s="6"/>
      <c r="AQ133" s="264"/>
      <c r="AR133" s="6"/>
    </row>
    <row r="134" spans="5:44">
      <c r="E134" s="264"/>
      <c r="F134" s="6"/>
      <c r="P134" s="264"/>
      <c r="Q134" s="6"/>
      <c r="Y134" s="264"/>
      <c r="Z134" s="6"/>
      <c r="AG134" s="264"/>
      <c r="AH134" s="6"/>
      <c r="AQ134" s="264"/>
      <c r="AR134" s="6"/>
    </row>
    <row r="135" spans="5:44">
      <c r="E135" s="264"/>
      <c r="F135" s="6"/>
      <c r="P135" s="264"/>
      <c r="Q135" s="6"/>
      <c r="Y135" s="264"/>
      <c r="Z135" s="6"/>
      <c r="AG135" s="264"/>
      <c r="AH135" s="6"/>
      <c r="AQ135" s="264"/>
      <c r="AR135" s="6"/>
    </row>
    <row r="136" spans="5:44">
      <c r="E136" s="264"/>
      <c r="F136" s="6"/>
      <c r="P136" s="264"/>
      <c r="Q136" s="6"/>
      <c r="Y136" s="264"/>
      <c r="Z136" s="6"/>
      <c r="AG136" s="264"/>
      <c r="AH136" s="6"/>
      <c r="AQ136" s="264"/>
      <c r="AR136" s="6"/>
    </row>
    <row r="137" spans="5:44">
      <c r="E137" s="264"/>
      <c r="F137" s="6"/>
      <c r="P137" s="264"/>
      <c r="Q137" s="6"/>
      <c r="Y137" s="264"/>
      <c r="Z137" s="6"/>
      <c r="AG137" s="264"/>
      <c r="AH137" s="6"/>
      <c r="AQ137" s="264"/>
      <c r="AR137" s="6"/>
    </row>
    <row r="138" spans="5:44">
      <c r="E138" s="264"/>
      <c r="F138" s="6"/>
      <c r="P138" s="264"/>
      <c r="Q138" s="6"/>
      <c r="Y138" s="264"/>
      <c r="Z138" s="6"/>
      <c r="AG138" s="264"/>
      <c r="AH138" s="6"/>
      <c r="AQ138" s="264"/>
      <c r="AR138" s="6"/>
    </row>
    <row r="139" spans="5:44">
      <c r="E139" s="264"/>
      <c r="F139" s="6"/>
      <c r="P139" s="264"/>
      <c r="Q139" s="6"/>
      <c r="Y139" s="264"/>
      <c r="Z139" s="6"/>
      <c r="AG139" s="264"/>
      <c r="AH139" s="6"/>
      <c r="AQ139" s="264"/>
      <c r="AR139" s="6"/>
    </row>
    <row r="140" spans="5:44">
      <c r="E140" s="264"/>
      <c r="F140" s="6"/>
      <c r="P140" s="264"/>
      <c r="Q140" s="6"/>
      <c r="Y140" s="264"/>
      <c r="Z140" s="6"/>
      <c r="AG140" s="264"/>
      <c r="AH140" s="6"/>
      <c r="AQ140" s="264"/>
      <c r="AR140" s="6"/>
    </row>
    <row r="141" spans="5:44">
      <c r="E141" s="264"/>
      <c r="F141" s="6"/>
      <c r="P141" s="264"/>
      <c r="Q141" s="6"/>
      <c r="Y141" s="264"/>
      <c r="Z141" s="6"/>
      <c r="AG141" s="264"/>
      <c r="AH141" s="6"/>
      <c r="AQ141" s="264"/>
      <c r="AR141" s="6"/>
    </row>
    <row r="142" spans="5:44">
      <c r="E142" s="264"/>
      <c r="F142" s="6"/>
      <c r="P142" s="264"/>
      <c r="Q142" s="6"/>
      <c r="Y142" s="264"/>
      <c r="Z142" s="6"/>
      <c r="AG142" s="264"/>
      <c r="AH142" s="6"/>
      <c r="AQ142" s="264"/>
      <c r="AR142" s="6"/>
    </row>
    <row r="143" spans="5:44">
      <c r="E143" s="264"/>
      <c r="F143" s="6"/>
      <c r="P143" s="264"/>
      <c r="Q143" s="6"/>
      <c r="Y143" s="264"/>
      <c r="Z143" s="6"/>
      <c r="AG143" s="264"/>
      <c r="AH143" s="6"/>
      <c r="AQ143" s="264"/>
      <c r="AR143" s="6"/>
    </row>
    <row r="144" spans="5:44">
      <c r="E144" s="264"/>
      <c r="F144" s="6"/>
      <c r="P144" s="264"/>
      <c r="Q144" s="6"/>
      <c r="Y144" s="264"/>
      <c r="Z144" s="6"/>
      <c r="AG144" s="264"/>
      <c r="AH144" s="6"/>
      <c r="AQ144" s="264"/>
      <c r="AR144" s="6"/>
    </row>
    <row r="145" spans="5:44">
      <c r="E145" s="264"/>
      <c r="F145" s="6"/>
      <c r="P145" s="264"/>
      <c r="Q145" s="6"/>
      <c r="Y145" s="264"/>
      <c r="Z145" s="6"/>
      <c r="AG145" s="264"/>
      <c r="AH145" s="6"/>
      <c r="AQ145" s="264"/>
      <c r="AR145" s="6"/>
    </row>
    <row r="146" spans="5:44">
      <c r="E146" s="264"/>
      <c r="F146" s="6"/>
      <c r="P146" s="264"/>
      <c r="Q146" s="6"/>
      <c r="Y146" s="264"/>
      <c r="Z146" s="6"/>
      <c r="AG146" s="264"/>
      <c r="AH146" s="6"/>
      <c r="AQ146" s="264"/>
      <c r="AR146" s="6"/>
    </row>
    <row r="147" spans="5:44">
      <c r="E147" s="264"/>
      <c r="F147" s="6"/>
      <c r="P147" s="264"/>
      <c r="Q147" s="6"/>
      <c r="Y147" s="264"/>
      <c r="Z147" s="6"/>
      <c r="AG147" s="264"/>
      <c r="AH147" s="6"/>
      <c r="AQ147" s="264"/>
      <c r="AR147" s="6"/>
    </row>
    <row r="148" spans="5:44">
      <c r="E148" s="264"/>
      <c r="F148" s="6"/>
      <c r="P148" s="264"/>
      <c r="Q148" s="6"/>
      <c r="Y148" s="264"/>
      <c r="Z148" s="6"/>
      <c r="AG148" s="264"/>
      <c r="AH148" s="6"/>
      <c r="AQ148" s="264"/>
      <c r="AR148" s="6"/>
    </row>
    <row r="149" spans="5:44">
      <c r="E149" s="264"/>
      <c r="F149" s="6"/>
      <c r="P149" s="264"/>
      <c r="Q149" s="6"/>
      <c r="Y149" s="264"/>
      <c r="Z149" s="6"/>
      <c r="AG149" s="264"/>
      <c r="AH149" s="6"/>
      <c r="AQ149" s="264"/>
      <c r="AR149" s="6"/>
    </row>
    <row r="150" spans="5:44">
      <c r="E150" s="264"/>
      <c r="F150" s="6"/>
      <c r="P150" s="264"/>
      <c r="Q150" s="6"/>
      <c r="Y150" s="264"/>
      <c r="Z150" s="6"/>
      <c r="AG150" s="264"/>
      <c r="AH150" s="6"/>
      <c r="AQ150" s="264"/>
      <c r="AR150" s="6"/>
    </row>
    <row r="151" spans="5:44">
      <c r="E151" s="264"/>
      <c r="F151" s="6"/>
      <c r="P151" s="264"/>
      <c r="Q151" s="6"/>
      <c r="Y151" s="264"/>
      <c r="Z151" s="6"/>
      <c r="AG151" s="264"/>
      <c r="AH151" s="6"/>
      <c r="AQ151" s="264"/>
      <c r="AR151" s="6"/>
    </row>
    <row r="152" spans="5:44">
      <c r="E152" s="264"/>
      <c r="F152" s="6"/>
      <c r="P152" s="264"/>
      <c r="Q152" s="6"/>
      <c r="Y152" s="264"/>
      <c r="Z152" s="6"/>
      <c r="AG152" s="264"/>
      <c r="AH152" s="6"/>
      <c r="AQ152" s="264"/>
      <c r="AR152" s="6"/>
    </row>
    <row r="153" spans="5:44">
      <c r="E153" s="264"/>
      <c r="F153" s="6"/>
      <c r="P153" s="264"/>
      <c r="Q153" s="6"/>
      <c r="Y153" s="264"/>
      <c r="Z153" s="6"/>
      <c r="AG153" s="264"/>
      <c r="AH153" s="6"/>
      <c r="AQ153" s="264"/>
      <c r="AR153" s="6"/>
    </row>
    <row r="154" spans="5:44">
      <c r="E154" s="264"/>
      <c r="F154" s="6"/>
      <c r="P154" s="264"/>
      <c r="Q154" s="6"/>
      <c r="Y154" s="264"/>
      <c r="Z154" s="6"/>
      <c r="AG154" s="264"/>
      <c r="AH154" s="6"/>
      <c r="AQ154" s="264"/>
      <c r="AR154" s="6"/>
    </row>
    <row r="155" spans="5:44">
      <c r="E155" s="264"/>
      <c r="F155" s="6"/>
      <c r="P155" s="264"/>
      <c r="Q155" s="6"/>
      <c r="Y155" s="264"/>
      <c r="Z155" s="6"/>
      <c r="AG155" s="264"/>
      <c r="AH155" s="6"/>
      <c r="AQ155" s="264"/>
      <c r="AR155" s="6"/>
    </row>
    <row r="156" spans="5:44">
      <c r="E156" s="264"/>
      <c r="F156" s="6"/>
      <c r="P156" s="264"/>
      <c r="Q156" s="6"/>
      <c r="Y156" s="264"/>
      <c r="Z156" s="6"/>
      <c r="AG156" s="264"/>
      <c r="AH156" s="6"/>
      <c r="AQ156" s="264"/>
      <c r="AR156" s="6"/>
    </row>
    <row r="157" spans="5:44">
      <c r="E157" s="264"/>
      <c r="F157" s="6"/>
      <c r="P157" s="264"/>
      <c r="Q157" s="6"/>
      <c r="Y157" s="264"/>
      <c r="Z157" s="6"/>
      <c r="AG157" s="264"/>
      <c r="AH157" s="6"/>
      <c r="AQ157" s="264"/>
      <c r="AR157" s="6"/>
    </row>
    <row r="158" spans="5:44">
      <c r="E158" s="264"/>
      <c r="F158" s="6"/>
      <c r="P158" s="264"/>
      <c r="Q158" s="6"/>
      <c r="Y158" s="264"/>
      <c r="Z158" s="6"/>
      <c r="AG158" s="264"/>
      <c r="AH158" s="6"/>
      <c r="AQ158" s="264"/>
      <c r="AR158" s="6"/>
    </row>
    <row r="159" spans="5:44">
      <c r="E159" s="264"/>
      <c r="F159" s="6"/>
      <c r="P159" s="264"/>
      <c r="Q159" s="6"/>
      <c r="Y159" s="264"/>
      <c r="Z159" s="6"/>
      <c r="AG159" s="264"/>
      <c r="AH159" s="6"/>
      <c r="AQ159" s="264"/>
      <c r="AR159" s="6"/>
    </row>
    <row r="160" spans="5:44">
      <c r="E160" s="264"/>
      <c r="F160" s="6"/>
      <c r="P160" s="264"/>
      <c r="Q160" s="6"/>
      <c r="Y160" s="264"/>
      <c r="Z160" s="6"/>
      <c r="AG160" s="264"/>
      <c r="AH160" s="6"/>
      <c r="AQ160" s="264"/>
      <c r="AR160" s="6"/>
    </row>
    <row r="161" spans="5:44">
      <c r="E161" s="264"/>
      <c r="F161" s="6"/>
      <c r="P161" s="264"/>
      <c r="Q161" s="6"/>
      <c r="Y161" s="264"/>
      <c r="Z161" s="6"/>
      <c r="AG161" s="264"/>
      <c r="AH161" s="6"/>
      <c r="AQ161" s="264"/>
      <c r="AR161" s="6"/>
    </row>
    <row r="162" spans="5:44">
      <c r="E162" s="264"/>
      <c r="F162" s="6"/>
      <c r="P162" s="264"/>
      <c r="Q162" s="6"/>
      <c r="Y162" s="264"/>
      <c r="Z162" s="6"/>
      <c r="AG162" s="264"/>
      <c r="AH162" s="6"/>
      <c r="AQ162" s="264"/>
      <c r="AR162" s="6"/>
    </row>
    <row r="163" spans="5:44">
      <c r="E163" s="264"/>
      <c r="F163" s="6"/>
      <c r="P163" s="264"/>
      <c r="Q163" s="6"/>
      <c r="Y163" s="264"/>
      <c r="Z163" s="6"/>
      <c r="AG163" s="264"/>
      <c r="AH163" s="6"/>
      <c r="AQ163" s="264"/>
      <c r="AR163" s="6"/>
    </row>
    <row r="164" spans="5:44">
      <c r="E164" s="264"/>
      <c r="F164" s="6"/>
      <c r="P164" s="264"/>
      <c r="Q164" s="6"/>
      <c r="Y164" s="264"/>
      <c r="Z164" s="6"/>
      <c r="AG164" s="264"/>
      <c r="AH164" s="6"/>
      <c r="AQ164" s="264"/>
      <c r="AR164" s="6"/>
    </row>
    <row r="165" spans="5:44">
      <c r="E165" s="264"/>
      <c r="F165" s="6"/>
      <c r="P165" s="264"/>
      <c r="Q165" s="6"/>
      <c r="Y165" s="264"/>
      <c r="Z165" s="6"/>
      <c r="AG165" s="264"/>
      <c r="AH165" s="6"/>
      <c r="AQ165" s="264"/>
      <c r="AR165" s="6"/>
    </row>
    <row r="166" spans="5:44">
      <c r="E166" s="264"/>
      <c r="F166" s="6"/>
      <c r="P166" s="264"/>
      <c r="Q166" s="6"/>
      <c r="Y166" s="264"/>
      <c r="Z166" s="6"/>
      <c r="AG166" s="264"/>
      <c r="AH166" s="6"/>
      <c r="AQ166" s="264"/>
      <c r="AR166" s="6"/>
    </row>
    <row r="167" spans="5:44">
      <c r="E167" s="264"/>
      <c r="F167" s="6"/>
      <c r="P167" s="264"/>
      <c r="Q167" s="6"/>
      <c r="Y167" s="264"/>
      <c r="Z167" s="6"/>
      <c r="AG167" s="264"/>
      <c r="AH167" s="6"/>
      <c r="AQ167" s="264"/>
      <c r="AR167" s="6"/>
    </row>
    <row r="168" spans="5:44">
      <c r="E168" s="264"/>
      <c r="F168" s="6"/>
      <c r="P168" s="264"/>
      <c r="Q168" s="6"/>
      <c r="Y168" s="264"/>
      <c r="Z168" s="6"/>
      <c r="AG168" s="264"/>
      <c r="AH168" s="6"/>
      <c r="AQ168" s="264"/>
      <c r="AR168" s="6"/>
    </row>
    <row r="169" spans="5:44">
      <c r="E169" s="264"/>
      <c r="F169" s="6"/>
      <c r="P169" s="264"/>
      <c r="Q169" s="6"/>
      <c r="Y169" s="264"/>
      <c r="Z169" s="6"/>
      <c r="AG169" s="264"/>
      <c r="AH169" s="6"/>
      <c r="AQ169" s="264"/>
      <c r="AR169" s="6"/>
    </row>
    <row r="170" spans="5:44">
      <c r="E170" s="264"/>
      <c r="F170" s="6"/>
      <c r="P170" s="264"/>
      <c r="Q170" s="6"/>
      <c r="Y170" s="264"/>
      <c r="Z170" s="6"/>
      <c r="AG170" s="264"/>
      <c r="AH170" s="6"/>
      <c r="AQ170" s="264"/>
      <c r="AR170" s="6"/>
    </row>
    <row r="171" spans="5:44">
      <c r="E171" s="264"/>
      <c r="F171" s="6"/>
      <c r="P171" s="264"/>
      <c r="Q171" s="6"/>
      <c r="Y171" s="264"/>
      <c r="Z171" s="6"/>
      <c r="AG171" s="264"/>
      <c r="AH171" s="6"/>
      <c r="AQ171" s="264"/>
      <c r="AR171" s="6"/>
    </row>
    <row r="172" spans="5:44">
      <c r="E172" s="264"/>
      <c r="F172" s="6"/>
      <c r="P172" s="264"/>
      <c r="Q172" s="6"/>
      <c r="Y172" s="264"/>
      <c r="Z172" s="6"/>
      <c r="AG172" s="264"/>
      <c r="AH172" s="6"/>
      <c r="AQ172" s="264"/>
      <c r="AR172" s="6"/>
    </row>
    <row r="173" spans="5:44">
      <c r="E173" s="264"/>
      <c r="F173" s="6"/>
      <c r="P173" s="264"/>
      <c r="Q173" s="6"/>
      <c r="Y173" s="264"/>
      <c r="Z173" s="6"/>
      <c r="AG173" s="264"/>
      <c r="AH173" s="6"/>
      <c r="AQ173" s="264"/>
      <c r="AR173" s="6"/>
    </row>
    <row r="174" spans="5:44">
      <c r="E174" s="264"/>
      <c r="F174" s="6"/>
      <c r="P174" s="264"/>
      <c r="Q174" s="6"/>
      <c r="Y174" s="264"/>
      <c r="Z174" s="6"/>
      <c r="AG174" s="264"/>
      <c r="AH174" s="6"/>
      <c r="AQ174" s="264"/>
      <c r="AR174" s="6"/>
    </row>
    <row r="175" spans="5:44">
      <c r="E175" s="264"/>
      <c r="F175" s="6"/>
      <c r="P175" s="264"/>
      <c r="Q175" s="6"/>
      <c r="Y175" s="264"/>
      <c r="Z175" s="6"/>
      <c r="AG175" s="264"/>
      <c r="AH175" s="6"/>
      <c r="AQ175" s="264"/>
      <c r="AR175" s="6"/>
    </row>
    <row r="176" spans="5:44">
      <c r="E176" s="264"/>
      <c r="F176" s="6"/>
      <c r="P176" s="264"/>
      <c r="Q176" s="6"/>
      <c r="Y176" s="264"/>
      <c r="Z176" s="6"/>
      <c r="AG176" s="264"/>
      <c r="AH176" s="6"/>
      <c r="AQ176" s="264"/>
      <c r="AR176" s="6"/>
    </row>
    <row r="177" spans="5:44">
      <c r="E177" s="264"/>
      <c r="F177" s="6"/>
      <c r="P177" s="264"/>
      <c r="Q177" s="6"/>
      <c r="Y177" s="264"/>
      <c r="Z177" s="6"/>
      <c r="AG177" s="264"/>
      <c r="AH177" s="6"/>
      <c r="AQ177" s="264"/>
      <c r="AR177" s="6"/>
    </row>
    <row r="178" spans="5:44">
      <c r="E178" s="264"/>
      <c r="F178" s="6"/>
      <c r="P178" s="264"/>
      <c r="Q178" s="6"/>
      <c r="Y178" s="264"/>
      <c r="Z178" s="6"/>
      <c r="AG178" s="264"/>
      <c r="AH178" s="6"/>
      <c r="AQ178" s="264"/>
      <c r="AR178" s="6"/>
    </row>
    <row r="179" spans="5:44">
      <c r="E179" s="264"/>
      <c r="F179" s="6"/>
      <c r="P179" s="264"/>
      <c r="Q179" s="6"/>
      <c r="Y179" s="264"/>
      <c r="Z179" s="6"/>
      <c r="AG179" s="264"/>
      <c r="AH179" s="6"/>
      <c r="AQ179" s="264"/>
      <c r="AR179" s="6"/>
    </row>
    <row r="180" spans="5:44">
      <c r="E180" s="264"/>
      <c r="F180" s="6"/>
      <c r="P180" s="264"/>
      <c r="Q180" s="6"/>
      <c r="Y180" s="264"/>
      <c r="Z180" s="6"/>
      <c r="AG180" s="264"/>
      <c r="AH180" s="6"/>
      <c r="AQ180" s="264"/>
      <c r="AR180" s="6"/>
    </row>
    <row r="181" spans="5:44">
      <c r="E181" s="264"/>
      <c r="F181" s="6"/>
      <c r="P181" s="264"/>
      <c r="Q181" s="6"/>
      <c r="Y181" s="264"/>
      <c r="Z181" s="6"/>
      <c r="AG181" s="264"/>
      <c r="AH181" s="6"/>
      <c r="AQ181" s="264"/>
      <c r="AR181" s="6"/>
    </row>
    <row r="182" spans="5:44">
      <c r="E182" s="264"/>
      <c r="F182" s="6"/>
      <c r="P182" s="264"/>
      <c r="Q182" s="6"/>
      <c r="Y182" s="264"/>
      <c r="Z182" s="6"/>
      <c r="AG182" s="264"/>
      <c r="AH182" s="6"/>
      <c r="AQ182" s="264"/>
      <c r="AR182" s="6"/>
    </row>
    <row r="183" spans="5:44">
      <c r="E183" s="264"/>
      <c r="F183" s="6"/>
      <c r="P183" s="264"/>
      <c r="Q183" s="6"/>
      <c r="Y183" s="264"/>
      <c r="Z183" s="6"/>
      <c r="AG183" s="264"/>
      <c r="AH183" s="6"/>
      <c r="AQ183" s="264"/>
      <c r="AR183" s="6"/>
    </row>
    <row r="184" spans="5:44">
      <c r="E184" s="264"/>
      <c r="F184" s="6"/>
      <c r="P184" s="264"/>
      <c r="Q184" s="6"/>
      <c r="Y184" s="264"/>
      <c r="Z184" s="6"/>
      <c r="AG184" s="264"/>
      <c r="AH184" s="6"/>
      <c r="AQ184" s="264"/>
      <c r="AR184" s="6"/>
    </row>
    <row r="185" spans="5:44">
      <c r="E185" s="264"/>
      <c r="F185" s="6"/>
      <c r="P185" s="264"/>
      <c r="Q185" s="6"/>
      <c r="Y185" s="264"/>
      <c r="Z185" s="6"/>
      <c r="AG185" s="264"/>
      <c r="AH185" s="6"/>
      <c r="AQ185" s="264"/>
      <c r="AR185" s="6"/>
    </row>
    <row r="186" spans="5:44">
      <c r="E186" s="264"/>
      <c r="F186" s="6"/>
      <c r="P186" s="264"/>
      <c r="Q186" s="6"/>
      <c r="Y186" s="264"/>
      <c r="Z186" s="6"/>
      <c r="AG186" s="264"/>
      <c r="AH186" s="6"/>
      <c r="AQ186" s="264"/>
      <c r="AR186" s="6"/>
    </row>
    <row r="187" spans="5:44">
      <c r="E187" s="264"/>
      <c r="F187" s="6"/>
      <c r="P187" s="264"/>
      <c r="Q187" s="6"/>
      <c r="Y187" s="264"/>
      <c r="Z187" s="6"/>
      <c r="AG187" s="264"/>
      <c r="AH187" s="6"/>
      <c r="AQ187" s="264"/>
      <c r="AR187" s="6"/>
    </row>
    <row r="188" spans="5:44">
      <c r="E188" s="264"/>
      <c r="F188" s="6"/>
      <c r="P188" s="264"/>
      <c r="Q188" s="6"/>
      <c r="Y188" s="264"/>
      <c r="Z188" s="6"/>
      <c r="AG188" s="264"/>
      <c r="AH188" s="6"/>
      <c r="AQ188" s="264"/>
      <c r="AR188" s="6"/>
    </row>
    <row r="189" spans="5:44">
      <c r="E189" s="264"/>
      <c r="F189" s="6"/>
      <c r="P189" s="264"/>
      <c r="Q189" s="6"/>
      <c r="Y189" s="264"/>
      <c r="Z189" s="6"/>
      <c r="AG189" s="264"/>
      <c r="AH189" s="6"/>
      <c r="AQ189" s="264"/>
      <c r="AR189" s="6"/>
    </row>
    <row r="190" spans="5:44">
      <c r="E190" s="264"/>
      <c r="F190" s="6"/>
      <c r="P190" s="264"/>
      <c r="Q190" s="6"/>
      <c r="Y190" s="264"/>
      <c r="Z190" s="6"/>
      <c r="AG190" s="264"/>
      <c r="AH190" s="6"/>
      <c r="AQ190" s="264"/>
      <c r="AR190" s="6"/>
    </row>
    <row r="191" spans="5:44">
      <c r="E191" s="264"/>
      <c r="F191" s="6"/>
      <c r="P191" s="264"/>
      <c r="Q191" s="6"/>
      <c r="Y191" s="264"/>
      <c r="Z191" s="6"/>
      <c r="AG191" s="264"/>
      <c r="AH191" s="6"/>
      <c r="AQ191" s="264"/>
      <c r="AR191" s="6"/>
    </row>
    <row r="192" spans="5:44">
      <c r="E192" s="264"/>
      <c r="F192" s="6"/>
      <c r="P192" s="264"/>
      <c r="Q192" s="6"/>
      <c r="Y192" s="264"/>
      <c r="Z192" s="6"/>
      <c r="AG192" s="264"/>
      <c r="AH192" s="6"/>
      <c r="AQ192" s="264"/>
      <c r="AR192" s="6"/>
    </row>
    <row r="193" spans="5:44">
      <c r="E193" s="264"/>
      <c r="F193" s="6"/>
      <c r="P193" s="264"/>
      <c r="Q193" s="6"/>
      <c r="Y193" s="264"/>
      <c r="Z193" s="6"/>
      <c r="AG193" s="264"/>
      <c r="AH193" s="6"/>
      <c r="AQ193" s="264"/>
      <c r="AR193" s="6"/>
    </row>
    <row r="194" spans="5:44">
      <c r="E194" s="264"/>
      <c r="F194" s="6"/>
      <c r="P194" s="264"/>
      <c r="Q194" s="6"/>
      <c r="Y194" s="264"/>
      <c r="Z194" s="6"/>
      <c r="AG194" s="264"/>
      <c r="AH194" s="6"/>
      <c r="AQ194" s="264"/>
      <c r="AR194" s="6"/>
    </row>
    <row r="195" spans="5:44">
      <c r="E195" s="264"/>
      <c r="F195" s="6"/>
      <c r="P195" s="264"/>
      <c r="Q195" s="6"/>
      <c r="Y195" s="264"/>
      <c r="Z195" s="6"/>
      <c r="AG195" s="264"/>
      <c r="AH195" s="6"/>
      <c r="AQ195" s="264"/>
      <c r="AR195" s="6"/>
    </row>
    <row r="196" spans="5:44">
      <c r="E196" s="264"/>
      <c r="F196" s="6"/>
      <c r="P196" s="264"/>
      <c r="Q196" s="6"/>
      <c r="Y196" s="264"/>
      <c r="Z196" s="6"/>
      <c r="AG196" s="264"/>
      <c r="AH196" s="6"/>
      <c r="AQ196" s="264"/>
      <c r="AR196" s="6"/>
    </row>
    <row r="197" spans="5:44">
      <c r="E197" s="264"/>
      <c r="F197" s="6"/>
      <c r="P197" s="264"/>
      <c r="Q197" s="6"/>
      <c r="Y197" s="264"/>
      <c r="Z197" s="6"/>
      <c r="AG197" s="264"/>
      <c r="AH197" s="6"/>
      <c r="AQ197" s="264"/>
      <c r="AR197" s="6"/>
    </row>
    <row r="198" spans="5:44">
      <c r="E198" s="264"/>
      <c r="F198" s="6"/>
      <c r="P198" s="264"/>
      <c r="Q198" s="6"/>
      <c r="Y198" s="264"/>
      <c r="Z198" s="6"/>
      <c r="AG198" s="264"/>
      <c r="AH198" s="6"/>
      <c r="AQ198" s="264"/>
      <c r="AR198" s="6"/>
    </row>
    <row r="199" spans="5:44">
      <c r="E199" s="264"/>
      <c r="F199" s="6"/>
      <c r="P199" s="264"/>
      <c r="Q199" s="6"/>
      <c r="Y199" s="264"/>
      <c r="Z199" s="6"/>
      <c r="AG199" s="264"/>
      <c r="AH199" s="6"/>
      <c r="AQ199" s="264"/>
      <c r="AR199" s="6"/>
    </row>
    <row r="200" spans="5:44">
      <c r="E200" s="264"/>
      <c r="F200" s="6"/>
      <c r="P200" s="264"/>
      <c r="Q200" s="6"/>
      <c r="Y200" s="264"/>
      <c r="Z200" s="6"/>
      <c r="AG200" s="264"/>
      <c r="AH200" s="6"/>
      <c r="AQ200" s="264"/>
      <c r="AR200" s="6"/>
    </row>
    <row r="201" spans="5:44">
      <c r="E201" s="264"/>
      <c r="F201" s="6"/>
      <c r="P201" s="264"/>
      <c r="Q201" s="6"/>
      <c r="Y201" s="264"/>
      <c r="Z201" s="6"/>
      <c r="AG201" s="264"/>
      <c r="AH201" s="6"/>
      <c r="AQ201" s="264"/>
      <c r="AR201" s="6"/>
    </row>
    <row r="202" spans="5:44">
      <c r="E202" s="264"/>
      <c r="F202" s="6"/>
      <c r="P202" s="264"/>
      <c r="Q202" s="6"/>
      <c r="Y202" s="264"/>
      <c r="Z202" s="6"/>
      <c r="AG202" s="264"/>
      <c r="AH202" s="6"/>
      <c r="AQ202" s="264"/>
      <c r="AR202" s="6"/>
    </row>
    <row r="203" spans="5:44">
      <c r="E203" s="264"/>
      <c r="F203" s="6"/>
      <c r="P203" s="264"/>
      <c r="Q203" s="6"/>
      <c r="Y203" s="264"/>
      <c r="Z203" s="6"/>
      <c r="AG203" s="264"/>
      <c r="AH203" s="6"/>
      <c r="AQ203" s="264"/>
      <c r="AR203" s="6"/>
    </row>
    <row r="204" spans="5:44">
      <c r="E204" s="264"/>
      <c r="F204" s="6"/>
      <c r="P204" s="264"/>
      <c r="Q204" s="6"/>
      <c r="Y204" s="264"/>
      <c r="Z204" s="6"/>
      <c r="AG204" s="264"/>
      <c r="AH204" s="6"/>
      <c r="AQ204" s="264"/>
      <c r="AR204" s="6"/>
    </row>
    <row r="205" spans="5:44">
      <c r="E205" s="264"/>
      <c r="F205" s="6"/>
      <c r="P205" s="264"/>
      <c r="Q205" s="6"/>
      <c r="Y205" s="264"/>
      <c r="Z205" s="6"/>
      <c r="AG205" s="264"/>
      <c r="AH205" s="6"/>
      <c r="AQ205" s="264"/>
      <c r="AR205" s="6"/>
    </row>
    <row r="206" spans="5:44">
      <c r="E206" s="264"/>
      <c r="F206" s="6"/>
      <c r="P206" s="264"/>
      <c r="Q206" s="6"/>
      <c r="Y206" s="264"/>
      <c r="Z206" s="6"/>
      <c r="AG206" s="264"/>
      <c r="AH206" s="6"/>
      <c r="AQ206" s="264"/>
      <c r="AR206" s="6"/>
    </row>
    <row r="207" spans="5:44">
      <c r="E207" s="264"/>
      <c r="F207" s="6"/>
      <c r="P207" s="264"/>
      <c r="Q207" s="6"/>
      <c r="Y207" s="264"/>
      <c r="Z207" s="6"/>
      <c r="AG207" s="264"/>
      <c r="AH207" s="6"/>
      <c r="AQ207" s="264"/>
      <c r="AR207" s="6"/>
    </row>
    <row r="208" spans="5:44">
      <c r="E208" s="264"/>
      <c r="F208" s="6"/>
      <c r="P208" s="264"/>
      <c r="Q208" s="6"/>
      <c r="Y208" s="264"/>
      <c r="Z208" s="6"/>
      <c r="AG208" s="264"/>
      <c r="AH208" s="6"/>
      <c r="AQ208" s="264"/>
      <c r="AR208" s="6"/>
    </row>
    <row r="209" spans="5:44">
      <c r="E209" s="264"/>
      <c r="F209" s="6"/>
      <c r="P209" s="264"/>
      <c r="Q209" s="6"/>
      <c r="Y209" s="264"/>
      <c r="Z209" s="6"/>
      <c r="AG209" s="264"/>
      <c r="AH209" s="6"/>
      <c r="AQ209" s="264"/>
      <c r="AR209" s="6"/>
    </row>
    <row r="210" spans="5:44">
      <c r="E210" s="264"/>
      <c r="F210" s="6"/>
      <c r="P210" s="264"/>
      <c r="Q210" s="6"/>
      <c r="Y210" s="264"/>
      <c r="Z210" s="6"/>
      <c r="AG210" s="264"/>
      <c r="AH210" s="6"/>
      <c r="AQ210" s="264"/>
      <c r="AR210" s="6"/>
    </row>
    <row r="211" spans="5:44">
      <c r="E211" s="264"/>
      <c r="F211" s="6"/>
      <c r="P211" s="264"/>
      <c r="Q211" s="6"/>
      <c r="Y211" s="264"/>
      <c r="Z211" s="6"/>
      <c r="AG211" s="264"/>
      <c r="AH211" s="6"/>
      <c r="AQ211" s="264"/>
      <c r="AR211" s="6"/>
    </row>
    <row r="212" spans="5:44">
      <c r="E212" s="264"/>
      <c r="F212" s="6"/>
      <c r="P212" s="264"/>
      <c r="Q212" s="6"/>
      <c r="Y212" s="264"/>
      <c r="Z212" s="6"/>
      <c r="AG212" s="264"/>
      <c r="AH212" s="6"/>
      <c r="AQ212" s="264"/>
      <c r="AR212" s="6"/>
    </row>
    <row r="213" spans="5:44">
      <c r="E213" s="264"/>
      <c r="F213" s="6"/>
      <c r="P213" s="264"/>
      <c r="Q213" s="6"/>
      <c r="Y213" s="264"/>
      <c r="Z213" s="6"/>
      <c r="AG213" s="264"/>
      <c r="AH213" s="6"/>
      <c r="AQ213" s="264"/>
      <c r="AR213" s="6"/>
    </row>
    <row r="214" spans="5:44">
      <c r="E214" s="264"/>
      <c r="F214" s="6"/>
      <c r="P214" s="264"/>
      <c r="Q214" s="6"/>
      <c r="Y214" s="264"/>
      <c r="Z214" s="6"/>
      <c r="AG214" s="264"/>
      <c r="AH214" s="6"/>
      <c r="AQ214" s="264"/>
      <c r="AR214" s="6"/>
    </row>
    <row r="215" spans="5:44">
      <c r="E215" s="264"/>
      <c r="F215" s="6"/>
      <c r="P215" s="264"/>
      <c r="Q215" s="6"/>
      <c r="Y215" s="264"/>
      <c r="Z215" s="6"/>
      <c r="AG215" s="264"/>
      <c r="AH215" s="6"/>
      <c r="AQ215" s="264"/>
      <c r="AR215" s="6"/>
    </row>
    <row r="216" spans="5:44">
      <c r="E216" s="264"/>
      <c r="F216" s="6"/>
      <c r="P216" s="264"/>
      <c r="Q216" s="6"/>
      <c r="Y216" s="264"/>
      <c r="Z216" s="6"/>
      <c r="AG216" s="264"/>
      <c r="AH216" s="6"/>
      <c r="AQ216" s="264"/>
      <c r="AR216" s="6"/>
    </row>
    <row r="217" spans="5:44">
      <c r="E217" s="264"/>
      <c r="F217" s="6"/>
      <c r="P217" s="264"/>
      <c r="Q217" s="6"/>
      <c r="Y217" s="264"/>
      <c r="Z217" s="6"/>
      <c r="AG217" s="264"/>
      <c r="AH217" s="6"/>
      <c r="AQ217" s="264"/>
      <c r="AR217" s="6"/>
    </row>
    <row r="218" spans="5:44">
      <c r="E218" s="264"/>
      <c r="F218" s="6"/>
      <c r="P218" s="264"/>
      <c r="Q218" s="6"/>
      <c r="Y218" s="264"/>
      <c r="Z218" s="6"/>
      <c r="AG218" s="264"/>
      <c r="AH218" s="6"/>
      <c r="AQ218" s="264"/>
      <c r="AR218" s="6"/>
    </row>
    <row r="219" spans="5:44">
      <c r="E219" s="264"/>
      <c r="F219" s="6"/>
      <c r="P219" s="264"/>
      <c r="Q219" s="6"/>
      <c r="Y219" s="264"/>
      <c r="Z219" s="6"/>
      <c r="AG219" s="264"/>
      <c r="AH219" s="6"/>
      <c r="AQ219" s="264"/>
      <c r="AR219" s="6"/>
    </row>
    <row r="220" spans="5:44">
      <c r="E220" s="264"/>
      <c r="F220" s="6"/>
      <c r="P220" s="264"/>
      <c r="Q220" s="6"/>
      <c r="Y220" s="264"/>
      <c r="Z220" s="6"/>
      <c r="AG220" s="264"/>
      <c r="AH220" s="6"/>
      <c r="AQ220" s="264"/>
      <c r="AR220" s="6"/>
    </row>
    <row r="221" spans="5:44">
      <c r="E221" s="264"/>
      <c r="F221" s="6"/>
      <c r="P221" s="264"/>
      <c r="Q221" s="6"/>
      <c r="Y221" s="264"/>
      <c r="Z221" s="6"/>
      <c r="AG221" s="264"/>
      <c r="AH221" s="6"/>
      <c r="AQ221" s="264"/>
      <c r="AR221" s="6"/>
    </row>
    <row r="222" spans="5:44">
      <c r="E222" s="264"/>
      <c r="F222" s="6"/>
      <c r="P222" s="264"/>
      <c r="Q222" s="6"/>
      <c r="Y222" s="264"/>
      <c r="Z222" s="6"/>
      <c r="AG222" s="264"/>
      <c r="AH222" s="6"/>
      <c r="AQ222" s="264"/>
      <c r="AR222" s="6"/>
    </row>
    <row r="223" spans="5:44">
      <c r="E223" s="264"/>
      <c r="F223" s="6"/>
      <c r="P223" s="264"/>
      <c r="Q223" s="6"/>
      <c r="Y223" s="264"/>
      <c r="Z223" s="6"/>
      <c r="AG223" s="264"/>
      <c r="AH223" s="6"/>
      <c r="AQ223" s="264"/>
      <c r="AR223" s="6"/>
    </row>
    <row r="224" spans="5:44">
      <c r="E224" s="264"/>
      <c r="F224" s="6"/>
      <c r="P224" s="264"/>
      <c r="Q224" s="6"/>
      <c r="Y224" s="264"/>
      <c r="Z224" s="6"/>
      <c r="AG224" s="264"/>
      <c r="AH224" s="6"/>
      <c r="AQ224" s="264"/>
      <c r="AR224" s="6"/>
    </row>
    <row r="225" spans="5:44">
      <c r="E225" s="264"/>
      <c r="F225" s="6"/>
      <c r="P225" s="264"/>
      <c r="Q225" s="6"/>
      <c r="Y225" s="264"/>
      <c r="Z225" s="6"/>
      <c r="AG225" s="264"/>
      <c r="AH225" s="6"/>
      <c r="AQ225" s="264"/>
      <c r="AR225" s="6"/>
    </row>
    <row r="226" spans="5:44">
      <c r="E226" s="264"/>
      <c r="F226" s="6"/>
      <c r="P226" s="264"/>
      <c r="Q226" s="6"/>
      <c r="Y226" s="264"/>
      <c r="Z226" s="6"/>
      <c r="AG226" s="264"/>
      <c r="AH226" s="6"/>
      <c r="AQ226" s="264"/>
      <c r="AR226" s="6"/>
    </row>
    <row r="227" spans="5:44">
      <c r="E227" s="264"/>
      <c r="F227" s="6"/>
      <c r="P227" s="264"/>
      <c r="Q227" s="6"/>
      <c r="Y227" s="264"/>
      <c r="Z227" s="6"/>
      <c r="AG227" s="264"/>
      <c r="AH227" s="6"/>
      <c r="AQ227" s="264"/>
      <c r="AR227" s="6"/>
    </row>
    <row r="228" spans="5:44">
      <c r="E228" s="264"/>
      <c r="F228" s="6"/>
      <c r="P228" s="264"/>
      <c r="Q228" s="6"/>
      <c r="Y228" s="264"/>
      <c r="Z228" s="6"/>
      <c r="AG228" s="264"/>
      <c r="AH228" s="6"/>
      <c r="AQ228" s="264"/>
      <c r="AR228" s="6"/>
    </row>
    <row r="229" spans="5:44">
      <c r="E229" s="264"/>
      <c r="F229" s="6"/>
      <c r="P229" s="264"/>
      <c r="Q229" s="6"/>
      <c r="Y229" s="264"/>
      <c r="Z229" s="6"/>
      <c r="AG229" s="264"/>
      <c r="AH229" s="6"/>
      <c r="AQ229" s="264"/>
      <c r="AR229" s="6"/>
    </row>
    <row r="230" spans="5:44">
      <c r="E230" s="264"/>
      <c r="F230" s="6"/>
      <c r="P230" s="264"/>
      <c r="Q230" s="6"/>
      <c r="Y230" s="264"/>
      <c r="Z230" s="6"/>
      <c r="AG230" s="264"/>
      <c r="AH230" s="6"/>
      <c r="AQ230" s="264"/>
      <c r="AR230" s="6"/>
    </row>
    <row r="231" spans="5:44">
      <c r="E231" s="264"/>
      <c r="F231" s="6"/>
      <c r="P231" s="264"/>
      <c r="Q231" s="6"/>
      <c r="Y231" s="264"/>
      <c r="Z231" s="6"/>
      <c r="AG231" s="264"/>
      <c r="AH231" s="6"/>
      <c r="AQ231" s="264"/>
      <c r="AR231" s="6"/>
    </row>
    <row r="232" spans="5:44">
      <c r="E232" s="264"/>
      <c r="F232" s="6"/>
      <c r="P232" s="264"/>
      <c r="Q232" s="6"/>
      <c r="Y232" s="264"/>
      <c r="Z232" s="6"/>
      <c r="AG232" s="264"/>
      <c r="AH232" s="6"/>
      <c r="AQ232" s="264"/>
      <c r="AR232" s="6"/>
    </row>
    <row r="233" spans="5:44">
      <c r="E233" s="264"/>
      <c r="F233" s="6"/>
      <c r="P233" s="264"/>
      <c r="Q233" s="6"/>
      <c r="Y233" s="264"/>
      <c r="Z233" s="6"/>
      <c r="AG233" s="264"/>
      <c r="AH233" s="6"/>
      <c r="AQ233" s="264"/>
      <c r="AR233" s="6"/>
    </row>
    <row r="234" spans="5:44">
      <c r="E234" s="264"/>
      <c r="F234" s="6"/>
      <c r="P234" s="264"/>
      <c r="Q234" s="6"/>
      <c r="Y234" s="264"/>
      <c r="Z234" s="6"/>
      <c r="AG234" s="264"/>
      <c r="AH234" s="6"/>
      <c r="AQ234" s="264"/>
      <c r="AR234" s="6"/>
    </row>
    <row r="235" spans="5:44">
      <c r="E235" s="264"/>
      <c r="F235" s="6"/>
      <c r="P235" s="264"/>
      <c r="Q235" s="6"/>
      <c r="Y235" s="264"/>
      <c r="Z235" s="6"/>
      <c r="AG235" s="264"/>
      <c r="AH235" s="6"/>
      <c r="AQ235" s="264"/>
      <c r="AR235" s="6"/>
    </row>
    <row r="236" spans="5:44">
      <c r="E236" s="264"/>
      <c r="F236" s="6"/>
      <c r="P236" s="264"/>
      <c r="Q236" s="6"/>
      <c r="Y236" s="264"/>
      <c r="Z236" s="6"/>
      <c r="AG236" s="264"/>
      <c r="AH236" s="6"/>
      <c r="AQ236" s="264"/>
      <c r="AR236" s="6"/>
    </row>
    <row r="237" spans="5:44">
      <c r="E237" s="264"/>
      <c r="F237" s="6"/>
      <c r="P237" s="264"/>
      <c r="Q237" s="6"/>
      <c r="Y237" s="264"/>
      <c r="Z237" s="6"/>
      <c r="AG237" s="264"/>
      <c r="AH237" s="6"/>
      <c r="AQ237" s="264"/>
      <c r="AR237" s="6"/>
    </row>
    <row r="238" spans="5:44">
      <c r="E238" s="264"/>
      <c r="F238" s="6"/>
      <c r="P238" s="264"/>
      <c r="Q238" s="6"/>
      <c r="Y238" s="264"/>
      <c r="Z238" s="6"/>
      <c r="AG238" s="264"/>
      <c r="AH238" s="6"/>
      <c r="AQ238" s="264"/>
      <c r="AR238" s="6"/>
    </row>
    <row r="239" spans="5:44">
      <c r="E239" s="264"/>
      <c r="F239" s="6"/>
      <c r="P239" s="264"/>
      <c r="Q239" s="6"/>
      <c r="Y239" s="264"/>
      <c r="Z239" s="6"/>
      <c r="AG239" s="264"/>
      <c r="AH239" s="6"/>
      <c r="AQ239" s="264"/>
      <c r="AR239" s="6"/>
    </row>
    <row r="240" spans="5:44">
      <c r="E240" s="264"/>
      <c r="F240" s="6"/>
      <c r="P240" s="264"/>
      <c r="Q240" s="6"/>
      <c r="Y240" s="264"/>
      <c r="Z240" s="6"/>
      <c r="AG240" s="264"/>
      <c r="AH240" s="6"/>
      <c r="AQ240" s="264"/>
      <c r="AR240" s="6"/>
    </row>
    <row r="241" spans="5:44">
      <c r="E241" s="264"/>
      <c r="F241" s="6"/>
      <c r="P241" s="264"/>
      <c r="Q241" s="6"/>
      <c r="Y241" s="264"/>
      <c r="Z241" s="6"/>
      <c r="AG241" s="264"/>
      <c r="AH241" s="6"/>
      <c r="AQ241" s="264"/>
      <c r="AR241" s="6"/>
    </row>
    <row r="242" spans="5:44">
      <c r="E242" s="264"/>
      <c r="F242" s="6"/>
      <c r="P242" s="264"/>
      <c r="Q242" s="6"/>
      <c r="Y242" s="264"/>
      <c r="Z242" s="6"/>
      <c r="AG242" s="264"/>
      <c r="AH242" s="6"/>
      <c r="AQ242" s="264"/>
      <c r="AR242" s="6"/>
    </row>
    <row r="243" spans="5:44">
      <c r="E243" s="264"/>
      <c r="F243" s="6"/>
      <c r="P243" s="264"/>
      <c r="Q243" s="6"/>
      <c r="Y243" s="264"/>
      <c r="Z243" s="6"/>
      <c r="AG243" s="264"/>
      <c r="AH243" s="6"/>
      <c r="AQ243" s="264"/>
      <c r="AR243" s="6"/>
    </row>
    <row r="244" spans="5:44">
      <c r="E244" s="264"/>
      <c r="F244" s="6"/>
      <c r="P244" s="264"/>
      <c r="Q244" s="6"/>
      <c r="Y244" s="264"/>
      <c r="Z244" s="6"/>
      <c r="AG244" s="264"/>
      <c r="AH244" s="6"/>
      <c r="AQ244" s="264"/>
      <c r="AR244" s="6"/>
    </row>
    <row r="245" spans="5:44">
      <c r="E245" s="264"/>
      <c r="F245" s="6"/>
      <c r="P245" s="264"/>
      <c r="Q245" s="6"/>
      <c r="Y245" s="264"/>
      <c r="Z245" s="6"/>
      <c r="AG245" s="264"/>
      <c r="AH245" s="6"/>
      <c r="AQ245" s="264"/>
      <c r="AR245" s="6"/>
    </row>
    <row r="246" spans="5:44">
      <c r="E246" s="264"/>
      <c r="F246" s="6"/>
      <c r="P246" s="264"/>
      <c r="Q246" s="6"/>
      <c r="Y246" s="264"/>
      <c r="Z246" s="6"/>
      <c r="AG246" s="264"/>
      <c r="AH246" s="6"/>
      <c r="AQ246" s="264"/>
      <c r="AR246" s="6"/>
    </row>
    <row r="247" spans="5:44">
      <c r="E247" s="264"/>
      <c r="F247" s="6"/>
      <c r="P247" s="264"/>
      <c r="Q247" s="6"/>
      <c r="Y247" s="264"/>
      <c r="Z247" s="6"/>
      <c r="AG247" s="264"/>
      <c r="AH247" s="6"/>
      <c r="AQ247" s="264"/>
      <c r="AR247" s="6"/>
    </row>
    <row r="248" spans="5:44">
      <c r="E248" s="264"/>
      <c r="F248" s="6"/>
      <c r="P248" s="264"/>
      <c r="Q248" s="6"/>
      <c r="Y248" s="264"/>
      <c r="Z248" s="6"/>
      <c r="AG248" s="264"/>
      <c r="AH248" s="6"/>
      <c r="AQ248" s="264"/>
      <c r="AR248" s="6"/>
    </row>
    <row r="249" spans="5:44">
      <c r="E249" s="264"/>
      <c r="F249" s="6"/>
      <c r="P249" s="264"/>
      <c r="Q249" s="6"/>
      <c r="Y249" s="264"/>
      <c r="Z249" s="6"/>
      <c r="AG249" s="264"/>
      <c r="AH249" s="6"/>
      <c r="AQ249" s="264"/>
      <c r="AR249" s="6"/>
    </row>
    <row r="250" spans="5:44">
      <c r="E250" s="264"/>
      <c r="F250" s="6"/>
      <c r="P250" s="264"/>
      <c r="Q250" s="6"/>
      <c r="Y250" s="264"/>
      <c r="Z250" s="6"/>
      <c r="AG250" s="264"/>
      <c r="AH250" s="6"/>
      <c r="AQ250" s="264"/>
      <c r="AR250" s="6"/>
    </row>
    <row r="251" spans="5:44">
      <c r="E251" s="264"/>
      <c r="F251" s="6"/>
      <c r="P251" s="264"/>
      <c r="Q251" s="6"/>
      <c r="Y251" s="264"/>
      <c r="Z251" s="6"/>
      <c r="AG251" s="264"/>
      <c r="AH251" s="6"/>
      <c r="AQ251" s="264"/>
      <c r="AR251" s="6"/>
    </row>
    <row r="252" spans="5:44">
      <c r="E252" s="264"/>
      <c r="F252" s="6"/>
      <c r="P252" s="264"/>
      <c r="Q252" s="6"/>
      <c r="Y252" s="264"/>
      <c r="Z252" s="6"/>
      <c r="AG252" s="264"/>
      <c r="AH252" s="6"/>
      <c r="AQ252" s="264"/>
      <c r="AR252" s="6"/>
    </row>
    <row r="253" spans="5:44">
      <c r="E253" s="264"/>
      <c r="F253" s="6"/>
      <c r="P253" s="264"/>
      <c r="Q253" s="6"/>
      <c r="Y253" s="264"/>
      <c r="Z253" s="6"/>
      <c r="AG253" s="264"/>
      <c r="AH253" s="6"/>
      <c r="AQ253" s="264"/>
      <c r="AR253" s="6"/>
    </row>
    <row r="254" spans="5:44">
      <c r="E254" s="264"/>
      <c r="F254" s="6"/>
      <c r="P254" s="264"/>
      <c r="Q254" s="6"/>
      <c r="Y254" s="264"/>
      <c r="Z254" s="6"/>
      <c r="AG254" s="264"/>
      <c r="AH254" s="6"/>
      <c r="AQ254" s="264"/>
      <c r="AR254" s="6"/>
    </row>
    <row r="255" spans="5:44">
      <c r="E255" s="264"/>
      <c r="F255" s="6"/>
      <c r="P255" s="264"/>
      <c r="Q255" s="6"/>
      <c r="Y255" s="264"/>
      <c r="Z255" s="6"/>
      <c r="AG255" s="264"/>
      <c r="AH255" s="6"/>
      <c r="AQ255" s="264"/>
      <c r="AR255" s="6"/>
    </row>
    <row r="256" spans="5:44">
      <c r="E256" s="264"/>
      <c r="F256" s="6"/>
      <c r="P256" s="264"/>
      <c r="Q256" s="6"/>
      <c r="Y256" s="264"/>
      <c r="Z256" s="6"/>
      <c r="AG256" s="264"/>
      <c r="AH256" s="6"/>
      <c r="AQ256" s="264"/>
      <c r="AR256" s="6"/>
    </row>
    <row r="257" spans="5:44">
      <c r="E257" s="264"/>
      <c r="F257" s="6"/>
      <c r="P257" s="264"/>
      <c r="Q257" s="6"/>
      <c r="Y257" s="264"/>
      <c r="Z257" s="6"/>
      <c r="AG257" s="264"/>
      <c r="AH257" s="6"/>
      <c r="AQ257" s="264"/>
      <c r="AR257" s="6"/>
    </row>
    <row r="258" spans="5:44">
      <c r="E258" s="264"/>
      <c r="F258" s="6"/>
      <c r="P258" s="264"/>
      <c r="Q258" s="6"/>
      <c r="Y258" s="264"/>
      <c r="Z258" s="6"/>
      <c r="AG258" s="264"/>
      <c r="AH258" s="6"/>
      <c r="AQ258" s="264"/>
      <c r="AR258" s="6"/>
    </row>
    <row r="259" spans="5:44">
      <c r="E259" s="264"/>
      <c r="F259" s="6"/>
      <c r="P259" s="264"/>
      <c r="Q259" s="6"/>
      <c r="Y259" s="264"/>
      <c r="Z259" s="6"/>
      <c r="AG259" s="264"/>
      <c r="AH259" s="6"/>
      <c r="AQ259" s="264"/>
      <c r="AR259" s="6"/>
    </row>
    <row r="260" spans="5:44">
      <c r="E260" s="264"/>
      <c r="F260" s="6"/>
      <c r="P260" s="264"/>
      <c r="Q260" s="6"/>
      <c r="Y260" s="264"/>
      <c r="Z260" s="6"/>
      <c r="AG260" s="264"/>
      <c r="AH260" s="6"/>
      <c r="AQ260" s="264"/>
      <c r="AR260" s="6"/>
    </row>
    <row r="261" spans="5:44">
      <c r="E261" s="264"/>
      <c r="F261" s="6"/>
      <c r="P261" s="264"/>
      <c r="Q261" s="6"/>
      <c r="Y261" s="264"/>
      <c r="Z261" s="6"/>
      <c r="AG261" s="264"/>
      <c r="AH261" s="6"/>
      <c r="AQ261" s="264"/>
      <c r="AR261" s="6"/>
    </row>
    <row r="262" spans="5:44">
      <c r="E262" s="264"/>
      <c r="F262" s="6"/>
      <c r="P262" s="264"/>
      <c r="Q262" s="6"/>
      <c r="Y262" s="264"/>
      <c r="Z262" s="6"/>
      <c r="AG262" s="264"/>
      <c r="AH262" s="6"/>
      <c r="AQ262" s="264"/>
      <c r="AR262" s="6"/>
    </row>
    <row r="263" spans="5:44">
      <c r="E263" s="264"/>
      <c r="F263" s="6"/>
      <c r="P263" s="264"/>
      <c r="Q263" s="6"/>
      <c r="Y263" s="264"/>
      <c r="Z263" s="6"/>
      <c r="AG263" s="264"/>
      <c r="AH263" s="6"/>
      <c r="AQ263" s="264"/>
      <c r="AR263" s="6"/>
    </row>
    <row r="264" spans="5:44">
      <c r="E264" s="264"/>
      <c r="F264" s="6"/>
      <c r="P264" s="264"/>
      <c r="Q264" s="6"/>
      <c r="Y264" s="264"/>
      <c r="Z264" s="6"/>
      <c r="AG264" s="264"/>
      <c r="AH264" s="6"/>
      <c r="AQ264" s="264"/>
      <c r="AR264" s="6"/>
    </row>
    <row r="265" spans="5:44">
      <c r="E265" s="264"/>
      <c r="F265" s="6"/>
      <c r="P265" s="264"/>
      <c r="Q265" s="6"/>
      <c r="Y265" s="264"/>
      <c r="Z265" s="6"/>
      <c r="AG265" s="264"/>
      <c r="AH265" s="6"/>
      <c r="AQ265" s="264"/>
      <c r="AR265" s="6"/>
    </row>
    <row r="266" spans="5:44">
      <c r="E266" s="264"/>
      <c r="F266" s="6"/>
      <c r="P266" s="264"/>
      <c r="Q266" s="6"/>
      <c r="Y266" s="264"/>
      <c r="Z266" s="6"/>
      <c r="AG266" s="264"/>
      <c r="AH266" s="6"/>
      <c r="AQ266" s="264"/>
      <c r="AR266" s="6"/>
    </row>
    <row r="267" spans="5:44">
      <c r="E267" s="264"/>
      <c r="F267" s="6"/>
      <c r="P267" s="264"/>
      <c r="Q267" s="6"/>
      <c r="Y267" s="264"/>
      <c r="Z267" s="6"/>
      <c r="AG267" s="264"/>
      <c r="AH267" s="6"/>
      <c r="AQ267" s="264"/>
      <c r="AR267" s="6"/>
    </row>
    <row r="268" spans="5:44">
      <c r="E268" s="264"/>
      <c r="F268" s="6"/>
      <c r="P268" s="264"/>
      <c r="Q268" s="6"/>
      <c r="Y268" s="264"/>
      <c r="Z268" s="6"/>
      <c r="AG268" s="264"/>
      <c r="AH268" s="6"/>
      <c r="AQ268" s="264"/>
      <c r="AR268" s="6"/>
    </row>
    <row r="269" spans="5:44">
      <c r="E269" s="264"/>
      <c r="F269" s="6"/>
      <c r="P269" s="264"/>
      <c r="Q269" s="6"/>
      <c r="Y269" s="264"/>
      <c r="Z269" s="6"/>
      <c r="AG269" s="264"/>
      <c r="AH269" s="6"/>
      <c r="AQ269" s="264"/>
      <c r="AR269" s="6"/>
    </row>
    <row r="270" spans="5:44">
      <c r="E270" s="264"/>
      <c r="F270" s="6"/>
      <c r="P270" s="264"/>
      <c r="Q270" s="6"/>
      <c r="Y270" s="264"/>
      <c r="Z270" s="6"/>
      <c r="AG270" s="264"/>
      <c r="AH270" s="6"/>
      <c r="AQ270" s="264"/>
      <c r="AR270" s="6"/>
    </row>
    <row r="271" spans="5:44">
      <c r="E271" s="264"/>
      <c r="F271" s="6"/>
      <c r="P271" s="264"/>
      <c r="Q271" s="6"/>
      <c r="Y271" s="264"/>
      <c r="Z271" s="6"/>
      <c r="AG271" s="264"/>
      <c r="AH271" s="6"/>
      <c r="AQ271" s="264"/>
      <c r="AR271" s="6"/>
    </row>
    <row r="272" spans="5:44">
      <c r="E272" s="264"/>
      <c r="F272" s="6"/>
      <c r="P272" s="264"/>
      <c r="Q272" s="6"/>
      <c r="Y272" s="264"/>
      <c r="Z272" s="6"/>
      <c r="AG272" s="264"/>
      <c r="AH272" s="6"/>
      <c r="AQ272" s="264"/>
      <c r="AR272" s="6"/>
    </row>
    <row r="273" spans="5:44">
      <c r="E273" s="264"/>
      <c r="F273" s="6"/>
      <c r="P273" s="264"/>
      <c r="Q273" s="6"/>
      <c r="Y273" s="264"/>
      <c r="Z273" s="6"/>
      <c r="AG273" s="264"/>
      <c r="AH273" s="6"/>
      <c r="AQ273" s="264"/>
      <c r="AR273" s="6"/>
    </row>
    <row r="274" spans="5:44">
      <c r="E274" s="264"/>
      <c r="F274" s="6"/>
      <c r="P274" s="264"/>
      <c r="Q274" s="6"/>
      <c r="Y274" s="264"/>
      <c r="Z274" s="6"/>
      <c r="AG274" s="264"/>
      <c r="AH274" s="6"/>
      <c r="AQ274" s="264"/>
      <c r="AR274" s="6"/>
    </row>
    <row r="275" spans="5:44">
      <c r="E275" s="264"/>
      <c r="F275" s="6"/>
      <c r="P275" s="264"/>
      <c r="Q275" s="6"/>
      <c r="Y275" s="264"/>
      <c r="Z275" s="6"/>
      <c r="AG275" s="264"/>
      <c r="AH275" s="6"/>
      <c r="AQ275" s="264"/>
      <c r="AR275" s="6"/>
    </row>
    <row r="276" spans="5:44">
      <c r="E276" s="264"/>
      <c r="F276" s="6"/>
      <c r="P276" s="264"/>
      <c r="Q276" s="6"/>
      <c r="Y276" s="264"/>
      <c r="Z276" s="6"/>
      <c r="AG276" s="264"/>
      <c r="AH276" s="6"/>
      <c r="AQ276" s="264"/>
      <c r="AR276" s="6"/>
    </row>
    <row r="277" spans="5:44">
      <c r="E277" s="264"/>
      <c r="F277" s="6"/>
      <c r="P277" s="264"/>
      <c r="Q277" s="6"/>
      <c r="Y277" s="264"/>
      <c r="Z277" s="6"/>
      <c r="AG277" s="264"/>
      <c r="AH277" s="6"/>
      <c r="AQ277" s="264"/>
      <c r="AR277" s="6"/>
    </row>
    <row r="278" spans="5:44">
      <c r="E278" s="264"/>
      <c r="F278" s="6"/>
      <c r="P278" s="264"/>
      <c r="Q278" s="6"/>
      <c r="Y278" s="264"/>
      <c r="Z278" s="6"/>
      <c r="AG278" s="264"/>
      <c r="AH278" s="6"/>
      <c r="AQ278" s="264"/>
      <c r="AR278" s="6"/>
    </row>
    <row r="279" spans="5:44">
      <c r="E279" s="264"/>
      <c r="F279" s="6"/>
      <c r="P279" s="264"/>
      <c r="Q279" s="6"/>
      <c r="Y279" s="264"/>
      <c r="Z279" s="6"/>
      <c r="AG279" s="264"/>
      <c r="AH279" s="6"/>
      <c r="AQ279" s="264"/>
      <c r="AR279" s="6"/>
    </row>
    <row r="280" spans="5:44">
      <c r="E280" s="264"/>
      <c r="F280" s="6"/>
      <c r="P280" s="264"/>
      <c r="Q280" s="6"/>
      <c r="Y280" s="264"/>
      <c r="Z280" s="6"/>
      <c r="AG280" s="264"/>
      <c r="AH280" s="6"/>
      <c r="AQ280" s="264"/>
      <c r="AR280" s="6"/>
    </row>
    <row r="281" spans="5:44">
      <c r="E281" s="264"/>
      <c r="F281" s="6"/>
      <c r="P281" s="264"/>
      <c r="Q281" s="6"/>
      <c r="Y281" s="264"/>
      <c r="Z281" s="6"/>
      <c r="AG281" s="264"/>
      <c r="AH281" s="6"/>
      <c r="AQ281" s="264"/>
      <c r="AR281" s="6"/>
    </row>
    <row r="282" spans="5:44">
      <c r="E282" s="264"/>
      <c r="F282" s="6"/>
      <c r="P282" s="264"/>
      <c r="Q282" s="6"/>
      <c r="Y282" s="264"/>
      <c r="Z282" s="6"/>
      <c r="AG282" s="264"/>
      <c r="AH282" s="6"/>
      <c r="AQ282" s="264"/>
      <c r="AR282" s="6"/>
    </row>
    <row r="283" spans="5:44">
      <c r="E283" s="264"/>
      <c r="F283" s="6"/>
      <c r="P283" s="264"/>
      <c r="Q283" s="6"/>
      <c r="Y283" s="264"/>
      <c r="Z283" s="6"/>
      <c r="AG283" s="264"/>
      <c r="AH283" s="6"/>
      <c r="AQ283" s="264"/>
      <c r="AR283" s="6"/>
    </row>
    <row r="284" spans="5:44">
      <c r="E284" s="264"/>
      <c r="F284" s="6"/>
      <c r="P284" s="264"/>
      <c r="Q284" s="6"/>
      <c r="Y284" s="264"/>
      <c r="Z284" s="6"/>
      <c r="AG284" s="264"/>
      <c r="AH284" s="6"/>
      <c r="AQ284" s="264"/>
      <c r="AR284" s="6"/>
    </row>
    <row r="285" spans="5:44">
      <c r="E285" s="264"/>
      <c r="F285" s="6"/>
      <c r="P285" s="264"/>
      <c r="Q285" s="6"/>
      <c r="Y285" s="264"/>
      <c r="Z285" s="6"/>
      <c r="AG285" s="264"/>
      <c r="AH285" s="6"/>
      <c r="AQ285" s="264"/>
      <c r="AR285" s="6"/>
    </row>
    <row r="286" spans="5:44">
      <c r="E286" s="264"/>
      <c r="F286" s="6"/>
      <c r="P286" s="264"/>
      <c r="Q286" s="6"/>
      <c r="Y286" s="264"/>
      <c r="Z286" s="6"/>
      <c r="AG286" s="264"/>
      <c r="AH286" s="6"/>
      <c r="AQ286" s="264"/>
      <c r="AR286" s="6"/>
    </row>
    <row r="287" spans="5:44">
      <c r="E287" s="264"/>
      <c r="F287" s="6"/>
      <c r="P287" s="264"/>
      <c r="Q287" s="6"/>
      <c r="Y287" s="264"/>
      <c r="Z287" s="6"/>
      <c r="AG287" s="264"/>
      <c r="AH287" s="6"/>
      <c r="AQ287" s="264"/>
      <c r="AR287" s="6"/>
    </row>
    <row r="288" spans="5:44">
      <c r="E288" s="264"/>
      <c r="F288" s="6"/>
      <c r="P288" s="264"/>
      <c r="Q288" s="6"/>
      <c r="Y288" s="264"/>
      <c r="Z288" s="6"/>
      <c r="AG288" s="264"/>
      <c r="AH288" s="6"/>
      <c r="AQ288" s="264"/>
      <c r="AR288" s="6"/>
    </row>
    <row r="289" spans="5:44">
      <c r="E289" s="264"/>
      <c r="F289" s="6"/>
      <c r="P289" s="264"/>
      <c r="Q289" s="6"/>
      <c r="Y289" s="264"/>
      <c r="Z289" s="6"/>
      <c r="AG289" s="264"/>
      <c r="AH289" s="6"/>
      <c r="AQ289" s="264"/>
      <c r="AR289" s="6"/>
    </row>
    <row r="290" spans="5:44">
      <c r="E290" s="264"/>
      <c r="F290" s="6"/>
      <c r="P290" s="264"/>
      <c r="Q290" s="6"/>
      <c r="Y290" s="264"/>
      <c r="Z290" s="6"/>
      <c r="AG290" s="264"/>
      <c r="AH290" s="6"/>
      <c r="AQ290" s="264"/>
      <c r="AR290" s="6"/>
    </row>
    <row r="291" spans="5:44">
      <c r="E291" s="264"/>
      <c r="F291" s="6"/>
      <c r="P291" s="264"/>
      <c r="Q291" s="6"/>
      <c r="Y291" s="264"/>
      <c r="Z291" s="6"/>
      <c r="AG291" s="264"/>
      <c r="AH291" s="6"/>
      <c r="AQ291" s="264"/>
      <c r="AR291" s="6"/>
    </row>
    <row r="292" spans="5:44">
      <c r="E292" s="264"/>
      <c r="F292" s="6"/>
      <c r="P292" s="264"/>
      <c r="Q292" s="6"/>
      <c r="Y292" s="264"/>
      <c r="Z292" s="6"/>
      <c r="AG292" s="264"/>
      <c r="AH292" s="6"/>
      <c r="AQ292" s="264"/>
      <c r="AR292" s="6"/>
    </row>
    <row r="293" spans="5:44">
      <c r="E293" s="264"/>
      <c r="F293" s="6"/>
      <c r="P293" s="264"/>
      <c r="Q293" s="6"/>
      <c r="Y293" s="264"/>
      <c r="Z293" s="6"/>
      <c r="AG293" s="264"/>
      <c r="AH293" s="6"/>
      <c r="AQ293" s="264"/>
      <c r="AR293" s="6"/>
    </row>
    <row r="294" spans="5:44">
      <c r="E294" s="264"/>
      <c r="F294" s="6"/>
      <c r="P294" s="264"/>
      <c r="Q294" s="6"/>
      <c r="Y294" s="264"/>
      <c r="Z294" s="6"/>
      <c r="AG294" s="264"/>
      <c r="AH294" s="6"/>
      <c r="AQ294" s="264"/>
      <c r="AR294" s="6"/>
    </row>
    <row r="295" spans="5:44">
      <c r="E295" s="264"/>
      <c r="F295" s="6"/>
      <c r="P295" s="264"/>
      <c r="Q295" s="6"/>
      <c r="Y295" s="264"/>
      <c r="Z295" s="6"/>
      <c r="AG295" s="264"/>
      <c r="AH295" s="6"/>
      <c r="AQ295" s="264"/>
      <c r="AR295" s="6"/>
    </row>
    <row r="296" spans="5:44">
      <c r="E296" s="264"/>
      <c r="F296" s="6"/>
      <c r="P296" s="264"/>
      <c r="Q296" s="6"/>
      <c r="Y296" s="264"/>
      <c r="Z296" s="6"/>
      <c r="AG296" s="264"/>
      <c r="AH296" s="6"/>
      <c r="AQ296" s="264"/>
      <c r="AR296" s="6"/>
    </row>
    <row r="297" spans="5:44">
      <c r="E297" s="264"/>
      <c r="F297" s="6"/>
      <c r="P297" s="264"/>
      <c r="Q297" s="6"/>
      <c r="Y297" s="264"/>
      <c r="Z297" s="6"/>
      <c r="AG297" s="264"/>
      <c r="AH297" s="6"/>
      <c r="AQ297" s="264"/>
      <c r="AR297" s="6"/>
    </row>
    <row r="298" spans="5:44">
      <c r="E298" s="264"/>
      <c r="F298" s="6"/>
      <c r="P298" s="264"/>
      <c r="Q298" s="6"/>
      <c r="Y298" s="264"/>
      <c r="Z298" s="6"/>
      <c r="AG298" s="264"/>
      <c r="AH298" s="6"/>
      <c r="AQ298" s="264"/>
      <c r="AR298" s="6"/>
    </row>
    <row r="299" spans="5:44">
      <c r="E299" s="264"/>
      <c r="F299" s="6"/>
      <c r="P299" s="264"/>
      <c r="Q299" s="6"/>
      <c r="Y299" s="264"/>
      <c r="Z299" s="6"/>
      <c r="AG299" s="264"/>
      <c r="AH299" s="6"/>
      <c r="AQ299" s="264"/>
      <c r="AR299" s="6"/>
    </row>
    <row r="300" spans="5:44">
      <c r="E300" s="264"/>
      <c r="F300" s="6"/>
      <c r="P300" s="264"/>
      <c r="Q300" s="6"/>
      <c r="Y300" s="264"/>
      <c r="Z300" s="6"/>
      <c r="AG300" s="264"/>
      <c r="AH300" s="6"/>
      <c r="AQ300" s="264"/>
      <c r="AR300" s="6"/>
    </row>
    <row r="301" spans="5:44">
      <c r="E301" s="264"/>
      <c r="F301" s="6"/>
      <c r="P301" s="264"/>
      <c r="Q301" s="6"/>
      <c r="Y301" s="264"/>
      <c r="Z301" s="6"/>
      <c r="AG301" s="264"/>
      <c r="AH301" s="6"/>
      <c r="AQ301" s="264"/>
      <c r="AR301" s="6"/>
    </row>
    <row r="302" spans="5:44">
      <c r="E302" s="264"/>
      <c r="F302" s="6"/>
      <c r="P302" s="264"/>
      <c r="Q302" s="6"/>
      <c r="Y302" s="264"/>
      <c r="Z302" s="6"/>
      <c r="AG302" s="264"/>
      <c r="AH302" s="6"/>
      <c r="AQ302" s="264"/>
      <c r="AR302" s="6"/>
    </row>
    <row r="303" spans="5:44">
      <c r="E303" s="264"/>
      <c r="F303" s="6"/>
      <c r="P303" s="264"/>
      <c r="Q303" s="6"/>
      <c r="Y303" s="264"/>
      <c r="Z303" s="6"/>
      <c r="AG303" s="264"/>
      <c r="AH303" s="6"/>
      <c r="AQ303" s="264"/>
      <c r="AR303" s="6"/>
    </row>
    <row r="304" spans="5:44">
      <c r="E304" s="264"/>
      <c r="F304" s="6"/>
      <c r="P304" s="264"/>
      <c r="Q304" s="6"/>
      <c r="Y304" s="264"/>
      <c r="Z304" s="6"/>
      <c r="AG304" s="264"/>
      <c r="AH304" s="6"/>
      <c r="AQ304" s="264"/>
      <c r="AR304" s="6"/>
    </row>
    <row r="305" spans="5:44">
      <c r="E305" s="264"/>
      <c r="F305" s="6"/>
      <c r="P305" s="264"/>
      <c r="Q305" s="6"/>
      <c r="Y305" s="264"/>
      <c r="Z305" s="6"/>
      <c r="AG305" s="264"/>
      <c r="AH305" s="6"/>
      <c r="AQ305" s="264"/>
      <c r="AR305" s="6"/>
    </row>
    <row r="306" spans="5:44">
      <c r="E306" s="264"/>
      <c r="F306" s="6"/>
      <c r="P306" s="264"/>
      <c r="Q306" s="6"/>
      <c r="Y306" s="264"/>
      <c r="Z306" s="6"/>
      <c r="AG306" s="264"/>
      <c r="AH306" s="6"/>
      <c r="AQ306" s="264"/>
      <c r="AR306" s="6"/>
    </row>
    <row r="307" spans="5:44">
      <c r="E307" s="264"/>
      <c r="F307" s="6"/>
      <c r="P307" s="264"/>
      <c r="Q307" s="6"/>
      <c r="Y307" s="264"/>
      <c r="Z307" s="6"/>
      <c r="AG307" s="264"/>
      <c r="AH307" s="6"/>
      <c r="AQ307" s="264"/>
      <c r="AR307" s="6"/>
    </row>
    <row r="308" spans="5:44">
      <c r="E308" s="264"/>
      <c r="F308" s="6"/>
      <c r="P308" s="264"/>
      <c r="Q308" s="6"/>
      <c r="Y308" s="264"/>
      <c r="Z308" s="6"/>
      <c r="AG308" s="264"/>
      <c r="AH308" s="6"/>
      <c r="AQ308" s="264"/>
      <c r="AR308" s="6"/>
    </row>
    <row r="309" spans="5:44">
      <c r="E309" s="264"/>
      <c r="F309" s="6"/>
      <c r="P309" s="264"/>
      <c r="Q309" s="6"/>
      <c r="Y309" s="264"/>
      <c r="Z309" s="6"/>
      <c r="AG309" s="264"/>
      <c r="AH309" s="6"/>
      <c r="AQ309" s="264"/>
      <c r="AR309" s="6"/>
    </row>
    <row r="310" spans="5:44">
      <c r="E310" s="264"/>
      <c r="F310" s="6"/>
      <c r="P310" s="264"/>
      <c r="Q310" s="6"/>
      <c r="Y310" s="264"/>
      <c r="Z310" s="6"/>
      <c r="AG310" s="264"/>
      <c r="AH310" s="6"/>
      <c r="AQ310" s="264"/>
      <c r="AR310" s="6"/>
    </row>
    <row r="311" spans="5:44">
      <c r="E311" s="264"/>
      <c r="F311" s="6"/>
      <c r="P311" s="264"/>
      <c r="Q311" s="6"/>
      <c r="Y311" s="264"/>
      <c r="Z311" s="6"/>
      <c r="AG311" s="264"/>
      <c r="AH311" s="6"/>
      <c r="AQ311" s="264"/>
      <c r="AR311" s="6"/>
    </row>
    <row r="312" spans="5:44">
      <c r="E312" s="264"/>
      <c r="F312" s="6"/>
      <c r="P312" s="264"/>
      <c r="Q312" s="6"/>
      <c r="Y312" s="264"/>
      <c r="Z312" s="6"/>
      <c r="AG312" s="264"/>
      <c r="AH312" s="6"/>
      <c r="AQ312" s="264"/>
      <c r="AR312" s="6"/>
    </row>
    <row r="313" spans="5:44">
      <c r="E313" s="264"/>
      <c r="F313" s="6"/>
      <c r="P313" s="264"/>
      <c r="Q313" s="6"/>
      <c r="Y313" s="264"/>
      <c r="Z313" s="6"/>
      <c r="AG313" s="264"/>
      <c r="AH313" s="6"/>
      <c r="AQ313" s="264"/>
      <c r="AR313" s="6"/>
    </row>
    <row r="314" spans="5:44">
      <c r="E314" s="264"/>
      <c r="F314" s="6"/>
      <c r="P314" s="264"/>
      <c r="Q314" s="6"/>
      <c r="Y314" s="264"/>
      <c r="Z314" s="6"/>
      <c r="AG314" s="264"/>
      <c r="AH314" s="6"/>
      <c r="AQ314" s="264"/>
      <c r="AR314" s="6"/>
    </row>
    <row r="315" spans="5:44">
      <c r="E315" s="264"/>
      <c r="F315" s="6"/>
      <c r="P315" s="264"/>
      <c r="Q315" s="6"/>
      <c r="Y315" s="264"/>
      <c r="Z315" s="6"/>
      <c r="AG315" s="264"/>
      <c r="AH315" s="6"/>
      <c r="AQ315" s="264"/>
      <c r="AR315" s="6"/>
    </row>
    <row r="316" spans="5:44">
      <c r="E316" s="264"/>
      <c r="F316" s="6"/>
      <c r="P316" s="264"/>
      <c r="Q316" s="6"/>
      <c r="Y316" s="264"/>
      <c r="Z316" s="6"/>
      <c r="AG316" s="264"/>
      <c r="AH316" s="6"/>
      <c r="AQ316" s="264"/>
      <c r="AR316" s="6"/>
    </row>
    <row r="317" spans="5:44">
      <c r="E317" s="264"/>
      <c r="F317" s="6"/>
      <c r="P317" s="264"/>
      <c r="Q317" s="6"/>
      <c r="Y317" s="264"/>
      <c r="Z317" s="6"/>
      <c r="AG317" s="264"/>
      <c r="AH317" s="6"/>
      <c r="AQ317" s="264"/>
      <c r="AR317" s="6"/>
    </row>
    <row r="318" spans="5:44">
      <c r="E318" s="264"/>
      <c r="F318" s="6"/>
      <c r="P318" s="264"/>
      <c r="Q318" s="6"/>
      <c r="Y318" s="264"/>
      <c r="Z318" s="6"/>
      <c r="AG318" s="264"/>
      <c r="AH318" s="6"/>
      <c r="AQ318" s="264"/>
      <c r="AR318" s="6"/>
    </row>
    <row r="319" spans="5:44">
      <c r="E319" s="264"/>
      <c r="F319" s="6"/>
      <c r="P319" s="264"/>
      <c r="Q319" s="6"/>
      <c r="Y319" s="264"/>
      <c r="Z319" s="6"/>
      <c r="AG319" s="264"/>
      <c r="AH319" s="6"/>
      <c r="AQ319" s="264"/>
      <c r="AR319" s="6"/>
    </row>
    <row r="320" spans="5:44">
      <c r="E320" s="264"/>
      <c r="F320" s="6"/>
      <c r="P320" s="264"/>
      <c r="Q320" s="6"/>
      <c r="Y320" s="264"/>
      <c r="Z320" s="6"/>
      <c r="AG320" s="264"/>
      <c r="AH320" s="6"/>
      <c r="AQ320" s="264"/>
      <c r="AR320" s="6"/>
    </row>
    <row r="321" spans="5:44">
      <c r="E321" s="264"/>
      <c r="F321" s="6"/>
      <c r="P321" s="264"/>
      <c r="Q321" s="6"/>
      <c r="Y321" s="264"/>
      <c r="Z321" s="6"/>
      <c r="AG321" s="264"/>
      <c r="AH321" s="6"/>
      <c r="AQ321" s="264"/>
      <c r="AR321" s="6"/>
    </row>
    <row r="322" spans="5:44">
      <c r="E322" s="264"/>
      <c r="F322" s="6"/>
      <c r="P322" s="264"/>
      <c r="Q322" s="6"/>
      <c r="Y322" s="264"/>
      <c r="Z322" s="6"/>
      <c r="AG322" s="264"/>
      <c r="AH322" s="6"/>
      <c r="AQ322" s="264"/>
      <c r="AR322" s="6"/>
    </row>
    <row r="323" spans="5:44">
      <c r="E323" s="264"/>
      <c r="F323" s="6"/>
      <c r="P323" s="264"/>
      <c r="Q323" s="6"/>
      <c r="Y323" s="264"/>
      <c r="Z323" s="6"/>
      <c r="AG323" s="264"/>
      <c r="AH323" s="6"/>
      <c r="AQ323" s="264"/>
      <c r="AR323" s="6"/>
    </row>
    <row r="324" spans="5:44">
      <c r="E324" s="264"/>
      <c r="F324" s="6"/>
      <c r="P324" s="264"/>
      <c r="Q324" s="6"/>
      <c r="Y324" s="264"/>
      <c r="Z324" s="6"/>
      <c r="AG324" s="264"/>
      <c r="AH324" s="6"/>
      <c r="AQ324" s="264"/>
      <c r="AR324" s="6"/>
    </row>
    <row r="325" spans="5:44">
      <c r="E325" s="264"/>
      <c r="F325" s="6"/>
      <c r="P325" s="264"/>
      <c r="Q325" s="6"/>
      <c r="Y325" s="264"/>
      <c r="Z325" s="6"/>
      <c r="AG325" s="264"/>
      <c r="AH325" s="6"/>
      <c r="AQ325" s="264"/>
      <c r="AR325" s="6"/>
    </row>
    <row r="326" spans="5:44">
      <c r="E326" s="264"/>
      <c r="F326" s="6"/>
      <c r="P326" s="264"/>
      <c r="Q326" s="6"/>
      <c r="Y326" s="264"/>
      <c r="Z326" s="6"/>
      <c r="AG326" s="264"/>
      <c r="AH326" s="6"/>
      <c r="AQ326" s="264"/>
      <c r="AR326" s="6"/>
    </row>
    <row r="327" spans="5:44">
      <c r="E327" s="264"/>
      <c r="F327" s="6"/>
      <c r="P327" s="264"/>
      <c r="Q327" s="6"/>
      <c r="Y327" s="264"/>
      <c r="Z327" s="6"/>
      <c r="AG327" s="264"/>
      <c r="AH327" s="6"/>
      <c r="AQ327" s="264"/>
      <c r="AR327" s="6"/>
    </row>
    <row r="328" spans="5:44">
      <c r="E328" s="264"/>
      <c r="F328" s="6"/>
      <c r="P328" s="264"/>
      <c r="Q328" s="6"/>
      <c r="Y328" s="264"/>
      <c r="Z328" s="6"/>
      <c r="AG328" s="264"/>
      <c r="AH328" s="6"/>
      <c r="AQ328" s="264"/>
      <c r="AR328" s="6"/>
    </row>
    <row r="329" spans="5:44">
      <c r="E329" s="264"/>
      <c r="F329" s="6"/>
      <c r="P329" s="264"/>
      <c r="Q329" s="6"/>
      <c r="Y329" s="264"/>
      <c r="Z329" s="6"/>
      <c r="AG329" s="264"/>
      <c r="AH329" s="6"/>
      <c r="AQ329" s="264"/>
      <c r="AR329" s="6"/>
    </row>
    <row r="330" spans="5:44">
      <c r="E330" s="264"/>
      <c r="F330" s="6"/>
      <c r="P330" s="264"/>
      <c r="Q330" s="6"/>
      <c r="Y330" s="264"/>
      <c r="Z330" s="6"/>
      <c r="AG330" s="264"/>
      <c r="AH330" s="6"/>
      <c r="AQ330" s="264"/>
      <c r="AR330" s="6"/>
    </row>
    <row r="331" spans="5:44">
      <c r="E331" s="264"/>
      <c r="F331" s="6"/>
      <c r="P331" s="264"/>
      <c r="Q331" s="6"/>
      <c r="Y331" s="264"/>
      <c r="Z331" s="6"/>
      <c r="AG331" s="264"/>
      <c r="AH331" s="6"/>
      <c r="AQ331" s="264"/>
      <c r="AR331" s="6"/>
    </row>
    <row r="332" spans="5:44">
      <c r="E332" s="264"/>
      <c r="F332" s="6"/>
      <c r="P332" s="264"/>
      <c r="Q332" s="6"/>
      <c r="Y332" s="264"/>
      <c r="Z332" s="6"/>
      <c r="AG332" s="264"/>
      <c r="AH332" s="6"/>
      <c r="AQ332" s="264"/>
      <c r="AR332" s="6"/>
    </row>
    <row r="333" spans="5:44">
      <c r="E333" s="264"/>
      <c r="F333" s="6"/>
      <c r="P333" s="264"/>
      <c r="Q333" s="6"/>
      <c r="Y333" s="264"/>
      <c r="Z333" s="6"/>
      <c r="AG333" s="264"/>
      <c r="AH333" s="6"/>
      <c r="AQ333" s="264"/>
      <c r="AR333" s="6"/>
    </row>
    <row r="334" spans="5:44">
      <c r="E334" s="264"/>
      <c r="F334" s="6"/>
      <c r="P334" s="264"/>
      <c r="Q334" s="6"/>
      <c r="Y334" s="264"/>
      <c r="Z334" s="6"/>
      <c r="AG334" s="264"/>
      <c r="AH334" s="6"/>
      <c r="AQ334" s="264"/>
      <c r="AR334" s="6"/>
    </row>
    <row r="335" spans="5:44">
      <c r="E335" s="264"/>
      <c r="F335" s="6"/>
      <c r="P335" s="264"/>
      <c r="Q335" s="6"/>
      <c r="Y335" s="264"/>
      <c r="Z335" s="6"/>
      <c r="AG335" s="264"/>
      <c r="AH335" s="6"/>
      <c r="AQ335" s="264"/>
      <c r="AR335" s="6"/>
    </row>
    <row r="336" spans="5:44">
      <c r="E336" s="264"/>
      <c r="F336" s="6"/>
      <c r="P336" s="264"/>
      <c r="Q336" s="6"/>
      <c r="Y336" s="264"/>
      <c r="Z336" s="6"/>
      <c r="AG336" s="264"/>
      <c r="AH336" s="6"/>
      <c r="AQ336" s="264"/>
      <c r="AR336" s="6"/>
    </row>
    <row r="337" spans="5:44">
      <c r="E337" s="264"/>
      <c r="F337" s="6"/>
      <c r="P337" s="264"/>
      <c r="Q337" s="6"/>
      <c r="Y337" s="264"/>
      <c r="Z337" s="6"/>
      <c r="AG337" s="264"/>
      <c r="AH337" s="6"/>
      <c r="AQ337" s="264"/>
      <c r="AR337" s="6"/>
    </row>
    <row r="338" spans="5:44">
      <c r="E338" s="264"/>
      <c r="F338" s="6"/>
      <c r="P338" s="264"/>
      <c r="Q338" s="6"/>
      <c r="Y338" s="264"/>
      <c r="Z338" s="6"/>
      <c r="AG338" s="264"/>
      <c r="AH338" s="6"/>
      <c r="AQ338" s="264"/>
      <c r="AR338" s="6"/>
    </row>
    <row r="339" spans="5:44">
      <c r="E339" s="264"/>
      <c r="F339" s="6"/>
      <c r="P339" s="264"/>
      <c r="Q339" s="6"/>
      <c r="Y339" s="264"/>
      <c r="Z339" s="6"/>
      <c r="AG339" s="264"/>
      <c r="AH339" s="6"/>
      <c r="AQ339" s="264"/>
      <c r="AR339" s="6"/>
    </row>
    <row r="340" spans="5:44">
      <c r="E340" s="264"/>
      <c r="F340" s="6"/>
      <c r="P340" s="264"/>
      <c r="Q340" s="6"/>
      <c r="Y340" s="264"/>
      <c r="Z340" s="6"/>
      <c r="AG340" s="264"/>
      <c r="AH340" s="6"/>
      <c r="AQ340" s="264"/>
      <c r="AR340" s="6"/>
    </row>
    <row r="341" spans="5:44">
      <c r="E341" s="264"/>
      <c r="F341" s="6"/>
      <c r="P341" s="264"/>
      <c r="Q341" s="6"/>
      <c r="Y341" s="264"/>
      <c r="Z341" s="6"/>
      <c r="AG341" s="264"/>
      <c r="AH341" s="6"/>
      <c r="AQ341" s="264"/>
      <c r="AR341" s="6"/>
    </row>
    <row r="342" spans="5:44">
      <c r="E342" s="264"/>
      <c r="F342" s="6"/>
      <c r="P342" s="264"/>
      <c r="Q342" s="6"/>
      <c r="Y342" s="264"/>
      <c r="Z342" s="6"/>
      <c r="AG342" s="264"/>
      <c r="AH342" s="6"/>
      <c r="AQ342" s="264"/>
      <c r="AR342" s="6"/>
    </row>
    <row r="343" spans="5:44">
      <c r="E343" s="264"/>
      <c r="F343" s="6"/>
      <c r="P343" s="264"/>
      <c r="Q343" s="6"/>
      <c r="Y343" s="264"/>
      <c r="Z343" s="6"/>
      <c r="AG343" s="264"/>
      <c r="AH343" s="6"/>
      <c r="AQ343" s="264"/>
      <c r="AR343" s="6"/>
    </row>
    <row r="344" spans="5:44">
      <c r="E344" s="264"/>
      <c r="F344" s="6"/>
      <c r="P344" s="264"/>
      <c r="Q344" s="6"/>
      <c r="Y344" s="264"/>
      <c r="Z344" s="6"/>
      <c r="AG344" s="264"/>
      <c r="AH344" s="6"/>
      <c r="AQ344" s="264"/>
      <c r="AR344" s="6"/>
    </row>
    <row r="345" spans="5:44">
      <c r="E345" s="264"/>
      <c r="F345" s="6"/>
      <c r="P345" s="264"/>
      <c r="Q345" s="6"/>
      <c r="Y345" s="264"/>
      <c r="Z345" s="6"/>
      <c r="AG345" s="264"/>
      <c r="AH345" s="6"/>
      <c r="AQ345" s="264"/>
      <c r="AR345" s="6"/>
    </row>
    <row r="346" spans="5:44">
      <c r="E346" s="264"/>
      <c r="F346" s="6"/>
      <c r="P346" s="264"/>
      <c r="Q346" s="6"/>
      <c r="Y346" s="264"/>
      <c r="Z346" s="6"/>
      <c r="AG346" s="264"/>
      <c r="AH346" s="6"/>
      <c r="AQ346" s="264"/>
      <c r="AR346" s="6"/>
    </row>
    <row r="347" spans="5:44">
      <c r="E347" s="264"/>
      <c r="F347" s="6"/>
      <c r="P347" s="264"/>
      <c r="Q347" s="6"/>
      <c r="Y347" s="264"/>
      <c r="Z347" s="6"/>
      <c r="AG347" s="264"/>
      <c r="AH347" s="6"/>
      <c r="AQ347" s="264"/>
      <c r="AR347" s="6"/>
    </row>
    <row r="348" spans="5:44">
      <c r="E348" s="264"/>
      <c r="F348" s="6"/>
      <c r="P348" s="264"/>
      <c r="Q348" s="6"/>
      <c r="Y348" s="264"/>
      <c r="Z348" s="6"/>
      <c r="AG348" s="264"/>
      <c r="AH348" s="6"/>
      <c r="AQ348" s="264"/>
      <c r="AR348" s="6"/>
    </row>
    <row r="349" spans="5:44">
      <c r="E349" s="264"/>
      <c r="F349" s="6"/>
      <c r="P349" s="264"/>
      <c r="Q349" s="6"/>
      <c r="Y349" s="264"/>
      <c r="Z349" s="6"/>
      <c r="AG349" s="264"/>
      <c r="AH349" s="6"/>
      <c r="AQ349" s="264"/>
      <c r="AR349" s="6"/>
    </row>
    <row r="350" spans="5:44">
      <c r="E350" s="264"/>
      <c r="F350" s="6"/>
      <c r="P350" s="264"/>
      <c r="Q350" s="6"/>
      <c r="Y350" s="264"/>
      <c r="Z350" s="6"/>
      <c r="AG350" s="264"/>
      <c r="AH350" s="6"/>
      <c r="AQ350" s="264"/>
      <c r="AR350" s="6"/>
    </row>
    <row r="351" spans="5:44">
      <c r="E351" s="264"/>
      <c r="F351" s="6"/>
      <c r="P351" s="264"/>
      <c r="Q351" s="6"/>
      <c r="Y351" s="264"/>
      <c r="Z351" s="6"/>
      <c r="AG351" s="264"/>
      <c r="AH351" s="6"/>
      <c r="AQ351" s="264"/>
      <c r="AR351" s="6"/>
    </row>
    <row r="352" spans="5:44">
      <c r="E352" s="264"/>
      <c r="F352" s="6"/>
      <c r="P352" s="264"/>
      <c r="Q352" s="6"/>
      <c r="Y352" s="264"/>
      <c r="Z352" s="6"/>
      <c r="AG352" s="264"/>
      <c r="AH352" s="6"/>
      <c r="AQ352" s="264"/>
      <c r="AR352" s="6"/>
    </row>
    <row r="353" spans="5:44">
      <c r="E353" s="264"/>
      <c r="F353" s="6"/>
      <c r="P353" s="264"/>
      <c r="Q353" s="6"/>
      <c r="Y353" s="264"/>
      <c r="Z353" s="6"/>
      <c r="AG353" s="264"/>
      <c r="AH353" s="6"/>
      <c r="AQ353" s="264"/>
      <c r="AR353" s="6"/>
    </row>
    <row r="354" spans="5:44">
      <c r="E354" s="264"/>
      <c r="F354" s="6"/>
      <c r="P354" s="264"/>
      <c r="Q354" s="6"/>
      <c r="Y354" s="264"/>
      <c r="Z354" s="6"/>
      <c r="AG354" s="264"/>
      <c r="AH354" s="6"/>
      <c r="AQ354" s="264"/>
      <c r="AR354" s="6"/>
    </row>
    <row r="355" spans="5:44">
      <c r="E355" s="264"/>
      <c r="F355" s="6"/>
      <c r="P355" s="264"/>
      <c r="Q355" s="6"/>
      <c r="Y355" s="264"/>
      <c r="Z355" s="6"/>
      <c r="AG355" s="264"/>
      <c r="AH355" s="6"/>
      <c r="AQ355" s="264"/>
      <c r="AR355" s="6"/>
    </row>
    <row r="356" spans="5:44">
      <c r="E356" s="264"/>
      <c r="F356" s="6"/>
      <c r="P356" s="264"/>
      <c r="Q356" s="6"/>
      <c r="Y356" s="264"/>
      <c r="Z356" s="6"/>
      <c r="AG356" s="264"/>
      <c r="AH356" s="6"/>
      <c r="AQ356" s="264"/>
      <c r="AR356" s="6"/>
    </row>
    <row r="357" spans="5:44">
      <c r="E357" s="264"/>
      <c r="F357" s="6"/>
      <c r="P357" s="264"/>
      <c r="Q357" s="6"/>
      <c r="Y357" s="264"/>
      <c r="Z357" s="6"/>
      <c r="AG357" s="264"/>
      <c r="AH357" s="6"/>
      <c r="AQ357" s="264"/>
      <c r="AR357" s="6"/>
    </row>
    <row r="358" spans="5:44">
      <c r="E358" s="264"/>
      <c r="F358" s="6"/>
      <c r="P358" s="264"/>
      <c r="Q358" s="6"/>
      <c r="Y358" s="264"/>
      <c r="Z358" s="6"/>
      <c r="AG358" s="264"/>
      <c r="AH358" s="6"/>
      <c r="AQ358" s="264"/>
      <c r="AR358" s="6"/>
    </row>
    <row r="359" spans="5:44">
      <c r="E359" s="264"/>
      <c r="F359" s="6"/>
      <c r="P359" s="264"/>
      <c r="Q359" s="6"/>
      <c r="Y359" s="264"/>
      <c r="Z359" s="6"/>
      <c r="AG359" s="264"/>
      <c r="AH359" s="6"/>
      <c r="AQ359" s="264"/>
      <c r="AR359" s="6"/>
    </row>
    <row r="360" spans="5:44">
      <c r="E360" s="264"/>
      <c r="F360" s="6"/>
      <c r="P360" s="264"/>
      <c r="Q360" s="6"/>
      <c r="Y360" s="264"/>
      <c r="Z360" s="6"/>
      <c r="AG360" s="264"/>
      <c r="AH360" s="6"/>
      <c r="AQ360" s="264"/>
      <c r="AR360" s="6"/>
    </row>
    <row r="361" spans="5:44">
      <c r="E361" s="264"/>
      <c r="F361" s="6"/>
      <c r="P361" s="264"/>
      <c r="Q361" s="6"/>
      <c r="Y361" s="264"/>
      <c r="Z361" s="6"/>
      <c r="AG361" s="264"/>
      <c r="AH361" s="6"/>
      <c r="AQ361" s="264"/>
      <c r="AR361" s="6"/>
    </row>
    <row r="362" spans="5:44">
      <c r="E362" s="264"/>
      <c r="F362" s="6"/>
      <c r="P362" s="264"/>
      <c r="Q362" s="6"/>
      <c r="Y362" s="264"/>
      <c r="Z362" s="6"/>
      <c r="AG362" s="264"/>
      <c r="AH362" s="6"/>
      <c r="AQ362" s="264"/>
      <c r="AR362" s="6"/>
    </row>
    <row r="363" spans="5:44">
      <c r="E363" s="264"/>
      <c r="F363" s="6"/>
      <c r="P363" s="264"/>
      <c r="Q363" s="6"/>
      <c r="Y363" s="264"/>
      <c r="Z363" s="6"/>
      <c r="AG363" s="264"/>
      <c r="AH363" s="6"/>
      <c r="AQ363" s="264"/>
      <c r="AR363" s="6"/>
    </row>
    <row r="364" spans="5:44">
      <c r="E364" s="264"/>
      <c r="F364" s="6"/>
      <c r="P364" s="264"/>
      <c r="Q364" s="6"/>
      <c r="Y364" s="264"/>
      <c r="Z364" s="6"/>
      <c r="AG364" s="264"/>
      <c r="AH364" s="6"/>
      <c r="AQ364" s="264"/>
      <c r="AR364" s="6"/>
    </row>
    <row r="365" spans="5:44">
      <c r="E365" s="264"/>
      <c r="F365" s="6"/>
      <c r="P365" s="264"/>
      <c r="Q365" s="6"/>
      <c r="Y365" s="264"/>
      <c r="Z365" s="6"/>
      <c r="AG365" s="264"/>
      <c r="AH365" s="6"/>
      <c r="AQ365" s="264"/>
      <c r="AR365" s="6"/>
    </row>
    <row r="366" spans="5:44">
      <c r="E366" s="264"/>
      <c r="F366" s="6"/>
      <c r="P366" s="264"/>
      <c r="Q366" s="6"/>
      <c r="Y366" s="264"/>
      <c r="Z366" s="6"/>
      <c r="AG366" s="264"/>
      <c r="AH366" s="6"/>
      <c r="AQ366" s="264"/>
      <c r="AR366" s="6"/>
    </row>
    <row r="367" spans="5:44">
      <c r="E367" s="264"/>
      <c r="F367" s="6"/>
      <c r="P367" s="264"/>
      <c r="Q367" s="6"/>
      <c r="Y367" s="264"/>
      <c r="Z367" s="6"/>
      <c r="AG367" s="264"/>
      <c r="AH367" s="6"/>
      <c r="AQ367" s="264"/>
      <c r="AR367" s="6"/>
    </row>
    <row r="368" spans="5:44">
      <c r="E368" s="264"/>
      <c r="F368" s="6"/>
      <c r="P368" s="264"/>
      <c r="Q368" s="6"/>
      <c r="Y368" s="264"/>
      <c r="Z368" s="6"/>
      <c r="AG368" s="264"/>
      <c r="AH368" s="6"/>
      <c r="AQ368" s="264"/>
      <c r="AR368" s="6"/>
    </row>
    <row r="369" spans="5:44">
      <c r="E369" s="264"/>
      <c r="F369" s="6"/>
      <c r="P369" s="264"/>
      <c r="Q369" s="6"/>
      <c r="Y369" s="264"/>
      <c r="Z369" s="6"/>
      <c r="AG369" s="264"/>
      <c r="AH369" s="6"/>
      <c r="AQ369" s="264"/>
      <c r="AR369" s="6"/>
    </row>
    <row r="370" spans="5:44">
      <c r="E370" s="264"/>
      <c r="F370" s="6"/>
      <c r="P370" s="264"/>
      <c r="Q370" s="6"/>
      <c r="Y370" s="264"/>
      <c r="Z370" s="6"/>
      <c r="AG370" s="264"/>
      <c r="AH370" s="6"/>
      <c r="AQ370" s="264"/>
      <c r="AR370" s="6"/>
    </row>
    <row r="371" spans="5:44">
      <c r="E371" s="264"/>
      <c r="F371" s="6"/>
      <c r="P371" s="264"/>
      <c r="Q371" s="6"/>
      <c r="Y371" s="264"/>
      <c r="Z371" s="6"/>
      <c r="AG371" s="264"/>
      <c r="AH371" s="6"/>
      <c r="AQ371" s="264"/>
      <c r="AR371" s="6"/>
    </row>
    <row r="372" spans="5:44">
      <c r="E372" s="264"/>
      <c r="F372" s="6"/>
      <c r="P372" s="264"/>
      <c r="Q372" s="6"/>
      <c r="Y372" s="264"/>
      <c r="Z372" s="6"/>
      <c r="AG372" s="264"/>
      <c r="AH372" s="6"/>
      <c r="AQ372" s="264"/>
      <c r="AR372" s="6"/>
    </row>
    <row r="373" spans="5:44">
      <c r="E373" s="264"/>
      <c r="F373" s="6"/>
      <c r="P373" s="264"/>
      <c r="Q373" s="6"/>
      <c r="Y373" s="264"/>
      <c r="Z373" s="6"/>
      <c r="AG373" s="264"/>
      <c r="AH373" s="6"/>
      <c r="AQ373" s="264"/>
      <c r="AR373" s="6"/>
    </row>
    <row r="374" spans="5:44">
      <c r="E374" s="264"/>
      <c r="F374" s="6"/>
      <c r="P374" s="264"/>
      <c r="Q374" s="6"/>
      <c r="Y374" s="264"/>
      <c r="Z374" s="6"/>
      <c r="AG374" s="264"/>
      <c r="AH374" s="6"/>
      <c r="AQ374" s="264"/>
      <c r="AR374" s="6"/>
    </row>
    <row r="375" spans="5:44">
      <c r="E375" s="264"/>
      <c r="F375" s="6"/>
      <c r="P375" s="264"/>
      <c r="Q375" s="6"/>
      <c r="Y375" s="264"/>
      <c r="Z375" s="6"/>
      <c r="AG375" s="264"/>
      <c r="AH375" s="6"/>
      <c r="AQ375" s="264"/>
      <c r="AR375" s="6"/>
    </row>
    <row r="376" spans="5:44">
      <c r="E376" s="264"/>
      <c r="F376" s="6"/>
      <c r="P376" s="264"/>
      <c r="Q376" s="6"/>
      <c r="Y376" s="264"/>
      <c r="Z376" s="6"/>
      <c r="AG376" s="264"/>
      <c r="AH376" s="6"/>
      <c r="AQ376" s="264"/>
      <c r="AR376" s="6"/>
    </row>
    <row r="377" spans="5:44">
      <c r="E377" s="264"/>
      <c r="F377" s="6"/>
      <c r="P377" s="264"/>
      <c r="Q377" s="6"/>
      <c r="Y377" s="264"/>
      <c r="Z377" s="6"/>
      <c r="AG377" s="264"/>
      <c r="AH377" s="6"/>
      <c r="AQ377" s="264"/>
      <c r="AR377" s="6"/>
    </row>
    <row r="378" spans="5:44">
      <c r="E378" s="264"/>
      <c r="F378" s="6"/>
      <c r="P378" s="264"/>
      <c r="Q378" s="6"/>
      <c r="Y378" s="264"/>
      <c r="Z378" s="6"/>
      <c r="AG378" s="264"/>
      <c r="AH378" s="6"/>
      <c r="AQ378" s="264"/>
      <c r="AR378" s="6"/>
    </row>
    <row r="379" spans="5:44">
      <c r="E379" s="264"/>
      <c r="F379" s="6"/>
      <c r="P379" s="264"/>
      <c r="Q379" s="6"/>
      <c r="Y379" s="264"/>
      <c r="Z379" s="6"/>
      <c r="AG379" s="264"/>
      <c r="AH379" s="6"/>
      <c r="AQ379" s="264"/>
      <c r="AR379" s="6"/>
    </row>
    <row r="380" spans="5:44">
      <c r="E380" s="264"/>
      <c r="F380" s="6"/>
      <c r="P380" s="264"/>
      <c r="Q380" s="6"/>
      <c r="Y380" s="264"/>
      <c r="Z380" s="6"/>
      <c r="AG380" s="264"/>
      <c r="AH380" s="6"/>
      <c r="AQ380" s="264"/>
      <c r="AR380" s="6"/>
    </row>
    <row r="381" spans="5:44">
      <c r="E381" s="264"/>
      <c r="F381" s="6"/>
      <c r="P381" s="264"/>
      <c r="Q381" s="6"/>
      <c r="Y381" s="264"/>
      <c r="Z381" s="6"/>
      <c r="AG381" s="264"/>
      <c r="AH381" s="6"/>
      <c r="AQ381" s="264"/>
      <c r="AR381" s="6"/>
    </row>
    <row r="382" spans="5:44">
      <c r="E382" s="264"/>
      <c r="F382" s="6"/>
      <c r="P382" s="264"/>
      <c r="Q382" s="6"/>
      <c r="Y382" s="264"/>
      <c r="Z382" s="6"/>
      <c r="AG382" s="264"/>
      <c r="AH382" s="6"/>
      <c r="AQ382" s="264"/>
      <c r="AR382" s="6"/>
    </row>
    <row r="383" spans="5:44">
      <c r="E383" s="264"/>
      <c r="F383" s="6"/>
      <c r="P383" s="264"/>
      <c r="Q383" s="6"/>
      <c r="Y383" s="264"/>
      <c r="Z383" s="6"/>
      <c r="AG383" s="264"/>
      <c r="AH383" s="6"/>
      <c r="AQ383" s="264"/>
      <c r="AR383" s="6"/>
    </row>
    <row r="384" spans="5:44">
      <c r="E384" s="264"/>
      <c r="F384" s="6"/>
      <c r="P384" s="264"/>
      <c r="Q384" s="6"/>
      <c r="Y384" s="264"/>
      <c r="Z384" s="6"/>
      <c r="AG384" s="264"/>
      <c r="AH384" s="6"/>
      <c r="AQ384" s="264"/>
      <c r="AR384" s="6"/>
    </row>
    <row r="385" spans="5:44">
      <c r="E385" s="264"/>
      <c r="F385" s="6"/>
      <c r="P385" s="264"/>
      <c r="Q385" s="6"/>
      <c r="Y385" s="264"/>
      <c r="Z385" s="6"/>
      <c r="AG385" s="264"/>
      <c r="AH385" s="6"/>
      <c r="AQ385" s="264"/>
      <c r="AR385" s="6"/>
    </row>
    <row r="386" spans="5:44">
      <c r="E386" s="264"/>
      <c r="F386" s="6"/>
      <c r="P386" s="264"/>
      <c r="Q386" s="6"/>
      <c r="Y386" s="264"/>
      <c r="Z386" s="6"/>
      <c r="AG386" s="264"/>
      <c r="AH386" s="6"/>
      <c r="AQ386" s="264"/>
      <c r="AR386" s="6"/>
    </row>
    <row r="387" spans="5:44">
      <c r="E387" s="264"/>
      <c r="F387" s="6"/>
      <c r="P387" s="264"/>
      <c r="Q387" s="6"/>
      <c r="Y387" s="264"/>
      <c r="Z387" s="6"/>
      <c r="AG387" s="264"/>
      <c r="AH387" s="6"/>
      <c r="AQ387" s="264"/>
      <c r="AR387" s="6"/>
    </row>
    <row r="388" spans="5:44">
      <c r="E388" s="264"/>
      <c r="F388" s="6"/>
      <c r="P388" s="264"/>
      <c r="Q388" s="6"/>
      <c r="Y388" s="264"/>
      <c r="Z388" s="6"/>
      <c r="AG388" s="264"/>
      <c r="AH388" s="6"/>
      <c r="AQ388" s="264"/>
      <c r="AR388" s="6"/>
    </row>
    <row r="389" spans="5:44">
      <c r="E389" s="264"/>
      <c r="F389" s="6"/>
      <c r="P389" s="264"/>
      <c r="Q389" s="6"/>
      <c r="Y389" s="264"/>
      <c r="Z389" s="6"/>
      <c r="AG389" s="264"/>
      <c r="AH389" s="6"/>
      <c r="AQ389" s="264"/>
      <c r="AR389" s="6"/>
    </row>
    <row r="390" spans="5:44">
      <c r="E390" s="264"/>
      <c r="F390" s="6"/>
      <c r="P390" s="264"/>
      <c r="Q390" s="6"/>
      <c r="Y390" s="264"/>
      <c r="Z390" s="6"/>
      <c r="AG390" s="264"/>
      <c r="AH390" s="6"/>
      <c r="AQ390" s="264"/>
      <c r="AR390" s="6"/>
    </row>
    <row r="391" spans="5:44">
      <c r="E391" s="264"/>
      <c r="F391" s="6"/>
      <c r="P391" s="264"/>
      <c r="Q391" s="6"/>
      <c r="Y391" s="264"/>
      <c r="Z391" s="6"/>
      <c r="AG391" s="264"/>
      <c r="AH391" s="6"/>
      <c r="AQ391" s="264"/>
      <c r="AR391" s="6"/>
    </row>
    <row r="392" spans="5:44">
      <c r="E392" s="264"/>
      <c r="F392" s="6"/>
      <c r="P392" s="264"/>
      <c r="Q392" s="6"/>
      <c r="Y392" s="264"/>
      <c r="Z392" s="6"/>
      <c r="AG392" s="264"/>
      <c r="AH392" s="6"/>
      <c r="AQ392" s="264"/>
      <c r="AR392" s="6"/>
    </row>
    <row r="393" spans="5:44">
      <c r="E393" s="264"/>
      <c r="F393" s="6"/>
      <c r="P393" s="264"/>
      <c r="Q393" s="6"/>
      <c r="Y393" s="264"/>
      <c r="Z393" s="6"/>
      <c r="AG393" s="264"/>
      <c r="AH393" s="6"/>
      <c r="AQ393" s="264"/>
      <c r="AR393" s="6"/>
    </row>
    <row r="394" spans="5:44">
      <c r="E394" s="264"/>
      <c r="F394" s="6"/>
      <c r="P394" s="264"/>
      <c r="Q394" s="6"/>
      <c r="Y394" s="264"/>
      <c r="Z394" s="6"/>
      <c r="AG394" s="264"/>
      <c r="AH394" s="6"/>
      <c r="AQ394" s="264"/>
      <c r="AR394" s="6"/>
    </row>
    <row r="395" spans="5:44">
      <c r="E395" s="264"/>
      <c r="F395" s="6"/>
      <c r="P395" s="264"/>
      <c r="Q395" s="6"/>
      <c r="Y395" s="264"/>
      <c r="Z395" s="6"/>
      <c r="AG395" s="264"/>
      <c r="AH395" s="6"/>
      <c r="AQ395" s="264"/>
      <c r="AR395" s="6"/>
    </row>
    <row r="396" spans="5:44">
      <c r="E396" s="264"/>
      <c r="F396" s="6"/>
      <c r="P396" s="264"/>
      <c r="Q396" s="6"/>
      <c r="Y396" s="264"/>
      <c r="Z396" s="6"/>
      <c r="AG396" s="264"/>
      <c r="AH396" s="6"/>
      <c r="AQ396" s="264"/>
      <c r="AR396" s="6"/>
    </row>
    <row r="397" spans="5:44">
      <c r="E397" s="264"/>
      <c r="F397" s="6"/>
      <c r="P397" s="264"/>
      <c r="Q397" s="6"/>
      <c r="Y397" s="264"/>
      <c r="Z397" s="6"/>
      <c r="AG397" s="264"/>
      <c r="AH397" s="6"/>
      <c r="AQ397" s="264"/>
      <c r="AR397" s="6"/>
    </row>
    <row r="398" spans="5:44">
      <c r="E398" s="264"/>
      <c r="F398" s="6"/>
      <c r="P398" s="264"/>
      <c r="Q398" s="6"/>
      <c r="Y398" s="264"/>
      <c r="Z398" s="6"/>
      <c r="AG398" s="264"/>
      <c r="AH398" s="6"/>
      <c r="AQ398" s="264"/>
      <c r="AR398" s="6"/>
    </row>
    <row r="399" spans="5:44">
      <c r="E399" s="264"/>
      <c r="F399" s="6"/>
      <c r="P399" s="264"/>
      <c r="Q399" s="6"/>
      <c r="Y399" s="264"/>
      <c r="Z399" s="6"/>
      <c r="AG399" s="264"/>
      <c r="AH399" s="6"/>
      <c r="AQ399" s="264"/>
      <c r="AR399" s="6"/>
    </row>
    <row r="400" spans="5:44">
      <c r="E400" s="264"/>
      <c r="F400" s="6"/>
      <c r="P400" s="264"/>
      <c r="Q400" s="6"/>
      <c r="Y400" s="264"/>
      <c r="Z400" s="6"/>
      <c r="AG400" s="264"/>
      <c r="AH400" s="6"/>
      <c r="AQ400" s="264"/>
      <c r="AR400" s="6"/>
    </row>
    <row r="401" spans="5:44">
      <c r="E401" s="264"/>
      <c r="F401" s="6"/>
      <c r="P401" s="264"/>
      <c r="Q401" s="6"/>
      <c r="Y401" s="264"/>
      <c r="Z401" s="6"/>
      <c r="AG401" s="264"/>
      <c r="AH401" s="6"/>
      <c r="AQ401" s="264"/>
      <c r="AR401" s="6"/>
    </row>
    <row r="402" spans="5:44">
      <c r="E402" s="264"/>
      <c r="F402" s="6"/>
      <c r="P402" s="264"/>
      <c r="Q402" s="6"/>
      <c r="Y402" s="264"/>
      <c r="Z402" s="6"/>
      <c r="AG402" s="264"/>
      <c r="AH402" s="6"/>
      <c r="AQ402" s="264"/>
      <c r="AR402" s="6"/>
    </row>
    <row r="403" spans="5:44">
      <c r="E403" s="264"/>
      <c r="F403" s="6"/>
      <c r="P403" s="264"/>
      <c r="Q403" s="6"/>
      <c r="Y403" s="264"/>
      <c r="Z403" s="6"/>
      <c r="AG403" s="264"/>
      <c r="AH403" s="6"/>
      <c r="AQ403" s="264"/>
      <c r="AR403" s="6"/>
    </row>
    <row r="404" spans="5:44">
      <c r="E404" s="264"/>
      <c r="F404" s="6"/>
      <c r="P404" s="264"/>
      <c r="Q404" s="6"/>
      <c r="Y404" s="264"/>
      <c r="Z404" s="6"/>
      <c r="AG404" s="264"/>
      <c r="AH404" s="6"/>
      <c r="AQ404" s="264"/>
      <c r="AR404" s="6"/>
    </row>
    <row r="405" spans="5:44">
      <c r="E405" s="264"/>
      <c r="F405" s="6"/>
      <c r="P405" s="264"/>
      <c r="Q405" s="6"/>
      <c r="Y405" s="264"/>
      <c r="Z405" s="6"/>
      <c r="AG405" s="264"/>
      <c r="AH405" s="6"/>
      <c r="AQ405" s="264"/>
      <c r="AR405" s="6"/>
    </row>
    <row r="406" spans="5:44">
      <c r="E406" s="264"/>
      <c r="F406" s="6"/>
      <c r="P406" s="264"/>
      <c r="Q406" s="6"/>
      <c r="Y406" s="264"/>
      <c r="Z406" s="6"/>
      <c r="AG406" s="264"/>
      <c r="AH406" s="6"/>
      <c r="AQ406" s="264"/>
      <c r="AR406" s="6"/>
    </row>
    <row r="407" spans="5:44">
      <c r="E407" s="264"/>
      <c r="F407" s="6"/>
      <c r="P407" s="264"/>
      <c r="Q407" s="6"/>
      <c r="Y407" s="264"/>
      <c r="Z407" s="6"/>
      <c r="AG407" s="264"/>
      <c r="AH407" s="6"/>
      <c r="AQ407" s="264"/>
      <c r="AR407" s="6"/>
    </row>
    <row r="408" spans="5:44">
      <c r="E408" s="264"/>
      <c r="F408" s="6"/>
      <c r="P408" s="264"/>
      <c r="Q408" s="6"/>
      <c r="Y408" s="264"/>
      <c r="Z408" s="6"/>
      <c r="AG408" s="264"/>
      <c r="AH408" s="6"/>
      <c r="AQ408" s="264"/>
      <c r="AR408" s="6"/>
    </row>
    <row r="409" spans="5:44">
      <c r="E409" s="264"/>
      <c r="F409" s="6"/>
      <c r="P409" s="264"/>
      <c r="Q409" s="6"/>
      <c r="Y409" s="264"/>
      <c r="Z409" s="6"/>
      <c r="AG409" s="264"/>
      <c r="AH409" s="6"/>
      <c r="AQ409" s="264"/>
      <c r="AR409" s="6"/>
    </row>
    <row r="410" spans="5:44">
      <c r="E410" s="264"/>
      <c r="F410" s="6"/>
      <c r="P410" s="264"/>
      <c r="Q410" s="6"/>
      <c r="Y410" s="264"/>
      <c r="Z410" s="6"/>
      <c r="AG410" s="264"/>
      <c r="AH410" s="6"/>
      <c r="AQ410" s="264"/>
      <c r="AR410" s="6"/>
    </row>
    <row r="411" spans="5:44">
      <c r="E411" s="264"/>
      <c r="F411" s="6"/>
      <c r="P411" s="264"/>
      <c r="Q411" s="6"/>
      <c r="Y411" s="264"/>
      <c r="Z411" s="6"/>
      <c r="AG411" s="264"/>
      <c r="AH411" s="6"/>
      <c r="AQ411" s="264"/>
      <c r="AR411" s="6"/>
    </row>
    <row r="412" spans="5:44">
      <c r="E412" s="264"/>
      <c r="F412" s="6"/>
      <c r="P412" s="264"/>
      <c r="Q412" s="6"/>
      <c r="Y412" s="264"/>
      <c r="Z412" s="6"/>
      <c r="AG412" s="264"/>
      <c r="AH412" s="6"/>
      <c r="AQ412" s="264"/>
      <c r="AR412" s="6"/>
    </row>
    <row r="413" spans="5:44">
      <c r="E413" s="264"/>
      <c r="F413" s="6"/>
      <c r="P413" s="264"/>
      <c r="Q413" s="6"/>
      <c r="Y413" s="264"/>
      <c r="Z413" s="6"/>
      <c r="AG413" s="264"/>
      <c r="AH413" s="6"/>
      <c r="AQ413" s="264"/>
      <c r="AR413" s="6"/>
    </row>
    <row r="414" spans="5:44">
      <c r="E414" s="264"/>
      <c r="F414" s="6"/>
      <c r="P414" s="264"/>
      <c r="Q414" s="6"/>
      <c r="Y414" s="264"/>
      <c r="Z414" s="6"/>
      <c r="AG414" s="264"/>
      <c r="AH414" s="6"/>
      <c r="AQ414" s="264"/>
      <c r="AR414" s="6"/>
    </row>
    <row r="415" spans="5:44">
      <c r="E415" s="264"/>
      <c r="F415" s="6"/>
      <c r="P415" s="264"/>
      <c r="Q415" s="6"/>
      <c r="Y415" s="264"/>
      <c r="Z415" s="6"/>
      <c r="AG415" s="264"/>
      <c r="AH415" s="6"/>
      <c r="AQ415" s="264"/>
      <c r="AR415" s="6"/>
    </row>
    <row r="416" spans="5:44">
      <c r="E416" s="264"/>
      <c r="F416" s="6"/>
      <c r="P416" s="264"/>
      <c r="Q416" s="6"/>
      <c r="Y416" s="264"/>
      <c r="Z416" s="6"/>
      <c r="AG416" s="264"/>
      <c r="AH416" s="6"/>
      <c r="AQ416" s="264"/>
      <c r="AR416" s="6"/>
    </row>
    <row r="417" spans="5:44">
      <c r="E417" s="264"/>
      <c r="F417" s="6"/>
      <c r="P417" s="264"/>
      <c r="Q417" s="6"/>
      <c r="Y417" s="264"/>
      <c r="Z417" s="6"/>
      <c r="AG417" s="264"/>
      <c r="AH417" s="6"/>
      <c r="AQ417" s="264"/>
      <c r="AR417" s="6"/>
    </row>
    <row r="418" spans="5:44">
      <c r="E418" s="264"/>
      <c r="F418" s="6"/>
      <c r="P418" s="264"/>
      <c r="Q418" s="6"/>
      <c r="Y418" s="264"/>
      <c r="Z418" s="6"/>
      <c r="AG418" s="264"/>
      <c r="AH418" s="6"/>
      <c r="AQ418" s="264"/>
      <c r="AR418" s="6"/>
    </row>
    <row r="419" spans="5:44">
      <c r="E419" s="264"/>
      <c r="F419" s="6"/>
      <c r="P419" s="264"/>
      <c r="Q419" s="6"/>
      <c r="Y419" s="264"/>
      <c r="Z419" s="6"/>
      <c r="AG419" s="264"/>
      <c r="AH419" s="6"/>
      <c r="AQ419" s="264"/>
      <c r="AR419" s="6"/>
    </row>
    <row r="420" spans="5:44">
      <c r="E420" s="264"/>
      <c r="F420" s="6"/>
      <c r="P420" s="264"/>
      <c r="Q420" s="6"/>
      <c r="Y420" s="264"/>
      <c r="Z420" s="6"/>
      <c r="AG420" s="264"/>
      <c r="AH420" s="6"/>
      <c r="AQ420" s="264"/>
      <c r="AR420" s="6"/>
    </row>
    <row r="421" spans="5:44">
      <c r="E421" s="264"/>
      <c r="F421" s="6"/>
      <c r="P421" s="264"/>
      <c r="Q421" s="6"/>
      <c r="Y421" s="264"/>
      <c r="Z421" s="6"/>
      <c r="AG421" s="264"/>
      <c r="AH421" s="6"/>
      <c r="AQ421" s="264"/>
      <c r="AR421" s="6"/>
    </row>
    <row r="422" spans="5:44">
      <c r="E422" s="264"/>
      <c r="F422" s="6"/>
      <c r="P422" s="264"/>
      <c r="Q422" s="6"/>
      <c r="Y422" s="264"/>
      <c r="Z422" s="6"/>
      <c r="AG422" s="264"/>
      <c r="AH422" s="6"/>
      <c r="AQ422" s="264"/>
      <c r="AR422" s="6"/>
    </row>
    <row r="423" spans="5:44">
      <c r="E423" s="264"/>
      <c r="F423" s="6"/>
      <c r="P423" s="264"/>
      <c r="Q423" s="6"/>
      <c r="Y423" s="264"/>
      <c r="Z423" s="6"/>
      <c r="AG423" s="264"/>
      <c r="AH423" s="6"/>
      <c r="AQ423" s="264"/>
      <c r="AR423" s="6"/>
    </row>
    <row r="424" spans="5:44">
      <c r="E424" s="264"/>
      <c r="F424" s="6"/>
      <c r="P424" s="264"/>
      <c r="Q424" s="6"/>
      <c r="Y424" s="264"/>
      <c r="Z424" s="6"/>
      <c r="AG424" s="264"/>
      <c r="AH424" s="6"/>
      <c r="AQ424" s="264"/>
      <c r="AR424" s="6"/>
    </row>
    <row r="425" spans="5:44">
      <c r="E425" s="264"/>
      <c r="F425" s="6"/>
      <c r="P425" s="264"/>
      <c r="Q425" s="6"/>
      <c r="Y425" s="264"/>
      <c r="Z425" s="6"/>
      <c r="AG425" s="264"/>
      <c r="AH425" s="6"/>
      <c r="AQ425" s="264"/>
      <c r="AR425" s="6"/>
    </row>
    <row r="426" spans="5:44">
      <c r="E426" s="264"/>
      <c r="F426" s="6"/>
      <c r="P426" s="264"/>
      <c r="Q426" s="6"/>
      <c r="Y426" s="264"/>
      <c r="Z426" s="6"/>
      <c r="AG426" s="264"/>
      <c r="AH426" s="6"/>
      <c r="AQ426" s="264"/>
      <c r="AR426" s="6"/>
    </row>
    <row r="427" spans="5:44">
      <c r="E427" s="264"/>
      <c r="F427" s="6"/>
      <c r="P427" s="264"/>
      <c r="Q427" s="6"/>
      <c r="Y427" s="264"/>
      <c r="Z427" s="6"/>
      <c r="AG427" s="264"/>
      <c r="AH427" s="6"/>
      <c r="AQ427" s="264"/>
      <c r="AR427" s="6"/>
    </row>
    <row r="428" spans="5:44">
      <c r="E428" s="264"/>
      <c r="F428" s="6"/>
      <c r="P428" s="264"/>
      <c r="Q428" s="6"/>
      <c r="Y428" s="264"/>
      <c r="Z428" s="6"/>
      <c r="AG428" s="264"/>
      <c r="AH428" s="6"/>
      <c r="AQ428" s="264"/>
      <c r="AR428" s="6"/>
    </row>
    <row r="429" spans="5:44">
      <c r="E429" s="264"/>
      <c r="F429" s="6"/>
      <c r="P429" s="264"/>
      <c r="Q429" s="6"/>
      <c r="Y429" s="264"/>
      <c r="Z429" s="6"/>
      <c r="AG429" s="264"/>
      <c r="AH429" s="6"/>
      <c r="AQ429" s="264"/>
      <c r="AR429" s="6"/>
    </row>
    <row r="430" spans="5:44">
      <c r="E430" s="264"/>
      <c r="F430" s="6"/>
      <c r="P430" s="264"/>
      <c r="Q430" s="6"/>
      <c r="Y430" s="264"/>
      <c r="Z430" s="6"/>
      <c r="AG430" s="264"/>
      <c r="AH430" s="6"/>
      <c r="AQ430" s="264"/>
      <c r="AR430" s="6"/>
    </row>
    <row r="431" spans="5:44">
      <c r="E431" s="264"/>
      <c r="F431" s="6"/>
      <c r="P431" s="264"/>
      <c r="Q431" s="6"/>
      <c r="Y431" s="264"/>
      <c r="Z431" s="6"/>
      <c r="AG431" s="264"/>
      <c r="AH431" s="6"/>
      <c r="AQ431" s="264"/>
      <c r="AR431" s="6"/>
    </row>
    <row r="432" spans="5:44">
      <c r="E432" s="264"/>
      <c r="F432" s="6"/>
      <c r="P432" s="264"/>
      <c r="Q432" s="6"/>
      <c r="Y432" s="264"/>
      <c r="Z432" s="6"/>
      <c r="AG432" s="264"/>
      <c r="AH432" s="6"/>
      <c r="AQ432" s="264"/>
      <c r="AR432" s="6"/>
    </row>
    <row r="433" spans="5:44">
      <c r="E433" s="264"/>
      <c r="F433" s="6"/>
      <c r="P433" s="264"/>
      <c r="Q433" s="6"/>
      <c r="Y433" s="264"/>
      <c r="Z433" s="6"/>
      <c r="AG433" s="264"/>
      <c r="AH433" s="6"/>
      <c r="AQ433" s="264"/>
      <c r="AR433" s="6"/>
    </row>
    <row r="434" spans="5:44">
      <c r="E434" s="264"/>
      <c r="F434" s="6"/>
      <c r="P434" s="264"/>
      <c r="Q434" s="6"/>
      <c r="Y434" s="264"/>
      <c r="Z434" s="6"/>
      <c r="AG434" s="264"/>
      <c r="AH434" s="6"/>
      <c r="AQ434" s="264"/>
      <c r="AR434" s="6"/>
    </row>
    <row r="435" spans="5:44">
      <c r="E435" s="264"/>
      <c r="F435" s="6"/>
      <c r="P435" s="264"/>
      <c r="Q435" s="6"/>
      <c r="Y435" s="264"/>
      <c r="Z435" s="6"/>
      <c r="AG435" s="264"/>
      <c r="AH435" s="6"/>
      <c r="AQ435" s="264"/>
      <c r="AR435" s="6"/>
    </row>
    <row r="436" spans="5:44">
      <c r="E436" s="264"/>
      <c r="F436" s="6"/>
      <c r="P436" s="264"/>
      <c r="Q436" s="6"/>
      <c r="Y436" s="264"/>
      <c r="Z436" s="6"/>
      <c r="AG436" s="264"/>
      <c r="AH436" s="6"/>
      <c r="AQ436" s="264"/>
      <c r="AR436" s="6"/>
    </row>
    <row r="437" spans="5:44">
      <c r="E437" s="264"/>
      <c r="F437" s="6"/>
      <c r="P437" s="264"/>
      <c r="Q437" s="6"/>
      <c r="Y437" s="264"/>
      <c r="Z437" s="6"/>
      <c r="AG437" s="264"/>
      <c r="AH437" s="6"/>
      <c r="AQ437" s="264"/>
      <c r="AR437" s="6"/>
    </row>
    <row r="438" spans="5:44">
      <c r="E438" s="264"/>
      <c r="F438" s="6"/>
      <c r="P438" s="264"/>
      <c r="Q438" s="6"/>
      <c r="Y438" s="264"/>
      <c r="Z438" s="6"/>
      <c r="AG438" s="264"/>
      <c r="AH438" s="6"/>
      <c r="AQ438" s="264"/>
      <c r="AR438" s="6"/>
    </row>
    <row r="439" spans="5:44">
      <c r="E439" s="264"/>
      <c r="F439" s="6"/>
      <c r="P439" s="264"/>
      <c r="Q439" s="6"/>
      <c r="Y439" s="264"/>
      <c r="Z439" s="6"/>
      <c r="AG439" s="264"/>
      <c r="AH439" s="6"/>
      <c r="AQ439" s="264"/>
      <c r="AR439" s="6"/>
    </row>
    <row r="440" spans="5:44">
      <c r="E440" s="264"/>
      <c r="F440" s="6"/>
      <c r="P440" s="264"/>
      <c r="Q440" s="6"/>
      <c r="Y440" s="264"/>
      <c r="Z440" s="6"/>
      <c r="AG440" s="264"/>
      <c r="AH440" s="6"/>
      <c r="AQ440" s="264"/>
      <c r="AR440" s="6"/>
    </row>
    <row r="441" spans="5:44">
      <c r="E441" s="264"/>
      <c r="F441" s="6"/>
      <c r="P441" s="264"/>
      <c r="Q441" s="6"/>
      <c r="Y441" s="264"/>
      <c r="Z441" s="6"/>
      <c r="AG441" s="264"/>
      <c r="AH441" s="6"/>
      <c r="AQ441" s="264"/>
      <c r="AR441" s="6"/>
    </row>
    <row r="442" spans="5:44">
      <c r="E442" s="264"/>
      <c r="F442" s="6"/>
      <c r="P442" s="264"/>
      <c r="Q442" s="6"/>
      <c r="Y442" s="264"/>
      <c r="Z442" s="6"/>
      <c r="AG442" s="264"/>
      <c r="AH442" s="6"/>
      <c r="AQ442" s="264"/>
      <c r="AR442" s="6"/>
    </row>
    <row r="443" spans="5:44">
      <c r="E443" s="264"/>
      <c r="F443" s="6"/>
      <c r="P443" s="264"/>
      <c r="Q443" s="6"/>
      <c r="Y443" s="264"/>
      <c r="Z443" s="6"/>
      <c r="AG443" s="264"/>
      <c r="AH443" s="6"/>
      <c r="AQ443" s="264"/>
      <c r="AR443" s="6"/>
    </row>
    <row r="444" spans="5:44">
      <c r="E444" s="264"/>
      <c r="F444" s="6"/>
      <c r="P444" s="264"/>
      <c r="Q444" s="6"/>
      <c r="Y444" s="264"/>
      <c r="Z444" s="6"/>
      <c r="AG444" s="264"/>
      <c r="AH444" s="6"/>
      <c r="AQ444" s="264"/>
      <c r="AR444" s="6"/>
    </row>
    <row r="445" spans="5:44">
      <c r="E445" s="264"/>
      <c r="F445" s="6"/>
      <c r="P445" s="264"/>
      <c r="Q445" s="6"/>
      <c r="Y445" s="264"/>
      <c r="Z445" s="6"/>
      <c r="AG445" s="264"/>
      <c r="AH445" s="6"/>
      <c r="AQ445" s="264"/>
      <c r="AR445" s="6"/>
    </row>
    <row r="446" spans="5:44">
      <c r="E446" s="264"/>
      <c r="F446" s="6"/>
      <c r="P446" s="264"/>
      <c r="Q446" s="6"/>
      <c r="Y446" s="264"/>
      <c r="Z446" s="6"/>
      <c r="AG446" s="264"/>
      <c r="AH446" s="6"/>
      <c r="AQ446" s="264"/>
      <c r="AR446" s="6"/>
    </row>
    <row r="447" spans="5:44">
      <c r="E447" s="264"/>
      <c r="F447" s="6"/>
      <c r="P447" s="264"/>
      <c r="Q447" s="6"/>
      <c r="Y447" s="264"/>
      <c r="Z447" s="6"/>
      <c r="AG447" s="264"/>
      <c r="AH447" s="6"/>
      <c r="AQ447" s="264"/>
      <c r="AR447" s="6"/>
    </row>
    <row r="448" spans="5:44">
      <c r="E448" s="264"/>
      <c r="F448" s="6"/>
      <c r="P448" s="264"/>
      <c r="Q448" s="6"/>
      <c r="Y448" s="264"/>
      <c r="Z448" s="6"/>
      <c r="AG448" s="264"/>
      <c r="AH448" s="6"/>
      <c r="AQ448" s="264"/>
      <c r="AR448" s="6"/>
    </row>
    <row r="449" spans="5:44">
      <c r="E449" s="264"/>
      <c r="F449" s="6"/>
      <c r="P449" s="264"/>
      <c r="Q449" s="6"/>
      <c r="Y449" s="264"/>
      <c r="Z449" s="6"/>
      <c r="AG449" s="264"/>
      <c r="AH449" s="6"/>
      <c r="AQ449" s="264"/>
      <c r="AR449" s="6"/>
    </row>
    <row r="450" spans="5:44">
      <c r="E450" s="264"/>
      <c r="F450" s="6"/>
      <c r="P450" s="264"/>
      <c r="Q450" s="6"/>
      <c r="Y450" s="264"/>
      <c r="Z450" s="6"/>
      <c r="AG450" s="264"/>
      <c r="AH450" s="6"/>
      <c r="AQ450" s="264"/>
      <c r="AR450" s="6"/>
    </row>
    <row r="451" spans="5:44">
      <c r="E451" s="264"/>
      <c r="F451" s="6"/>
      <c r="P451" s="264"/>
      <c r="Q451" s="6"/>
      <c r="Y451" s="264"/>
      <c r="Z451" s="6"/>
      <c r="AG451" s="264"/>
      <c r="AH451" s="6"/>
      <c r="AQ451" s="264"/>
      <c r="AR451" s="6"/>
    </row>
    <row r="452" spans="5:44">
      <c r="E452" s="264"/>
      <c r="F452" s="6"/>
      <c r="P452" s="264"/>
      <c r="Q452" s="6"/>
      <c r="Y452" s="264"/>
      <c r="Z452" s="6"/>
      <c r="AG452" s="264"/>
      <c r="AH452" s="6"/>
      <c r="AQ452" s="264"/>
      <c r="AR452" s="6"/>
    </row>
    <row r="453" spans="5:44">
      <c r="E453" s="264"/>
      <c r="F453" s="6"/>
      <c r="P453" s="264"/>
      <c r="Q453" s="6"/>
      <c r="Y453" s="264"/>
      <c r="Z453" s="6"/>
      <c r="AG453" s="264"/>
      <c r="AH453" s="6"/>
      <c r="AQ453" s="264"/>
      <c r="AR453" s="6"/>
    </row>
    <row r="454" spans="5:44">
      <c r="E454" s="264"/>
      <c r="F454" s="6"/>
      <c r="P454" s="264"/>
      <c r="Q454" s="6"/>
      <c r="Y454" s="264"/>
      <c r="Z454" s="6"/>
      <c r="AG454" s="264"/>
      <c r="AH454" s="6"/>
      <c r="AQ454" s="264"/>
      <c r="AR454" s="6"/>
    </row>
    <row r="455" spans="5:44">
      <c r="E455" s="264"/>
      <c r="F455" s="6"/>
      <c r="P455" s="264"/>
      <c r="Q455" s="6"/>
      <c r="Y455" s="264"/>
      <c r="Z455" s="6"/>
      <c r="AG455" s="264"/>
      <c r="AH455" s="6"/>
      <c r="AQ455" s="264"/>
      <c r="AR455" s="6"/>
    </row>
    <row r="456" spans="5:44">
      <c r="E456" s="264"/>
      <c r="F456" s="6"/>
      <c r="P456" s="264"/>
      <c r="Q456" s="6"/>
      <c r="Y456" s="264"/>
      <c r="Z456" s="6"/>
      <c r="AG456" s="264"/>
      <c r="AH456" s="6"/>
      <c r="AQ456" s="264"/>
      <c r="AR456" s="6"/>
    </row>
    <row r="457" spans="5:44">
      <c r="E457" s="264"/>
      <c r="F457" s="6"/>
      <c r="P457" s="264"/>
      <c r="Q457" s="6"/>
      <c r="Y457" s="264"/>
      <c r="Z457" s="6"/>
      <c r="AG457" s="264"/>
      <c r="AH457" s="6"/>
      <c r="AQ457" s="264"/>
      <c r="AR457" s="6"/>
    </row>
    <row r="458" spans="5:44">
      <c r="E458" s="264"/>
      <c r="F458" s="6"/>
      <c r="P458" s="264"/>
      <c r="Q458" s="6"/>
      <c r="Y458" s="264"/>
      <c r="Z458" s="6"/>
      <c r="AG458" s="264"/>
      <c r="AH458" s="6"/>
      <c r="AQ458" s="264"/>
      <c r="AR458" s="6"/>
    </row>
    <row r="459" spans="5:44">
      <c r="E459" s="264"/>
      <c r="F459" s="6"/>
      <c r="P459" s="264"/>
      <c r="Q459" s="6"/>
      <c r="Y459" s="264"/>
      <c r="Z459" s="6"/>
      <c r="AG459" s="264"/>
      <c r="AH459" s="6"/>
      <c r="AQ459" s="264"/>
      <c r="AR459" s="6"/>
    </row>
    <row r="460" spans="5:44">
      <c r="E460" s="264"/>
      <c r="F460" s="6"/>
      <c r="P460" s="264"/>
      <c r="Q460" s="6"/>
      <c r="Y460" s="264"/>
      <c r="Z460" s="6"/>
      <c r="AG460" s="264"/>
      <c r="AH460" s="6"/>
      <c r="AQ460" s="264"/>
      <c r="AR460" s="6"/>
    </row>
    <row r="461" spans="5:44">
      <c r="E461" s="264"/>
      <c r="F461" s="6"/>
      <c r="P461" s="264"/>
      <c r="Q461" s="6"/>
      <c r="Y461" s="264"/>
      <c r="Z461" s="6"/>
      <c r="AG461" s="264"/>
      <c r="AH461" s="6"/>
      <c r="AQ461" s="264"/>
      <c r="AR461" s="6"/>
    </row>
    <row r="462" spans="5:44">
      <c r="E462" s="264"/>
      <c r="F462" s="6"/>
      <c r="P462" s="264"/>
      <c r="Q462" s="6"/>
      <c r="Y462" s="264"/>
      <c r="Z462" s="6"/>
      <c r="AG462" s="264"/>
      <c r="AH462" s="6"/>
      <c r="AQ462" s="264"/>
      <c r="AR462" s="6"/>
    </row>
    <row r="463" spans="5:44">
      <c r="E463" s="264"/>
      <c r="F463" s="6"/>
      <c r="P463" s="264"/>
      <c r="Q463" s="6"/>
      <c r="Y463" s="264"/>
      <c r="Z463" s="6"/>
      <c r="AG463" s="264"/>
      <c r="AH463" s="6"/>
      <c r="AQ463" s="264"/>
      <c r="AR463" s="6"/>
    </row>
    <row r="464" spans="5:44">
      <c r="E464" s="264"/>
      <c r="F464" s="6"/>
      <c r="P464" s="264"/>
      <c r="Q464" s="6"/>
      <c r="Y464" s="264"/>
      <c r="Z464" s="6"/>
      <c r="AG464" s="264"/>
      <c r="AH464" s="6"/>
      <c r="AQ464" s="264"/>
      <c r="AR464" s="6"/>
    </row>
    <row r="465" spans="5:44">
      <c r="E465" s="264"/>
      <c r="F465" s="6"/>
      <c r="P465" s="264"/>
      <c r="Q465" s="6"/>
      <c r="Y465" s="264"/>
      <c r="Z465" s="6"/>
      <c r="AG465" s="264"/>
      <c r="AH465" s="6"/>
      <c r="AQ465" s="264"/>
      <c r="AR465" s="6"/>
    </row>
    <row r="466" spans="5:44">
      <c r="E466" s="264"/>
      <c r="F466" s="6"/>
      <c r="P466" s="264"/>
      <c r="Q466" s="6"/>
      <c r="Y466" s="264"/>
      <c r="Z466" s="6"/>
      <c r="AG466" s="264"/>
      <c r="AH466" s="6"/>
      <c r="AQ466" s="264"/>
      <c r="AR466" s="6"/>
    </row>
    <row r="467" spans="5:44">
      <c r="E467" s="264"/>
      <c r="F467" s="6"/>
      <c r="P467" s="264"/>
      <c r="Q467" s="6"/>
      <c r="Y467" s="264"/>
      <c r="Z467" s="6"/>
      <c r="AG467" s="264"/>
      <c r="AH467" s="6"/>
      <c r="AQ467" s="264"/>
      <c r="AR467" s="6"/>
    </row>
    <row r="468" spans="5:44">
      <c r="E468" s="264"/>
      <c r="F468" s="6"/>
      <c r="P468" s="264"/>
      <c r="Q468" s="6"/>
      <c r="Y468" s="264"/>
      <c r="Z468" s="6"/>
      <c r="AG468" s="264"/>
      <c r="AH468" s="6"/>
      <c r="AQ468" s="264"/>
      <c r="AR468" s="6"/>
    </row>
    <row r="469" spans="5:44">
      <c r="E469" s="264"/>
      <c r="F469" s="6"/>
      <c r="P469" s="264"/>
      <c r="Q469" s="6"/>
      <c r="Y469" s="264"/>
      <c r="Z469" s="6"/>
      <c r="AG469" s="264"/>
      <c r="AH469" s="6"/>
      <c r="AQ469" s="264"/>
      <c r="AR469" s="6"/>
    </row>
    <row r="470" spans="5:44">
      <c r="E470" s="264"/>
      <c r="F470" s="6"/>
      <c r="P470" s="264"/>
      <c r="Q470" s="6"/>
      <c r="Y470" s="264"/>
      <c r="Z470" s="6"/>
      <c r="AG470" s="264"/>
      <c r="AH470" s="6"/>
      <c r="AQ470" s="264"/>
      <c r="AR470" s="6"/>
    </row>
    <row r="471" spans="5:44">
      <c r="E471" s="264"/>
      <c r="F471" s="6"/>
      <c r="P471" s="264"/>
      <c r="Q471" s="6"/>
      <c r="Y471" s="264"/>
      <c r="Z471" s="6"/>
      <c r="AG471" s="264"/>
      <c r="AH471" s="6"/>
      <c r="AQ471" s="264"/>
      <c r="AR471" s="6"/>
    </row>
    <row r="472" spans="5:44">
      <c r="E472" s="264"/>
      <c r="F472" s="6"/>
      <c r="P472" s="264"/>
      <c r="Q472" s="6"/>
      <c r="Y472" s="264"/>
      <c r="Z472" s="6"/>
      <c r="AG472" s="264"/>
      <c r="AH472" s="6"/>
      <c r="AQ472" s="264"/>
      <c r="AR472" s="6"/>
    </row>
    <row r="473" spans="5:44">
      <c r="E473" s="264"/>
      <c r="F473" s="6"/>
      <c r="P473" s="264"/>
      <c r="Q473" s="6"/>
      <c r="Y473" s="264"/>
      <c r="Z473" s="6"/>
      <c r="AG473" s="264"/>
      <c r="AH473" s="6"/>
      <c r="AQ473" s="264"/>
      <c r="AR473" s="6"/>
    </row>
    <row r="474" spans="5:44">
      <c r="E474" s="264"/>
      <c r="F474" s="6"/>
      <c r="P474" s="264"/>
      <c r="Q474" s="6"/>
      <c r="Y474" s="264"/>
      <c r="Z474" s="6"/>
      <c r="AG474" s="264"/>
      <c r="AH474" s="6"/>
      <c r="AQ474" s="264"/>
      <c r="AR474" s="6"/>
    </row>
    <row r="475" spans="5:44">
      <c r="E475" s="264"/>
      <c r="F475" s="6"/>
      <c r="P475" s="264"/>
      <c r="Q475" s="6"/>
      <c r="Y475" s="264"/>
      <c r="Z475" s="6"/>
      <c r="AG475" s="264"/>
      <c r="AH475" s="6"/>
      <c r="AQ475" s="264"/>
      <c r="AR475" s="6"/>
    </row>
    <row r="476" spans="5:44">
      <c r="E476" s="264"/>
      <c r="F476" s="6"/>
      <c r="P476" s="264"/>
      <c r="Q476" s="6"/>
      <c r="Y476" s="264"/>
      <c r="Z476" s="6"/>
      <c r="AG476" s="264"/>
      <c r="AH476" s="6"/>
      <c r="AQ476" s="264"/>
      <c r="AR476" s="6"/>
    </row>
    <row r="477" spans="5:44">
      <c r="E477" s="264"/>
      <c r="F477" s="6"/>
      <c r="P477" s="264"/>
      <c r="Q477" s="6"/>
      <c r="Y477" s="264"/>
      <c r="Z477" s="6"/>
      <c r="AG477" s="264"/>
      <c r="AH477" s="6"/>
      <c r="AQ477" s="264"/>
      <c r="AR477" s="6"/>
    </row>
    <row r="478" spans="5:44">
      <c r="E478" s="264"/>
      <c r="F478" s="6"/>
      <c r="P478" s="264"/>
      <c r="Q478" s="6"/>
      <c r="Y478" s="264"/>
      <c r="Z478" s="6"/>
      <c r="AG478" s="264"/>
      <c r="AH478" s="6"/>
      <c r="AQ478" s="264"/>
      <c r="AR478" s="6"/>
    </row>
    <row r="479" spans="5:44">
      <c r="E479" s="264"/>
      <c r="F479" s="6"/>
      <c r="P479" s="264"/>
      <c r="Q479" s="6"/>
      <c r="Y479" s="264"/>
      <c r="Z479" s="6"/>
      <c r="AG479" s="264"/>
      <c r="AH479" s="6"/>
      <c r="AQ479" s="264"/>
      <c r="AR479" s="6"/>
    </row>
    <row r="480" spans="5:44">
      <c r="E480" s="264"/>
      <c r="F480" s="6"/>
      <c r="P480" s="264"/>
      <c r="Q480" s="6"/>
      <c r="Y480" s="264"/>
      <c r="Z480" s="6"/>
      <c r="AG480" s="264"/>
      <c r="AH480" s="6"/>
      <c r="AQ480" s="264"/>
      <c r="AR480" s="6"/>
    </row>
    <row r="481" spans="5:44">
      <c r="E481" s="264"/>
      <c r="F481" s="6"/>
      <c r="P481" s="264"/>
      <c r="Q481" s="6"/>
      <c r="Y481" s="264"/>
      <c r="Z481" s="6"/>
      <c r="AG481" s="264"/>
      <c r="AH481" s="6"/>
      <c r="AQ481" s="264"/>
      <c r="AR481" s="6"/>
    </row>
    <row r="482" spans="5:44">
      <c r="E482" s="264"/>
      <c r="F482" s="6"/>
      <c r="P482" s="264"/>
      <c r="Q482" s="6"/>
      <c r="Y482" s="264"/>
      <c r="Z482" s="6"/>
      <c r="AG482" s="264"/>
      <c r="AH482" s="6"/>
      <c r="AQ482" s="264"/>
      <c r="AR482" s="6"/>
    </row>
    <row r="483" spans="5:44">
      <c r="E483" s="264"/>
      <c r="F483" s="6"/>
      <c r="P483" s="264"/>
      <c r="Q483" s="6"/>
      <c r="Y483" s="264"/>
      <c r="Z483" s="6"/>
      <c r="AG483" s="264"/>
      <c r="AH483" s="6"/>
      <c r="AQ483" s="264"/>
      <c r="AR483" s="6"/>
    </row>
    <row r="484" spans="5:44">
      <c r="E484" s="264"/>
      <c r="F484" s="6"/>
      <c r="P484" s="264"/>
      <c r="Q484" s="6"/>
      <c r="Y484" s="264"/>
      <c r="Z484" s="6"/>
      <c r="AG484" s="264"/>
      <c r="AH484" s="6"/>
      <c r="AQ484" s="264"/>
      <c r="AR484" s="6"/>
    </row>
    <row r="485" spans="5:44">
      <c r="E485" s="264"/>
      <c r="F485" s="6"/>
      <c r="P485" s="264"/>
      <c r="Q485" s="6"/>
      <c r="Y485" s="264"/>
      <c r="Z485" s="6"/>
      <c r="AG485" s="264"/>
      <c r="AH485" s="6"/>
      <c r="AQ485" s="264"/>
      <c r="AR485" s="6"/>
    </row>
    <row r="486" spans="5:44">
      <c r="E486" s="264"/>
      <c r="F486" s="6"/>
      <c r="P486" s="264"/>
      <c r="Q486" s="6"/>
      <c r="Y486" s="264"/>
      <c r="Z486" s="6"/>
      <c r="AG486" s="264"/>
      <c r="AH486" s="6"/>
      <c r="AQ486" s="264"/>
      <c r="AR486" s="6"/>
    </row>
    <row r="487" spans="5:44">
      <c r="E487" s="264"/>
      <c r="F487" s="6"/>
      <c r="P487" s="264"/>
      <c r="Q487" s="6"/>
      <c r="Y487" s="264"/>
      <c r="Z487" s="6"/>
      <c r="AG487" s="264"/>
      <c r="AH487" s="6"/>
      <c r="AQ487" s="264"/>
      <c r="AR487" s="6"/>
    </row>
    <row r="488" spans="5:44">
      <c r="E488" s="264"/>
      <c r="F488" s="6"/>
      <c r="P488" s="264"/>
      <c r="Q488" s="6"/>
      <c r="Y488" s="264"/>
      <c r="Z488" s="6"/>
      <c r="AG488" s="264"/>
      <c r="AH488" s="6"/>
      <c r="AQ488" s="264"/>
      <c r="AR488" s="6"/>
    </row>
    <row r="489" spans="5:44">
      <c r="E489" s="264"/>
      <c r="F489" s="6"/>
      <c r="P489" s="264"/>
      <c r="Q489" s="6"/>
      <c r="Y489" s="264"/>
      <c r="Z489" s="6"/>
      <c r="AG489" s="264"/>
      <c r="AH489" s="6"/>
      <c r="AQ489" s="264"/>
      <c r="AR489" s="6"/>
    </row>
    <row r="490" spans="5:44">
      <c r="E490" s="264"/>
      <c r="F490" s="6"/>
      <c r="P490" s="264"/>
      <c r="Q490" s="6"/>
      <c r="Y490" s="264"/>
      <c r="Z490" s="6"/>
      <c r="AG490" s="264"/>
      <c r="AH490" s="6"/>
      <c r="AQ490" s="264"/>
      <c r="AR490" s="6"/>
    </row>
    <row r="491" spans="5:44">
      <c r="E491" s="264"/>
      <c r="F491" s="6"/>
      <c r="P491" s="264"/>
      <c r="Q491" s="6"/>
      <c r="Y491" s="264"/>
      <c r="Z491" s="6"/>
      <c r="AG491" s="264"/>
      <c r="AH491" s="6"/>
      <c r="AQ491" s="264"/>
      <c r="AR491" s="6"/>
    </row>
    <row r="492" spans="5:44">
      <c r="E492" s="264"/>
      <c r="F492" s="6"/>
      <c r="P492" s="264"/>
      <c r="Q492" s="6"/>
      <c r="Y492" s="264"/>
      <c r="Z492" s="6"/>
      <c r="AG492" s="264"/>
      <c r="AH492" s="6"/>
      <c r="AQ492" s="264"/>
      <c r="AR492" s="6"/>
    </row>
    <row r="493" spans="5:44">
      <c r="E493" s="264"/>
      <c r="F493" s="6"/>
      <c r="P493" s="264"/>
      <c r="Q493" s="6"/>
      <c r="Y493" s="264"/>
      <c r="Z493" s="6"/>
      <c r="AG493" s="264"/>
      <c r="AH493" s="6"/>
      <c r="AQ493" s="264"/>
      <c r="AR493" s="6"/>
    </row>
    <row r="494" spans="5:44">
      <c r="E494" s="264"/>
      <c r="F494" s="6"/>
      <c r="P494" s="264"/>
      <c r="Q494" s="6"/>
      <c r="Y494" s="264"/>
      <c r="Z494" s="6"/>
      <c r="AG494" s="264"/>
      <c r="AH494" s="6"/>
      <c r="AQ494" s="264"/>
      <c r="AR494" s="6"/>
    </row>
    <row r="495" spans="5:44">
      <c r="E495" s="264"/>
      <c r="F495" s="6"/>
      <c r="P495" s="264"/>
      <c r="Q495" s="6"/>
      <c r="Y495" s="264"/>
      <c r="Z495" s="6"/>
      <c r="AG495" s="264"/>
      <c r="AH495" s="6"/>
      <c r="AQ495" s="264"/>
      <c r="AR495" s="6"/>
    </row>
    <row r="496" spans="5:44">
      <c r="E496" s="264"/>
      <c r="F496" s="6"/>
      <c r="P496" s="264"/>
      <c r="Q496" s="6"/>
      <c r="Y496" s="264"/>
      <c r="Z496" s="6"/>
      <c r="AG496" s="264"/>
      <c r="AH496" s="6"/>
      <c r="AQ496" s="264"/>
      <c r="AR496" s="6"/>
    </row>
    <row r="497" spans="5:44">
      <c r="E497" s="264"/>
      <c r="F497" s="6"/>
      <c r="P497" s="264"/>
      <c r="Q497" s="6"/>
      <c r="Y497" s="264"/>
      <c r="Z497" s="6"/>
      <c r="AG497" s="264"/>
      <c r="AH497" s="6"/>
      <c r="AQ497" s="264"/>
      <c r="AR497" s="6"/>
    </row>
    <row r="498" spans="5:44">
      <c r="E498" s="264"/>
      <c r="F498" s="6"/>
      <c r="P498" s="264"/>
      <c r="Q498" s="6"/>
      <c r="Y498" s="264"/>
      <c r="Z498" s="6"/>
      <c r="AG498" s="264"/>
      <c r="AH498" s="6"/>
      <c r="AQ498" s="264"/>
      <c r="AR498" s="6"/>
    </row>
    <row r="499" spans="5:44">
      <c r="E499" s="264"/>
      <c r="F499" s="6"/>
      <c r="P499" s="264"/>
      <c r="Q499" s="6"/>
      <c r="Y499" s="264"/>
      <c r="Z499" s="6"/>
      <c r="AG499" s="264"/>
      <c r="AH499" s="6"/>
      <c r="AQ499" s="264"/>
      <c r="AR499" s="6"/>
    </row>
    <row r="500" spans="5:44">
      <c r="E500" s="264"/>
      <c r="F500" s="6"/>
      <c r="P500" s="264"/>
      <c r="Q500" s="6"/>
      <c r="Y500" s="264"/>
      <c r="Z500" s="6"/>
      <c r="AG500" s="264"/>
      <c r="AH500" s="6"/>
      <c r="AQ500" s="264"/>
      <c r="AR500" s="6"/>
    </row>
    <row r="501" spans="5:44">
      <c r="E501" s="264"/>
      <c r="F501" s="6"/>
      <c r="P501" s="264"/>
      <c r="Q501" s="6"/>
      <c r="Y501" s="264"/>
      <c r="Z501" s="6"/>
      <c r="AG501" s="264"/>
      <c r="AH501" s="6"/>
      <c r="AQ501" s="264"/>
      <c r="AR501" s="6"/>
    </row>
    <row r="502" spans="5:44">
      <c r="E502" s="264"/>
      <c r="F502" s="6"/>
      <c r="P502" s="264"/>
      <c r="Q502" s="6"/>
      <c r="Y502" s="264"/>
      <c r="Z502" s="6"/>
      <c r="AG502" s="264"/>
      <c r="AH502" s="6"/>
      <c r="AQ502" s="264"/>
      <c r="AR502" s="6"/>
    </row>
    <row r="503" spans="5:44">
      <c r="E503" s="264"/>
      <c r="F503" s="6"/>
      <c r="P503" s="264"/>
      <c r="Q503" s="6"/>
      <c r="Y503" s="264"/>
      <c r="Z503" s="6"/>
      <c r="AG503" s="264"/>
      <c r="AH503" s="6"/>
      <c r="AQ503" s="264"/>
      <c r="AR503" s="6"/>
    </row>
    <row r="504" spans="5:44">
      <c r="E504" s="264"/>
      <c r="F504" s="6"/>
      <c r="P504" s="264"/>
      <c r="Q504" s="6"/>
      <c r="Y504" s="264"/>
      <c r="Z504" s="6"/>
      <c r="AG504" s="264"/>
      <c r="AH504" s="6"/>
      <c r="AQ504" s="264"/>
      <c r="AR504" s="6"/>
    </row>
    <row r="505" spans="5:44">
      <c r="E505" s="264"/>
      <c r="F505" s="6"/>
      <c r="P505" s="264"/>
      <c r="Q505" s="6"/>
      <c r="Y505" s="264"/>
      <c r="Z505" s="6"/>
      <c r="AG505" s="264"/>
      <c r="AH505" s="6"/>
      <c r="AQ505" s="264"/>
      <c r="AR505" s="6"/>
    </row>
    <row r="506" spans="5:44">
      <c r="E506" s="264"/>
      <c r="F506" s="6"/>
      <c r="P506" s="264"/>
      <c r="Q506" s="6"/>
      <c r="Y506" s="264"/>
      <c r="Z506" s="6"/>
      <c r="AG506" s="264"/>
      <c r="AH506" s="6"/>
      <c r="AQ506" s="264"/>
      <c r="AR506" s="6"/>
    </row>
    <row r="507" spans="5:44">
      <c r="E507" s="264"/>
      <c r="F507" s="6"/>
      <c r="P507" s="264"/>
      <c r="Q507" s="6"/>
      <c r="Y507" s="264"/>
      <c r="Z507" s="6"/>
      <c r="AG507" s="264"/>
      <c r="AH507" s="6"/>
      <c r="AQ507" s="264"/>
      <c r="AR507" s="6"/>
    </row>
    <row r="508" spans="5:44">
      <c r="E508" s="264"/>
      <c r="F508" s="6"/>
      <c r="P508" s="264"/>
      <c r="Q508" s="6"/>
      <c r="Y508" s="264"/>
      <c r="Z508" s="6"/>
      <c r="AG508" s="264"/>
      <c r="AH508" s="6"/>
      <c r="AQ508" s="264"/>
      <c r="AR508" s="6"/>
    </row>
    <row r="509" spans="5:44">
      <c r="E509" s="264"/>
      <c r="F509" s="6"/>
      <c r="P509" s="264"/>
      <c r="Q509" s="6"/>
      <c r="Y509" s="264"/>
      <c r="Z509" s="6"/>
      <c r="AG509" s="264"/>
      <c r="AH509" s="6"/>
      <c r="AQ509" s="264"/>
      <c r="AR509" s="6"/>
    </row>
    <row r="510" spans="5:44">
      <c r="E510" s="264"/>
      <c r="F510" s="6"/>
      <c r="P510" s="264"/>
      <c r="Q510" s="6"/>
      <c r="Y510" s="264"/>
      <c r="Z510" s="6"/>
      <c r="AG510" s="264"/>
      <c r="AH510" s="6"/>
      <c r="AQ510" s="264"/>
      <c r="AR510" s="6"/>
    </row>
    <row r="511" spans="5:44">
      <c r="E511" s="264"/>
      <c r="F511" s="6"/>
      <c r="P511" s="264"/>
      <c r="Q511" s="6"/>
      <c r="Y511" s="264"/>
      <c r="Z511" s="6"/>
      <c r="AG511" s="264"/>
      <c r="AH511" s="6"/>
      <c r="AQ511" s="264"/>
      <c r="AR511" s="6"/>
    </row>
    <row r="512" spans="5:44">
      <c r="E512" s="264"/>
      <c r="F512" s="6"/>
      <c r="P512" s="264"/>
      <c r="Q512" s="6"/>
      <c r="Y512" s="264"/>
      <c r="Z512" s="6"/>
      <c r="AG512" s="264"/>
      <c r="AH512" s="6"/>
      <c r="AQ512" s="264"/>
      <c r="AR512" s="6"/>
    </row>
    <row r="513" spans="5:44">
      <c r="E513" s="264"/>
      <c r="F513" s="6"/>
      <c r="P513" s="264"/>
      <c r="Q513" s="6"/>
      <c r="Y513" s="264"/>
      <c r="Z513" s="6"/>
      <c r="AG513" s="264"/>
      <c r="AH513" s="6"/>
      <c r="AQ513" s="264"/>
      <c r="AR513" s="6"/>
    </row>
    <row r="514" spans="5:44">
      <c r="E514" s="264"/>
      <c r="F514" s="6"/>
      <c r="P514" s="264"/>
      <c r="Q514" s="6"/>
      <c r="Y514" s="264"/>
      <c r="Z514" s="6"/>
      <c r="AG514" s="264"/>
      <c r="AH514" s="6"/>
      <c r="AQ514" s="264"/>
      <c r="AR514" s="6"/>
    </row>
    <row r="515" spans="5:44">
      <c r="E515" s="264"/>
      <c r="F515" s="6"/>
      <c r="P515" s="264"/>
      <c r="Q515" s="6"/>
      <c r="Y515" s="264"/>
      <c r="Z515" s="6"/>
      <c r="AG515" s="264"/>
      <c r="AH515" s="6"/>
      <c r="AQ515" s="264"/>
      <c r="AR515" s="6"/>
    </row>
    <row r="516" spans="5:44">
      <c r="E516" s="264"/>
      <c r="F516" s="6"/>
      <c r="P516" s="264"/>
      <c r="Q516" s="6"/>
      <c r="Y516" s="264"/>
      <c r="Z516" s="6"/>
      <c r="AG516" s="264"/>
      <c r="AH516" s="6"/>
      <c r="AQ516" s="264"/>
      <c r="AR516" s="6"/>
    </row>
    <row r="517" spans="5:44">
      <c r="E517" s="264"/>
      <c r="F517" s="6"/>
      <c r="P517" s="264"/>
      <c r="Q517" s="6"/>
      <c r="Y517" s="264"/>
      <c r="Z517" s="6"/>
      <c r="AG517" s="264"/>
      <c r="AH517" s="6"/>
      <c r="AQ517" s="264"/>
      <c r="AR517" s="6"/>
    </row>
    <row r="518" spans="5:44">
      <c r="E518" s="264"/>
      <c r="F518" s="6"/>
      <c r="P518" s="264"/>
      <c r="Q518" s="6"/>
      <c r="Y518" s="264"/>
      <c r="Z518" s="6"/>
      <c r="AG518" s="264"/>
      <c r="AH518" s="6"/>
      <c r="AQ518" s="264"/>
      <c r="AR518" s="6"/>
    </row>
    <row r="519" spans="5:44">
      <c r="E519" s="264"/>
      <c r="F519" s="6"/>
      <c r="P519" s="264"/>
      <c r="Q519" s="6"/>
      <c r="Y519" s="264"/>
      <c r="Z519" s="6"/>
      <c r="AG519" s="264"/>
      <c r="AH519" s="6"/>
      <c r="AQ519" s="264"/>
      <c r="AR519" s="6"/>
    </row>
    <row r="520" spans="5:44">
      <c r="E520" s="264"/>
      <c r="F520" s="6"/>
      <c r="P520" s="264"/>
      <c r="Q520" s="6"/>
      <c r="Y520" s="264"/>
      <c r="Z520" s="6"/>
      <c r="AG520" s="264"/>
      <c r="AH520" s="6"/>
      <c r="AQ520" s="264"/>
      <c r="AR520" s="6"/>
    </row>
    <row r="521" spans="5:44">
      <c r="E521" s="264"/>
      <c r="F521" s="6"/>
      <c r="P521" s="264"/>
      <c r="Q521" s="6"/>
      <c r="Y521" s="264"/>
      <c r="Z521" s="6"/>
      <c r="AG521" s="264"/>
      <c r="AH521" s="6"/>
      <c r="AQ521" s="264"/>
      <c r="AR521" s="6"/>
    </row>
    <row r="522" spans="5:44">
      <c r="E522" s="264"/>
      <c r="F522" s="6"/>
      <c r="P522" s="264"/>
      <c r="Q522" s="6"/>
      <c r="Y522" s="264"/>
      <c r="Z522" s="6"/>
      <c r="AG522" s="264"/>
      <c r="AH522" s="6"/>
      <c r="AQ522" s="264"/>
      <c r="AR522" s="6"/>
    </row>
    <row r="523" spans="5:44">
      <c r="E523" s="264"/>
      <c r="F523" s="6"/>
      <c r="P523" s="264"/>
      <c r="Q523" s="6"/>
      <c r="Y523" s="264"/>
      <c r="Z523" s="6"/>
      <c r="AG523" s="264"/>
      <c r="AH523" s="6"/>
      <c r="AQ523" s="264"/>
      <c r="AR523" s="6"/>
    </row>
    <row r="524" spans="5:44">
      <c r="E524" s="264"/>
      <c r="F524" s="6"/>
      <c r="P524" s="264"/>
      <c r="Q524" s="6"/>
      <c r="Y524" s="264"/>
      <c r="Z524" s="6"/>
      <c r="AG524" s="264"/>
      <c r="AH524" s="6"/>
      <c r="AQ524" s="264"/>
      <c r="AR524" s="6"/>
    </row>
    <row r="525" spans="5:44">
      <c r="E525" s="264"/>
      <c r="F525" s="6"/>
      <c r="P525" s="264"/>
      <c r="Q525" s="6"/>
      <c r="Y525" s="264"/>
      <c r="Z525" s="6"/>
      <c r="AG525" s="264"/>
      <c r="AH525" s="6"/>
      <c r="AQ525" s="264"/>
      <c r="AR525" s="6"/>
    </row>
    <row r="526" spans="5:44">
      <c r="E526" s="264"/>
      <c r="F526" s="6"/>
      <c r="P526" s="264"/>
      <c r="Q526" s="6"/>
      <c r="Y526" s="264"/>
      <c r="Z526" s="6"/>
      <c r="AG526" s="264"/>
      <c r="AH526" s="6"/>
      <c r="AQ526" s="264"/>
      <c r="AR526" s="6"/>
    </row>
    <row r="527" spans="5:44">
      <c r="E527" s="264"/>
      <c r="F527" s="6"/>
      <c r="P527" s="264"/>
      <c r="Q527" s="6"/>
      <c r="Y527" s="264"/>
      <c r="Z527" s="6"/>
      <c r="AG527" s="264"/>
      <c r="AH527" s="6"/>
      <c r="AQ527" s="264"/>
      <c r="AR527" s="6"/>
    </row>
    <row r="528" spans="5:44">
      <c r="E528" s="264"/>
      <c r="F528" s="6"/>
      <c r="P528" s="264"/>
      <c r="Q528" s="6"/>
      <c r="Y528" s="264"/>
      <c r="Z528" s="6"/>
      <c r="AG528" s="264"/>
      <c r="AH528" s="6"/>
      <c r="AQ528" s="264"/>
      <c r="AR528" s="6"/>
    </row>
    <row r="529" spans="5:44">
      <c r="E529" s="264"/>
      <c r="F529" s="6"/>
      <c r="P529" s="264"/>
      <c r="Q529" s="6"/>
      <c r="Y529" s="264"/>
      <c r="Z529" s="6"/>
      <c r="AG529" s="264"/>
      <c r="AH529" s="6"/>
      <c r="AQ529" s="264"/>
      <c r="AR529" s="6"/>
    </row>
    <row r="530" spans="5:44">
      <c r="E530" s="264"/>
      <c r="F530" s="6"/>
      <c r="P530" s="264"/>
      <c r="Q530" s="6"/>
      <c r="Y530" s="264"/>
      <c r="Z530" s="6"/>
      <c r="AG530" s="264"/>
      <c r="AH530" s="6"/>
      <c r="AQ530" s="264"/>
      <c r="AR530" s="6"/>
    </row>
    <row r="531" spans="5:44">
      <c r="E531" s="264"/>
      <c r="F531" s="6"/>
      <c r="P531" s="264"/>
      <c r="Q531" s="6"/>
      <c r="Y531" s="264"/>
      <c r="Z531" s="6"/>
      <c r="AG531" s="264"/>
      <c r="AH531" s="6"/>
      <c r="AQ531" s="264"/>
      <c r="AR531" s="6"/>
    </row>
    <row r="532" spans="5:44">
      <c r="E532" s="264"/>
      <c r="F532" s="6"/>
      <c r="P532" s="264"/>
      <c r="Q532" s="6"/>
      <c r="Y532" s="264"/>
      <c r="Z532" s="6"/>
      <c r="AG532" s="264"/>
      <c r="AH532" s="6"/>
      <c r="AQ532" s="264"/>
      <c r="AR532" s="6"/>
    </row>
    <row r="533" spans="5:44">
      <c r="E533" s="264"/>
      <c r="F533" s="6"/>
      <c r="P533" s="264"/>
      <c r="Q533" s="6"/>
      <c r="Y533" s="264"/>
      <c r="Z533" s="6"/>
      <c r="AG533" s="264"/>
      <c r="AH533" s="6"/>
      <c r="AQ533" s="264"/>
      <c r="AR533" s="6"/>
    </row>
    <row r="534" spans="5:44">
      <c r="E534" s="264"/>
      <c r="F534" s="6"/>
      <c r="P534" s="264"/>
      <c r="Q534" s="6"/>
      <c r="Y534" s="264"/>
      <c r="Z534" s="6"/>
      <c r="AG534" s="264"/>
      <c r="AH534" s="6"/>
      <c r="AQ534" s="264"/>
      <c r="AR534" s="6"/>
    </row>
    <row r="535" spans="5:44">
      <c r="E535" s="264"/>
      <c r="F535" s="6"/>
      <c r="P535" s="264"/>
      <c r="Q535" s="6"/>
      <c r="Y535" s="264"/>
      <c r="Z535" s="6"/>
      <c r="AG535" s="264"/>
      <c r="AH535" s="6"/>
      <c r="AQ535" s="264"/>
      <c r="AR535" s="6"/>
    </row>
    <row r="536" spans="5:44">
      <c r="E536" s="264"/>
      <c r="F536" s="6"/>
      <c r="P536" s="264"/>
      <c r="Q536" s="6"/>
      <c r="Y536" s="264"/>
      <c r="Z536" s="6"/>
      <c r="AG536" s="264"/>
      <c r="AH536" s="6"/>
      <c r="AQ536" s="264"/>
      <c r="AR536" s="6"/>
    </row>
    <row r="537" spans="5:44">
      <c r="E537" s="264"/>
      <c r="F537" s="6"/>
      <c r="P537" s="264"/>
      <c r="Q537" s="6"/>
      <c r="Y537" s="264"/>
      <c r="Z537" s="6"/>
      <c r="AG537" s="264"/>
      <c r="AH537" s="6"/>
      <c r="AQ537" s="264"/>
      <c r="AR537" s="6"/>
    </row>
    <row r="538" spans="5:44">
      <c r="E538" s="264"/>
      <c r="F538" s="6"/>
      <c r="P538" s="264"/>
      <c r="Q538" s="6"/>
      <c r="Y538" s="264"/>
      <c r="Z538" s="6"/>
      <c r="AG538" s="264"/>
      <c r="AH538" s="6"/>
      <c r="AQ538" s="264"/>
      <c r="AR538" s="6"/>
    </row>
    <row r="539" spans="5:44">
      <c r="E539" s="264"/>
      <c r="F539" s="6"/>
      <c r="P539" s="264"/>
      <c r="Q539" s="6"/>
      <c r="Y539" s="264"/>
      <c r="Z539" s="6"/>
      <c r="AG539" s="264"/>
      <c r="AH539" s="6"/>
      <c r="AQ539" s="264"/>
      <c r="AR539" s="6"/>
    </row>
    <row r="540" spans="5:44">
      <c r="E540" s="264"/>
      <c r="F540" s="6"/>
      <c r="P540" s="264"/>
      <c r="Q540" s="6"/>
      <c r="Y540" s="264"/>
      <c r="Z540" s="6"/>
      <c r="AG540" s="264"/>
      <c r="AH540" s="6"/>
      <c r="AQ540" s="264"/>
      <c r="AR540" s="6"/>
    </row>
    <row r="541" spans="5:44">
      <c r="E541" s="264"/>
      <c r="F541" s="6"/>
      <c r="P541" s="264"/>
      <c r="Q541" s="6"/>
      <c r="Y541" s="264"/>
      <c r="Z541" s="6"/>
      <c r="AG541" s="264"/>
      <c r="AH541" s="6"/>
      <c r="AQ541" s="264"/>
      <c r="AR541" s="6"/>
    </row>
    <row r="542" spans="5:44">
      <c r="E542" s="264"/>
      <c r="F542" s="6"/>
      <c r="P542" s="264"/>
      <c r="Q542" s="6"/>
      <c r="Y542" s="264"/>
      <c r="Z542" s="6"/>
      <c r="AG542" s="264"/>
      <c r="AH542" s="6"/>
      <c r="AQ542" s="264"/>
      <c r="AR542" s="6"/>
    </row>
    <row r="543" spans="5:44">
      <c r="E543" s="264"/>
      <c r="F543" s="6"/>
      <c r="P543" s="264"/>
      <c r="Q543" s="6"/>
      <c r="Y543" s="264"/>
      <c r="Z543" s="6"/>
      <c r="AG543" s="264"/>
      <c r="AH543" s="6"/>
      <c r="AQ543" s="264"/>
      <c r="AR543" s="6"/>
    </row>
    <row r="544" spans="5:44">
      <c r="E544" s="264"/>
      <c r="F544" s="6"/>
      <c r="P544" s="264"/>
      <c r="Q544" s="6"/>
      <c r="Y544" s="264"/>
      <c r="Z544" s="6"/>
      <c r="AG544" s="264"/>
      <c r="AH544" s="6"/>
      <c r="AQ544" s="264"/>
      <c r="AR544" s="6"/>
    </row>
    <row r="545" spans="5:44">
      <c r="E545" s="264"/>
      <c r="F545" s="6"/>
      <c r="P545" s="264"/>
      <c r="Q545" s="6"/>
      <c r="Y545" s="264"/>
      <c r="Z545" s="6"/>
      <c r="AG545" s="264"/>
      <c r="AH545" s="6"/>
      <c r="AQ545" s="264"/>
      <c r="AR545" s="6"/>
    </row>
    <row r="546" spans="5:44">
      <c r="E546" s="264"/>
      <c r="F546" s="6"/>
      <c r="P546" s="264"/>
      <c r="Q546" s="6"/>
      <c r="Y546" s="264"/>
      <c r="Z546" s="6"/>
      <c r="AG546" s="264"/>
      <c r="AH546" s="6"/>
      <c r="AQ546" s="264"/>
      <c r="AR546" s="6"/>
    </row>
    <row r="547" spans="5:44">
      <c r="E547" s="264"/>
      <c r="F547" s="6"/>
      <c r="P547" s="264"/>
      <c r="Q547" s="6"/>
      <c r="Y547" s="264"/>
      <c r="Z547" s="6"/>
      <c r="AG547" s="264"/>
      <c r="AH547" s="6"/>
      <c r="AQ547" s="264"/>
      <c r="AR547" s="6"/>
    </row>
    <row r="548" spans="5:44">
      <c r="E548" s="264"/>
      <c r="F548" s="6"/>
      <c r="P548" s="264"/>
      <c r="Q548" s="6"/>
      <c r="Y548" s="264"/>
      <c r="Z548" s="6"/>
      <c r="AG548" s="264"/>
      <c r="AH548" s="6"/>
      <c r="AQ548" s="264"/>
      <c r="AR548" s="6"/>
    </row>
    <row r="549" spans="5:44">
      <c r="E549" s="264"/>
      <c r="F549" s="6"/>
      <c r="P549" s="264"/>
      <c r="Q549" s="6"/>
      <c r="Y549" s="264"/>
      <c r="Z549" s="6"/>
      <c r="AG549" s="264"/>
      <c r="AH549" s="6"/>
      <c r="AQ549" s="264"/>
      <c r="AR549" s="6"/>
    </row>
    <row r="550" spans="5:44">
      <c r="E550" s="264"/>
      <c r="F550" s="6"/>
      <c r="P550" s="264"/>
      <c r="Q550" s="6"/>
      <c r="Y550" s="264"/>
      <c r="Z550" s="6"/>
      <c r="AG550" s="264"/>
      <c r="AH550" s="6"/>
      <c r="AQ550" s="264"/>
      <c r="AR550" s="6"/>
    </row>
    <row r="551" spans="5:44">
      <c r="E551" s="264"/>
      <c r="F551" s="6"/>
      <c r="P551" s="264"/>
      <c r="Q551" s="6"/>
      <c r="Y551" s="264"/>
      <c r="Z551" s="6"/>
      <c r="AG551" s="264"/>
      <c r="AH551" s="6"/>
      <c r="AQ551" s="264"/>
      <c r="AR551" s="6"/>
    </row>
    <row r="552" spans="5:44">
      <c r="E552" s="264"/>
      <c r="F552" s="6"/>
      <c r="P552" s="264"/>
      <c r="Q552" s="6"/>
      <c r="Y552" s="264"/>
      <c r="Z552" s="6"/>
      <c r="AG552" s="264"/>
      <c r="AH552" s="6"/>
      <c r="AQ552" s="264"/>
      <c r="AR552" s="6"/>
    </row>
    <row r="553" spans="5:44">
      <c r="E553" s="264"/>
      <c r="F553" s="6"/>
      <c r="P553" s="264"/>
      <c r="Q553" s="6"/>
      <c r="Y553" s="264"/>
      <c r="Z553" s="6"/>
      <c r="AG553" s="264"/>
      <c r="AH553" s="6"/>
      <c r="AQ553" s="264"/>
      <c r="AR553" s="6"/>
    </row>
    <row r="554" spans="5:44">
      <c r="E554" s="264"/>
      <c r="F554" s="6"/>
      <c r="P554" s="264"/>
      <c r="Q554" s="6"/>
      <c r="Y554" s="264"/>
      <c r="Z554" s="6"/>
      <c r="AG554" s="264"/>
      <c r="AH554" s="6"/>
      <c r="AQ554" s="264"/>
      <c r="AR554" s="6"/>
    </row>
    <row r="555" spans="5:44">
      <c r="E555" s="264"/>
      <c r="F555" s="6"/>
      <c r="P555" s="264"/>
      <c r="Q555" s="6"/>
      <c r="Y555" s="264"/>
      <c r="Z555" s="6"/>
      <c r="AG555" s="264"/>
      <c r="AH555" s="6"/>
      <c r="AQ555" s="264"/>
      <c r="AR555" s="6"/>
    </row>
    <row r="556" spans="5:44">
      <c r="E556" s="264"/>
      <c r="F556" s="6"/>
      <c r="P556" s="264"/>
      <c r="Q556" s="6"/>
      <c r="Y556" s="264"/>
      <c r="Z556" s="6"/>
      <c r="AG556" s="264"/>
      <c r="AH556" s="6"/>
      <c r="AQ556" s="264"/>
      <c r="AR556" s="6"/>
    </row>
    <row r="557" spans="5:44">
      <c r="E557" s="264"/>
      <c r="F557" s="6"/>
      <c r="P557" s="264"/>
      <c r="Q557" s="6"/>
      <c r="Y557" s="264"/>
      <c r="Z557" s="6"/>
      <c r="AG557" s="264"/>
      <c r="AH557" s="6"/>
      <c r="AQ557" s="264"/>
      <c r="AR557" s="6"/>
    </row>
    <row r="558" spans="5:44">
      <c r="E558" s="264"/>
      <c r="F558" s="6"/>
      <c r="P558" s="264"/>
      <c r="Q558" s="6"/>
      <c r="Y558" s="264"/>
      <c r="Z558" s="6"/>
      <c r="AG558" s="264"/>
      <c r="AH558" s="6"/>
      <c r="AQ558" s="264"/>
      <c r="AR558" s="6"/>
    </row>
    <row r="559" spans="5:44">
      <c r="E559" s="264"/>
      <c r="F559" s="6"/>
      <c r="P559" s="264"/>
      <c r="Q559" s="6"/>
      <c r="Y559" s="264"/>
      <c r="Z559" s="6"/>
      <c r="AG559" s="264"/>
      <c r="AH559" s="6"/>
      <c r="AQ559" s="264"/>
      <c r="AR559" s="6"/>
    </row>
    <row r="560" spans="5:44">
      <c r="E560" s="264"/>
      <c r="F560" s="6"/>
      <c r="P560" s="264"/>
      <c r="Q560" s="6"/>
      <c r="Y560" s="264"/>
      <c r="Z560" s="6"/>
      <c r="AG560" s="264"/>
      <c r="AH560" s="6"/>
      <c r="AQ560" s="264"/>
      <c r="AR560" s="6"/>
    </row>
    <row r="561" spans="5:44">
      <c r="E561" s="264"/>
      <c r="F561" s="6"/>
      <c r="P561" s="264"/>
      <c r="Q561" s="6"/>
      <c r="Y561" s="264"/>
      <c r="Z561" s="6"/>
      <c r="AG561" s="264"/>
      <c r="AH561" s="6"/>
      <c r="AQ561" s="264"/>
      <c r="AR561" s="6"/>
    </row>
    <row r="562" spans="5:44">
      <c r="E562" s="264"/>
      <c r="F562" s="6"/>
      <c r="P562" s="264"/>
      <c r="Q562" s="6"/>
      <c r="Y562" s="264"/>
      <c r="Z562" s="6"/>
      <c r="AG562" s="264"/>
      <c r="AH562" s="6"/>
      <c r="AQ562" s="264"/>
      <c r="AR562" s="6"/>
    </row>
    <row r="563" spans="5:44">
      <c r="E563" s="264"/>
      <c r="F563" s="6"/>
      <c r="P563" s="264"/>
      <c r="Q563" s="6"/>
      <c r="Y563" s="264"/>
      <c r="Z563" s="6"/>
      <c r="AG563" s="264"/>
      <c r="AH563" s="6"/>
      <c r="AQ563" s="264"/>
      <c r="AR563" s="6"/>
    </row>
    <row r="564" spans="5:44">
      <c r="E564" s="264"/>
      <c r="F564" s="6"/>
      <c r="P564" s="264"/>
      <c r="Q564" s="6"/>
      <c r="Y564" s="264"/>
      <c r="Z564" s="6"/>
      <c r="AG564" s="264"/>
      <c r="AH564" s="6"/>
      <c r="AQ564" s="264"/>
      <c r="AR564" s="6"/>
    </row>
    <row r="565" spans="5:44">
      <c r="E565" s="264"/>
      <c r="F565" s="6"/>
      <c r="P565" s="264"/>
      <c r="Q565" s="6"/>
      <c r="Y565" s="264"/>
      <c r="Z565" s="6"/>
      <c r="AG565" s="264"/>
      <c r="AH565" s="6"/>
      <c r="AQ565" s="264"/>
      <c r="AR565" s="6"/>
    </row>
    <row r="566" spans="5:44">
      <c r="E566" s="264"/>
      <c r="F566" s="6"/>
      <c r="P566" s="264"/>
      <c r="Q566" s="6"/>
      <c r="Y566" s="264"/>
      <c r="Z566" s="6"/>
      <c r="AG566" s="264"/>
      <c r="AH566" s="6"/>
      <c r="AQ566" s="264"/>
      <c r="AR566" s="6"/>
    </row>
    <row r="567" spans="5:44">
      <c r="E567" s="264"/>
      <c r="F567" s="6"/>
      <c r="P567" s="264"/>
      <c r="Q567" s="6"/>
      <c r="Y567" s="264"/>
      <c r="Z567" s="6"/>
      <c r="AG567" s="264"/>
      <c r="AH567" s="6"/>
      <c r="AQ567" s="264"/>
      <c r="AR567" s="6"/>
    </row>
    <row r="568" spans="5:44">
      <c r="E568" s="264"/>
      <c r="F568" s="6"/>
      <c r="P568" s="264"/>
      <c r="Q568" s="6"/>
      <c r="Y568" s="264"/>
      <c r="Z568" s="6"/>
      <c r="AG568" s="264"/>
      <c r="AH568" s="6"/>
      <c r="AQ568" s="264"/>
      <c r="AR568" s="6"/>
    </row>
    <row r="569" spans="5:44">
      <c r="E569" s="264"/>
      <c r="F569" s="6"/>
      <c r="P569" s="264"/>
      <c r="Q569" s="6"/>
      <c r="Y569" s="264"/>
      <c r="Z569" s="6"/>
      <c r="AG569" s="264"/>
      <c r="AH569" s="6"/>
      <c r="AQ569" s="264"/>
      <c r="AR569" s="6"/>
    </row>
    <row r="570" spans="5:44">
      <c r="E570" s="264"/>
      <c r="F570" s="6"/>
      <c r="P570" s="264"/>
      <c r="Q570" s="6"/>
      <c r="Y570" s="264"/>
      <c r="Z570" s="6"/>
      <c r="AG570" s="264"/>
      <c r="AH570" s="6"/>
      <c r="AQ570" s="264"/>
      <c r="AR570" s="6"/>
    </row>
    <row r="571" spans="5:44">
      <c r="E571" s="264"/>
      <c r="F571" s="6"/>
      <c r="P571" s="264"/>
      <c r="Q571" s="6"/>
      <c r="Y571" s="264"/>
      <c r="Z571" s="6"/>
      <c r="AG571" s="264"/>
      <c r="AH571" s="6"/>
      <c r="AQ571" s="264"/>
      <c r="AR571" s="6"/>
    </row>
    <row r="572" spans="5:44">
      <c r="E572" s="264"/>
      <c r="F572" s="6"/>
      <c r="P572" s="264"/>
      <c r="Q572" s="6"/>
      <c r="Y572" s="264"/>
      <c r="Z572" s="6"/>
      <c r="AG572" s="264"/>
      <c r="AH572" s="6"/>
      <c r="AQ572" s="264"/>
      <c r="AR572" s="6"/>
    </row>
    <row r="573" spans="5:44">
      <c r="E573" s="264"/>
      <c r="F573" s="6"/>
      <c r="P573" s="264"/>
      <c r="Q573" s="6"/>
      <c r="Y573" s="264"/>
      <c r="Z573" s="6"/>
      <c r="AG573" s="264"/>
      <c r="AH573" s="6"/>
      <c r="AQ573" s="264"/>
      <c r="AR573" s="6"/>
    </row>
    <row r="574" spans="5:44">
      <c r="E574" s="264"/>
      <c r="F574" s="6"/>
      <c r="P574" s="264"/>
      <c r="Q574" s="6"/>
      <c r="Y574" s="264"/>
      <c r="Z574" s="6"/>
      <c r="AG574" s="264"/>
      <c r="AH574" s="6"/>
      <c r="AQ574" s="264"/>
      <c r="AR574" s="6"/>
    </row>
    <row r="575" spans="5:44">
      <c r="E575" s="264"/>
      <c r="F575" s="6"/>
      <c r="P575" s="264"/>
      <c r="Q575" s="6"/>
      <c r="Y575" s="264"/>
      <c r="Z575" s="6"/>
      <c r="AG575" s="264"/>
      <c r="AH575" s="6"/>
      <c r="AQ575" s="264"/>
      <c r="AR575" s="6"/>
    </row>
    <row r="576" spans="5:44">
      <c r="E576" s="264"/>
      <c r="F576" s="6"/>
      <c r="P576" s="264"/>
      <c r="Q576" s="6"/>
      <c r="Y576" s="264"/>
      <c r="Z576" s="6"/>
      <c r="AG576" s="264"/>
      <c r="AH576" s="6"/>
      <c r="AQ576" s="264"/>
      <c r="AR576" s="6"/>
    </row>
    <row r="577" spans="5:44">
      <c r="E577" s="264"/>
      <c r="F577" s="6"/>
      <c r="P577" s="264"/>
      <c r="Q577" s="6"/>
      <c r="Y577" s="264"/>
      <c r="Z577" s="6"/>
      <c r="AG577" s="264"/>
      <c r="AH577" s="6"/>
      <c r="AQ577" s="264"/>
      <c r="AR577" s="6"/>
    </row>
    <row r="578" spans="5:44">
      <c r="E578" s="264"/>
      <c r="F578" s="6"/>
      <c r="P578" s="264"/>
      <c r="Q578" s="6"/>
      <c r="Y578" s="264"/>
      <c r="Z578" s="6"/>
      <c r="AG578" s="264"/>
      <c r="AH578" s="6"/>
      <c r="AQ578" s="264"/>
      <c r="AR578" s="6"/>
    </row>
    <row r="579" spans="5:44">
      <c r="E579" s="264"/>
      <c r="F579" s="6"/>
      <c r="P579" s="264"/>
      <c r="Q579" s="6"/>
      <c r="Y579" s="264"/>
      <c r="Z579" s="6"/>
      <c r="AG579" s="264"/>
      <c r="AH579" s="6"/>
      <c r="AQ579" s="264"/>
      <c r="AR579" s="6"/>
    </row>
    <row r="580" spans="5:44">
      <c r="E580" s="264"/>
      <c r="F580" s="6"/>
      <c r="P580" s="264"/>
      <c r="Q580" s="6"/>
      <c r="Y580" s="264"/>
      <c r="Z580" s="6"/>
      <c r="AG580" s="264"/>
      <c r="AH580" s="6"/>
      <c r="AQ580" s="264"/>
      <c r="AR580" s="6"/>
    </row>
    <row r="581" spans="5:44">
      <c r="E581" s="264"/>
      <c r="F581" s="6"/>
      <c r="P581" s="264"/>
      <c r="Q581" s="6"/>
      <c r="Y581" s="264"/>
      <c r="Z581" s="6"/>
      <c r="AG581" s="264"/>
      <c r="AH581" s="6"/>
      <c r="AQ581" s="264"/>
      <c r="AR581" s="6"/>
    </row>
    <row r="582" spans="5:44">
      <c r="E582" s="264"/>
      <c r="F582" s="6"/>
      <c r="P582" s="264"/>
      <c r="Q582" s="6"/>
      <c r="Y582" s="264"/>
      <c r="Z582" s="6"/>
      <c r="AG582" s="264"/>
      <c r="AH582" s="6"/>
      <c r="AQ582" s="264"/>
      <c r="AR582" s="6"/>
    </row>
    <row r="583" spans="5:44">
      <c r="E583" s="264"/>
      <c r="F583" s="6"/>
      <c r="P583" s="264"/>
      <c r="Q583" s="6"/>
      <c r="Y583" s="264"/>
      <c r="Z583" s="6"/>
      <c r="AG583" s="264"/>
      <c r="AH583" s="6"/>
      <c r="AQ583" s="264"/>
      <c r="AR583" s="6"/>
    </row>
    <row r="584" spans="5:44">
      <c r="E584" s="264"/>
      <c r="F584" s="6"/>
      <c r="P584" s="264"/>
      <c r="Q584" s="6"/>
      <c r="Y584" s="264"/>
      <c r="Z584" s="6"/>
      <c r="AG584" s="264"/>
      <c r="AH584" s="6"/>
      <c r="AQ584" s="264"/>
      <c r="AR584" s="6"/>
    </row>
    <row r="585" spans="5:44">
      <c r="E585" s="264"/>
      <c r="F585" s="6"/>
      <c r="P585" s="264"/>
      <c r="Q585" s="6"/>
      <c r="Y585" s="264"/>
      <c r="Z585" s="6"/>
      <c r="AG585" s="264"/>
      <c r="AH585" s="6"/>
      <c r="AQ585" s="264"/>
      <c r="AR585" s="6"/>
    </row>
    <row r="586" spans="5:44">
      <c r="E586" s="264"/>
      <c r="F586" s="6"/>
      <c r="P586" s="264"/>
      <c r="Q586" s="6"/>
      <c r="Y586" s="264"/>
      <c r="Z586" s="6"/>
      <c r="AG586" s="264"/>
      <c r="AH586" s="6"/>
      <c r="AQ586" s="264"/>
      <c r="AR586" s="6"/>
    </row>
    <row r="587" spans="5:44">
      <c r="E587" s="264"/>
      <c r="F587" s="6"/>
      <c r="P587" s="264"/>
      <c r="Q587" s="6"/>
      <c r="Y587" s="264"/>
      <c r="Z587" s="6"/>
      <c r="AG587" s="264"/>
      <c r="AH587" s="6"/>
      <c r="AQ587" s="264"/>
      <c r="AR587" s="6"/>
    </row>
    <row r="588" spans="5:44">
      <c r="E588" s="264"/>
      <c r="F588" s="6"/>
      <c r="P588" s="264"/>
      <c r="Q588" s="6"/>
      <c r="Y588" s="264"/>
      <c r="Z588" s="6"/>
      <c r="AG588" s="264"/>
      <c r="AH588" s="6"/>
      <c r="AQ588" s="264"/>
      <c r="AR588" s="6"/>
    </row>
    <row r="589" spans="5:44">
      <c r="E589" s="264"/>
      <c r="F589" s="6"/>
      <c r="P589" s="264"/>
      <c r="Q589" s="6"/>
      <c r="Y589" s="264"/>
      <c r="Z589" s="6"/>
      <c r="AG589" s="264"/>
      <c r="AH589" s="6"/>
      <c r="AQ589" s="264"/>
      <c r="AR589" s="6"/>
    </row>
    <row r="590" spans="5:44">
      <c r="E590" s="264"/>
      <c r="F590" s="6"/>
      <c r="P590" s="264"/>
      <c r="Q590" s="6"/>
      <c r="Y590" s="264"/>
      <c r="Z590" s="6"/>
      <c r="AG590" s="264"/>
      <c r="AH590" s="6"/>
      <c r="AQ590" s="264"/>
      <c r="AR590" s="6"/>
    </row>
    <row r="591" spans="5:44">
      <c r="E591" s="264"/>
      <c r="F591" s="6"/>
      <c r="P591" s="264"/>
      <c r="Q591" s="6"/>
      <c r="Y591" s="264"/>
      <c r="Z591" s="6"/>
      <c r="AG591" s="264"/>
      <c r="AH591" s="6"/>
      <c r="AQ591" s="264"/>
      <c r="AR591" s="6"/>
    </row>
    <row r="592" spans="5:44">
      <c r="E592" s="264"/>
      <c r="F592" s="6"/>
      <c r="P592" s="264"/>
      <c r="Q592" s="6"/>
      <c r="Y592" s="264"/>
      <c r="Z592" s="6"/>
      <c r="AG592" s="264"/>
      <c r="AH592" s="6"/>
      <c r="AQ592" s="264"/>
      <c r="AR592" s="6"/>
    </row>
    <row r="593" spans="5:44">
      <c r="E593" s="264"/>
      <c r="F593" s="6"/>
      <c r="P593" s="264"/>
      <c r="Q593" s="6"/>
      <c r="Y593" s="264"/>
      <c r="Z593" s="6"/>
      <c r="AG593" s="264"/>
      <c r="AH593" s="6"/>
      <c r="AQ593" s="264"/>
      <c r="AR593" s="6"/>
    </row>
    <row r="594" spans="5:44">
      <c r="E594" s="264"/>
      <c r="F594" s="6"/>
      <c r="P594" s="264"/>
      <c r="Q594" s="6"/>
      <c r="Y594" s="264"/>
      <c r="Z594" s="6"/>
      <c r="AG594" s="264"/>
      <c r="AH594" s="6"/>
      <c r="AQ594" s="264"/>
      <c r="AR594" s="6"/>
    </row>
    <row r="595" spans="5:44">
      <c r="E595" s="264"/>
      <c r="F595" s="6"/>
      <c r="P595" s="264"/>
      <c r="Q595" s="6"/>
      <c r="Y595" s="264"/>
      <c r="Z595" s="6"/>
      <c r="AG595" s="264"/>
      <c r="AH595" s="6"/>
      <c r="AQ595" s="264"/>
      <c r="AR595" s="6"/>
    </row>
    <row r="596" spans="5:44">
      <c r="E596" s="264"/>
      <c r="F596" s="6"/>
      <c r="P596" s="264"/>
      <c r="Q596" s="6"/>
      <c r="Y596" s="264"/>
      <c r="Z596" s="6"/>
      <c r="AG596" s="264"/>
      <c r="AH596" s="6"/>
      <c r="AQ596" s="264"/>
      <c r="AR596" s="6"/>
    </row>
    <row r="597" spans="5:44">
      <c r="E597" s="264"/>
      <c r="F597" s="6"/>
      <c r="P597" s="264"/>
      <c r="Q597" s="6"/>
      <c r="Y597" s="264"/>
      <c r="Z597" s="6"/>
      <c r="AG597" s="264"/>
      <c r="AH597" s="6"/>
      <c r="AQ597" s="264"/>
      <c r="AR597" s="6"/>
    </row>
    <row r="598" spans="5:44">
      <c r="E598" s="264"/>
      <c r="F598" s="6"/>
      <c r="P598" s="264"/>
      <c r="Q598" s="6"/>
      <c r="Y598" s="264"/>
      <c r="Z598" s="6"/>
      <c r="AG598" s="264"/>
      <c r="AH598" s="6"/>
      <c r="AQ598" s="264"/>
      <c r="AR598" s="6"/>
    </row>
    <row r="599" spans="5:44">
      <c r="E599" s="264"/>
      <c r="F599" s="6"/>
      <c r="P599" s="264"/>
      <c r="Q599" s="6"/>
      <c r="Y599" s="264"/>
      <c r="Z599" s="6"/>
      <c r="AG599" s="264"/>
      <c r="AH599" s="6"/>
      <c r="AQ599" s="264"/>
      <c r="AR599" s="6"/>
    </row>
    <row r="600" spans="5:44">
      <c r="E600" s="264"/>
      <c r="F600" s="6"/>
      <c r="P600" s="264"/>
      <c r="Q600" s="6"/>
      <c r="Y600" s="264"/>
      <c r="Z600" s="6"/>
      <c r="AG600" s="264"/>
      <c r="AH600" s="6"/>
      <c r="AQ600" s="264"/>
      <c r="AR600" s="6"/>
    </row>
    <row r="601" spans="5:44">
      <c r="E601" s="264"/>
      <c r="F601" s="6"/>
      <c r="P601" s="264"/>
      <c r="Q601" s="6"/>
      <c r="Y601" s="264"/>
      <c r="Z601" s="6"/>
      <c r="AG601" s="264"/>
      <c r="AH601" s="6"/>
      <c r="AQ601" s="264"/>
      <c r="AR601" s="6"/>
    </row>
    <row r="602" spans="5:44">
      <c r="E602" s="264"/>
      <c r="F602" s="6"/>
      <c r="P602" s="264"/>
      <c r="Q602" s="6"/>
      <c r="Y602" s="264"/>
      <c r="Z602" s="6"/>
      <c r="AG602" s="264"/>
      <c r="AH602" s="6"/>
      <c r="AQ602" s="264"/>
      <c r="AR602" s="6"/>
    </row>
    <row r="603" spans="5:44">
      <c r="E603" s="264"/>
      <c r="F603" s="6"/>
      <c r="P603" s="264"/>
      <c r="Q603" s="6"/>
      <c r="Y603" s="264"/>
      <c r="Z603" s="6"/>
      <c r="AG603" s="264"/>
      <c r="AH603" s="6"/>
      <c r="AQ603" s="264"/>
      <c r="AR603" s="6"/>
    </row>
    <row r="604" spans="5:44">
      <c r="E604" s="264"/>
      <c r="F604" s="6"/>
      <c r="P604" s="264"/>
      <c r="Q604" s="6"/>
      <c r="Y604" s="264"/>
      <c r="Z604" s="6"/>
      <c r="AG604" s="264"/>
      <c r="AH604" s="6"/>
      <c r="AQ604" s="264"/>
      <c r="AR604" s="6"/>
    </row>
    <row r="605" spans="5:44">
      <c r="E605" s="264"/>
      <c r="F605" s="6"/>
      <c r="P605" s="264"/>
      <c r="Q605" s="6"/>
      <c r="Y605" s="264"/>
      <c r="Z605" s="6"/>
      <c r="AG605" s="264"/>
      <c r="AH605" s="6"/>
      <c r="AQ605" s="264"/>
      <c r="AR605" s="6"/>
    </row>
    <row r="606" spans="5:44">
      <c r="E606" s="264"/>
      <c r="F606" s="6"/>
      <c r="P606" s="264"/>
      <c r="Q606" s="6"/>
      <c r="Y606" s="264"/>
      <c r="Z606" s="6"/>
      <c r="AG606" s="264"/>
      <c r="AH606" s="6"/>
      <c r="AQ606" s="264"/>
      <c r="AR606" s="6"/>
    </row>
    <row r="607" spans="5:44">
      <c r="E607" s="264"/>
      <c r="F607" s="6"/>
      <c r="P607" s="264"/>
      <c r="Q607" s="6"/>
      <c r="Y607" s="264"/>
      <c r="Z607" s="6"/>
      <c r="AG607" s="264"/>
      <c r="AH607" s="6"/>
      <c r="AQ607" s="264"/>
      <c r="AR607" s="6"/>
    </row>
    <row r="608" spans="5:44">
      <c r="E608" s="264"/>
      <c r="F608" s="6"/>
      <c r="P608" s="264"/>
      <c r="Q608" s="6"/>
      <c r="Y608" s="264"/>
      <c r="Z608" s="6"/>
      <c r="AG608" s="264"/>
      <c r="AH608" s="6"/>
      <c r="AQ608" s="264"/>
      <c r="AR608" s="6"/>
    </row>
    <row r="609" spans="5:44">
      <c r="E609" s="264"/>
      <c r="F609" s="6"/>
      <c r="P609" s="264"/>
      <c r="Q609" s="6"/>
      <c r="Y609" s="264"/>
      <c r="Z609" s="6"/>
      <c r="AG609" s="264"/>
      <c r="AH609" s="6"/>
      <c r="AQ609" s="264"/>
      <c r="AR609" s="6"/>
    </row>
    <row r="610" spans="5:44">
      <c r="E610" s="264"/>
      <c r="F610" s="6"/>
      <c r="P610" s="264"/>
      <c r="Q610" s="6"/>
      <c r="Y610" s="264"/>
      <c r="Z610" s="6"/>
      <c r="AG610" s="264"/>
      <c r="AH610" s="6"/>
      <c r="AQ610" s="264"/>
      <c r="AR610" s="6"/>
    </row>
    <row r="611" spans="5:44">
      <c r="E611" s="264"/>
      <c r="F611" s="6"/>
      <c r="P611" s="264"/>
      <c r="Q611" s="6"/>
      <c r="Y611" s="264"/>
      <c r="Z611" s="6"/>
      <c r="AG611" s="264"/>
      <c r="AH611" s="6"/>
      <c r="AQ611" s="264"/>
      <c r="AR611" s="6"/>
    </row>
    <row r="612" spans="5:44">
      <c r="E612" s="264"/>
      <c r="F612" s="6"/>
      <c r="P612" s="264"/>
      <c r="Q612" s="6"/>
      <c r="Y612" s="264"/>
      <c r="Z612" s="6"/>
      <c r="AG612" s="264"/>
      <c r="AH612" s="6"/>
      <c r="AQ612" s="264"/>
      <c r="AR612" s="6"/>
    </row>
    <row r="613" spans="5:44">
      <c r="E613" s="264"/>
      <c r="F613" s="6"/>
      <c r="P613" s="264"/>
      <c r="Q613" s="6"/>
      <c r="Y613" s="264"/>
      <c r="Z613" s="6"/>
      <c r="AG613" s="264"/>
      <c r="AH613" s="6"/>
      <c r="AQ613" s="264"/>
      <c r="AR613" s="6"/>
    </row>
    <row r="614" spans="5:44">
      <c r="E614" s="264"/>
      <c r="F614" s="6"/>
      <c r="P614" s="264"/>
      <c r="Q614" s="6"/>
      <c r="Y614" s="264"/>
      <c r="Z614" s="6"/>
      <c r="AG614" s="264"/>
      <c r="AH614" s="6"/>
      <c r="AQ614" s="264"/>
      <c r="AR614" s="6"/>
    </row>
    <row r="615" spans="5:44">
      <c r="E615" s="264"/>
      <c r="F615" s="6"/>
      <c r="P615" s="264"/>
      <c r="Q615" s="6"/>
      <c r="Y615" s="264"/>
      <c r="Z615" s="6"/>
      <c r="AG615" s="264"/>
      <c r="AH615" s="6"/>
      <c r="AQ615" s="264"/>
      <c r="AR615" s="6"/>
    </row>
    <row r="616" spans="5:44">
      <c r="E616" s="264"/>
      <c r="F616" s="6"/>
      <c r="P616" s="264"/>
      <c r="Q616" s="6"/>
      <c r="Y616" s="264"/>
      <c r="Z616" s="6"/>
      <c r="AG616" s="264"/>
      <c r="AH616" s="6"/>
      <c r="AQ616" s="264"/>
      <c r="AR616" s="6"/>
    </row>
    <row r="617" spans="5:44">
      <c r="E617" s="264"/>
      <c r="F617" s="6"/>
      <c r="P617" s="264"/>
      <c r="Q617" s="6"/>
      <c r="Y617" s="264"/>
      <c r="Z617" s="6"/>
      <c r="AG617" s="264"/>
      <c r="AH617" s="6"/>
      <c r="AQ617" s="264"/>
      <c r="AR617" s="6"/>
    </row>
    <row r="618" spans="5:44">
      <c r="E618" s="264"/>
      <c r="F618" s="6"/>
      <c r="P618" s="264"/>
      <c r="Q618" s="6"/>
      <c r="Y618" s="264"/>
      <c r="Z618" s="6"/>
      <c r="AG618" s="264"/>
      <c r="AH618" s="6"/>
      <c r="AQ618" s="264"/>
      <c r="AR618" s="6"/>
    </row>
    <row r="619" spans="5:44">
      <c r="E619" s="264"/>
      <c r="F619" s="6"/>
      <c r="P619" s="264"/>
      <c r="Q619" s="6"/>
      <c r="Y619" s="264"/>
      <c r="Z619" s="6"/>
      <c r="AG619" s="264"/>
      <c r="AH619" s="6"/>
      <c r="AQ619" s="264"/>
      <c r="AR619" s="6"/>
    </row>
    <row r="620" spans="5:44">
      <c r="E620" s="264"/>
      <c r="F620" s="6"/>
      <c r="P620" s="264"/>
      <c r="Q620" s="6"/>
      <c r="Y620" s="264"/>
      <c r="Z620" s="6"/>
      <c r="AG620" s="264"/>
      <c r="AH620" s="6"/>
      <c r="AQ620" s="264"/>
      <c r="AR620" s="6"/>
    </row>
    <row r="621" spans="5:44">
      <c r="E621" s="264"/>
      <c r="F621" s="6"/>
      <c r="P621" s="264"/>
      <c r="Q621" s="6"/>
      <c r="Y621" s="264"/>
      <c r="Z621" s="6"/>
      <c r="AG621" s="264"/>
      <c r="AH621" s="6"/>
      <c r="AQ621" s="264"/>
      <c r="AR621" s="6"/>
    </row>
    <row r="622" spans="5:44">
      <c r="E622" s="264"/>
      <c r="F622" s="6"/>
      <c r="P622" s="264"/>
      <c r="Q622" s="6"/>
      <c r="Y622" s="264"/>
      <c r="Z622" s="6"/>
      <c r="AG622" s="264"/>
      <c r="AH622" s="6"/>
      <c r="AQ622" s="264"/>
      <c r="AR622" s="6"/>
    </row>
    <row r="623" spans="5:44">
      <c r="E623" s="264"/>
      <c r="F623" s="6"/>
      <c r="P623" s="264"/>
      <c r="Q623" s="6"/>
      <c r="Y623" s="264"/>
      <c r="Z623" s="6"/>
      <c r="AG623" s="264"/>
      <c r="AH623" s="6"/>
      <c r="AQ623" s="264"/>
      <c r="AR623" s="6"/>
    </row>
    <row r="624" spans="5:44">
      <c r="E624" s="264"/>
      <c r="F624" s="6"/>
      <c r="P624" s="264"/>
      <c r="Q624" s="6"/>
      <c r="Y624" s="264"/>
      <c r="Z624" s="6"/>
      <c r="AG624" s="264"/>
      <c r="AH624" s="6"/>
      <c r="AQ624" s="264"/>
      <c r="AR624" s="6"/>
    </row>
    <row r="625" spans="5:44">
      <c r="E625" s="264"/>
      <c r="F625" s="6"/>
      <c r="P625" s="264"/>
      <c r="Q625" s="6"/>
      <c r="Y625" s="264"/>
      <c r="Z625" s="6"/>
      <c r="AG625" s="264"/>
      <c r="AH625" s="6"/>
      <c r="AQ625" s="264"/>
      <c r="AR625" s="6"/>
    </row>
    <row r="626" spans="5:44">
      <c r="E626" s="264"/>
      <c r="F626" s="6"/>
      <c r="P626" s="264"/>
      <c r="Q626" s="6"/>
      <c r="Y626" s="264"/>
      <c r="Z626" s="6"/>
      <c r="AG626" s="264"/>
      <c r="AH626" s="6"/>
      <c r="AQ626" s="264"/>
      <c r="AR626" s="6"/>
    </row>
    <row r="627" spans="5:44">
      <c r="E627" s="264"/>
      <c r="F627" s="6"/>
      <c r="P627" s="264"/>
      <c r="Q627" s="6"/>
      <c r="Y627" s="264"/>
      <c r="Z627" s="6"/>
      <c r="AG627" s="264"/>
      <c r="AH627" s="6"/>
      <c r="AQ627" s="264"/>
      <c r="AR627" s="6"/>
    </row>
    <row r="628" spans="5:44">
      <c r="E628" s="264"/>
      <c r="F628" s="6"/>
      <c r="P628" s="264"/>
      <c r="Q628" s="6"/>
      <c r="Y628" s="264"/>
      <c r="Z628" s="6"/>
      <c r="AG628" s="264"/>
      <c r="AH628" s="6"/>
      <c r="AQ628" s="264"/>
      <c r="AR628" s="6"/>
    </row>
    <row r="629" spans="5:44">
      <c r="E629" s="264"/>
      <c r="F629" s="6"/>
      <c r="P629" s="264"/>
      <c r="Q629" s="6"/>
      <c r="Y629" s="264"/>
      <c r="Z629" s="6"/>
      <c r="AG629" s="264"/>
      <c r="AH629" s="6"/>
      <c r="AQ629" s="264"/>
      <c r="AR629" s="6"/>
    </row>
    <row r="630" spans="5:44">
      <c r="E630" s="264"/>
      <c r="F630" s="6"/>
      <c r="P630" s="264"/>
      <c r="Q630" s="6"/>
      <c r="Y630" s="264"/>
      <c r="Z630" s="6"/>
      <c r="AG630" s="264"/>
      <c r="AH630" s="6"/>
      <c r="AQ630" s="264"/>
      <c r="AR630" s="6"/>
    </row>
    <row r="631" spans="5:44">
      <c r="E631" s="264"/>
      <c r="F631" s="6"/>
      <c r="P631" s="264"/>
      <c r="Q631" s="6"/>
      <c r="Y631" s="264"/>
      <c r="Z631" s="6"/>
      <c r="AG631" s="264"/>
      <c r="AH631" s="6"/>
      <c r="AQ631" s="264"/>
      <c r="AR631" s="6"/>
    </row>
    <row r="632" spans="5:44">
      <c r="E632" s="264"/>
      <c r="F632" s="6"/>
      <c r="P632" s="264"/>
      <c r="Q632" s="6"/>
      <c r="Y632" s="264"/>
      <c r="Z632" s="6"/>
      <c r="AG632" s="264"/>
      <c r="AH632" s="6"/>
      <c r="AQ632" s="264"/>
      <c r="AR632" s="6"/>
    </row>
    <row r="633" spans="5:44">
      <c r="E633" s="264"/>
      <c r="F633" s="6"/>
      <c r="P633" s="264"/>
      <c r="Q633" s="6"/>
      <c r="Y633" s="264"/>
      <c r="Z633" s="6"/>
      <c r="AG633" s="264"/>
      <c r="AH633" s="6"/>
      <c r="AQ633" s="264"/>
      <c r="AR633" s="6"/>
    </row>
    <row r="634" spans="5:44">
      <c r="E634" s="264"/>
      <c r="F634" s="6"/>
      <c r="P634" s="264"/>
      <c r="Q634" s="6"/>
      <c r="Y634" s="264"/>
      <c r="Z634" s="6"/>
      <c r="AG634" s="264"/>
      <c r="AH634" s="6"/>
      <c r="AQ634" s="264"/>
      <c r="AR634" s="6"/>
    </row>
    <row r="635" spans="5:44">
      <c r="E635" s="264"/>
      <c r="F635" s="6"/>
      <c r="P635" s="264"/>
      <c r="Q635" s="6"/>
      <c r="Y635" s="264"/>
      <c r="Z635" s="6"/>
      <c r="AG635" s="264"/>
      <c r="AH635" s="6"/>
      <c r="AQ635" s="264"/>
      <c r="AR635" s="6"/>
    </row>
    <row r="636" spans="5:44">
      <c r="E636" s="264"/>
      <c r="F636" s="6"/>
      <c r="P636" s="264"/>
      <c r="Q636" s="6"/>
      <c r="Y636" s="264"/>
      <c r="Z636" s="6"/>
      <c r="AG636" s="264"/>
      <c r="AH636" s="6"/>
      <c r="AQ636" s="264"/>
      <c r="AR636" s="6"/>
    </row>
    <row r="637" spans="5:44">
      <c r="E637" s="264"/>
      <c r="F637" s="6"/>
      <c r="P637" s="264"/>
      <c r="Q637" s="6"/>
      <c r="Y637" s="264"/>
      <c r="Z637" s="6"/>
      <c r="AG637" s="264"/>
      <c r="AH637" s="6"/>
      <c r="AQ637" s="264"/>
      <c r="AR637" s="6"/>
    </row>
    <row r="638" spans="5:44">
      <c r="E638" s="264"/>
      <c r="F638" s="6"/>
      <c r="P638" s="264"/>
      <c r="Q638" s="6"/>
      <c r="Y638" s="264"/>
      <c r="Z638" s="6"/>
      <c r="AG638" s="264"/>
      <c r="AH638" s="6"/>
      <c r="AQ638" s="264"/>
      <c r="AR638" s="6"/>
    </row>
    <row r="639" spans="5:44">
      <c r="E639" s="264"/>
      <c r="F639" s="6"/>
      <c r="P639" s="264"/>
      <c r="Q639" s="6"/>
      <c r="Y639" s="264"/>
      <c r="Z639" s="6"/>
      <c r="AG639" s="264"/>
      <c r="AH639" s="6"/>
      <c r="AQ639" s="264"/>
      <c r="AR639" s="6"/>
    </row>
    <row r="640" spans="5:44">
      <c r="E640" s="264"/>
      <c r="F640" s="6"/>
      <c r="P640" s="264"/>
      <c r="Q640" s="6"/>
      <c r="Y640" s="264"/>
      <c r="Z640" s="6"/>
      <c r="AG640" s="264"/>
      <c r="AH640" s="6"/>
      <c r="AQ640" s="264"/>
      <c r="AR640" s="6"/>
    </row>
    <row r="641" spans="5:44">
      <c r="E641" s="264"/>
      <c r="F641" s="6"/>
      <c r="P641" s="264"/>
      <c r="Q641" s="6"/>
      <c r="Y641" s="264"/>
      <c r="Z641" s="6"/>
      <c r="AG641" s="264"/>
      <c r="AH641" s="6"/>
      <c r="AQ641" s="264"/>
      <c r="AR641" s="6"/>
    </row>
    <row r="642" spans="5:44">
      <c r="E642" s="264"/>
      <c r="F642" s="6"/>
      <c r="P642" s="264"/>
      <c r="Q642" s="6"/>
      <c r="Y642" s="264"/>
      <c r="Z642" s="6"/>
      <c r="AG642" s="264"/>
      <c r="AH642" s="6"/>
      <c r="AQ642" s="264"/>
      <c r="AR642" s="6"/>
    </row>
    <row r="643" spans="5:44">
      <c r="E643" s="264"/>
      <c r="F643" s="6"/>
      <c r="P643" s="264"/>
      <c r="Q643" s="6"/>
      <c r="Y643" s="264"/>
      <c r="Z643" s="6"/>
      <c r="AG643" s="264"/>
      <c r="AH643" s="6"/>
      <c r="AQ643" s="264"/>
      <c r="AR643" s="6"/>
    </row>
    <row r="644" spans="5:44">
      <c r="E644" s="264"/>
      <c r="F644" s="6"/>
      <c r="P644" s="264"/>
      <c r="Q644" s="6"/>
      <c r="Y644" s="264"/>
      <c r="Z644" s="6"/>
      <c r="AG644" s="264"/>
      <c r="AH644" s="6"/>
      <c r="AQ644" s="264"/>
      <c r="AR644" s="6"/>
    </row>
    <row r="645" spans="5:44">
      <c r="E645" s="264"/>
      <c r="F645" s="6"/>
      <c r="P645" s="264"/>
      <c r="Q645" s="6"/>
      <c r="Y645" s="264"/>
      <c r="Z645" s="6"/>
      <c r="AG645" s="264"/>
      <c r="AH645" s="6"/>
      <c r="AQ645" s="264"/>
      <c r="AR645" s="6"/>
    </row>
    <row r="646" spans="5:44">
      <c r="E646" s="264"/>
      <c r="F646" s="6"/>
      <c r="P646" s="264"/>
      <c r="Q646" s="6"/>
      <c r="Y646" s="264"/>
      <c r="Z646" s="6"/>
      <c r="AG646" s="264"/>
      <c r="AH646" s="6"/>
      <c r="AQ646" s="264"/>
      <c r="AR646" s="6"/>
    </row>
    <row r="647" spans="5:44">
      <c r="E647" s="264"/>
      <c r="F647" s="6"/>
      <c r="P647" s="264"/>
      <c r="Q647" s="6"/>
      <c r="Y647" s="264"/>
      <c r="Z647" s="6"/>
      <c r="AG647" s="264"/>
      <c r="AH647" s="6"/>
      <c r="AQ647" s="264"/>
      <c r="AR647" s="6"/>
    </row>
    <row r="648" spans="5:44">
      <c r="E648" s="264"/>
      <c r="F648" s="6"/>
      <c r="P648" s="264"/>
      <c r="Q648" s="6"/>
      <c r="Y648" s="264"/>
      <c r="Z648" s="6"/>
      <c r="AG648" s="264"/>
      <c r="AH648" s="6"/>
      <c r="AQ648" s="264"/>
      <c r="AR648" s="6"/>
    </row>
    <row r="649" spans="5:44">
      <c r="E649" s="264"/>
      <c r="F649" s="6"/>
      <c r="P649" s="264"/>
      <c r="Q649" s="6"/>
      <c r="Y649" s="264"/>
      <c r="Z649" s="6"/>
      <c r="AG649" s="264"/>
      <c r="AH649" s="6"/>
      <c r="AQ649" s="264"/>
      <c r="AR649" s="6"/>
    </row>
    <row r="650" spans="5:44">
      <c r="E650" s="264"/>
      <c r="F650" s="6"/>
      <c r="P650" s="264"/>
      <c r="Q650" s="6"/>
      <c r="Y650" s="264"/>
      <c r="Z650" s="6"/>
      <c r="AG650" s="264"/>
      <c r="AH650" s="6"/>
      <c r="AQ650" s="264"/>
      <c r="AR650" s="6"/>
    </row>
    <row r="651" spans="5:44">
      <c r="E651" s="264"/>
      <c r="F651" s="6"/>
      <c r="P651" s="264"/>
      <c r="Q651" s="6"/>
      <c r="Y651" s="264"/>
      <c r="Z651" s="6"/>
      <c r="AG651" s="264"/>
      <c r="AH651" s="6"/>
      <c r="AQ651" s="264"/>
      <c r="AR651" s="6"/>
    </row>
    <row r="652" spans="5:44">
      <c r="E652" s="264"/>
      <c r="F652" s="6"/>
      <c r="P652" s="264"/>
      <c r="Q652" s="6"/>
      <c r="Y652" s="264"/>
      <c r="Z652" s="6"/>
      <c r="AG652" s="264"/>
      <c r="AH652" s="6"/>
      <c r="AQ652" s="264"/>
      <c r="AR652" s="6"/>
    </row>
    <row r="653" spans="5:44">
      <c r="E653" s="264"/>
      <c r="F653" s="6"/>
      <c r="P653" s="264"/>
      <c r="Q653" s="6"/>
      <c r="Y653" s="264"/>
      <c r="Z653" s="6"/>
      <c r="AG653" s="264"/>
      <c r="AH653" s="6"/>
      <c r="AQ653" s="264"/>
      <c r="AR653" s="6"/>
    </row>
    <row r="654" spans="5:44">
      <c r="E654" s="264"/>
      <c r="F654" s="6"/>
      <c r="P654" s="264"/>
      <c r="Q654" s="6"/>
      <c r="Y654" s="264"/>
      <c r="Z654" s="6"/>
      <c r="AG654" s="264"/>
      <c r="AH654" s="6"/>
      <c r="AQ654" s="264"/>
      <c r="AR654" s="6"/>
    </row>
    <row r="655" spans="5:44">
      <c r="E655" s="264"/>
      <c r="F655" s="6"/>
      <c r="P655" s="264"/>
      <c r="Q655" s="6"/>
      <c r="Y655" s="264"/>
      <c r="Z655" s="6"/>
      <c r="AG655" s="264"/>
      <c r="AH655" s="6"/>
      <c r="AQ655" s="264"/>
      <c r="AR655" s="6"/>
    </row>
    <row r="656" spans="5:44">
      <c r="E656" s="264"/>
      <c r="F656" s="6"/>
      <c r="P656" s="264"/>
      <c r="Q656" s="6"/>
      <c r="Y656" s="264"/>
      <c r="Z656" s="6"/>
      <c r="AG656" s="264"/>
      <c r="AH656" s="6"/>
      <c r="AQ656" s="264"/>
      <c r="AR656" s="6"/>
    </row>
    <row r="657" spans="5:44">
      <c r="E657" s="264"/>
      <c r="F657" s="6"/>
      <c r="P657" s="264"/>
      <c r="Q657" s="6"/>
      <c r="Y657" s="264"/>
      <c r="Z657" s="6"/>
      <c r="AG657" s="264"/>
      <c r="AH657" s="6"/>
      <c r="AQ657" s="264"/>
      <c r="AR657" s="6"/>
    </row>
    <row r="658" spans="5:44">
      <c r="E658" s="264"/>
      <c r="F658" s="6"/>
      <c r="P658" s="264"/>
      <c r="Q658" s="6"/>
      <c r="Y658" s="264"/>
      <c r="Z658" s="6"/>
      <c r="AG658" s="264"/>
      <c r="AH658" s="6"/>
      <c r="AQ658" s="264"/>
      <c r="AR658" s="6"/>
    </row>
    <row r="659" spans="5:44">
      <c r="E659" s="264"/>
      <c r="F659" s="6"/>
      <c r="P659" s="264"/>
      <c r="Q659" s="6"/>
      <c r="Y659" s="264"/>
      <c r="Z659" s="6"/>
      <c r="AG659" s="264"/>
      <c r="AH659" s="6"/>
      <c r="AQ659" s="264"/>
      <c r="AR659" s="6"/>
    </row>
    <row r="660" spans="5:44">
      <c r="E660" s="264"/>
      <c r="F660" s="6"/>
      <c r="P660" s="264"/>
      <c r="Q660" s="6"/>
      <c r="Y660" s="264"/>
      <c r="Z660" s="6"/>
      <c r="AG660" s="264"/>
      <c r="AH660" s="6"/>
      <c r="AQ660" s="264"/>
      <c r="AR660" s="6"/>
    </row>
    <row r="661" spans="5:44">
      <c r="E661" s="264"/>
      <c r="F661" s="6"/>
      <c r="P661" s="264"/>
      <c r="Q661" s="6"/>
      <c r="Y661" s="264"/>
      <c r="Z661" s="6"/>
      <c r="AG661" s="264"/>
      <c r="AH661" s="6"/>
      <c r="AQ661" s="264"/>
      <c r="AR661" s="6"/>
    </row>
    <row r="662" spans="5:44">
      <c r="E662" s="264"/>
      <c r="F662" s="6"/>
      <c r="P662" s="264"/>
      <c r="Q662" s="6"/>
      <c r="Y662" s="264"/>
      <c r="Z662" s="6"/>
      <c r="AG662" s="264"/>
      <c r="AH662" s="6"/>
      <c r="AQ662" s="264"/>
      <c r="AR662" s="6"/>
    </row>
    <row r="663" spans="5:44">
      <c r="E663" s="264"/>
      <c r="F663" s="6"/>
      <c r="P663" s="264"/>
      <c r="Q663" s="6"/>
      <c r="Y663" s="264"/>
      <c r="Z663" s="6"/>
      <c r="AG663" s="264"/>
      <c r="AH663" s="6"/>
      <c r="AQ663" s="264"/>
      <c r="AR663" s="6"/>
    </row>
    <row r="664" spans="5:44">
      <c r="E664" s="264"/>
      <c r="F664" s="6"/>
      <c r="P664" s="264"/>
      <c r="Q664" s="6"/>
      <c r="Y664" s="264"/>
      <c r="Z664" s="6"/>
      <c r="AG664" s="264"/>
      <c r="AH664" s="6"/>
      <c r="AQ664" s="264"/>
      <c r="AR664" s="6"/>
    </row>
    <row r="665" spans="5:44">
      <c r="E665" s="264"/>
      <c r="F665" s="6"/>
      <c r="P665" s="264"/>
      <c r="Q665" s="6"/>
      <c r="Y665" s="264"/>
      <c r="Z665" s="6"/>
      <c r="AG665" s="264"/>
      <c r="AH665" s="6"/>
      <c r="AQ665" s="264"/>
      <c r="AR665" s="6"/>
    </row>
    <row r="666" spans="5:44">
      <c r="E666" s="264"/>
      <c r="F666" s="6"/>
      <c r="P666" s="264"/>
      <c r="Q666" s="6"/>
      <c r="Y666" s="264"/>
      <c r="Z666" s="6"/>
      <c r="AG666" s="264"/>
      <c r="AH666" s="6"/>
      <c r="AQ666" s="264"/>
      <c r="AR666" s="6"/>
    </row>
    <row r="667" spans="5:44">
      <c r="E667" s="264"/>
      <c r="F667" s="6"/>
      <c r="P667" s="264"/>
      <c r="Q667" s="6"/>
      <c r="Y667" s="264"/>
      <c r="Z667" s="6"/>
      <c r="AG667" s="264"/>
      <c r="AH667" s="6"/>
      <c r="AQ667" s="264"/>
      <c r="AR667" s="6"/>
    </row>
    <row r="668" spans="5:44">
      <c r="E668" s="264"/>
      <c r="F668" s="6"/>
      <c r="P668" s="264"/>
      <c r="Q668" s="6"/>
      <c r="Y668" s="264"/>
      <c r="Z668" s="6"/>
      <c r="AG668" s="264"/>
      <c r="AH668" s="6"/>
      <c r="AQ668" s="264"/>
      <c r="AR668" s="6"/>
    </row>
    <row r="669" spans="5:44">
      <c r="E669" s="264"/>
      <c r="F669" s="6"/>
      <c r="P669" s="264"/>
      <c r="Q669" s="6"/>
      <c r="Y669" s="264"/>
      <c r="Z669" s="6"/>
      <c r="AG669" s="264"/>
      <c r="AH669" s="6"/>
      <c r="AQ669" s="264"/>
      <c r="AR669" s="6"/>
    </row>
    <row r="670" spans="5:44">
      <c r="E670" s="264"/>
      <c r="F670" s="6"/>
      <c r="P670" s="264"/>
      <c r="Q670" s="6"/>
      <c r="Y670" s="264"/>
      <c r="Z670" s="6"/>
      <c r="AG670" s="264"/>
      <c r="AH670" s="6"/>
      <c r="AQ670" s="264"/>
      <c r="AR670" s="6"/>
    </row>
    <row r="671" spans="5:44">
      <c r="E671" s="264"/>
      <c r="F671" s="6"/>
      <c r="P671" s="264"/>
      <c r="Q671" s="6"/>
      <c r="Y671" s="264"/>
      <c r="Z671" s="6"/>
      <c r="AG671" s="264"/>
      <c r="AH671" s="6"/>
      <c r="AQ671" s="264"/>
      <c r="AR671" s="6"/>
    </row>
    <row r="672" spans="5:44">
      <c r="E672" s="264"/>
      <c r="F672" s="6"/>
      <c r="P672" s="264"/>
      <c r="Q672" s="6"/>
      <c r="Y672" s="264"/>
      <c r="Z672" s="6"/>
      <c r="AG672" s="264"/>
      <c r="AH672" s="6"/>
      <c r="AQ672" s="264"/>
      <c r="AR672" s="6"/>
    </row>
    <row r="673" spans="5:44">
      <c r="E673" s="264"/>
      <c r="F673" s="6"/>
      <c r="P673" s="264"/>
      <c r="Q673" s="6"/>
      <c r="Y673" s="264"/>
      <c r="Z673" s="6"/>
      <c r="AG673" s="264"/>
      <c r="AH673" s="6"/>
      <c r="AQ673" s="264"/>
      <c r="AR673" s="6"/>
    </row>
    <row r="674" spans="5:44">
      <c r="E674" s="264"/>
      <c r="F674" s="6"/>
      <c r="P674" s="264"/>
      <c r="Q674" s="6"/>
      <c r="Y674" s="264"/>
      <c r="Z674" s="6"/>
      <c r="AG674" s="264"/>
      <c r="AH674" s="6"/>
      <c r="AQ674" s="264"/>
      <c r="AR674" s="6"/>
    </row>
    <row r="675" spans="5:44">
      <c r="E675" s="264"/>
      <c r="F675" s="6"/>
      <c r="P675" s="264"/>
      <c r="Q675" s="6"/>
      <c r="Y675" s="264"/>
      <c r="Z675" s="6"/>
      <c r="AG675" s="264"/>
      <c r="AH675" s="6"/>
      <c r="AQ675" s="264"/>
      <c r="AR675" s="6"/>
    </row>
    <row r="676" spans="5:44">
      <c r="E676" s="264"/>
      <c r="F676" s="6"/>
      <c r="P676" s="264"/>
      <c r="Q676" s="6"/>
      <c r="Y676" s="264"/>
      <c r="Z676" s="6"/>
      <c r="AG676" s="264"/>
      <c r="AH676" s="6"/>
      <c r="AQ676" s="264"/>
      <c r="AR676" s="6"/>
    </row>
    <row r="677" spans="5:44">
      <c r="E677" s="264"/>
      <c r="F677" s="6"/>
      <c r="P677" s="264"/>
      <c r="Q677" s="6"/>
      <c r="Y677" s="264"/>
      <c r="Z677" s="6"/>
      <c r="AG677" s="264"/>
      <c r="AH677" s="6"/>
      <c r="AQ677" s="264"/>
      <c r="AR677" s="6"/>
    </row>
    <row r="678" spans="5:44">
      <c r="E678" s="264"/>
      <c r="F678" s="6"/>
      <c r="P678" s="264"/>
      <c r="Q678" s="6"/>
      <c r="Y678" s="264"/>
      <c r="Z678" s="6"/>
      <c r="AG678" s="264"/>
      <c r="AH678" s="6"/>
      <c r="AQ678" s="264"/>
      <c r="AR678" s="6"/>
    </row>
    <row r="679" spans="5:44">
      <c r="E679" s="264"/>
      <c r="F679" s="6"/>
      <c r="P679" s="264"/>
      <c r="Q679" s="6"/>
      <c r="Y679" s="264"/>
      <c r="Z679" s="6"/>
      <c r="AG679" s="264"/>
      <c r="AH679" s="6"/>
      <c r="AQ679" s="264"/>
      <c r="AR679" s="6"/>
    </row>
    <row r="680" spans="5:44">
      <c r="E680" s="264"/>
      <c r="F680" s="6"/>
      <c r="P680" s="264"/>
      <c r="Q680" s="6"/>
      <c r="Y680" s="264"/>
      <c r="Z680" s="6"/>
      <c r="AG680" s="264"/>
      <c r="AH680" s="6"/>
      <c r="AQ680" s="264"/>
      <c r="AR680" s="6"/>
    </row>
    <row r="681" spans="5:44">
      <c r="E681" s="264"/>
      <c r="F681" s="6"/>
      <c r="P681" s="264"/>
      <c r="Q681" s="6"/>
      <c r="Y681" s="264"/>
      <c r="Z681" s="6"/>
      <c r="AG681" s="264"/>
      <c r="AH681" s="6"/>
      <c r="AQ681" s="264"/>
      <c r="AR681" s="6"/>
    </row>
    <row r="682" spans="5:44">
      <c r="E682" s="264"/>
      <c r="F682" s="6"/>
      <c r="P682" s="264"/>
      <c r="Q682" s="6"/>
      <c r="Y682" s="264"/>
      <c r="Z682" s="6"/>
      <c r="AG682" s="264"/>
      <c r="AH682" s="6"/>
      <c r="AQ682" s="264"/>
      <c r="AR682" s="6"/>
    </row>
    <row r="683" spans="5:44">
      <c r="E683" s="264"/>
      <c r="F683" s="6"/>
      <c r="P683" s="264"/>
      <c r="Q683" s="6"/>
      <c r="Y683" s="264"/>
      <c r="Z683" s="6"/>
      <c r="AG683" s="264"/>
      <c r="AH683" s="6"/>
      <c r="AQ683" s="264"/>
      <c r="AR683" s="6"/>
    </row>
    <row r="684" spans="5:44">
      <c r="E684" s="264"/>
      <c r="F684" s="6"/>
      <c r="P684" s="264"/>
      <c r="Q684" s="6"/>
      <c r="Y684" s="264"/>
      <c r="Z684" s="6"/>
      <c r="AG684" s="264"/>
      <c r="AH684" s="6"/>
      <c r="AQ684" s="264"/>
      <c r="AR684" s="6"/>
    </row>
    <row r="685" spans="5:44">
      <c r="E685" s="264"/>
      <c r="F685" s="6"/>
      <c r="P685" s="264"/>
      <c r="Q685" s="6"/>
      <c r="Y685" s="264"/>
      <c r="Z685" s="6"/>
      <c r="AG685" s="264"/>
      <c r="AH685" s="6"/>
      <c r="AQ685" s="264"/>
      <c r="AR685" s="6"/>
    </row>
    <row r="686" spans="5:44">
      <c r="E686" s="264"/>
      <c r="F686" s="6"/>
      <c r="P686" s="264"/>
      <c r="Q686" s="6"/>
      <c r="Y686" s="264"/>
      <c r="Z686" s="6"/>
      <c r="AG686" s="264"/>
      <c r="AH686" s="6"/>
      <c r="AQ686" s="264"/>
      <c r="AR686" s="6"/>
    </row>
    <row r="687" spans="5:44">
      <c r="E687" s="264"/>
      <c r="F687" s="6"/>
      <c r="P687" s="264"/>
      <c r="Q687" s="6"/>
      <c r="Y687" s="264"/>
      <c r="Z687" s="6"/>
      <c r="AG687" s="264"/>
      <c r="AH687" s="6"/>
      <c r="AQ687" s="264"/>
      <c r="AR687" s="6"/>
    </row>
    <row r="688" spans="5:44">
      <c r="E688" s="264"/>
      <c r="F688" s="6"/>
      <c r="P688" s="264"/>
      <c r="Q688" s="6"/>
      <c r="Y688" s="264"/>
      <c r="Z688" s="6"/>
      <c r="AG688" s="264"/>
      <c r="AH688" s="6"/>
      <c r="AQ688" s="264"/>
      <c r="AR688" s="6"/>
    </row>
    <row r="689" spans="5:44">
      <c r="E689" s="264"/>
      <c r="F689" s="6"/>
      <c r="P689" s="264"/>
      <c r="Q689" s="6"/>
      <c r="Y689" s="264"/>
      <c r="Z689" s="6"/>
      <c r="AG689" s="264"/>
      <c r="AH689" s="6"/>
      <c r="AQ689" s="264"/>
      <c r="AR689" s="6"/>
    </row>
    <row r="690" spans="5:44">
      <c r="E690" s="264"/>
      <c r="F690" s="6"/>
      <c r="P690" s="264"/>
      <c r="Q690" s="6"/>
      <c r="Y690" s="264"/>
      <c r="Z690" s="6"/>
      <c r="AG690" s="264"/>
      <c r="AH690" s="6"/>
      <c r="AQ690" s="264"/>
      <c r="AR690" s="6"/>
    </row>
    <row r="691" spans="5:44">
      <c r="E691" s="264"/>
      <c r="F691" s="6"/>
      <c r="P691" s="264"/>
      <c r="Q691" s="6"/>
      <c r="Y691" s="264"/>
      <c r="Z691" s="6"/>
      <c r="AG691" s="264"/>
      <c r="AH691" s="6"/>
      <c r="AQ691" s="264"/>
      <c r="AR691" s="6"/>
    </row>
    <row r="692" spans="5:44">
      <c r="E692" s="264"/>
      <c r="F692" s="6"/>
      <c r="P692" s="264"/>
      <c r="Q692" s="6"/>
      <c r="Y692" s="264"/>
      <c r="Z692" s="6"/>
      <c r="AG692" s="264"/>
      <c r="AH692" s="6"/>
      <c r="AQ692" s="264"/>
      <c r="AR692" s="6"/>
    </row>
    <row r="693" spans="5:44">
      <c r="E693" s="264"/>
      <c r="F693" s="6"/>
      <c r="P693" s="264"/>
      <c r="Q693" s="6"/>
      <c r="Y693" s="264"/>
      <c r="Z693" s="6"/>
      <c r="AG693" s="264"/>
      <c r="AH693" s="6"/>
      <c r="AQ693" s="264"/>
      <c r="AR693" s="6"/>
    </row>
    <row r="694" spans="5:44">
      <c r="E694" s="264"/>
      <c r="F694" s="6"/>
      <c r="P694" s="264"/>
      <c r="Q694" s="6"/>
      <c r="Y694" s="264"/>
      <c r="Z694" s="6"/>
      <c r="AG694" s="264"/>
      <c r="AH694" s="6"/>
      <c r="AQ694" s="264"/>
      <c r="AR694" s="6"/>
    </row>
    <row r="695" spans="5:44">
      <c r="E695" s="264"/>
      <c r="F695" s="6"/>
      <c r="P695" s="264"/>
      <c r="Q695" s="6"/>
      <c r="Y695" s="264"/>
      <c r="Z695" s="6"/>
      <c r="AG695" s="264"/>
      <c r="AH695" s="6"/>
      <c r="AQ695" s="264"/>
      <c r="AR695" s="6"/>
    </row>
    <row r="696" spans="5:44">
      <c r="E696" s="264"/>
      <c r="F696" s="6"/>
      <c r="P696" s="264"/>
      <c r="Q696" s="6"/>
      <c r="Y696" s="264"/>
      <c r="Z696" s="6"/>
      <c r="AG696" s="264"/>
      <c r="AH696" s="6"/>
      <c r="AQ696" s="264"/>
      <c r="AR696" s="6"/>
    </row>
    <row r="697" spans="5:44">
      <c r="E697" s="264"/>
      <c r="F697" s="6"/>
      <c r="P697" s="264"/>
      <c r="Q697" s="6"/>
      <c r="Y697" s="264"/>
      <c r="Z697" s="6"/>
      <c r="AG697" s="264"/>
      <c r="AH697" s="6"/>
      <c r="AQ697" s="264"/>
      <c r="AR697" s="6"/>
    </row>
    <row r="698" spans="5:44">
      <c r="E698" s="264"/>
      <c r="F698" s="6"/>
      <c r="P698" s="264"/>
      <c r="Q698" s="6"/>
      <c r="Y698" s="264"/>
      <c r="Z698" s="6"/>
      <c r="AG698" s="264"/>
      <c r="AH698" s="6"/>
      <c r="AQ698" s="264"/>
      <c r="AR698" s="6"/>
    </row>
    <row r="699" spans="5:44">
      <c r="E699" s="264"/>
      <c r="F699" s="6"/>
      <c r="P699" s="264"/>
      <c r="Q699" s="6"/>
      <c r="Y699" s="264"/>
      <c r="Z699" s="6"/>
      <c r="AG699" s="264"/>
      <c r="AH699" s="6"/>
      <c r="AQ699" s="264"/>
      <c r="AR699" s="6"/>
    </row>
    <row r="700" spans="5:44">
      <c r="E700" s="264"/>
      <c r="F700" s="6"/>
      <c r="P700" s="264"/>
      <c r="Q700" s="6"/>
      <c r="Y700" s="264"/>
      <c r="Z700" s="6"/>
      <c r="AG700" s="264"/>
      <c r="AH700" s="6"/>
      <c r="AQ700" s="264"/>
      <c r="AR700" s="6"/>
    </row>
    <row r="701" spans="5:44">
      <c r="E701" s="264"/>
      <c r="F701" s="6"/>
      <c r="P701" s="264"/>
      <c r="Q701" s="6"/>
      <c r="Y701" s="264"/>
      <c r="Z701" s="6"/>
      <c r="AG701" s="264"/>
      <c r="AH701" s="6"/>
      <c r="AQ701" s="264"/>
      <c r="AR701" s="6"/>
    </row>
    <row r="702" spans="5:44">
      <c r="E702" s="264"/>
      <c r="F702" s="6"/>
      <c r="P702" s="264"/>
      <c r="Q702" s="6"/>
      <c r="Y702" s="264"/>
      <c r="Z702" s="6"/>
      <c r="AG702" s="264"/>
      <c r="AH702" s="6"/>
      <c r="AQ702" s="264"/>
      <c r="AR702" s="6"/>
    </row>
    <row r="703" spans="5:44">
      <c r="E703" s="264"/>
      <c r="F703" s="6"/>
      <c r="P703" s="264"/>
      <c r="Q703" s="6"/>
      <c r="Y703" s="264"/>
      <c r="Z703" s="6"/>
      <c r="AG703" s="264"/>
      <c r="AH703" s="6"/>
      <c r="AQ703" s="264"/>
      <c r="AR703" s="6"/>
    </row>
    <row r="704" spans="5:44">
      <c r="E704" s="264"/>
      <c r="F704" s="6"/>
      <c r="P704" s="264"/>
      <c r="Q704" s="6"/>
      <c r="Y704" s="264"/>
      <c r="Z704" s="6"/>
      <c r="AG704" s="264"/>
      <c r="AH704" s="6"/>
      <c r="AQ704" s="264"/>
      <c r="AR704" s="6"/>
    </row>
    <row r="705" spans="5:44">
      <c r="E705" s="264"/>
      <c r="F705" s="6"/>
      <c r="P705" s="264"/>
      <c r="Q705" s="6"/>
      <c r="Y705" s="264"/>
      <c r="Z705" s="6"/>
      <c r="AG705" s="264"/>
      <c r="AH705" s="6"/>
      <c r="AQ705" s="264"/>
      <c r="AR705" s="6"/>
    </row>
    <row r="706" spans="5:44">
      <c r="E706" s="264"/>
      <c r="F706" s="6"/>
      <c r="P706" s="264"/>
      <c r="Q706" s="6"/>
      <c r="Y706" s="264"/>
      <c r="Z706" s="6"/>
      <c r="AG706" s="264"/>
      <c r="AH706" s="6"/>
      <c r="AQ706" s="264"/>
      <c r="AR706" s="6"/>
    </row>
    <row r="707" spans="5:44">
      <c r="E707" s="264"/>
      <c r="F707" s="6"/>
      <c r="P707" s="264"/>
      <c r="Q707" s="6"/>
      <c r="Y707" s="264"/>
      <c r="Z707" s="6"/>
      <c r="AG707" s="264"/>
      <c r="AH707" s="6"/>
      <c r="AQ707" s="264"/>
      <c r="AR707" s="6"/>
    </row>
    <row r="708" spans="5:44">
      <c r="E708" s="264"/>
      <c r="F708" s="6"/>
      <c r="P708" s="264"/>
      <c r="Q708" s="6"/>
      <c r="Y708" s="264"/>
      <c r="Z708" s="6"/>
      <c r="AG708" s="264"/>
      <c r="AH708" s="6"/>
      <c r="AQ708" s="264"/>
      <c r="AR708" s="6"/>
    </row>
    <row r="709" spans="5:44">
      <c r="E709" s="264"/>
      <c r="F709" s="6"/>
      <c r="P709" s="264"/>
      <c r="Q709" s="6"/>
      <c r="Y709" s="264"/>
      <c r="Z709" s="6"/>
      <c r="AG709" s="264"/>
      <c r="AH709" s="6"/>
      <c r="AQ709" s="264"/>
      <c r="AR709" s="6"/>
    </row>
    <row r="710" spans="5:44">
      <c r="E710" s="264"/>
      <c r="F710" s="6"/>
      <c r="P710" s="264"/>
      <c r="Q710" s="6"/>
      <c r="Y710" s="264"/>
      <c r="Z710" s="6"/>
      <c r="AG710" s="264"/>
      <c r="AH710" s="6"/>
      <c r="AQ710" s="264"/>
      <c r="AR710" s="6"/>
    </row>
    <row r="711" spans="5:44">
      <c r="E711" s="264"/>
      <c r="F711" s="6"/>
      <c r="P711" s="264"/>
      <c r="Q711" s="6"/>
      <c r="Y711" s="264"/>
      <c r="Z711" s="6"/>
      <c r="AG711" s="264"/>
      <c r="AH711" s="6"/>
      <c r="AQ711" s="264"/>
      <c r="AR711" s="6"/>
    </row>
    <row r="712" spans="5:44">
      <c r="E712" s="264"/>
      <c r="F712" s="6"/>
      <c r="P712" s="264"/>
      <c r="Q712" s="6"/>
      <c r="Y712" s="264"/>
      <c r="Z712" s="6"/>
      <c r="AG712" s="264"/>
      <c r="AH712" s="6"/>
      <c r="AQ712" s="264"/>
      <c r="AR712" s="6"/>
    </row>
    <row r="713" spans="5:44">
      <c r="E713" s="264"/>
      <c r="F713" s="6"/>
      <c r="P713" s="264"/>
      <c r="Q713" s="6"/>
      <c r="Y713" s="264"/>
      <c r="Z713" s="6"/>
      <c r="AG713" s="264"/>
      <c r="AH713" s="6"/>
      <c r="AQ713" s="264"/>
      <c r="AR713" s="6"/>
    </row>
    <row r="714" spans="5:44">
      <c r="E714" s="264"/>
      <c r="F714" s="6"/>
      <c r="P714" s="264"/>
      <c r="Q714" s="6"/>
      <c r="Y714" s="264"/>
      <c r="Z714" s="6"/>
      <c r="AG714" s="264"/>
      <c r="AH714" s="6"/>
      <c r="AQ714" s="264"/>
      <c r="AR714" s="6"/>
    </row>
    <row r="715" spans="5:44">
      <c r="E715" s="264"/>
      <c r="F715" s="6"/>
      <c r="P715" s="264"/>
      <c r="Q715" s="6"/>
      <c r="Y715" s="264"/>
      <c r="Z715" s="6"/>
      <c r="AG715" s="264"/>
      <c r="AH715" s="6"/>
      <c r="AQ715" s="264"/>
      <c r="AR715" s="6"/>
    </row>
    <row r="716" spans="5:44">
      <c r="E716" s="264"/>
      <c r="F716" s="6"/>
      <c r="P716" s="264"/>
      <c r="Q716" s="6"/>
      <c r="Y716" s="264"/>
      <c r="Z716" s="6"/>
      <c r="AG716" s="264"/>
      <c r="AH716" s="6"/>
      <c r="AQ716" s="264"/>
      <c r="AR716" s="6"/>
    </row>
    <row r="717" spans="5:44">
      <c r="E717" s="264"/>
      <c r="F717" s="6"/>
      <c r="P717" s="264"/>
      <c r="Q717" s="6"/>
      <c r="Y717" s="264"/>
      <c r="Z717" s="6"/>
      <c r="AG717" s="264"/>
      <c r="AH717" s="6"/>
      <c r="AQ717" s="264"/>
      <c r="AR717" s="6"/>
    </row>
    <row r="718" spans="5:44">
      <c r="E718" s="264"/>
      <c r="F718" s="6"/>
      <c r="P718" s="264"/>
      <c r="Q718" s="6"/>
      <c r="Y718" s="264"/>
      <c r="Z718" s="6"/>
      <c r="AG718" s="264"/>
      <c r="AH718" s="6"/>
      <c r="AQ718" s="264"/>
      <c r="AR718" s="6"/>
    </row>
    <row r="719" spans="5:44">
      <c r="E719" s="264"/>
      <c r="F719" s="6"/>
      <c r="P719" s="264"/>
      <c r="Q719" s="6"/>
      <c r="Y719" s="264"/>
      <c r="Z719" s="6"/>
      <c r="AG719" s="264"/>
      <c r="AH719" s="6"/>
      <c r="AQ719" s="264"/>
      <c r="AR719" s="6"/>
    </row>
    <row r="720" spans="5:44">
      <c r="E720" s="264"/>
      <c r="F720" s="6"/>
      <c r="P720" s="264"/>
      <c r="Q720" s="6"/>
      <c r="Y720" s="264"/>
      <c r="Z720" s="6"/>
      <c r="AG720" s="264"/>
      <c r="AH720" s="6"/>
      <c r="AQ720" s="264"/>
      <c r="AR720" s="6"/>
    </row>
    <row r="721" spans="5:44">
      <c r="E721" s="264"/>
      <c r="F721" s="6"/>
      <c r="P721" s="264"/>
      <c r="Q721" s="6"/>
      <c r="Y721" s="264"/>
      <c r="Z721" s="6"/>
      <c r="AG721" s="264"/>
      <c r="AH721" s="6"/>
      <c r="AQ721" s="264"/>
      <c r="AR721" s="6"/>
    </row>
    <row r="722" spans="5:44">
      <c r="E722" s="264"/>
      <c r="F722" s="6"/>
      <c r="P722" s="264"/>
      <c r="Q722" s="6"/>
      <c r="Y722" s="264"/>
      <c r="Z722" s="6"/>
      <c r="AG722" s="264"/>
      <c r="AH722" s="6"/>
      <c r="AQ722" s="264"/>
      <c r="AR722" s="6"/>
    </row>
    <row r="723" spans="5:44">
      <c r="E723" s="264"/>
      <c r="F723" s="6"/>
      <c r="P723" s="264"/>
      <c r="Q723" s="6"/>
      <c r="Y723" s="264"/>
      <c r="Z723" s="6"/>
      <c r="AG723" s="264"/>
      <c r="AH723" s="6"/>
      <c r="AQ723" s="264"/>
      <c r="AR723" s="6"/>
    </row>
    <row r="724" spans="5:44">
      <c r="E724" s="264"/>
      <c r="F724" s="6"/>
      <c r="P724" s="264"/>
      <c r="Q724" s="6"/>
      <c r="Y724" s="264"/>
      <c r="Z724" s="6"/>
      <c r="AG724" s="264"/>
      <c r="AH724" s="6"/>
      <c r="AQ724" s="264"/>
      <c r="AR724" s="6"/>
    </row>
    <row r="725" spans="5:44">
      <c r="E725" s="264"/>
      <c r="F725" s="6"/>
      <c r="P725" s="264"/>
      <c r="Q725" s="6"/>
      <c r="Y725" s="264"/>
      <c r="Z725" s="6"/>
      <c r="AG725" s="264"/>
      <c r="AH725" s="6"/>
      <c r="AQ725" s="264"/>
      <c r="AR725" s="6"/>
    </row>
    <row r="726" spans="5:44">
      <c r="E726" s="264"/>
      <c r="F726" s="6"/>
      <c r="P726" s="264"/>
      <c r="Q726" s="6"/>
      <c r="Y726" s="264"/>
      <c r="Z726" s="6"/>
      <c r="AG726" s="264"/>
      <c r="AH726" s="6"/>
      <c r="AQ726" s="264"/>
      <c r="AR726" s="6"/>
    </row>
    <row r="727" spans="5:44">
      <c r="E727" s="264"/>
      <c r="F727" s="6"/>
      <c r="P727" s="264"/>
      <c r="Q727" s="6"/>
      <c r="Y727" s="264"/>
      <c r="Z727" s="6"/>
      <c r="AG727" s="264"/>
      <c r="AH727" s="6"/>
      <c r="AQ727" s="264"/>
      <c r="AR727" s="6"/>
    </row>
    <row r="728" spans="5:44">
      <c r="E728" s="264"/>
      <c r="F728" s="6"/>
      <c r="P728" s="264"/>
      <c r="Q728" s="6"/>
      <c r="Y728" s="264"/>
      <c r="Z728" s="6"/>
      <c r="AG728" s="264"/>
      <c r="AH728" s="6"/>
      <c r="AQ728" s="264"/>
      <c r="AR728" s="6"/>
    </row>
    <row r="729" spans="5:44">
      <c r="E729" s="264"/>
      <c r="F729" s="6"/>
      <c r="P729" s="264"/>
      <c r="Q729" s="6"/>
      <c r="Y729" s="264"/>
      <c r="Z729" s="6"/>
      <c r="AG729" s="264"/>
      <c r="AH729" s="6"/>
      <c r="AQ729" s="264"/>
      <c r="AR729" s="6"/>
    </row>
    <row r="730" spans="5:44">
      <c r="E730" s="264"/>
      <c r="F730" s="6"/>
      <c r="P730" s="264"/>
      <c r="Q730" s="6"/>
      <c r="Y730" s="264"/>
      <c r="Z730" s="6"/>
      <c r="AG730" s="264"/>
      <c r="AH730" s="6"/>
      <c r="AQ730" s="264"/>
      <c r="AR730" s="6"/>
    </row>
    <row r="731" spans="5:44">
      <c r="E731" s="264"/>
      <c r="F731" s="6"/>
      <c r="P731" s="264"/>
      <c r="Q731" s="6"/>
      <c r="Y731" s="264"/>
      <c r="Z731" s="6"/>
      <c r="AG731" s="264"/>
      <c r="AH731" s="6"/>
      <c r="AQ731" s="264"/>
      <c r="AR731" s="6"/>
    </row>
    <row r="732" spans="5:44">
      <c r="E732" s="264"/>
      <c r="F732" s="6"/>
      <c r="P732" s="264"/>
      <c r="Q732" s="6"/>
      <c r="Y732" s="264"/>
      <c r="Z732" s="6"/>
      <c r="AG732" s="264"/>
      <c r="AH732" s="6"/>
      <c r="AQ732" s="264"/>
      <c r="AR732" s="6"/>
    </row>
    <row r="733" spans="5:44">
      <c r="E733" s="264"/>
      <c r="F733" s="6"/>
      <c r="P733" s="264"/>
      <c r="Q733" s="6"/>
      <c r="Y733" s="264"/>
      <c r="Z733" s="6"/>
      <c r="AG733" s="264"/>
      <c r="AH733" s="6"/>
      <c r="AQ733" s="264"/>
      <c r="AR733" s="6"/>
    </row>
    <row r="734" spans="5:44">
      <c r="E734" s="264"/>
      <c r="F734" s="6"/>
      <c r="P734" s="264"/>
      <c r="Q734" s="6"/>
      <c r="Y734" s="264"/>
      <c r="Z734" s="6"/>
      <c r="AG734" s="264"/>
      <c r="AH734" s="6"/>
      <c r="AQ734" s="264"/>
      <c r="AR734" s="6"/>
    </row>
    <row r="735" spans="5:44">
      <c r="E735" s="264"/>
      <c r="F735" s="6"/>
      <c r="P735" s="264"/>
      <c r="Q735" s="6"/>
      <c r="Y735" s="264"/>
      <c r="Z735" s="6"/>
      <c r="AG735" s="264"/>
      <c r="AH735" s="6"/>
      <c r="AQ735" s="264"/>
      <c r="AR735" s="6"/>
    </row>
    <row r="736" spans="5:44">
      <c r="E736" s="264"/>
      <c r="F736" s="6"/>
      <c r="P736" s="264"/>
      <c r="Q736" s="6"/>
      <c r="Y736" s="264"/>
      <c r="Z736" s="6"/>
      <c r="AG736" s="264"/>
      <c r="AH736" s="6"/>
      <c r="AQ736" s="264"/>
      <c r="AR736" s="6"/>
    </row>
    <row r="737" spans="5:44">
      <c r="E737" s="264"/>
      <c r="F737" s="6"/>
      <c r="P737" s="264"/>
      <c r="Q737" s="6"/>
      <c r="Y737" s="264"/>
      <c r="Z737" s="6"/>
      <c r="AG737" s="264"/>
      <c r="AH737" s="6"/>
      <c r="AQ737" s="264"/>
      <c r="AR737" s="6"/>
    </row>
    <row r="738" spans="5:44">
      <c r="E738" s="264"/>
      <c r="F738" s="6"/>
      <c r="P738" s="264"/>
      <c r="Q738" s="6"/>
      <c r="Y738" s="264"/>
      <c r="Z738" s="6"/>
      <c r="AG738" s="264"/>
      <c r="AH738" s="6"/>
      <c r="AQ738" s="264"/>
      <c r="AR738" s="6"/>
    </row>
    <row r="739" spans="5:44">
      <c r="E739" s="264"/>
      <c r="F739" s="6"/>
      <c r="P739" s="264"/>
      <c r="Q739" s="6"/>
      <c r="Y739" s="264"/>
      <c r="Z739" s="6"/>
      <c r="AG739" s="264"/>
      <c r="AH739" s="6"/>
      <c r="AQ739" s="264"/>
      <c r="AR739" s="6"/>
    </row>
    <row r="740" spans="5:44">
      <c r="E740" s="264"/>
      <c r="F740" s="6"/>
      <c r="P740" s="264"/>
      <c r="Q740" s="6"/>
      <c r="Y740" s="264"/>
      <c r="Z740" s="6"/>
      <c r="AG740" s="264"/>
      <c r="AH740" s="6"/>
      <c r="AQ740" s="264"/>
      <c r="AR740" s="6"/>
    </row>
    <row r="741" spans="5:44">
      <c r="E741" s="264"/>
      <c r="F741" s="6"/>
      <c r="P741" s="264"/>
      <c r="Q741" s="6"/>
      <c r="Y741" s="264"/>
      <c r="Z741" s="6"/>
      <c r="AG741" s="264"/>
      <c r="AH741" s="6"/>
      <c r="AQ741" s="264"/>
      <c r="AR741" s="6"/>
    </row>
    <row r="742" spans="5:44">
      <c r="E742" s="264"/>
      <c r="F742" s="6"/>
      <c r="P742" s="264"/>
      <c r="Q742" s="6"/>
      <c r="Y742" s="264"/>
      <c r="Z742" s="6"/>
      <c r="AG742" s="264"/>
      <c r="AH742" s="6"/>
      <c r="AQ742" s="264"/>
      <c r="AR742" s="6"/>
    </row>
    <row r="743" spans="5:44">
      <c r="E743" s="264"/>
      <c r="F743" s="6"/>
      <c r="P743" s="264"/>
      <c r="Q743" s="6"/>
      <c r="Y743" s="264"/>
      <c r="Z743" s="6"/>
      <c r="AG743" s="264"/>
      <c r="AH743" s="6"/>
      <c r="AQ743" s="264"/>
      <c r="AR743" s="6"/>
    </row>
    <row r="744" spans="5:44">
      <c r="E744" s="264"/>
      <c r="F744" s="6"/>
      <c r="P744" s="264"/>
      <c r="Q744" s="6"/>
      <c r="Y744" s="264"/>
      <c r="Z744" s="6"/>
      <c r="AG744" s="264"/>
      <c r="AH744" s="6"/>
      <c r="AQ744" s="264"/>
      <c r="AR744" s="6"/>
    </row>
    <row r="745" spans="5:44">
      <c r="E745" s="264"/>
      <c r="F745" s="6"/>
      <c r="P745" s="264"/>
      <c r="Q745" s="6"/>
      <c r="Y745" s="264"/>
      <c r="Z745" s="6"/>
      <c r="AG745" s="264"/>
      <c r="AH745" s="6"/>
      <c r="AQ745" s="264"/>
      <c r="AR745" s="6"/>
    </row>
    <row r="746" spans="5:44">
      <c r="E746" s="264"/>
      <c r="F746" s="6"/>
      <c r="P746" s="264"/>
      <c r="Q746" s="6"/>
      <c r="Y746" s="264"/>
      <c r="Z746" s="6"/>
      <c r="AG746" s="264"/>
      <c r="AH746" s="6"/>
      <c r="AQ746" s="264"/>
      <c r="AR746" s="6"/>
    </row>
    <row r="747" spans="5:44">
      <c r="E747" s="264"/>
      <c r="F747" s="6"/>
      <c r="P747" s="264"/>
      <c r="Q747" s="6"/>
      <c r="Y747" s="264"/>
      <c r="Z747" s="6"/>
      <c r="AG747" s="264"/>
      <c r="AH747" s="6"/>
      <c r="AQ747" s="264"/>
      <c r="AR747" s="6"/>
    </row>
    <row r="748" spans="5:44">
      <c r="E748" s="264"/>
      <c r="F748" s="6"/>
      <c r="P748" s="264"/>
      <c r="Q748" s="6"/>
      <c r="Y748" s="264"/>
      <c r="Z748" s="6"/>
      <c r="AG748" s="264"/>
      <c r="AH748" s="6"/>
      <c r="AQ748" s="264"/>
      <c r="AR748" s="6"/>
    </row>
    <row r="749" spans="5:44">
      <c r="E749" s="264"/>
      <c r="F749" s="6"/>
      <c r="P749" s="264"/>
      <c r="Q749" s="6"/>
      <c r="Y749" s="264"/>
      <c r="Z749" s="6"/>
      <c r="AG749" s="264"/>
      <c r="AH749" s="6"/>
      <c r="AQ749" s="264"/>
      <c r="AR749" s="6"/>
    </row>
    <row r="750" spans="5:44">
      <c r="E750" s="264"/>
      <c r="F750" s="6"/>
      <c r="P750" s="264"/>
      <c r="Q750" s="6"/>
      <c r="Y750" s="264"/>
      <c r="Z750" s="6"/>
      <c r="AG750" s="264"/>
      <c r="AH750" s="6"/>
      <c r="AQ750" s="264"/>
      <c r="AR750" s="6"/>
    </row>
    <row r="751" spans="5:44">
      <c r="E751" s="264"/>
      <c r="F751" s="6"/>
      <c r="P751" s="264"/>
      <c r="Q751" s="6"/>
      <c r="Y751" s="264"/>
      <c r="Z751" s="6"/>
      <c r="AG751" s="264"/>
      <c r="AH751" s="6"/>
      <c r="AQ751" s="264"/>
      <c r="AR751" s="6"/>
    </row>
    <row r="752" spans="5:44">
      <c r="E752" s="264"/>
      <c r="F752" s="6"/>
      <c r="P752" s="264"/>
      <c r="Q752" s="6"/>
      <c r="Y752" s="264"/>
      <c r="Z752" s="6"/>
      <c r="AG752" s="264"/>
      <c r="AH752" s="6"/>
      <c r="AQ752" s="264"/>
      <c r="AR752" s="6"/>
    </row>
    <row r="753" spans="5:44">
      <c r="E753" s="264"/>
      <c r="F753" s="6"/>
      <c r="P753" s="264"/>
      <c r="Q753" s="6"/>
      <c r="Y753" s="264"/>
      <c r="Z753" s="6"/>
      <c r="AG753" s="264"/>
      <c r="AH753" s="6"/>
      <c r="AQ753" s="264"/>
      <c r="AR753" s="6"/>
    </row>
    <row r="754" spans="5:44">
      <c r="E754" s="264"/>
      <c r="F754" s="6"/>
      <c r="P754" s="264"/>
      <c r="Q754" s="6"/>
      <c r="Y754" s="264"/>
      <c r="Z754" s="6"/>
      <c r="AG754" s="264"/>
      <c r="AH754" s="6"/>
      <c r="AQ754" s="264"/>
      <c r="AR754" s="6"/>
    </row>
    <row r="755" spans="5:44">
      <c r="E755" s="264"/>
      <c r="F755" s="6"/>
      <c r="P755" s="264"/>
      <c r="Q755" s="6"/>
      <c r="Y755" s="264"/>
      <c r="Z755" s="6"/>
      <c r="AG755" s="264"/>
      <c r="AH755" s="6"/>
      <c r="AQ755" s="264"/>
      <c r="AR755" s="6"/>
    </row>
    <row r="756" spans="5:44">
      <c r="E756" s="264"/>
      <c r="F756" s="6"/>
      <c r="P756" s="264"/>
      <c r="Q756" s="6"/>
      <c r="Y756" s="264"/>
      <c r="Z756" s="6"/>
      <c r="AG756" s="264"/>
      <c r="AH756" s="6"/>
      <c r="AQ756" s="264"/>
      <c r="AR756" s="6"/>
    </row>
    <row r="757" spans="5:44">
      <c r="E757" s="264"/>
      <c r="F757" s="6"/>
      <c r="P757" s="264"/>
      <c r="Q757" s="6"/>
      <c r="Y757" s="264"/>
      <c r="Z757" s="6"/>
      <c r="AG757" s="264"/>
      <c r="AH757" s="6"/>
      <c r="AQ757" s="264"/>
      <c r="AR757" s="6"/>
    </row>
    <row r="758" spans="5:44">
      <c r="E758" s="264"/>
      <c r="F758" s="6"/>
      <c r="P758" s="264"/>
      <c r="Q758" s="6"/>
      <c r="Y758" s="264"/>
      <c r="Z758" s="6"/>
      <c r="AG758" s="264"/>
      <c r="AH758" s="6"/>
      <c r="AQ758" s="264"/>
      <c r="AR758" s="6"/>
    </row>
    <row r="759" spans="5:44">
      <c r="E759" s="264"/>
      <c r="F759" s="6"/>
      <c r="P759" s="264"/>
      <c r="Q759" s="6"/>
      <c r="Y759" s="264"/>
      <c r="Z759" s="6"/>
      <c r="AG759" s="264"/>
      <c r="AH759" s="6"/>
      <c r="AQ759" s="264"/>
      <c r="AR759" s="6"/>
    </row>
    <row r="760" spans="5:44">
      <c r="E760" s="264"/>
      <c r="F760" s="6"/>
      <c r="P760" s="264"/>
      <c r="Q760" s="6"/>
      <c r="Y760" s="264"/>
      <c r="Z760" s="6"/>
      <c r="AG760" s="264"/>
      <c r="AH760" s="6"/>
      <c r="AQ760" s="264"/>
      <c r="AR760" s="6"/>
    </row>
    <row r="761" spans="5:44">
      <c r="E761" s="264"/>
      <c r="F761" s="6"/>
      <c r="P761" s="264"/>
      <c r="Q761" s="6"/>
      <c r="Y761" s="264"/>
      <c r="Z761" s="6"/>
      <c r="AG761" s="264"/>
      <c r="AH761" s="6"/>
      <c r="AQ761" s="264"/>
      <c r="AR761" s="6"/>
    </row>
    <row r="762" spans="5:44">
      <c r="E762" s="264"/>
      <c r="F762" s="6"/>
      <c r="P762" s="264"/>
      <c r="Q762" s="6"/>
      <c r="Y762" s="264"/>
      <c r="Z762" s="6"/>
      <c r="AG762" s="264"/>
      <c r="AH762" s="6"/>
      <c r="AQ762" s="264"/>
      <c r="AR762" s="6"/>
    </row>
    <row r="763" spans="5:44">
      <c r="E763" s="264"/>
      <c r="F763" s="6"/>
      <c r="P763" s="264"/>
      <c r="Q763" s="6"/>
      <c r="Y763" s="264"/>
      <c r="Z763" s="6"/>
      <c r="AG763" s="264"/>
      <c r="AH763" s="6"/>
      <c r="AQ763" s="264"/>
      <c r="AR763" s="6"/>
    </row>
    <row r="764" spans="5:44">
      <c r="E764" s="264"/>
      <c r="F764" s="6"/>
      <c r="P764" s="264"/>
      <c r="Q764" s="6"/>
      <c r="Y764" s="264"/>
      <c r="Z764" s="6"/>
      <c r="AG764" s="264"/>
      <c r="AH764" s="6"/>
      <c r="AQ764" s="264"/>
      <c r="AR764" s="6"/>
    </row>
    <row r="765" spans="5:44">
      <c r="E765" s="264"/>
      <c r="F765" s="6"/>
      <c r="P765" s="264"/>
      <c r="Q765" s="6"/>
      <c r="Y765" s="264"/>
      <c r="Z765" s="6"/>
      <c r="AG765" s="264"/>
      <c r="AH765" s="6"/>
      <c r="AQ765" s="264"/>
      <c r="AR765" s="6"/>
    </row>
    <row r="766" spans="5:44">
      <c r="E766" s="264"/>
      <c r="F766" s="6"/>
      <c r="P766" s="264"/>
      <c r="Q766" s="6"/>
      <c r="Y766" s="264"/>
      <c r="Z766" s="6"/>
      <c r="AG766" s="264"/>
      <c r="AH766" s="6"/>
      <c r="AQ766" s="264"/>
      <c r="AR766" s="6"/>
    </row>
    <row r="767" spans="5:44">
      <c r="E767" s="264"/>
      <c r="F767" s="6"/>
      <c r="P767" s="264"/>
      <c r="Q767" s="6"/>
      <c r="Y767" s="264"/>
      <c r="Z767" s="6"/>
      <c r="AG767" s="264"/>
      <c r="AH767" s="6"/>
      <c r="AQ767" s="264"/>
      <c r="AR767" s="6"/>
    </row>
    <row r="768" spans="5:44">
      <c r="E768" s="264"/>
      <c r="F768" s="6"/>
      <c r="P768" s="264"/>
      <c r="Q768" s="6"/>
      <c r="Y768" s="264"/>
      <c r="Z768" s="6"/>
      <c r="AG768" s="264"/>
      <c r="AH768" s="6"/>
      <c r="AQ768" s="264"/>
      <c r="AR768" s="6"/>
    </row>
    <row r="769" spans="5:44">
      <c r="E769" s="264"/>
      <c r="F769" s="6"/>
      <c r="P769" s="264"/>
      <c r="Q769" s="6"/>
      <c r="Y769" s="264"/>
      <c r="Z769" s="6"/>
      <c r="AG769" s="264"/>
      <c r="AH769" s="6"/>
      <c r="AQ769" s="264"/>
      <c r="AR769" s="6"/>
    </row>
    <row r="770" spans="5:44">
      <c r="E770" s="264"/>
      <c r="F770" s="6"/>
      <c r="P770" s="264"/>
      <c r="Q770" s="6"/>
      <c r="Y770" s="264"/>
      <c r="Z770" s="6"/>
      <c r="AG770" s="264"/>
      <c r="AH770" s="6"/>
      <c r="AQ770" s="264"/>
      <c r="AR770" s="6"/>
    </row>
    <row r="771" spans="5:44">
      <c r="E771" s="264"/>
      <c r="F771" s="6"/>
      <c r="P771" s="264"/>
      <c r="Q771" s="6"/>
      <c r="Y771" s="264"/>
      <c r="Z771" s="6"/>
      <c r="AG771" s="264"/>
      <c r="AH771" s="6"/>
      <c r="AQ771" s="264"/>
      <c r="AR771" s="6"/>
    </row>
    <row r="772" spans="5:44">
      <c r="E772" s="264"/>
      <c r="F772" s="6"/>
      <c r="P772" s="264"/>
      <c r="Q772" s="6"/>
      <c r="Y772" s="264"/>
      <c r="Z772" s="6"/>
      <c r="AG772" s="264"/>
      <c r="AH772" s="6"/>
      <c r="AQ772" s="264"/>
      <c r="AR772" s="6"/>
    </row>
    <row r="773" spans="5:44">
      <c r="E773" s="264"/>
      <c r="F773" s="6"/>
      <c r="P773" s="264"/>
      <c r="Q773" s="6"/>
      <c r="Y773" s="264"/>
      <c r="Z773" s="6"/>
      <c r="AG773" s="264"/>
      <c r="AH773" s="6"/>
      <c r="AQ773" s="264"/>
      <c r="AR773" s="6"/>
    </row>
    <row r="774" spans="5:44">
      <c r="E774" s="264"/>
      <c r="F774" s="6"/>
      <c r="P774" s="264"/>
      <c r="Q774" s="6"/>
      <c r="Y774" s="264"/>
      <c r="Z774" s="6"/>
      <c r="AG774" s="264"/>
      <c r="AH774" s="6"/>
      <c r="AQ774" s="264"/>
      <c r="AR774" s="6"/>
    </row>
    <row r="775" spans="5:44">
      <c r="E775" s="264"/>
      <c r="F775" s="6"/>
      <c r="P775" s="264"/>
      <c r="Q775" s="6"/>
      <c r="Y775" s="264"/>
      <c r="Z775" s="6"/>
      <c r="AG775" s="264"/>
      <c r="AH775" s="6"/>
      <c r="AQ775" s="264"/>
      <c r="AR775" s="6"/>
    </row>
    <row r="776" spans="5:44">
      <c r="E776" s="264"/>
      <c r="F776" s="6"/>
      <c r="P776" s="264"/>
      <c r="Q776" s="6"/>
      <c r="Y776" s="264"/>
      <c r="Z776" s="6"/>
      <c r="AG776" s="264"/>
      <c r="AH776" s="6"/>
      <c r="AQ776" s="264"/>
      <c r="AR776" s="6"/>
    </row>
    <row r="777" spans="5:44">
      <c r="E777" s="264"/>
      <c r="F777" s="6"/>
      <c r="P777" s="264"/>
      <c r="Q777" s="6"/>
      <c r="Y777" s="264"/>
      <c r="Z777" s="6"/>
      <c r="AG777" s="264"/>
      <c r="AH777" s="6"/>
      <c r="AQ777" s="264"/>
      <c r="AR777" s="6"/>
    </row>
    <row r="778" spans="5:44">
      <c r="E778" s="264"/>
      <c r="F778" s="6"/>
      <c r="P778" s="264"/>
      <c r="Q778" s="6"/>
      <c r="Y778" s="264"/>
      <c r="Z778" s="6"/>
      <c r="AG778" s="264"/>
      <c r="AH778" s="6"/>
      <c r="AQ778" s="264"/>
      <c r="AR778" s="6"/>
    </row>
    <row r="779" spans="5:44">
      <c r="E779" s="264"/>
      <c r="F779" s="6"/>
      <c r="P779" s="264"/>
      <c r="Q779" s="6"/>
      <c r="Y779" s="264"/>
      <c r="Z779" s="6"/>
      <c r="AG779" s="264"/>
      <c r="AH779" s="6"/>
      <c r="AQ779" s="264"/>
      <c r="AR779" s="6"/>
    </row>
    <row r="780" spans="5:44">
      <c r="E780" s="264"/>
      <c r="F780" s="6"/>
      <c r="P780" s="264"/>
      <c r="Q780" s="6"/>
      <c r="Y780" s="264"/>
      <c r="Z780" s="6"/>
      <c r="AG780" s="264"/>
      <c r="AH780" s="6"/>
      <c r="AQ780" s="264"/>
      <c r="AR780" s="6"/>
    </row>
    <row r="781" spans="5:44">
      <c r="E781" s="264"/>
      <c r="F781" s="6"/>
      <c r="P781" s="264"/>
      <c r="Q781" s="6"/>
      <c r="Y781" s="264"/>
      <c r="Z781" s="6"/>
      <c r="AG781" s="264"/>
      <c r="AH781" s="6"/>
      <c r="AQ781" s="264"/>
      <c r="AR781" s="6"/>
    </row>
    <row r="782" spans="5:44">
      <c r="E782" s="264"/>
      <c r="F782" s="6"/>
      <c r="P782" s="264"/>
      <c r="Q782" s="6"/>
      <c r="Y782" s="264"/>
      <c r="Z782" s="6"/>
      <c r="AG782" s="264"/>
      <c r="AH782" s="6"/>
      <c r="AQ782" s="264"/>
      <c r="AR782" s="6"/>
    </row>
    <row r="783" spans="5:44">
      <c r="E783" s="264"/>
      <c r="F783" s="6"/>
      <c r="P783" s="264"/>
      <c r="Q783" s="6"/>
      <c r="Y783" s="264"/>
      <c r="Z783" s="6"/>
      <c r="AG783" s="264"/>
      <c r="AH783" s="6"/>
      <c r="AQ783" s="264"/>
      <c r="AR783" s="6"/>
    </row>
    <row r="784" spans="5:44">
      <c r="E784" s="264"/>
      <c r="F784" s="6"/>
      <c r="P784" s="264"/>
      <c r="Q784" s="6"/>
      <c r="Y784" s="264"/>
      <c r="Z784" s="6"/>
      <c r="AG784" s="264"/>
      <c r="AH784" s="6"/>
      <c r="AQ784" s="264"/>
      <c r="AR784" s="6"/>
    </row>
    <row r="785" spans="5:44">
      <c r="E785" s="264"/>
      <c r="F785" s="6"/>
      <c r="P785" s="264"/>
      <c r="Q785" s="6"/>
      <c r="Y785" s="264"/>
      <c r="Z785" s="6"/>
      <c r="AG785" s="264"/>
      <c r="AH785" s="6"/>
      <c r="AQ785" s="264"/>
      <c r="AR785" s="6"/>
    </row>
    <row r="786" spans="5:44">
      <c r="E786" s="264"/>
      <c r="F786" s="6"/>
      <c r="P786" s="264"/>
      <c r="Q786" s="6"/>
      <c r="Y786" s="264"/>
      <c r="Z786" s="6"/>
      <c r="AG786" s="264"/>
      <c r="AH786" s="6"/>
      <c r="AQ786" s="264"/>
      <c r="AR786" s="6"/>
    </row>
    <row r="787" spans="5:44">
      <c r="E787" s="264"/>
      <c r="F787" s="6"/>
      <c r="P787" s="264"/>
      <c r="Q787" s="6"/>
      <c r="Y787" s="264"/>
      <c r="Z787" s="6"/>
      <c r="AG787" s="264"/>
      <c r="AH787" s="6"/>
      <c r="AQ787" s="264"/>
      <c r="AR787" s="6"/>
    </row>
    <row r="788" spans="5:44">
      <c r="E788" s="264"/>
      <c r="F788" s="6"/>
      <c r="P788" s="264"/>
      <c r="Q788" s="6"/>
      <c r="Y788" s="264"/>
      <c r="Z788" s="6"/>
      <c r="AG788" s="264"/>
      <c r="AH788" s="6"/>
      <c r="AQ788" s="264"/>
      <c r="AR788" s="6"/>
    </row>
    <row r="789" spans="5:44">
      <c r="E789" s="264"/>
      <c r="F789" s="6"/>
      <c r="P789" s="264"/>
      <c r="Q789" s="6"/>
      <c r="Y789" s="264"/>
      <c r="Z789" s="6"/>
      <c r="AG789" s="264"/>
      <c r="AH789" s="6"/>
      <c r="AQ789" s="264"/>
      <c r="AR789" s="6"/>
    </row>
    <row r="790" spans="5:44">
      <c r="E790" s="264"/>
      <c r="F790" s="6"/>
      <c r="P790" s="264"/>
      <c r="Q790" s="6"/>
      <c r="Y790" s="264"/>
      <c r="Z790" s="6"/>
      <c r="AG790" s="264"/>
      <c r="AH790" s="6"/>
      <c r="AQ790" s="264"/>
      <c r="AR790" s="6"/>
    </row>
    <row r="791" spans="5:44">
      <c r="E791" s="264"/>
      <c r="F791" s="6"/>
      <c r="P791" s="264"/>
      <c r="Q791" s="6"/>
      <c r="Y791" s="264"/>
      <c r="Z791" s="6"/>
      <c r="AG791" s="264"/>
      <c r="AH791" s="6"/>
      <c r="AQ791" s="264"/>
      <c r="AR791" s="6"/>
    </row>
    <row r="792" spans="5:44">
      <c r="E792" s="264"/>
      <c r="F792" s="6"/>
      <c r="P792" s="264"/>
      <c r="Q792" s="6"/>
      <c r="Y792" s="264"/>
      <c r="Z792" s="6"/>
      <c r="AG792" s="264"/>
      <c r="AH792" s="6"/>
      <c r="AQ792" s="264"/>
      <c r="AR792" s="6"/>
    </row>
    <row r="793" spans="5:44">
      <c r="E793" s="264"/>
      <c r="F793" s="6"/>
      <c r="P793" s="264"/>
      <c r="Q793" s="6"/>
      <c r="Y793" s="264"/>
      <c r="Z793" s="6"/>
      <c r="AG793" s="264"/>
      <c r="AH793" s="6"/>
      <c r="AQ793" s="264"/>
      <c r="AR793" s="6"/>
    </row>
    <row r="794" spans="5:44">
      <c r="E794" s="264"/>
      <c r="F794" s="6"/>
      <c r="P794" s="264"/>
      <c r="Q794" s="6"/>
      <c r="Y794" s="264"/>
      <c r="Z794" s="6"/>
      <c r="AG794" s="264"/>
      <c r="AH794" s="6"/>
      <c r="AQ794" s="264"/>
      <c r="AR794" s="6"/>
    </row>
    <row r="795" spans="5:44">
      <c r="E795" s="264"/>
      <c r="F795" s="6"/>
      <c r="P795" s="264"/>
      <c r="Q795" s="6"/>
      <c r="Y795" s="264"/>
      <c r="Z795" s="6"/>
      <c r="AG795" s="264"/>
      <c r="AH795" s="6"/>
      <c r="AQ795" s="264"/>
      <c r="AR795" s="6"/>
    </row>
    <row r="796" spans="5:44">
      <c r="E796" s="264"/>
      <c r="F796" s="6"/>
      <c r="P796" s="264"/>
      <c r="Q796" s="6"/>
      <c r="Y796" s="264"/>
      <c r="Z796" s="6"/>
      <c r="AG796" s="264"/>
      <c r="AH796" s="6"/>
      <c r="AQ796" s="264"/>
      <c r="AR796" s="6"/>
    </row>
    <row r="797" spans="5:44">
      <c r="E797" s="264"/>
      <c r="F797" s="6"/>
      <c r="P797" s="264"/>
      <c r="Q797" s="6"/>
      <c r="Y797" s="264"/>
      <c r="Z797" s="6"/>
      <c r="AG797" s="264"/>
      <c r="AH797" s="6"/>
      <c r="AQ797" s="264"/>
      <c r="AR797" s="6"/>
    </row>
    <row r="798" spans="5:44">
      <c r="E798" s="264"/>
      <c r="F798" s="6"/>
      <c r="P798" s="264"/>
      <c r="Q798" s="6"/>
      <c r="Y798" s="264"/>
      <c r="Z798" s="6"/>
      <c r="AG798" s="264"/>
      <c r="AH798" s="6"/>
      <c r="AQ798" s="264"/>
      <c r="AR798" s="6"/>
    </row>
    <row r="799" spans="5:44">
      <c r="E799" s="264"/>
      <c r="F799" s="6"/>
      <c r="P799" s="264"/>
      <c r="Q799" s="6"/>
      <c r="Y799" s="264"/>
      <c r="Z799" s="6"/>
      <c r="AG799" s="264"/>
      <c r="AH799" s="6"/>
      <c r="AQ799" s="264"/>
      <c r="AR799" s="6"/>
    </row>
    <row r="800" spans="5:44">
      <c r="E800" s="264"/>
      <c r="F800" s="6"/>
      <c r="P800" s="264"/>
      <c r="Q800" s="6"/>
      <c r="Y800" s="264"/>
      <c r="Z800" s="6"/>
      <c r="AG800" s="264"/>
      <c r="AH800" s="6"/>
      <c r="AQ800" s="264"/>
      <c r="AR800" s="6"/>
    </row>
    <row r="801" spans="5:44">
      <c r="E801" s="264"/>
      <c r="F801" s="6"/>
      <c r="P801" s="264"/>
      <c r="Q801" s="6"/>
      <c r="Y801" s="264"/>
      <c r="Z801" s="6"/>
      <c r="AG801" s="264"/>
      <c r="AH801" s="6"/>
      <c r="AQ801" s="264"/>
      <c r="AR801" s="6"/>
    </row>
    <row r="802" spans="5:44">
      <c r="E802" s="264"/>
      <c r="F802" s="6"/>
      <c r="P802" s="264"/>
      <c r="Q802" s="6"/>
      <c r="Y802" s="264"/>
      <c r="Z802" s="6"/>
      <c r="AG802" s="264"/>
      <c r="AH802" s="6"/>
      <c r="AQ802" s="264"/>
      <c r="AR802" s="6"/>
    </row>
    <row r="803" spans="5:44">
      <c r="E803" s="264"/>
      <c r="F803" s="6"/>
      <c r="P803" s="264"/>
      <c r="Q803" s="6"/>
      <c r="Y803" s="264"/>
      <c r="Z803" s="6"/>
      <c r="AG803" s="264"/>
      <c r="AH803" s="6"/>
      <c r="AQ803" s="264"/>
      <c r="AR803" s="6"/>
    </row>
    <row r="804" spans="5:44">
      <c r="E804" s="264"/>
      <c r="F804" s="6"/>
      <c r="P804" s="264"/>
      <c r="Q804" s="6"/>
      <c r="Y804" s="264"/>
      <c r="Z804" s="6"/>
      <c r="AG804" s="264"/>
      <c r="AH804" s="6"/>
      <c r="AQ804" s="264"/>
      <c r="AR804" s="6"/>
    </row>
    <row r="805" spans="5:44">
      <c r="E805" s="264"/>
      <c r="F805" s="6"/>
      <c r="P805" s="264"/>
      <c r="Q805" s="6"/>
      <c r="Y805" s="264"/>
      <c r="Z805" s="6"/>
      <c r="AG805" s="264"/>
      <c r="AH805" s="6"/>
      <c r="AQ805" s="264"/>
      <c r="AR805" s="6"/>
    </row>
    <row r="806" spans="5:44">
      <c r="E806" s="264"/>
      <c r="F806" s="6"/>
      <c r="P806" s="264"/>
      <c r="Q806" s="6"/>
      <c r="Y806" s="264"/>
      <c r="Z806" s="6"/>
      <c r="AG806" s="264"/>
      <c r="AH806" s="6"/>
      <c r="AQ806" s="264"/>
      <c r="AR806" s="6"/>
    </row>
    <row r="807" spans="5:44">
      <c r="E807" s="264"/>
      <c r="F807" s="6"/>
      <c r="P807" s="264"/>
      <c r="Q807" s="6"/>
      <c r="Y807" s="264"/>
      <c r="Z807" s="6"/>
      <c r="AG807" s="264"/>
      <c r="AH807" s="6"/>
      <c r="AQ807" s="264"/>
      <c r="AR807" s="6"/>
    </row>
    <row r="808" spans="5:44">
      <c r="E808" s="264"/>
      <c r="F808" s="6"/>
      <c r="P808" s="264"/>
      <c r="Q808" s="6"/>
      <c r="Y808" s="264"/>
      <c r="Z808" s="6"/>
      <c r="AG808" s="264"/>
      <c r="AH808" s="6"/>
      <c r="AQ808" s="264"/>
      <c r="AR808" s="6"/>
    </row>
    <row r="809" spans="5:44">
      <c r="E809" s="264"/>
      <c r="F809" s="6"/>
      <c r="P809" s="264"/>
      <c r="Q809" s="6"/>
      <c r="Y809" s="264"/>
      <c r="Z809" s="6"/>
      <c r="AG809" s="264"/>
      <c r="AH809" s="6"/>
      <c r="AQ809" s="264"/>
      <c r="AR809" s="6"/>
    </row>
    <row r="810" spans="5:44">
      <c r="E810" s="264"/>
      <c r="F810" s="6"/>
      <c r="P810" s="264"/>
      <c r="Q810" s="6"/>
      <c r="Y810" s="264"/>
      <c r="Z810" s="6"/>
      <c r="AG810" s="264"/>
      <c r="AH810" s="6"/>
      <c r="AQ810" s="264"/>
      <c r="AR810" s="6"/>
    </row>
    <row r="811" spans="5:44">
      <c r="E811" s="264"/>
      <c r="F811" s="6"/>
      <c r="P811" s="264"/>
      <c r="Q811" s="6"/>
      <c r="Y811" s="264"/>
      <c r="Z811" s="6"/>
      <c r="AG811" s="264"/>
      <c r="AH811" s="6"/>
      <c r="AQ811" s="264"/>
      <c r="AR811" s="6"/>
    </row>
    <row r="812" spans="5:44">
      <c r="E812" s="264"/>
      <c r="F812" s="6"/>
      <c r="P812" s="264"/>
      <c r="Q812" s="6"/>
      <c r="Y812" s="264"/>
      <c r="Z812" s="6"/>
      <c r="AG812" s="264"/>
      <c r="AH812" s="6"/>
      <c r="AQ812" s="264"/>
      <c r="AR812" s="6"/>
    </row>
    <row r="813" spans="5:44">
      <c r="E813" s="264"/>
      <c r="F813" s="6"/>
      <c r="P813" s="264"/>
      <c r="Q813" s="6"/>
      <c r="Y813" s="264"/>
      <c r="Z813" s="6"/>
      <c r="AG813" s="264"/>
      <c r="AH813" s="6"/>
      <c r="AQ813" s="264"/>
      <c r="AR813" s="6"/>
    </row>
    <row r="814" spans="5:44">
      <c r="E814" s="264"/>
      <c r="F814" s="6"/>
      <c r="P814" s="264"/>
      <c r="Q814" s="6"/>
      <c r="Y814" s="264"/>
      <c r="Z814" s="6"/>
      <c r="AG814" s="264"/>
      <c r="AH814" s="6"/>
      <c r="AQ814" s="264"/>
      <c r="AR814" s="6"/>
    </row>
    <row r="815" spans="5:44">
      <c r="E815" s="264"/>
      <c r="F815" s="6"/>
      <c r="P815" s="264"/>
      <c r="Q815" s="6"/>
      <c r="Y815" s="264"/>
      <c r="Z815" s="6"/>
      <c r="AG815" s="264"/>
      <c r="AH815" s="6"/>
      <c r="AQ815" s="264"/>
      <c r="AR815" s="6"/>
    </row>
    <row r="816" spans="5:44">
      <c r="E816" s="264"/>
      <c r="F816" s="6"/>
      <c r="P816" s="264"/>
      <c r="Q816" s="6"/>
      <c r="Y816" s="264"/>
      <c r="Z816" s="6"/>
      <c r="AG816" s="264"/>
      <c r="AH816" s="6"/>
      <c r="AQ816" s="264"/>
      <c r="AR816" s="6"/>
    </row>
    <row r="817" spans="5:44">
      <c r="E817" s="264"/>
      <c r="F817" s="6"/>
      <c r="P817" s="264"/>
      <c r="Q817" s="6"/>
      <c r="Y817" s="264"/>
      <c r="Z817" s="6"/>
      <c r="AG817" s="264"/>
      <c r="AH817" s="6"/>
      <c r="AQ817" s="264"/>
      <c r="AR817" s="6"/>
    </row>
    <row r="818" spans="5:44">
      <c r="E818" s="264"/>
      <c r="F818" s="6"/>
      <c r="P818" s="264"/>
      <c r="Q818" s="6"/>
      <c r="Y818" s="264"/>
      <c r="Z818" s="6"/>
      <c r="AG818" s="264"/>
      <c r="AH818" s="6"/>
      <c r="AQ818" s="264"/>
      <c r="AR818" s="6"/>
    </row>
    <row r="819" spans="5:44">
      <c r="E819" s="264"/>
      <c r="F819" s="6"/>
      <c r="P819" s="264"/>
      <c r="Q819" s="6"/>
      <c r="Y819" s="264"/>
      <c r="Z819" s="6"/>
      <c r="AG819" s="264"/>
      <c r="AH819" s="6"/>
      <c r="AQ819" s="264"/>
      <c r="AR819" s="6"/>
    </row>
    <row r="820" spans="5:44">
      <c r="E820" s="264"/>
      <c r="F820" s="6"/>
      <c r="P820" s="264"/>
      <c r="Q820" s="6"/>
      <c r="Y820" s="264"/>
      <c r="Z820" s="6"/>
      <c r="AG820" s="264"/>
      <c r="AH820" s="6"/>
      <c r="AQ820" s="264"/>
      <c r="AR820" s="6"/>
    </row>
    <row r="821" spans="5:44">
      <c r="E821" s="264"/>
      <c r="F821" s="6"/>
      <c r="P821" s="264"/>
      <c r="Q821" s="6"/>
      <c r="Y821" s="264"/>
      <c r="Z821" s="6"/>
      <c r="AG821" s="264"/>
      <c r="AH821" s="6"/>
      <c r="AQ821" s="264"/>
      <c r="AR821" s="6"/>
    </row>
    <row r="822" spans="5:44">
      <c r="E822" s="264"/>
      <c r="F822" s="6"/>
      <c r="P822" s="264"/>
      <c r="Q822" s="6"/>
      <c r="Y822" s="264"/>
      <c r="Z822" s="6"/>
      <c r="AG822" s="264"/>
      <c r="AH822" s="6"/>
      <c r="AQ822" s="264"/>
      <c r="AR822" s="6"/>
    </row>
    <row r="823" spans="5:44">
      <c r="E823" s="264"/>
      <c r="F823" s="6"/>
      <c r="P823" s="264"/>
      <c r="Q823" s="6"/>
      <c r="Y823" s="264"/>
      <c r="Z823" s="6"/>
      <c r="AG823" s="264"/>
      <c r="AH823" s="6"/>
      <c r="AQ823" s="264"/>
      <c r="AR823" s="6"/>
    </row>
    <row r="824" spans="5:44">
      <c r="E824" s="264"/>
      <c r="F824" s="6"/>
      <c r="P824" s="264"/>
      <c r="Q824" s="6"/>
      <c r="Y824" s="264"/>
      <c r="Z824" s="6"/>
      <c r="AG824" s="264"/>
      <c r="AH824" s="6"/>
      <c r="AQ824" s="264"/>
      <c r="AR824" s="6"/>
    </row>
    <row r="825" spans="5:44">
      <c r="E825" s="264"/>
      <c r="F825" s="6"/>
      <c r="P825" s="264"/>
      <c r="Q825" s="6"/>
      <c r="Y825" s="264"/>
      <c r="Z825" s="6"/>
      <c r="AG825" s="264"/>
      <c r="AH825" s="6"/>
      <c r="AQ825" s="264"/>
      <c r="AR825" s="6"/>
    </row>
    <row r="826" spans="5:44">
      <c r="E826" s="264"/>
      <c r="F826" s="6"/>
      <c r="P826" s="264"/>
      <c r="Q826" s="6"/>
      <c r="Y826" s="264"/>
      <c r="Z826" s="6"/>
      <c r="AG826" s="264"/>
      <c r="AH826" s="6"/>
      <c r="AQ826" s="264"/>
      <c r="AR826" s="6"/>
    </row>
    <row r="827" spans="5:44">
      <c r="E827" s="264"/>
      <c r="F827" s="6"/>
      <c r="P827" s="264"/>
      <c r="Q827" s="6"/>
      <c r="Y827" s="264"/>
      <c r="Z827" s="6"/>
      <c r="AG827" s="264"/>
      <c r="AH827" s="6"/>
      <c r="AQ827" s="264"/>
      <c r="AR827" s="6"/>
    </row>
    <row r="828" spans="5:44">
      <c r="E828" s="264"/>
      <c r="F828" s="6"/>
      <c r="P828" s="264"/>
      <c r="Q828" s="6"/>
      <c r="Y828" s="264"/>
      <c r="Z828" s="6"/>
      <c r="AG828" s="264"/>
      <c r="AH828" s="6"/>
      <c r="AQ828" s="264"/>
      <c r="AR828" s="6"/>
    </row>
    <row r="829" spans="5:44">
      <c r="E829" s="264"/>
      <c r="F829" s="6"/>
      <c r="P829" s="264"/>
      <c r="Q829" s="6"/>
      <c r="Y829" s="264"/>
      <c r="Z829" s="6"/>
      <c r="AG829" s="264"/>
      <c r="AH829" s="6"/>
      <c r="AQ829" s="264"/>
      <c r="AR829" s="6"/>
    </row>
    <row r="830" spans="5:44">
      <c r="E830" s="264"/>
      <c r="F830" s="6"/>
      <c r="P830" s="264"/>
      <c r="Q830" s="6"/>
      <c r="Y830" s="264"/>
      <c r="Z830" s="6"/>
      <c r="AG830" s="264"/>
      <c r="AH830" s="6"/>
      <c r="AQ830" s="264"/>
      <c r="AR830" s="6"/>
    </row>
    <row r="831" spans="5:44">
      <c r="E831" s="264"/>
      <c r="F831" s="6"/>
      <c r="P831" s="264"/>
      <c r="Q831" s="6"/>
      <c r="Y831" s="264"/>
      <c r="Z831" s="6"/>
      <c r="AG831" s="264"/>
      <c r="AH831" s="6"/>
      <c r="AQ831" s="264"/>
      <c r="AR831" s="6"/>
    </row>
    <row r="832" spans="5:44">
      <c r="E832" s="264"/>
      <c r="F832" s="6"/>
      <c r="P832" s="264"/>
      <c r="Q832" s="6"/>
      <c r="Y832" s="264"/>
      <c r="Z832" s="6"/>
      <c r="AG832" s="264"/>
      <c r="AH832" s="6"/>
      <c r="AQ832" s="264"/>
      <c r="AR832" s="6"/>
    </row>
    <row r="833" spans="5:44">
      <c r="E833" s="264"/>
      <c r="F833" s="6"/>
      <c r="P833" s="264"/>
      <c r="Q833" s="6"/>
      <c r="Y833" s="264"/>
      <c r="Z833" s="6"/>
      <c r="AG833" s="264"/>
      <c r="AH833" s="6"/>
      <c r="AQ833" s="264"/>
      <c r="AR833" s="6"/>
    </row>
    <row r="834" spans="5:44">
      <c r="E834" s="264"/>
      <c r="F834" s="6"/>
      <c r="P834" s="264"/>
      <c r="Q834" s="6"/>
      <c r="Y834" s="264"/>
      <c r="Z834" s="6"/>
      <c r="AG834" s="264"/>
      <c r="AH834" s="6"/>
      <c r="AQ834" s="264"/>
      <c r="AR834" s="6"/>
    </row>
    <row r="835" spans="5:44">
      <c r="E835" s="264"/>
      <c r="F835" s="6"/>
      <c r="P835" s="264"/>
      <c r="Q835" s="6"/>
      <c r="Y835" s="264"/>
      <c r="Z835" s="6"/>
      <c r="AG835" s="264"/>
      <c r="AH835" s="6"/>
      <c r="AQ835" s="264"/>
      <c r="AR835" s="6"/>
    </row>
    <row r="836" spans="5:44">
      <c r="E836" s="264"/>
      <c r="F836" s="6"/>
      <c r="P836" s="264"/>
      <c r="Q836" s="6"/>
      <c r="Y836" s="264"/>
      <c r="Z836" s="6"/>
      <c r="AG836" s="264"/>
      <c r="AH836" s="6"/>
      <c r="AQ836" s="264"/>
      <c r="AR836" s="6"/>
    </row>
    <row r="837" spans="5:44">
      <c r="E837" s="264"/>
      <c r="F837" s="6"/>
      <c r="P837" s="264"/>
      <c r="Q837" s="6"/>
      <c r="Y837" s="264"/>
      <c r="Z837" s="6"/>
      <c r="AG837" s="264"/>
      <c r="AH837" s="6"/>
      <c r="AQ837" s="264"/>
      <c r="AR837" s="6"/>
    </row>
    <row r="838" spans="5:44">
      <c r="E838" s="264"/>
      <c r="F838" s="6"/>
      <c r="P838" s="264"/>
      <c r="Q838" s="6"/>
      <c r="Y838" s="264"/>
      <c r="Z838" s="6"/>
      <c r="AG838" s="264"/>
      <c r="AH838" s="6"/>
      <c r="AQ838" s="264"/>
      <c r="AR838" s="6"/>
    </row>
    <row r="839" spans="5:44">
      <c r="E839" s="264"/>
      <c r="F839" s="6"/>
      <c r="P839" s="264"/>
      <c r="Q839" s="6"/>
      <c r="Y839" s="264"/>
      <c r="Z839" s="6"/>
      <c r="AG839" s="264"/>
      <c r="AH839" s="6"/>
      <c r="AQ839" s="264"/>
      <c r="AR839" s="6"/>
    </row>
    <row r="840" spans="5:44">
      <c r="E840" s="264"/>
      <c r="F840" s="6"/>
      <c r="P840" s="264"/>
      <c r="Q840" s="6"/>
      <c r="Y840" s="264"/>
      <c r="Z840" s="6"/>
      <c r="AG840" s="264"/>
      <c r="AH840" s="6"/>
      <c r="AQ840" s="264"/>
      <c r="AR840" s="6"/>
    </row>
    <row r="841" spans="5:44">
      <c r="E841" s="264"/>
      <c r="F841" s="6"/>
      <c r="P841" s="264"/>
      <c r="Q841" s="6"/>
      <c r="Y841" s="264"/>
      <c r="Z841" s="6"/>
      <c r="AG841" s="264"/>
      <c r="AH841" s="6"/>
      <c r="AQ841" s="264"/>
      <c r="AR841" s="6"/>
    </row>
    <row r="842" spans="5:44">
      <c r="E842" s="264"/>
      <c r="F842" s="6"/>
      <c r="P842" s="264"/>
      <c r="Q842" s="6"/>
      <c r="Y842" s="264"/>
      <c r="Z842" s="6"/>
      <c r="AG842" s="264"/>
      <c r="AH842" s="6"/>
      <c r="AQ842" s="264"/>
      <c r="AR842" s="6"/>
    </row>
    <row r="843" spans="5:44">
      <c r="E843" s="264"/>
      <c r="F843" s="6"/>
      <c r="P843" s="264"/>
      <c r="Q843" s="6"/>
      <c r="Y843" s="264"/>
      <c r="Z843" s="6"/>
      <c r="AG843" s="264"/>
      <c r="AH843" s="6"/>
      <c r="AQ843" s="264"/>
      <c r="AR843" s="6"/>
    </row>
    <row r="844" spans="5:44">
      <c r="E844" s="264"/>
      <c r="F844" s="6"/>
      <c r="P844" s="264"/>
      <c r="Q844" s="6"/>
      <c r="Y844" s="264"/>
      <c r="Z844" s="6"/>
      <c r="AG844" s="264"/>
      <c r="AH844" s="6"/>
      <c r="AQ844" s="264"/>
      <c r="AR844" s="6"/>
    </row>
    <row r="845" spans="5:44">
      <c r="E845" s="264"/>
      <c r="F845" s="6"/>
      <c r="P845" s="264"/>
      <c r="Q845" s="6"/>
      <c r="Y845" s="264"/>
      <c r="Z845" s="6"/>
      <c r="AG845" s="264"/>
      <c r="AH845" s="6"/>
      <c r="AQ845" s="264"/>
      <c r="AR845" s="6"/>
    </row>
    <row r="846" spans="5:44">
      <c r="E846" s="264"/>
      <c r="F846" s="6"/>
      <c r="P846" s="264"/>
      <c r="Q846" s="6"/>
      <c r="Y846" s="264"/>
      <c r="Z846" s="6"/>
      <c r="AG846" s="264"/>
      <c r="AH846" s="6"/>
      <c r="AQ846" s="264"/>
      <c r="AR846" s="6"/>
    </row>
    <row r="847" spans="5:44">
      <c r="E847" s="264"/>
      <c r="F847" s="6"/>
      <c r="P847" s="264"/>
      <c r="Q847" s="6"/>
      <c r="Y847" s="264"/>
      <c r="Z847" s="6"/>
      <c r="AG847" s="264"/>
      <c r="AH847" s="6"/>
      <c r="AQ847" s="264"/>
      <c r="AR847" s="6"/>
    </row>
    <row r="848" spans="5:44">
      <c r="E848" s="264"/>
      <c r="F848" s="6"/>
      <c r="P848" s="264"/>
      <c r="Q848" s="6"/>
      <c r="Y848" s="264"/>
      <c r="Z848" s="6"/>
      <c r="AG848" s="264"/>
      <c r="AH848" s="6"/>
      <c r="AQ848" s="264"/>
      <c r="AR848" s="6"/>
    </row>
    <row r="849" spans="5:44">
      <c r="E849" s="264"/>
      <c r="F849" s="6"/>
      <c r="P849" s="264"/>
      <c r="Q849" s="6"/>
      <c r="Y849" s="264"/>
      <c r="Z849" s="6"/>
      <c r="AG849" s="264"/>
      <c r="AH849" s="6"/>
      <c r="AQ849" s="264"/>
      <c r="AR849" s="6"/>
    </row>
    <row r="850" spans="5:44">
      <c r="E850" s="264"/>
      <c r="F850" s="6"/>
      <c r="P850" s="264"/>
      <c r="Q850" s="6"/>
      <c r="Y850" s="264"/>
      <c r="Z850" s="6"/>
      <c r="AG850" s="264"/>
      <c r="AH850" s="6"/>
      <c r="AQ850" s="264"/>
      <c r="AR850" s="6"/>
    </row>
    <row r="851" spans="5:44">
      <c r="E851" s="264"/>
      <c r="F851" s="6"/>
      <c r="P851" s="264"/>
      <c r="Q851" s="6"/>
      <c r="Y851" s="264"/>
      <c r="Z851" s="6"/>
      <c r="AG851" s="264"/>
      <c r="AH851" s="6"/>
      <c r="AQ851" s="264"/>
      <c r="AR851" s="6"/>
    </row>
    <row r="852" spans="5:44">
      <c r="E852" s="264"/>
      <c r="F852" s="6"/>
      <c r="P852" s="264"/>
      <c r="Q852" s="6"/>
      <c r="Y852" s="264"/>
      <c r="Z852" s="6"/>
      <c r="AG852" s="264"/>
      <c r="AH852" s="6"/>
      <c r="AQ852" s="264"/>
      <c r="AR852" s="6"/>
    </row>
    <row r="853" spans="5:44">
      <c r="E853" s="264"/>
      <c r="F853" s="6"/>
      <c r="P853" s="264"/>
      <c r="Q853" s="6"/>
      <c r="Y853" s="264"/>
      <c r="Z853" s="6"/>
      <c r="AG853" s="264"/>
      <c r="AH853" s="6"/>
      <c r="AQ853" s="264"/>
      <c r="AR853" s="6"/>
    </row>
    <row r="854" spans="5:44">
      <c r="E854" s="264"/>
      <c r="F854" s="6"/>
      <c r="P854" s="264"/>
      <c r="Q854" s="6"/>
      <c r="Y854" s="264"/>
      <c r="Z854" s="6"/>
      <c r="AG854" s="264"/>
      <c r="AH854" s="6"/>
      <c r="AQ854" s="264"/>
      <c r="AR854" s="6"/>
    </row>
    <row r="855" spans="5:44">
      <c r="E855" s="264"/>
      <c r="F855" s="6"/>
      <c r="P855" s="264"/>
      <c r="Q855" s="6"/>
      <c r="Y855" s="264"/>
      <c r="Z855" s="6"/>
      <c r="AG855" s="264"/>
      <c r="AH855" s="6"/>
      <c r="AQ855" s="264"/>
      <c r="AR855" s="6"/>
    </row>
    <row r="856" spans="5:44">
      <c r="E856" s="264"/>
      <c r="F856" s="6"/>
      <c r="P856" s="264"/>
      <c r="Q856" s="6"/>
      <c r="Y856" s="264"/>
      <c r="Z856" s="6"/>
      <c r="AG856" s="264"/>
      <c r="AH856" s="6"/>
      <c r="AQ856" s="264"/>
      <c r="AR856" s="6"/>
    </row>
    <row r="857" spans="5:44">
      <c r="E857" s="264"/>
      <c r="F857" s="6"/>
      <c r="P857" s="264"/>
      <c r="Q857" s="6"/>
      <c r="Y857" s="264"/>
      <c r="Z857" s="6"/>
      <c r="AG857" s="264"/>
      <c r="AH857" s="6"/>
      <c r="AQ857" s="264"/>
      <c r="AR857" s="6"/>
    </row>
    <row r="858" spans="5:44">
      <c r="E858" s="264"/>
      <c r="F858" s="6"/>
      <c r="P858" s="264"/>
      <c r="Q858" s="6"/>
      <c r="Y858" s="264"/>
      <c r="Z858" s="6"/>
      <c r="AG858" s="264"/>
      <c r="AH858" s="6"/>
      <c r="AQ858" s="264"/>
      <c r="AR858" s="6"/>
    </row>
    <row r="859" spans="5:44">
      <c r="E859" s="264"/>
      <c r="F859" s="6"/>
      <c r="P859" s="264"/>
      <c r="Q859" s="6"/>
      <c r="Y859" s="264"/>
      <c r="Z859" s="6"/>
      <c r="AG859" s="264"/>
      <c r="AH859" s="6"/>
      <c r="AQ859" s="264"/>
      <c r="AR859" s="6"/>
    </row>
    <row r="860" spans="5:44">
      <c r="E860" s="264"/>
      <c r="F860" s="6"/>
      <c r="P860" s="264"/>
      <c r="Q860" s="6"/>
      <c r="Y860" s="264"/>
      <c r="Z860" s="6"/>
      <c r="AG860" s="264"/>
      <c r="AH860" s="6"/>
      <c r="AQ860" s="264"/>
      <c r="AR860" s="6"/>
    </row>
    <row r="861" spans="5:44">
      <c r="E861" s="264"/>
      <c r="F861" s="6"/>
      <c r="P861" s="264"/>
      <c r="Q861" s="6"/>
      <c r="Y861" s="264"/>
      <c r="Z861" s="6"/>
      <c r="AG861" s="264"/>
      <c r="AH861" s="6"/>
      <c r="AQ861" s="264"/>
      <c r="AR861" s="6"/>
    </row>
    <row r="862" spans="5:44">
      <c r="E862" s="264"/>
      <c r="F862" s="6"/>
      <c r="P862" s="264"/>
      <c r="Q862" s="6"/>
      <c r="Y862" s="264"/>
      <c r="Z862" s="6"/>
      <c r="AG862" s="264"/>
      <c r="AH862" s="6"/>
      <c r="AQ862" s="264"/>
      <c r="AR862" s="6"/>
    </row>
    <row r="863" spans="5:44">
      <c r="E863" s="264"/>
      <c r="F863" s="6"/>
      <c r="P863" s="264"/>
      <c r="Q863" s="6"/>
      <c r="Y863" s="264"/>
      <c r="Z863" s="6"/>
      <c r="AG863" s="264"/>
      <c r="AH863" s="6"/>
      <c r="AQ863" s="264"/>
      <c r="AR863" s="6"/>
    </row>
    <row r="864" spans="5:44">
      <c r="E864" s="264"/>
      <c r="F864" s="6"/>
      <c r="P864" s="264"/>
      <c r="Q864" s="6"/>
      <c r="Y864" s="264"/>
      <c r="Z864" s="6"/>
      <c r="AG864" s="264"/>
      <c r="AH864" s="6"/>
      <c r="AQ864" s="264"/>
      <c r="AR864" s="6"/>
    </row>
    <row r="865" spans="5:44">
      <c r="E865" s="264"/>
      <c r="F865" s="6"/>
      <c r="P865" s="264"/>
      <c r="Q865" s="6"/>
      <c r="Y865" s="264"/>
      <c r="Z865" s="6"/>
      <c r="AG865" s="264"/>
      <c r="AH865" s="6"/>
      <c r="AQ865" s="264"/>
      <c r="AR865" s="6"/>
    </row>
    <row r="866" spans="5:44">
      <c r="E866" s="264"/>
      <c r="F866" s="6"/>
      <c r="P866" s="264"/>
      <c r="Q866" s="6"/>
      <c r="Y866" s="264"/>
      <c r="Z866" s="6"/>
      <c r="AG866" s="264"/>
      <c r="AH866" s="6"/>
      <c r="AQ866" s="264"/>
      <c r="AR866" s="6"/>
    </row>
    <row r="867" spans="5:44">
      <c r="E867" s="264"/>
      <c r="F867" s="6"/>
      <c r="P867" s="264"/>
      <c r="Q867" s="6"/>
      <c r="Y867" s="264"/>
      <c r="Z867" s="6"/>
      <c r="AG867" s="264"/>
      <c r="AH867" s="6"/>
      <c r="AQ867" s="264"/>
      <c r="AR867" s="6"/>
    </row>
    <row r="868" spans="5:44">
      <c r="E868" s="264"/>
      <c r="F868" s="6"/>
      <c r="P868" s="264"/>
      <c r="Q868" s="6"/>
      <c r="Y868" s="264"/>
      <c r="Z868" s="6"/>
      <c r="AG868" s="264"/>
      <c r="AH868" s="6"/>
      <c r="AQ868" s="264"/>
      <c r="AR868" s="6"/>
    </row>
    <row r="869" spans="5:44">
      <c r="E869" s="264"/>
      <c r="F869" s="6"/>
      <c r="P869" s="264"/>
      <c r="Q869" s="6"/>
      <c r="Y869" s="264"/>
      <c r="Z869" s="6"/>
      <c r="AG869" s="264"/>
      <c r="AH869" s="6"/>
      <c r="AQ869" s="264"/>
      <c r="AR869" s="6"/>
    </row>
    <row r="870" spans="5:44">
      <c r="E870" s="264"/>
      <c r="F870" s="6"/>
      <c r="P870" s="264"/>
      <c r="Q870" s="6"/>
      <c r="Y870" s="264"/>
      <c r="Z870" s="6"/>
      <c r="AG870" s="264"/>
      <c r="AH870" s="6"/>
      <c r="AQ870" s="264"/>
      <c r="AR870" s="6"/>
    </row>
    <row r="871" spans="5:44">
      <c r="E871" s="264"/>
      <c r="F871" s="6"/>
      <c r="P871" s="264"/>
      <c r="Q871" s="6"/>
      <c r="Y871" s="264"/>
      <c r="Z871" s="6"/>
      <c r="AG871" s="264"/>
      <c r="AH871" s="6"/>
      <c r="AQ871" s="264"/>
      <c r="AR871" s="6"/>
    </row>
    <row r="872" spans="5:44">
      <c r="E872" s="264"/>
      <c r="F872" s="6"/>
      <c r="P872" s="264"/>
      <c r="Q872" s="6"/>
      <c r="Y872" s="264"/>
      <c r="Z872" s="6"/>
      <c r="AG872" s="264"/>
      <c r="AH872" s="6"/>
      <c r="AQ872" s="264"/>
      <c r="AR872" s="6"/>
    </row>
    <row r="873" spans="5:44">
      <c r="E873" s="264"/>
      <c r="F873" s="6"/>
      <c r="P873" s="264"/>
      <c r="Q873" s="6"/>
      <c r="Y873" s="264"/>
      <c r="Z873" s="6"/>
      <c r="AG873" s="264"/>
      <c r="AH873" s="6"/>
      <c r="AQ873" s="264"/>
      <c r="AR873" s="6"/>
    </row>
    <row r="874" spans="5:44">
      <c r="E874" s="264"/>
      <c r="F874" s="6"/>
      <c r="P874" s="264"/>
      <c r="Q874" s="6"/>
      <c r="Y874" s="264"/>
      <c r="Z874" s="6"/>
      <c r="AG874" s="264"/>
      <c r="AH874" s="6"/>
      <c r="AQ874" s="264"/>
      <c r="AR874" s="6"/>
    </row>
    <row r="875" spans="5:44">
      <c r="E875" s="264"/>
      <c r="F875" s="6"/>
      <c r="P875" s="264"/>
      <c r="Q875" s="6"/>
      <c r="Y875" s="264"/>
      <c r="Z875" s="6"/>
      <c r="AG875" s="264"/>
      <c r="AH875" s="6"/>
      <c r="AQ875" s="264"/>
      <c r="AR875" s="6"/>
    </row>
    <row r="876" spans="5:44">
      <c r="E876" s="264"/>
      <c r="F876" s="6"/>
      <c r="P876" s="264"/>
      <c r="Q876" s="6"/>
      <c r="Y876" s="264"/>
      <c r="Z876" s="6"/>
      <c r="AG876" s="264"/>
      <c r="AH876" s="6"/>
      <c r="AQ876" s="264"/>
      <c r="AR876" s="6"/>
    </row>
    <row r="877" spans="5:44">
      <c r="E877" s="264"/>
      <c r="F877" s="6"/>
      <c r="P877" s="264"/>
      <c r="Q877" s="6"/>
      <c r="Y877" s="264"/>
      <c r="Z877" s="6"/>
      <c r="AG877" s="264"/>
      <c r="AH877" s="6"/>
      <c r="AQ877" s="264"/>
      <c r="AR877" s="6"/>
    </row>
    <row r="878" spans="5:44">
      <c r="E878" s="264"/>
      <c r="F878" s="6"/>
      <c r="P878" s="264"/>
      <c r="Q878" s="6"/>
      <c r="Y878" s="264"/>
      <c r="Z878" s="6"/>
      <c r="AG878" s="264"/>
      <c r="AH878" s="6"/>
      <c r="AQ878" s="264"/>
      <c r="AR878" s="6"/>
    </row>
    <row r="879" spans="5:44">
      <c r="E879" s="264"/>
      <c r="F879" s="6"/>
      <c r="P879" s="264"/>
      <c r="Q879" s="6"/>
      <c r="Y879" s="264"/>
      <c r="Z879" s="6"/>
      <c r="AG879" s="264"/>
      <c r="AH879" s="6"/>
      <c r="AQ879" s="264"/>
      <c r="AR879" s="6"/>
    </row>
    <row r="880" spans="5:44">
      <c r="E880" s="264"/>
      <c r="F880" s="6"/>
      <c r="P880" s="264"/>
      <c r="Q880" s="6"/>
      <c r="Y880" s="264"/>
      <c r="Z880" s="6"/>
      <c r="AG880" s="264"/>
      <c r="AH880" s="6"/>
      <c r="AQ880" s="264"/>
      <c r="AR880" s="6"/>
    </row>
    <row r="881" spans="5:44">
      <c r="E881" s="264"/>
      <c r="F881" s="6"/>
      <c r="P881" s="264"/>
      <c r="Q881" s="6"/>
      <c r="Y881" s="264"/>
      <c r="Z881" s="6"/>
      <c r="AG881" s="264"/>
      <c r="AH881" s="6"/>
      <c r="AQ881" s="264"/>
      <c r="AR881" s="6"/>
    </row>
    <row r="882" spans="5:44">
      <c r="E882" s="264"/>
      <c r="F882" s="6"/>
      <c r="P882" s="264"/>
      <c r="Q882" s="6"/>
      <c r="Y882" s="264"/>
      <c r="Z882" s="6"/>
      <c r="AG882" s="264"/>
      <c r="AH882" s="6"/>
      <c r="AQ882" s="264"/>
      <c r="AR882" s="6"/>
    </row>
    <row r="883" spans="5:44">
      <c r="E883" s="264"/>
      <c r="F883" s="6"/>
      <c r="P883" s="264"/>
      <c r="Q883" s="6"/>
      <c r="Y883" s="264"/>
      <c r="Z883" s="6"/>
      <c r="AG883" s="264"/>
      <c r="AH883" s="6"/>
      <c r="AQ883" s="264"/>
      <c r="AR883" s="6"/>
    </row>
    <row r="884" spans="5:44">
      <c r="E884" s="264"/>
      <c r="F884" s="6"/>
      <c r="P884" s="264"/>
      <c r="Q884" s="6"/>
      <c r="Y884" s="264"/>
      <c r="Z884" s="6"/>
      <c r="AG884" s="264"/>
      <c r="AH884" s="6"/>
      <c r="AQ884" s="264"/>
      <c r="AR884" s="6"/>
    </row>
    <row r="885" spans="5:44">
      <c r="E885" s="264"/>
      <c r="F885" s="6"/>
      <c r="P885" s="264"/>
      <c r="Q885" s="6"/>
      <c r="Y885" s="264"/>
      <c r="Z885" s="6"/>
      <c r="AG885" s="264"/>
      <c r="AH885" s="6"/>
      <c r="AQ885" s="264"/>
      <c r="AR885" s="6"/>
    </row>
    <row r="886" spans="5:44">
      <c r="E886" s="264"/>
      <c r="F886" s="6"/>
      <c r="P886" s="264"/>
      <c r="Q886" s="6"/>
      <c r="Y886" s="264"/>
      <c r="Z886" s="6"/>
      <c r="AG886" s="264"/>
      <c r="AH886" s="6"/>
      <c r="AQ886" s="264"/>
      <c r="AR886" s="6"/>
    </row>
    <row r="887" spans="5:44">
      <c r="E887" s="264"/>
      <c r="F887" s="6"/>
      <c r="P887" s="264"/>
      <c r="Q887" s="6"/>
      <c r="Y887" s="264"/>
      <c r="Z887" s="6"/>
      <c r="AG887" s="264"/>
      <c r="AH887" s="6"/>
      <c r="AQ887" s="264"/>
      <c r="AR887" s="6"/>
    </row>
    <row r="888" spans="5:44">
      <c r="E888" s="264"/>
      <c r="F888" s="6"/>
      <c r="P888" s="264"/>
      <c r="Q888" s="6"/>
      <c r="Y888" s="264"/>
      <c r="Z888" s="6"/>
      <c r="AG888" s="264"/>
      <c r="AH888" s="6"/>
      <c r="AQ888" s="264"/>
      <c r="AR888" s="6"/>
    </row>
    <row r="889" spans="5:44">
      <c r="E889" s="264"/>
      <c r="F889" s="6"/>
      <c r="P889" s="264"/>
      <c r="Q889" s="6"/>
      <c r="Y889" s="264"/>
      <c r="Z889" s="6"/>
      <c r="AG889" s="264"/>
      <c r="AH889" s="6"/>
      <c r="AQ889" s="264"/>
      <c r="AR889" s="6"/>
    </row>
    <row r="890" spans="5:44">
      <c r="E890" s="264"/>
      <c r="F890" s="6"/>
      <c r="P890" s="264"/>
      <c r="Q890" s="6"/>
      <c r="Y890" s="264"/>
      <c r="Z890" s="6"/>
      <c r="AG890" s="264"/>
      <c r="AH890" s="6"/>
      <c r="AQ890" s="264"/>
      <c r="AR890" s="6"/>
    </row>
    <row r="891" spans="5:44">
      <c r="E891" s="264"/>
      <c r="F891" s="6"/>
      <c r="P891" s="264"/>
      <c r="Q891" s="6"/>
      <c r="Y891" s="264"/>
      <c r="Z891" s="6"/>
      <c r="AG891" s="264"/>
      <c r="AH891" s="6"/>
      <c r="AQ891" s="264"/>
      <c r="AR891" s="6"/>
    </row>
    <row r="892" spans="5:44">
      <c r="E892" s="264"/>
      <c r="F892" s="6"/>
      <c r="P892" s="264"/>
      <c r="Q892" s="6"/>
      <c r="Y892" s="264"/>
      <c r="Z892" s="6"/>
      <c r="AG892" s="264"/>
      <c r="AH892" s="6"/>
      <c r="AQ892" s="264"/>
      <c r="AR892" s="6"/>
    </row>
    <row r="893" spans="5:44">
      <c r="E893" s="264"/>
      <c r="F893" s="6"/>
      <c r="P893" s="264"/>
      <c r="Q893" s="6"/>
      <c r="Y893" s="264"/>
      <c r="Z893" s="6"/>
      <c r="AG893" s="264"/>
      <c r="AH893" s="6"/>
      <c r="AQ893" s="264"/>
      <c r="AR893" s="6"/>
    </row>
    <row r="894" spans="5:44">
      <c r="E894" s="264"/>
      <c r="F894" s="6"/>
      <c r="P894" s="264"/>
      <c r="Q894" s="6"/>
      <c r="Y894" s="264"/>
      <c r="Z894" s="6"/>
      <c r="AG894" s="264"/>
      <c r="AH894" s="6"/>
      <c r="AQ894" s="264"/>
      <c r="AR894" s="6"/>
    </row>
    <row r="895" spans="5:44">
      <c r="E895" s="264"/>
      <c r="F895" s="6"/>
      <c r="P895" s="264"/>
      <c r="Q895" s="6"/>
      <c r="Y895" s="264"/>
      <c r="Z895" s="6"/>
      <c r="AG895" s="264"/>
      <c r="AH895" s="6"/>
      <c r="AQ895" s="264"/>
      <c r="AR895" s="6"/>
    </row>
    <row r="896" spans="5:44">
      <c r="E896" s="264"/>
      <c r="F896" s="6"/>
      <c r="P896" s="264"/>
      <c r="Q896" s="6"/>
      <c r="Y896" s="264"/>
      <c r="Z896" s="6"/>
      <c r="AG896" s="264"/>
      <c r="AH896" s="6"/>
      <c r="AQ896" s="264"/>
      <c r="AR896" s="6"/>
    </row>
    <row r="897" spans="5:44">
      <c r="E897" s="264"/>
      <c r="F897" s="6"/>
      <c r="P897" s="264"/>
      <c r="Q897" s="6"/>
      <c r="Y897" s="264"/>
      <c r="Z897" s="6"/>
      <c r="AG897" s="264"/>
      <c r="AH897" s="6"/>
      <c r="AQ897" s="264"/>
      <c r="AR897" s="6"/>
    </row>
    <row r="898" spans="5:44">
      <c r="E898" s="264"/>
      <c r="F898" s="6"/>
      <c r="P898" s="264"/>
      <c r="Q898" s="6"/>
      <c r="Y898" s="264"/>
      <c r="Z898" s="6"/>
      <c r="AG898" s="264"/>
      <c r="AH898" s="6"/>
      <c r="AQ898" s="264"/>
      <c r="AR898" s="6"/>
    </row>
    <row r="899" spans="5:44">
      <c r="E899" s="264"/>
      <c r="F899" s="6"/>
      <c r="P899" s="264"/>
      <c r="Q899" s="6"/>
      <c r="Y899" s="264"/>
      <c r="Z899" s="6"/>
      <c r="AG899" s="264"/>
      <c r="AH899" s="6"/>
      <c r="AQ899" s="264"/>
      <c r="AR899" s="6"/>
    </row>
    <row r="900" spans="5:44">
      <c r="E900" s="264"/>
      <c r="F900" s="6"/>
      <c r="P900" s="264"/>
      <c r="Q900" s="6"/>
      <c r="Y900" s="264"/>
      <c r="Z900" s="6"/>
      <c r="AG900" s="264"/>
      <c r="AH900" s="6"/>
      <c r="AQ900" s="264"/>
      <c r="AR900" s="6"/>
    </row>
    <row r="901" spans="5:44">
      <c r="E901" s="264"/>
      <c r="F901" s="6"/>
      <c r="P901" s="264"/>
      <c r="Q901" s="6"/>
      <c r="Y901" s="264"/>
      <c r="Z901" s="6"/>
      <c r="AG901" s="264"/>
      <c r="AH901" s="6"/>
      <c r="AQ901" s="264"/>
      <c r="AR901" s="6"/>
    </row>
    <row r="902" spans="5:44">
      <c r="E902" s="264"/>
      <c r="F902" s="6"/>
      <c r="P902" s="264"/>
      <c r="Q902" s="6"/>
      <c r="Y902" s="264"/>
      <c r="Z902" s="6"/>
      <c r="AG902" s="264"/>
      <c r="AH902" s="6"/>
      <c r="AQ902" s="264"/>
      <c r="AR902" s="6"/>
    </row>
    <row r="903" spans="5:44">
      <c r="E903" s="264"/>
      <c r="F903" s="6"/>
      <c r="P903" s="264"/>
      <c r="Q903" s="6"/>
      <c r="Y903" s="264"/>
      <c r="Z903" s="6"/>
      <c r="AG903" s="264"/>
      <c r="AH903" s="6"/>
      <c r="AQ903" s="264"/>
      <c r="AR903" s="6"/>
    </row>
    <row r="904" spans="5:44">
      <c r="E904" s="264"/>
      <c r="F904" s="6"/>
      <c r="P904" s="264"/>
      <c r="Q904" s="6"/>
      <c r="Y904" s="264"/>
      <c r="Z904" s="6"/>
      <c r="AG904" s="264"/>
      <c r="AH904" s="6"/>
      <c r="AQ904" s="264"/>
      <c r="AR904" s="6"/>
    </row>
    <row r="905" spans="5:44">
      <c r="E905" s="264"/>
      <c r="F905" s="6"/>
      <c r="P905" s="264"/>
      <c r="Q905" s="6"/>
      <c r="Y905" s="264"/>
      <c r="Z905" s="6"/>
      <c r="AG905" s="264"/>
      <c r="AH905" s="6"/>
      <c r="AQ905" s="264"/>
      <c r="AR905" s="6"/>
    </row>
    <row r="906" spans="5:44">
      <c r="E906" s="264"/>
      <c r="F906" s="6"/>
      <c r="P906" s="264"/>
      <c r="Q906" s="6"/>
      <c r="Y906" s="264"/>
      <c r="Z906" s="6"/>
      <c r="AG906" s="264"/>
      <c r="AH906" s="6"/>
      <c r="AQ906" s="264"/>
      <c r="AR906" s="6"/>
    </row>
    <row r="907" spans="5:44">
      <c r="E907" s="264"/>
      <c r="F907" s="6"/>
      <c r="P907" s="264"/>
      <c r="Q907" s="6"/>
      <c r="Y907" s="264"/>
      <c r="Z907" s="6"/>
      <c r="AG907" s="264"/>
      <c r="AH907" s="6"/>
      <c r="AQ907" s="264"/>
      <c r="AR907" s="6"/>
    </row>
    <row r="908" spans="5:44">
      <c r="E908" s="264"/>
      <c r="F908" s="6"/>
      <c r="P908" s="264"/>
      <c r="Q908" s="6"/>
      <c r="Y908" s="264"/>
      <c r="Z908" s="6"/>
      <c r="AG908" s="264"/>
      <c r="AH908" s="6"/>
      <c r="AQ908" s="264"/>
      <c r="AR908" s="6"/>
    </row>
    <row r="909" spans="5:44">
      <c r="E909" s="264"/>
      <c r="F909" s="6"/>
      <c r="P909" s="264"/>
      <c r="Q909" s="6"/>
      <c r="Y909" s="264"/>
      <c r="Z909" s="6"/>
      <c r="AG909" s="264"/>
      <c r="AH909" s="6"/>
      <c r="AQ909" s="264"/>
      <c r="AR909" s="6"/>
    </row>
    <row r="910" spans="5:44">
      <c r="E910" s="264"/>
      <c r="F910" s="6"/>
      <c r="P910" s="264"/>
      <c r="Q910" s="6"/>
      <c r="Y910" s="264"/>
      <c r="Z910" s="6"/>
      <c r="AG910" s="264"/>
      <c r="AH910" s="6"/>
      <c r="AQ910" s="264"/>
      <c r="AR910" s="6"/>
    </row>
    <row r="911" spans="5:44">
      <c r="E911" s="264"/>
      <c r="F911" s="6"/>
      <c r="P911" s="264"/>
      <c r="Q911" s="6"/>
      <c r="Y911" s="264"/>
      <c r="Z911" s="6"/>
      <c r="AG911" s="264"/>
      <c r="AH911" s="6"/>
      <c r="AQ911" s="264"/>
      <c r="AR911" s="6"/>
    </row>
    <row r="912" spans="5:44">
      <c r="E912" s="264"/>
      <c r="F912" s="6"/>
      <c r="P912" s="264"/>
      <c r="Q912" s="6"/>
      <c r="Y912" s="264"/>
      <c r="Z912" s="6"/>
      <c r="AG912" s="264"/>
      <c r="AH912" s="6"/>
      <c r="AQ912" s="264"/>
      <c r="AR912" s="6"/>
    </row>
    <row r="913" spans="5:44">
      <c r="E913" s="264"/>
      <c r="F913" s="6"/>
      <c r="P913" s="264"/>
      <c r="Q913" s="6"/>
      <c r="Y913" s="264"/>
      <c r="Z913" s="6"/>
      <c r="AG913" s="264"/>
      <c r="AH913" s="6"/>
      <c r="AQ913" s="264"/>
      <c r="AR913" s="6"/>
    </row>
    <row r="914" spans="5:44">
      <c r="E914" s="264"/>
      <c r="F914" s="6"/>
      <c r="P914" s="264"/>
      <c r="Q914" s="6"/>
      <c r="Y914" s="264"/>
      <c r="Z914" s="6"/>
      <c r="AG914" s="264"/>
      <c r="AH914" s="6"/>
      <c r="AQ914" s="264"/>
      <c r="AR914" s="6"/>
    </row>
    <row r="915" spans="5:44">
      <c r="E915" s="264"/>
      <c r="F915" s="6"/>
      <c r="P915" s="264"/>
      <c r="Q915" s="6"/>
      <c r="Y915" s="264"/>
      <c r="Z915" s="6"/>
      <c r="AG915" s="264"/>
      <c r="AH915" s="6"/>
      <c r="AQ915" s="264"/>
      <c r="AR915" s="6"/>
    </row>
    <row r="916" spans="5:44">
      <c r="E916" s="264"/>
      <c r="F916" s="6"/>
      <c r="P916" s="264"/>
      <c r="Q916" s="6"/>
      <c r="Y916" s="264"/>
      <c r="Z916" s="6"/>
      <c r="AG916" s="264"/>
      <c r="AH916" s="6"/>
      <c r="AQ916" s="264"/>
      <c r="AR916" s="6"/>
    </row>
    <row r="917" spans="5:44">
      <c r="E917" s="264"/>
      <c r="F917" s="6"/>
      <c r="P917" s="264"/>
      <c r="Q917" s="6"/>
      <c r="Y917" s="264"/>
      <c r="Z917" s="6"/>
      <c r="AG917" s="264"/>
      <c r="AH917" s="6"/>
      <c r="AQ917" s="264"/>
      <c r="AR917" s="6"/>
    </row>
    <row r="918" spans="5:44">
      <c r="E918" s="264"/>
      <c r="F918" s="6"/>
      <c r="P918" s="264"/>
      <c r="Q918" s="6"/>
      <c r="Y918" s="264"/>
      <c r="Z918" s="6"/>
      <c r="AG918" s="264"/>
      <c r="AH918" s="6"/>
      <c r="AQ918" s="264"/>
      <c r="AR918" s="6"/>
    </row>
    <row r="919" spans="5:44">
      <c r="E919" s="264"/>
      <c r="F919" s="6"/>
      <c r="P919" s="264"/>
      <c r="Q919" s="6"/>
      <c r="Y919" s="264"/>
      <c r="Z919" s="6"/>
      <c r="AG919" s="264"/>
      <c r="AH919" s="6"/>
      <c r="AQ919" s="264"/>
      <c r="AR919" s="6"/>
    </row>
    <row r="920" spans="5:44">
      <c r="E920" s="264"/>
      <c r="F920" s="6"/>
      <c r="P920" s="264"/>
      <c r="Q920" s="6"/>
      <c r="Y920" s="264"/>
      <c r="Z920" s="6"/>
      <c r="AG920" s="264"/>
      <c r="AH920" s="6"/>
      <c r="AQ920" s="264"/>
      <c r="AR920" s="6"/>
    </row>
    <row r="921" spans="5:44">
      <c r="E921" s="264"/>
      <c r="F921" s="6"/>
      <c r="P921" s="264"/>
      <c r="Q921" s="6"/>
      <c r="Y921" s="264"/>
      <c r="Z921" s="6"/>
      <c r="AG921" s="264"/>
      <c r="AH921" s="6"/>
      <c r="AQ921" s="264"/>
      <c r="AR921" s="6"/>
    </row>
    <row r="922" spans="5:44">
      <c r="E922" s="264"/>
      <c r="F922" s="6"/>
      <c r="P922" s="264"/>
      <c r="Q922" s="6"/>
      <c r="Y922" s="264"/>
      <c r="Z922" s="6"/>
      <c r="AG922" s="264"/>
      <c r="AH922" s="6"/>
      <c r="AQ922" s="264"/>
      <c r="AR922" s="6"/>
    </row>
    <row r="923" spans="5:44">
      <c r="E923" s="264"/>
      <c r="F923" s="6"/>
      <c r="P923" s="264"/>
      <c r="Q923" s="6"/>
      <c r="Y923" s="264"/>
      <c r="Z923" s="6"/>
      <c r="AG923" s="264"/>
      <c r="AH923" s="6"/>
      <c r="AQ923" s="264"/>
      <c r="AR923" s="6"/>
    </row>
    <row r="924" spans="5:44">
      <c r="E924" s="264"/>
      <c r="F924" s="6"/>
      <c r="P924" s="264"/>
      <c r="Q924" s="6"/>
      <c r="Y924" s="264"/>
      <c r="Z924" s="6"/>
      <c r="AG924" s="264"/>
      <c r="AH924" s="6"/>
      <c r="AQ924" s="264"/>
      <c r="AR924" s="6"/>
    </row>
    <row r="925" spans="5:44">
      <c r="E925" s="264"/>
      <c r="F925" s="6"/>
      <c r="P925" s="264"/>
      <c r="Q925" s="6"/>
      <c r="Y925" s="264"/>
      <c r="Z925" s="6"/>
      <c r="AG925" s="264"/>
      <c r="AH925" s="6"/>
      <c r="AQ925" s="264"/>
      <c r="AR925" s="6"/>
    </row>
    <row r="926" spans="5:44">
      <c r="E926" s="264"/>
      <c r="F926" s="6"/>
      <c r="P926" s="264"/>
      <c r="Q926" s="6"/>
      <c r="Y926" s="264"/>
      <c r="Z926" s="6"/>
      <c r="AG926" s="264"/>
      <c r="AH926" s="6"/>
      <c r="AQ926" s="264"/>
      <c r="AR926" s="6"/>
    </row>
    <row r="927" spans="5:44">
      <c r="E927" s="264"/>
      <c r="F927" s="6"/>
      <c r="P927" s="264"/>
      <c r="Q927" s="6"/>
      <c r="Y927" s="264"/>
      <c r="Z927" s="6"/>
      <c r="AG927" s="264"/>
      <c r="AH927" s="6"/>
      <c r="AQ927" s="264"/>
      <c r="AR927" s="6"/>
    </row>
    <row r="928" spans="5:44">
      <c r="E928" s="264"/>
      <c r="F928" s="6"/>
      <c r="P928" s="264"/>
      <c r="Q928" s="6"/>
      <c r="Y928" s="264"/>
      <c r="Z928" s="6"/>
      <c r="AG928" s="264"/>
      <c r="AH928" s="6"/>
      <c r="AQ928" s="264"/>
      <c r="AR928" s="6"/>
    </row>
    <row r="929" spans="5:44">
      <c r="E929" s="264"/>
      <c r="F929" s="6"/>
      <c r="P929" s="264"/>
      <c r="Q929" s="6"/>
      <c r="Y929" s="264"/>
      <c r="Z929" s="6"/>
      <c r="AG929" s="264"/>
      <c r="AH929" s="6"/>
      <c r="AQ929" s="264"/>
      <c r="AR929" s="6"/>
    </row>
    <row r="930" spans="5:44">
      <c r="E930" s="264"/>
      <c r="F930" s="6"/>
      <c r="P930" s="264"/>
      <c r="Q930" s="6"/>
      <c r="Y930" s="264"/>
      <c r="Z930" s="6"/>
      <c r="AG930" s="264"/>
      <c r="AH930" s="6"/>
      <c r="AQ930" s="264"/>
      <c r="AR930" s="6"/>
    </row>
    <row r="931" spans="5:44">
      <c r="E931" s="264"/>
      <c r="F931" s="6"/>
      <c r="P931" s="264"/>
      <c r="Q931" s="6"/>
      <c r="Y931" s="264"/>
      <c r="Z931" s="6"/>
      <c r="AG931" s="264"/>
      <c r="AH931" s="6"/>
      <c r="AQ931" s="264"/>
      <c r="AR931" s="6"/>
    </row>
    <row r="932" spans="5:44">
      <c r="E932" s="264"/>
      <c r="F932" s="6"/>
      <c r="P932" s="264"/>
      <c r="Q932" s="6"/>
      <c r="Y932" s="264"/>
      <c r="Z932" s="6"/>
      <c r="AG932" s="264"/>
      <c r="AH932" s="6"/>
      <c r="AQ932" s="264"/>
      <c r="AR932" s="6"/>
    </row>
    <row r="933" spans="5:44">
      <c r="E933" s="264"/>
      <c r="F933" s="6"/>
      <c r="P933" s="264"/>
      <c r="Q933" s="6"/>
      <c r="Y933" s="264"/>
      <c r="Z933" s="6"/>
      <c r="AG933" s="264"/>
      <c r="AH933" s="6"/>
      <c r="AQ933" s="264"/>
      <c r="AR933" s="6"/>
    </row>
    <row r="934" spans="5:44">
      <c r="E934" s="264"/>
      <c r="F934" s="6"/>
      <c r="P934" s="264"/>
      <c r="Q934" s="6"/>
      <c r="Y934" s="264"/>
      <c r="Z934" s="6"/>
      <c r="AG934" s="264"/>
      <c r="AH934" s="6"/>
      <c r="AQ934" s="264"/>
      <c r="AR934" s="6"/>
    </row>
    <row r="935" spans="5:44">
      <c r="E935" s="264"/>
      <c r="F935" s="6"/>
      <c r="P935" s="264"/>
      <c r="Q935" s="6"/>
      <c r="Y935" s="264"/>
      <c r="Z935" s="6"/>
      <c r="AG935" s="264"/>
      <c r="AH935" s="6"/>
      <c r="AQ935" s="264"/>
      <c r="AR935" s="6"/>
    </row>
    <row r="936" spans="5:44">
      <c r="E936" s="264"/>
      <c r="F936" s="6"/>
      <c r="P936" s="264"/>
      <c r="Q936" s="6"/>
      <c r="Y936" s="264"/>
      <c r="Z936" s="6"/>
      <c r="AG936" s="264"/>
      <c r="AH936" s="6"/>
      <c r="AQ936" s="264"/>
      <c r="AR936" s="6"/>
    </row>
    <row r="937" spans="5:44">
      <c r="E937" s="264"/>
      <c r="F937" s="6"/>
      <c r="P937" s="264"/>
      <c r="Q937" s="6"/>
      <c r="Y937" s="264"/>
      <c r="Z937" s="6"/>
      <c r="AG937" s="264"/>
      <c r="AH937" s="6"/>
      <c r="AQ937" s="264"/>
      <c r="AR937" s="6"/>
    </row>
    <row r="938" spans="5:44">
      <c r="E938" s="264"/>
      <c r="F938" s="6"/>
      <c r="P938" s="264"/>
      <c r="Q938" s="6"/>
      <c r="Y938" s="264"/>
      <c r="Z938" s="6"/>
      <c r="AG938" s="264"/>
      <c r="AH938" s="6"/>
      <c r="AQ938" s="264"/>
      <c r="AR938" s="6"/>
    </row>
    <row r="939" spans="5:44">
      <c r="E939" s="264"/>
      <c r="F939" s="6"/>
      <c r="P939" s="264"/>
      <c r="Q939" s="6"/>
      <c r="Y939" s="264"/>
      <c r="Z939" s="6"/>
      <c r="AG939" s="264"/>
      <c r="AH939" s="6"/>
      <c r="AQ939" s="264"/>
      <c r="AR939" s="6"/>
    </row>
    <row r="940" spans="5:44">
      <c r="E940" s="264"/>
      <c r="F940" s="6"/>
      <c r="P940" s="264"/>
      <c r="Q940" s="6"/>
      <c r="Y940" s="264"/>
      <c r="Z940" s="6"/>
      <c r="AG940" s="264"/>
      <c r="AH940" s="6"/>
      <c r="AQ940" s="264"/>
      <c r="AR940" s="6"/>
    </row>
    <row r="941" spans="5:44">
      <c r="E941" s="264"/>
      <c r="F941" s="6"/>
      <c r="P941" s="264"/>
      <c r="Q941" s="6"/>
      <c r="Y941" s="264"/>
      <c r="Z941" s="6"/>
      <c r="AG941" s="264"/>
      <c r="AH941" s="6"/>
      <c r="AQ941" s="264"/>
      <c r="AR941" s="6"/>
    </row>
    <row r="942" spans="5:44">
      <c r="E942" s="264"/>
      <c r="F942" s="6"/>
      <c r="P942" s="264"/>
      <c r="Q942" s="6"/>
      <c r="Y942" s="264"/>
      <c r="Z942" s="6"/>
      <c r="AG942" s="264"/>
      <c r="AH942" s="6"/>
      <c r="AQ942" s="264"/>
      <c r="AR942" s="6"/>
    </row>
    <row r="943" spans="5:44">
      <c r="E943" s="264"/>
      <c r="F943" s="6"/>
      <c r="P943" s="264"/>
      <c r="Q943" s="6"/>
      <c r="Y943" s="264"/>
      <c r="Z943" s="6"/>
      <c r="AG943" s="264"/>
      <c r="AH943" s="6"/>
      <c r="AQ943" s="264"/>
      <c r="AR943" s="6"/>
    </row>
    <row r="944" spans="5:44">
      <c r="E944" s="264"/>
      <c r="F944" s="6"/>
      <c r="P944" s="264"/>
      <c r="Q944" s="6"/>
      <c r="Y944" s="264"/>
      <c r="Z944" s="6"/>
      <c r="AG944" s="264"/>
      <c r="AH944" s="6"/>
      <c r="AQ944" s="264"/>
      <c r="AR944" s="6"/>
    </row>
    <row r="945" spans="5:44">
      <c r="E945" s="264"/>
      <c r="F945" s="6"/>
      <c r="P945" s="264"/>
      <c r="Q945" s="6"/>
      <c r="Y945" s="264"/>
      <c r="Z945" s="6"/>
      <c r="AG945" s="264"/>
      <c r="AH945" s="6"/>
      <c r="AQ945" s="264"/>
      <c r="AR945" s="6"/>
    </row>
    <row r="946" spans="5:44">
      <c r="E946" s="264"/>
      <c r="F946" s="6"/>
      <c r="P946" s="264"/>
      <c r="Q946" s="6"/>
      <c r="Y946" s="264"/>
      <c r="Z946" s="6"/>
      <c r="AG946" s="264"/>
      <c r="AH946" s="6"/>
      <c r="AQ946" s="264"/>
      <c r="AR946" s="6"/>
    </row>
    <row r="947" spans="5:44">
      <c r="E947" s="264"/>
      <c r="F947" s="6"/>
      <c r="P947" s="264"/>
      <c r="Q947" s="6"/>
      <c r="Y947" s="264"/>
      <c r="Z947" s="6"/>
      <c r="AG947" s="264"/>
      <c r="AH947" s="6"/>
      <c r="AQ947" s="264"/>
      <c r="AR947" s="6"/>
    </row>
    <row r="948" spans="5:44">
      <c r="E948" s="264"/>
      <c r="F948" s="6"/>
      <c r="P948" s="264"/>
      <c r="Q948" s="6"/>
      <c r="Y948" s="264"/>
      <c r="Z948" s="6"/>
      <c r="AG948" s="264"/>
      <c r="AH948" s="6"/>
      <c r="AQ948" s="264"/>
      <c r="AR948" s="6"/>
    </row>
    <row r="949" spans="5:44">
      <c r="E949" s="264"/>
      <c r="F949" s="6"/>
      <c r="P949" s="264"/>
      <c r="Q949" s="6"/>
      <c r="Y949" s="264"/>
      <c r="Z949" s="6"/>
      <c r="AG949" s="264"/>
      <c r="AH949" s="6"/>
      <c r="AQ949" s="264"/>
      <c r="AR949" s="6"/>
    </row>
    <row r="950" spans="5:44">
      <c r="E950" s="264"/>
      <c r="F950" s="6"/>
      <c r="P950" s="264"/>
      <c r="Q950" s="6"/>
      <c r="Y950" s="264"/>
      <c r="Z950" s="6"/>
      <c r="AG950" s="264"/>
      <c r="AH950" s="6"/>
      <c r="AQ950" s="264"/>
      <c r="AR950" s="6"/>
    </row>
    <row r="951" spans="5:44">
      <c r="E951" s="264"/>
      <c r="F951" s="6"/>
      <c r="P951" s="264"/>
      <c r="Q951" s="6"/>
      <c r="Y951" s="264"/>
      <c r="Z951" s="6"/>
      <c r="AG951" s="264"/>
      <c r="AH951" s="6"/>
      <c r="AQ951" s="264"/>
      <c r="AR951" s="6"/>
    </row>
    <row r="952" spans="5:44">
      <c r="E952" s="264"/>
      <c r="F952" s="6"/>
      <c r="P952" s="264"/>
      <c r="Q952" s="6"/>
      <c r="Y952" s="264"/>
      <c r="Z952" s="6"/>
      <c r="AG952" s="264"/>
      <c r="AH952" s="6"/>
      <c r="AQ952" s="264"/>
      <c r="AR952" s="6"/>
    </row>
    <row r="953" spans="5:44">
      <c r="E953" s="264"/>
      <c r="F953" s="6"/>
      <c r="P953" s="264"/>
      <c r="Q953" s="6"/>
      <c r="Y953" s="264"/>
      <c r="Z953" s="6"/>
      <c r="AG953" s="264"/>
      <c r="AH953" s="6"/>
      <c r="AQ953" s="264"/>
      <c r="AR953" s="6"/>
    </row>
    <row r="954" spans="5:44">
      <c r="E954" s="264"/>
      <c r="F954" s="6"/>
      <c r="P954" s="264"/>
      <c r="Q954" s="6"/>
      <c r="Y954" s="264"/>
      <c r="Z954" s="6"/>
      <c r="AG954" s="264"/>
      <c r="AH954" s="6"/>
      <c r="AQ954" s="264"/>
      <c r="AR954" s="6"/>
    </row>
    <row r="955" spans="5:44">
      <c r="E955" s="264"/>
      <c r="F955" s="6"/>
      <c r="P955" s="264"/>
      <c r="Q955" s="6"/>
      <c r="Y955" s="264"/>
      <c r="Z955" s="6"/>
      <c r="AG955" s="264"/>
      <c r="AH955" s="6"/>
      <c r="AQ955" s="264"/>
      <c r="AR955" s="6"/>
    </row>
    <row r="956" spans="5:44">
      <c r="E956" s="264"/>
      <c r="F956" s="6"/>
      <c r="P956" s="264"/>
      <c r="Q956" s="6"/>
      <c r="Y956" s="264"/>
      <c r="Z956" s="6"/>
      <c r="AG956" s="264"/>
      <c r="AH956" s="6"/>
      <c r="AQ956" s="264"/>
      <c r="AR956" s="6"/>
    </row>
    <row r="957" spans="5:44">
      <c r="E957" s="264"/>
      <c r="F957" s="6"/>
      <c r="P957" s="264"/>
      <c r="Q957" s="6"/>
      <c r="Y957" s="264"/>
      <c r="Z957" s="6"/>
      <c r="AG957" s="264"/>
      <c r="AH957" s="6"/>
      <c r="AQ957" s="264"/>
      <c r="AR957" s="6"/>
    </row>
    <row r="958" spans="5:44">
      <c r="E958" s="264"/>
      <c r="F958" s="6"/>
      <c r="P958" s="264"/>
      <c r="Q958" s="6"/>
      <c r="Y958" s="264"/>
      <c r="Z958" s="6"/>
      <c r="AG958" s="264"/>
      <c r="AH958" s="6"/>
      <c r="AQ958" s="264"/>
      <c r="AR958" s="6"/>
    </row>
    <row r="959" spans="5:44">
      <c r="E959" s="264"/>
      <c r="F959" s="6"/>
      <c r="P959" s="264"/>
      <c r="Q959" s="6"/>
      <c r="Y959" s="264"/>
      <c r="Z959" s="6"/>
      <c r="AG959" s="264"/>
      <c r="AH959" s="6"/>
      <c r="AQ959" s="264"/>
      <c r="AR959" s="6"/>
    </row>
    <row r="960" spans="5:44">
      <c r="E960" s="264"/>
      <c r="F960" s="6"/>
      <c r="P960" s="264"/>
      <c r="Q960" s="6"/>
      <c r="Y960" s="264"/>
      <c r="Z960" s="6"/>
      <c r="AG960" s="264"/>
      <c r="AH960" s="6"/>
      <c r="AQ960" s="264"/>
      <c r="AR960" s="6"/>
    </row>
    <row r="961" spans="5:44">
      <c r="E961" s="264"/>
      <c r="F961" s="6"/>
      <c r="P961" s="264"/>
      <c r="Q961" s="6"/>
      <c r="Y961" s="264"/>
      <c r="Z961" s="6"/>
      <c r="AG961" s="264"/>
      <c r="AH961" s="6"/>
      <c r="AQ961" s="264"/>
      <c r="AR961" s="6"/>
    </row>
    <row r="962" spans="5:44">
      <c r="E962" s="264"/>
      <c r="F962" s="6"/>
      <c r="P962" s="264"/>
      <c r="Q962" s="6"/>
      <c r="Y962" s="264"/>
      <c r="Z962" s="6"/>
      <c r="AG962" s="264"/>
      <c r="AH962" s="6"/>
      <c r="AQ962" s="264"/>
      <c r="AR962" s="6"/>
    </row>
    <row r="963" spans="5:44">
      <c r="E963" s="264"/>
      <c r="F963" s="6"/>
      <c r="P963" s="264"/>
      <c r="Q963" s="6"/>
      <c r="Y963" s="264"/>
      <c r="Z963" s="6"/>
      <c r="AG963" s="264"/>
      <c r="AH963" s="6"/>
      <c r="AQ963" s="264"/>
      <c r="AR963" s="6"/>
    </row>
    <row r="964" spans="5:44">
      <c r="E964" s="264"/>
      <c r="F964" s="6"/>
      <c r="P964" s="264"/>
      <c r="Q964" s="6"/>
      <c r="Y964" s="264"/>
      <c r="Z964" s="6"/>
      <c r="AG964" s="264"/>
      <c r="AH964" s="6"/>
      <c r="AQ964" s="264"/>
      <c r="AR964" s="6"/>
    </row>
    <row r="965" spans="5:44">
      <c r="E965" s="264"/>
      <c r="F965" s="6"/>
      <c r="P965" s="264"/>
      <c r="Q965" s="6"/>
      <c r="Y965" s="264"/>
      <c r="Z965" s="6"/>
      <c r="AG965" s="264"/>
      <c r="AH965" s="6"/>
      <c r="AQ965" s="264"/>
      <c r="AR965" s="6"/>
    </row>
    <row r="966" spans="5:44">
      <c r="E966" s="264"/>
      <c r="F966" s="6"/>
      <c r="P966" s="264"/>
      <c r="Q966" s="6"/>
      <c r="Y966" s="264"/>
      <c r="Z966" s="6"/>
      <c r="AG966" s="264"/>
      <c r="AH966" s="6"/>
      <c r="AQ966" s="264"/>
      <c r="AR966" s="6"/>
    </row>
    <row r="967" spans="5:44">
      <c r="E967" s="264"/>
      <c r="F967" s="6"/>
      <c r="P967" s="264"/>
      <c r="Q967" s="6"/>
      <c r="Y967" s="264"/>
      <c r="Z967" s="6"/>
      <c r="AG967" s="264"/>
      <c r="AH967" s="6"/>
      <c r="AQ967" s="264"/>
      <c r="AR967" s="6"/>
    </row>
    <row r="968" spans="5:44">
      <c r="E968" s="264"/>
      <c r="F968" s="6"/>
      <c r="P968" s="264"/>
      <c r="Q968" s="6"/>
      <c r="Y968" s="264"/>
      <c r="Z968" s="6"/>
      <c r="AG968" s="264"/>
      <c r="AH968" s="6"/>
      <c r="AQ968" s="264"/>
      <c r="AR968" s="6"/>
    </row>
    <row r="969" spans="5:44">
      <c r="E969" s="264"/>
      <c r="F969" s="6"/>
      <c r="P969" s="264"/>
      <c r="Q969" s="6"/>
      <c r="Y969" s="264"/>
      <c r="Z969" s="6"/>
      <c r="AG969" s="264"/>
      <c r="AH969" s="6"/>
      <c r="AQ969" s="264"/>
      <c r="AR969" s="6"/>
    </row>
    <row r="970" spans="5:44">
      <c r="E970" s="264"/>
      <c r="F970" s="6"/>
      <c r="P970" s="264"/>
      <c r="Q970" s="6"/>
      <c r="Y970" s="264"/>
      <c r="Z970" s="6"/>
      <c r="AG970" s="264"/>
      <c r="AH970" s="6"/>
      <c r="AQ970" s="264"/>
      <c r="AR970" s="6"/>
    </row>
    <row r="971" spans="5:44">
      <c r="E971" s="264"/>
      <c r="F971" s="6"/>
      <c r="P971" s="264"/>
      <c r="Q971" s="6"/>
      <c r="Y971" s="264"/>
      <c r="Z971" s="6"/>
      <c r="AG971" s="264"/>
      <c r="AH971" s="6"/>
      <c r="AQ971" s="264"/>
      <c r="AR971" s="6"/>
    </row>
    <row r="972" spans="5:44">
      <c r="E972" s="264"/>
      <c r="F972" s="6"/>
      <c r="P972" s="264"/>
      <c r="Q972" s="6"/>
      <c r="Y972" s="264"/>
      <c r="Z972" s="6"/>
      <c r="AG972" s="264"/>
      <c r="AH972" s="6"/>
      <c r="AQ972" s="264"/>
      <c r="AR972" s="6"/>
    </row>
    <row r="973" spans="5:44">
      <c r="E973" s="264"/>
      <c r="F973" s="6"/>
      <c r="P973" s="264"/>
      <c r="Q973" s="6"/>
      <c r="Y973" s="264"/>
      <c r="Z973" s="6"/>
      <c r="AG973" s="264"/>
      <c r="AH973" s="6"/>
      <c r="AQ973" s="264"/>
      <c r="AR973" s="6"/>
    </row>
    <row r="974" spans="5:44">
      <c r="E974" s="264"/>
      <c r="F974" s="6"/>
      <c r="P974" s="264"/>
      <c r="Q974" s="6"/>
      <c r="Y974" s="264"/>
      <c r="Z974" s="6"/>
      <c r="AG974" s="264"/>
      <c r="AH974" s="6"/>
      <c r="AQ974" s="264"/>
      <c r="AR974" s="6"/>
    </row>
    <row r="975" spans="5:44">
      <c r="E975" s="264"/>
      <c r="F975" s="6"/>
      <c r="P975" s="264"/>
      <c r="Q975" s="6"/>
      <c r="Y975" s="264"/>
      <c r="Z975" s="6"/>
      <c r="AG975" s="264"/>
      <c r="AH975" s="6"/>
      <c r="AQ975" s="264"/>
      <c r="AR975" s="6"/>
    </row>
    <row r="976" spans="5:44">
      <c r="E976" s="264"/>
      <c r="F976" s="6"/>
      <c r="P976" s="264"/>
      <c r="Q976" s="6"/>
      <c r="Y976" s="264"/>
      <c r="Z976" s="6"/>
      <c r="AG976" s="264"/>
      <c r="AH976" s="6"/>
      <c r="AQ976" s="264"/>
      <c r="AR976" s="6"/>
    </row>
    <row r="977" spans="5:44">
      <c r="E977" s="264"/>
      <c r="F977" s="6"/>
      <c r="P977" s="264"/>
      <c r="Q977" s="6"/>
      <c r="Y977" s="264"/>
      <c r="Z977" s="6"/>
      <c r="AG977" s="264"/>
      <c r="AH977" s="6"/>
      <c r="AQ977" s="264"/>
      <c r="AR977" s="6"/>
    </row>
    <row r="978" spans="5:44">
      <c r="E978" s="264"/>
      <c r="F978" s="6"/>
      <c r="P978" s="264"/>
      <c r="Q978" s="6"/>
      <c r="Y978" s="264"/>
      <c r="Z978" s="6"/>
      <c r="AG978" s="264"/>
      <c r="AH978" s="6"/>
      <c r="AQ978" s="264"/>
      <c r="AR978" s="6"/>
    </row>
    <row r="979" spans="5:44">
      <c r="E979" s="264"/>
      <c r="F979" s="6"/>
      <c r="P979" s="264"/>
      <c r="Q979" s="6"/>
      <c r="Y979" s="264"/>
      <c r="Z979" s="6"/>
      <c r="AG979" s="264"/>
      <c r="AH979" s="6"/>
      <c r="AQ979" s="264"/>
      <c r="AR979" s="6"/>
    </row>
    <row r="980" spans="5:44">
      <c r="E980" s="264"/>
      <c r="F980" s="6"/>
      <c r="P980" s="264"/>
      <c r="Q980" s="6"/>
      <c r="Y980" s="264"/>
      <c r="Z980" s="6"/>
      <c r="AG980" s="264"/>
      <c r="AH980" s="6"/>
      <c r="AQ980" s="264"/>
      <c r="AR980" s="6"/>
    </row>
    <row r="981" spans="5:44">
      <c r="E981" s="264"/>
      <c r="F981" s="6"/>
      <c r="P981" s="264"/>
      <c r="Q981" s="6"/>
      <c r="Y981" s="264"/>
      <c r="Z981" s="6"/>
      <c r="AG981" s="264"/>
      <c r="AH981" s="6"/>
      <c r="AQ981" s="264"/>
      <c r="AR981" s="6"/>
    </row>
    <row r="982" spans="5:44">
      <c r="E982" s="264"/>
      <c r="F982" s="6"/>
      <c r="P982" s="264"/>
      <c r="Q982" s="6"/>
      <c r="Y982" s="264"/>
      <c r="Z982" s="6"/>
      <c r="AG982" s="264"/>
      <c r="AH982" s="6"/>
      <c r="AQ982" s="264"/>
      <c r="AR982" s="6"/>
    </row>
    <row r="983" spans="5:44">
      <c r="E983" s="264"/>
      <c r="F983" s="6"/>
      <c r="P983" s="264"/>
      <c r="Q983" s="6"/>
      <c r="Y983" s="264"/>
      <c r="Z983" s="6"/>
      <c r="AG983" s="264"/>
      <c r="AH983" s="6"/>
      <c r="AQ983" s="264"/>
      <c r="AR983" s="6"/>
    </row>
    <row r="984" spans="5:44">
      <c r="E984" s="264"/>
      <c r="F984" s="6"/>
      <c r="P984" s="264"/>
      <c r="Q984" s="6"/>
      <c r="Y984" s="264"/>
      <c r="Z984" s="6"/>
      <c r="AG984" s="264"/>
      <c r="AH984" s="6"/>
      <c r="AQ984" s="264"/>
      <c r="AR984" s="6"/>
    </row>
    <row r="985" spans="5:44">
      <c r="E985" s="264"/>
      <c r="F985" s="6"/>
      <c r="P985" s="264"/>
      <c r="Q985" s="6"/>
      <c r="Y985" s="264"/>
      <c r="Z985" s="6"/>
      <c r="AG985" s="264"/>
      <c r="AH985" s="6"/>
      <c r="AQ985" s="264"/>
      <c r="AR985" s="6"/>
    </row>
    <row r="986" spans="5:44">
      <c r="E986" s="264"/>
      <c r="F986" s="6"/>
      <c r="P986" s="264"/>
      <c r="Q986" s="6"/>
      <c r="Y986" s="264"/>
      <c r="Z986" s="6"/>
      <c r="AG986" s="264"/>
      <c r="AH986" s="6"/>
      <c r="AQ986" s="264"/>
      <c r="AR986" s="6"/>
    </row>
    <row r="987" spans="5:44">
      <c r="E987" s="264"/>
      <c r="F987" s="6"/>
      <c r="P987" s="264"/>
      <c r="Q987" s="6"/>
      <c r="Y987" s="264"/>
      <c r="Z987" s="6"/>
      <c r="AG987" s="264"/>
      <c r="AH987" s="6"/>
      <c r="AQ987" s="264"/>
      <c r="AR987" s="6"/>
    </row>
    <row r="988" spans="5:44">
      <c r="E988" s="264"/>
      <c r="F988" s="6"/>
      <c r="P988" s="264"/>
      <c r="Q988" s="6"/>
      <c r="Y988" s="264"/>
      <c r="Z988" s="6"/>
      <c r="AG988" s="264"/>
      <c r="AH988" s="6"/>
      <c r="AQ988" s="264"/>
      <c r="AR988" s="6"/>
    </row>
    <row r="989" spans="5:44">
      <c r="E989" s="264"/>
      <c r="F989" s="6"/>
      <c r="P989" s="264"/>
      <c r="Q989" s="6"/>
      <c r="Y989" s="264"/>
      <c r="Z989" s="6"/>
      <c r="AG989" s="264"/>
      <c r="AH989" s="6"/>
      <c r="AQ989" s="264"/>
      <c r="AR989" s="6"/>
    </row>
    <row r="990" spans="5:44">
      <c r="E990" s="264"/>
      <c r="F990" s="6"/>
      <c r="P990" s="264"/>
      <c r="Q990" s="6"/>
      <c r="Y990" s="264"/>
      <c r="Z990" s="6"/>
      <c r="AG990" s="264"/>
      <c r="AH990" s="6"/>
      <c r="AQ990" s="264"/>
      <c r="AR990" s="6"/>
    </row>
    <row r="991" spans="5:44">
      <c r="E991" s="264"/>
      <c r="F991" s="6"/>
      <c r="P991" s="264"/>
      <c r="Q991" s="6"/>
      <c r="Y991" s="264"/>
      <c r="Z991" s="6"/>
      <c r="AG991" s="264"/>
      <c r="AH991" s="6"/>
      <c r="AQ991" s="264"/>
      <c r="AR991" s="6"/>
    </row>
    <row r="992" spans="5:44">
      <c r="E992" s="264"/>
      <c r="F992" s="6"/>
      <c r="P992" s="264"/>
      <c r="Q992" s="6"/>
      <c r="Y992" s="264"/>
      <c r="Z992" s="6"/>
      <c r="AG992" s="264"/>
      <c r="AH992" s="6"/>
      <c r="AQ992" s="264"/>
      <c r="AR992" s="6"/>
    </row>
    <row r="993" spans="5:44">
      <c r="E993" s="264"/>
      <c r="F993" s="6"/>
      <c r="P993" s="264"/>
      <c r="Q993" s="6"/>
      <c r="Y993" s="264"/>
      <c r="Z993" s="6"/>
      <c r="AG993" s="264"/>
      <c r="AH993" s="6"/>
      <c r="AQ993" s="264"/>
      <c r="AR993" s="6"/>
    </row>
    <row r="994" spans="5:44">
      <c r="E994" s="264"/>
      <c r="F994" s="6"/>
      <c r="P994" s="264"/>
      <c r="Q994" s="6"/>
      <c r="Y994" s="264"/>
      <c r="Z994" s="6"/>
      <c r="AG994" s="264"/>
      <c r="AH994" s="6"/>
      <c r="AQ994" s="264"/>
      <c r="AR994" s="6"/>
    </row>
    <row r="995" spans="5:44">
      <c r="E995" s="264"/>
      <c r="F995" s="6"/>
      <c r="P995" s="264"/>
      <c r="Q995" s="6"/>
      <c r="Y995" s="264"/>
      <c r="Z995" s="6"/>
      <c r="AG995" s="264"/>
      <c r="AH995" s="6"/>
      <c r="AQ995" s="264"/>
      <c r="AR995" s="6"/>
    </row>
    <row r="996" spans="5:44">
      <c r="E996" s="264"/>
      <c r="F996" s="6"/>
      <c r="P996" s="264"/>
      <c r="Q996" s="6"/>
      <c r="Y996" s="264"/>
      <c r="Z996" s="6"/>
      <c r="AG996" s="264"/>
      <c r="AH996" s="6"/>
      <c r="AQ996" s="264"/>
      <c r="AR996" s="6"/>
    </row>
    <row r="997" spans="5:44">
      <c r="E997" s="264"/>
      <c r="F997" s="6"/>
      <c r="P997" s="264"/>
      <c r="Q997" s="6"/>
      <c r="Y997" s="264"/>
      <c r="Z997" s="6"/>
      <c r="AG997" s="264"/>
      <c r="AH997" s="6"/>
      <c r="AQ997" s="264"/>
      <c r="AR997" s="6"/>
    </row>
    <row r="998" spans="5:44">
      <c r="E998" s="264"/>
      <c r="F998" s="6"/>
      <c r="P998" s="264"/>
      <c r="Q998" s="6"/>
      <c r="Y998" s="264"/>
      <c r="Z998" s="6"/>
      <c r="AG998" s="264"/>
      <c r="AH998" s="6"/>
      <c r="AQ998" s="264"/>
      <c r="AR998" s="6"/>
    </row>
    <row r="999" spans="5:44">
      <c r="E999" s="264"/>
      <c r="F999" s="6"/>
      <c r="P999" s="264"/>
      <c r="Q999" s="6"/>
      <c r="Y999" s="264"/>
      <c r="Z999" s="6"/>
      <c r="AG999" s="264"/>
      <c r="AH999" s="6"/>
      <c r="AQ999" s="264"/>
      <c r="AR999" s="6"/>
    </row>
    <row r="1000" spans="5:44">
      <c r="E1000" s="264"/>
      <c r="F1000" s="6"/>
      <c r="P1000" s="264"/>
      <c r="Q1000" s="6"/>
      <c r="Y1000" s="264"/>
      <c r="Z1000" s="6"/>
      <c r="AG1000" s="264"/>
      <c r="AH1000" s="6"/>
      <c r="AQ1000" s="264"/>
      <c r="AR1000" s="6"/>
    </row>
    <row r="1001" spans="5:44">
      <c r="E1001" s="264"/>
      <c r="F1001" s="6"/>
      <c r="P1001" s="264"/>
      <c r="Q1001" s="6"/>
      <c r="Y1001" s="264"/>
      <c r="Z1001" s="6"/>
      <c r="AG1001" s="264"/>
      <c r="AH1001" s="6"/>
      <c r="AQ1001" s="264"/>
      <c r="AR1001" s="6"/>
    </row>
    <row r="1002" spans="5:44">
      <c r="E1002" s="264"/>
      <c r="F1002" s="6"/>
      <c r="P1002" s="264"/>
      <c r="Q1002" s="6"/>
      <c r="Y1002" s="264"/>
      <c r="Z1002" s="6"/>
      <c r="AG1002" s="264"/>
      <c r="AH1002" s="6"/>
      <c r="AQ1002" s="264"/>
      <c r="AR1002" s="6"/>
    </row>
    <row r="1003" spans="5:44">
      <c r="E1003" s="264"/>
      <c r="F1003" s="6"/>
      <c r="P1003" s="264"/>
      <c r="Q1003" s="6"/>
      <c r="Y1003" s="264"/>
      <c r="Z1003" s="6"/>
      <c r="AG1003" s="264"/>
      <c r="AH1003" s="6"/>
      <c r="AQ1003" s="264"/>
      <c r="AR1003" s="6"/>
    </row>
    <row r="1004" spans="5:44">
      <c r="E1004" s="264"/>
      <c r="F1004" s="6"/>
      <c r="P1004" s="264"/>
      <c r="Q1004" s="6"/>
      <c r="Y1004" s="264"/>
      <c r="Z1004" s="6"/>
      <c r="AG1004" s="264"/>
      <c r="AH1004" s="6"/>
      <c r="AQ1004" s="264"/>
      <c r="AR1004" s="6"/>
    </row>
    <row r="1005" spans="5:44">
      <c r="E1005" s="264"/>
      <c r="F1005" s="6"/>
      <c r="P1005" s="264"/>
      <c r="Q1005" s="6"/>
      <c r="Y1005" s="264"/>
      <c r="Z1005" s="6"/>
      <c r="AG1005" s="264"/>
      <c r="AH1005" s="6"/>
      <c r="AQ1005" s="264"/>
      <c r="AR1005" s="6"/>
    </row>
    <row r="1006" spans="5:44">
      <c r="E1006" s="264"/>
      <c r="F1006" s="6"/>
      <c r="P1006" s="264"/>
      <c r="Q1006" s="6"/>
      <c r="Y1006" s="264"/>
      <c r="Z1006" s="6"/>
      <c r="AG1006" s="264"/>
      <c r="AH1006" s="6"/>
      <c r="AQ1006" s="264"/>
      <c r="AR1006" s="6"/>
    </row>
    <row r="1007" spans="5:44">
      <c r="E1007" s="264"/>
      <c r="F1007" s="6"/>
      <c r="P1007" s="264"/>
      <c r="Q1007" s="6"/>
      <c r="Y1007" s="264"/>
      <c r="Z1007" s="6"/>
      <c r="AG1007" s="264"/>
      <c r="AH1007" s="6"/>
      <c r="AQ1007" s="264"/>
      <c r="AR1007" s="6"/>
    </row>
    <row r="1008" spans="5:44">
      <c r="E1008" s="264"/>
      <c r="F1008" s="6"/>
      <c r="P1008" s="264"/>
      <c r="Q1008" s="6"/>
      <c r="Y1008" s="264"/>
      <c r="Z1008" s="6"/>
      <c r="AG1008" s="264"/>
      <c r="AH1008" s="6"/>
      <c r="AQ1008" s="264"/>
      <c r="AR1008" s="6"/>
    </row>
    <row r="1009" spans="5:44">
      <c r="E1009" s="264"/>
      <c r="F1009" s="6"/>
      <c r="P1009" s="264"/>
      <c r="Q1009" s="6"/>
      <c r="Y1009" s="264"/>
      <c r="Z1009" s="6"/>
      <c r="AG1009" s="264"/>
      <c r="AH1009" s="6"/>
      <c r="AQ1009" s="264"/>
      <c r="AR1009" s="6"/>
    </row>
    <row r="1010" spans="5:44">
      <c r="E1010" s="264"/>
      <c r="F1010" s="6"/>
      <c r="P1010" s="264"/>
      <c r="Q1010" s="6"/>
      <c r="Y1010" s="264"/>
      <c r="Z1010" s="6"/>
      <c r="AG1010" s="264"/>
      <c r="AH1010" s="6"/>
      <c r="AQ1010" s="264"/>
      <c r="AR1010" s="6"/>
    </row>
    <row r="1011" spans="5:44">
      <c r="E1011" s="264"/>
      <c r="F1011" s="6"/>
      <c r="P1011" s="264"/>
      <c r="Q1011" s="6"/>
      <c r="Y1011" s="264"/>
      <c r="Z1011" s="6"/>
      <c r="AG1011" s="264"/>
      <c r="AH1011" s="6"/>
      <c r="AQ1011" s="264"/>
      <c r="AR1011" s="6"/>
    </row>
    <row r="1012" spans="5:44">
      <c r="E1012" s="264"/>
      <c r="F1012" s="6"/>
      <c r="P1012" s="264"/>
      <c r="Q1012" s="6"/>
      <c r="Y1012" s="264"/>
      <c r="Z1012" s="6"/>
      <c r="AG1012" s="264"/>
      <c r="AH1012" s="6"/>
      <c r="AQ1012" s="264"/>
      <c r="AR1012" s="6"/>
    </row>
    <row r="1013" spans="5:44">
      <c r="E1013" s="264"/>
      <c r="F1013" s="6"/>
      <c r="P1013" s="264"/>
      <c r="Q1013" s="6"/>
      <c r="Y1013" s="264"/>
      <c r="Z1013" s="6"/>
      <c r="AG1013" s="264"/>
      <c r="AH1013" s="6"/>
      <c r="AQ1013" s="264"/>
      <c r="AR1013" s="6"/>
    </row>
    <row r="1014" spans="5:44">
      <c r="E1014" s="264"/>
      <c r="F1014" s="6"/>
      <c r="P1014" s="264"/>
      <c r="Q1014" s="6"/>
      <c r="Y1014" s="264"/>
      <c r="Z1014" s="6"/>
      <c r="AG1014" s="264"/>
      <c r="AH1014" s="6"/>
      <c r="AQ1014" s="264"/>
      <c r="AR1014" s="6"/>
    </row>
    <row r="1015" spans="5:44">
      <c r="E1015" s="264"/>
      <c r="F1015" s="6"/>
      <c r="P1015" s="264"/>
      <c r="Q1015" s="6"/>
      <c r="Y1015" s="264"/>
      <c r="Z1015" s="6"/>
      <c r="AG1015" s="264"/>
      <c r="AH1015" s="6"/>
      <c r="AQ1015" s="264"/>
      <c r="AR1015" s="6"/>
    </row>
    <row r="1016" spans="5:44">
      <c r="E1016" s="264"/>
      <c r="F1016" s="6"/>
      <c r="P1016" s="264"/>
      <c r="Q1016" s="6"/>
      <c r="Y1016" s="264"/>
      <c r="Z1016" s="6"/>
      <c r="AG1016" s="264"/>
      <c r="AH1016" s="6"/>
      <c r="AQ1016" s="264"/>
      <c r="AR1016" s="6"/>
    </row>
    <row r="1017" spans="5:44">
      <c r="E1017" s="264"/>
      <c r="F1017" s="6"/>
      <c r="P1017" s="264"/>
      <c r="Q1017" s="6"/>
      <c r="Y1017" s="264"/>
      <c r="Z1017" s="6"/>
      <c r="AG1017" s="264"/>
      <c r="AH1017" s="6"/>
      <c r="AQ1017" s="264"/>
      <c r="AR1017" s="6"/>
    </row>
    <row r="1018" spans="5:44">
      <c r="E1018" s="264"/>
      <c r="F1018" s="6"/>
      <c r="P1018" s="264"/>
      <c r="Q1018" s="6"/>
      <c r="Y1018" s="264"/>
      <c r="Z1018" s="6"/>
      <c r="AG1018" s="264"/>
      <c r="AH1018" s="6"/>
      <c r="AQ1018" s="264"/>
      <c r="AR1018" s="6"/>
    </row>
    <row r="1019" spans="5:44">
      <c r="E1019" s="264"/>
      <c r="F1019" s="6"/>
      <c r="P1019" s="264"/>
      <c r="Q1019" s="6"/>
      <c r="Y1019" s="264"/>
      <c r="Z1019" s="6"/>
      <c r="AG1019" s="264"/>
      <c r="AH1019" s="6"/>
      <c r="AQ1019" s="264"/>
      <c r="AR1019" s="6"/>
    </row>
    <row r="1020" spans="5:44">
      <c r="E1020" s="264"/>
      <c r="F1020" s="6"/>
      <c r="P1020" s="264"/>
      <c r="Q1020" s="6"/>
      <c r="Y1020" s="264"/>
      <c r="Z1020" s="6"/>
      <c r="AG1020" s="264"/>
      <c r="AH1020" s="6"/>
      <c r="AQ1020" s="264"/>
      <c r="AR1020" s="6"/>
    </row>
    <row r="1021" spans="5:44">
      <c r="E1021" s="264"/>
      <c r="F1021" s="6"/>
      <c r="P1021" s="264"/>
      <c r="Q1021" s="6"/>
      <c r="Y1021" s="264"/>
      <c r="Z1021" s="6"/>
      <c r="AG1021" s="264"/>
      <c r="AH1021" s="6"/>
      <c r="AQ1021" s="264"/>
      <c r="AR1021" s="6"/>
    </row>
    <row r="1022" spans="5:44">
      <c r="E1022" s="264"/>
      <c r="F1022" s="6"/>
      <c r="P1022" s="264"/>
      <c r="Q1022" s="6"/>
      <c r="Y1022" s="264"/>
      <c r="Z1022" s="6"/>
      <c r="AG1022" s="264"/>
      <c r="AH1022" s="6"/>
      <c r="AQ1022" s="264"/>
      <c r="AR1022" s="6"/>
    </row>
    <row r="1023" spans="5:44">
      <c r="E1023" s="264"/>
      <c r="F1023" s="6"/>
      <c r="P1023" s="264"/>
      <c r="Q1023" s="6"/>
      <c r="Y1023" s="264"/>
      <c r="Z1023" s="6"/>
      <c r="AG1023" s="264"/>
      <c r="AH1023" s="6"/>
      <c r="AQ1023" s="264"/>
      <c r="AR1023" s="6"/>
    </row>
    <row r="1024" spans="5:44">
      <c r="E1024" s="264"/>
      <c r="F1024" s="6"/>
      <c r="P1024" s="264"/>
      <c r="Q1024" s="6"/>
      <c r="Y1024" s="264"/>
      <c r="Z1024" s="6"/>
      <c r="AG1024" s="264"/>
      <c r="AH1024" s="6"/>
      <c r="AQ1024" s="264"/>
      <c r="AR1024" s="6"/>
    </row>
    <row r="1025" spans="5:44">
      <c r="E1025" s="264"/>
      <c r="F1025" s="6"/>
      <c r="P1025" s="264"/>
      <c r="Q1025" s="6"/>
      <c r="Y1025" s="264"/>
      <c r="Z1025" s="6"/>
      <c r="AG1025" s="264"/>
      <c r="AH1025" s="6"/>
      <c r="AQ1025" s="264"/>
      <c r="AR1025" s="6"/>
    </row>
    <row r="1026" spans="5:44">
      <c r="E1026" s="264"/>
      <c r="F1026" s="6"/>
      <c r="P1026" s="264"/>
      <c r="Q1026" s="6"/>
      <c r="Y1026" s="264"/>
      <c r="Z1026" s="6"/>
      <c r="AG1026" s="264"/>
      <c r="AH1026" s="6"/>
      <c r="AQ1026" s="264"/>
      <c r="AR1026" s="6"/>
    </row>
    <row r="1027" spans="5:44">
      <c r="E1027" s="264"/>
      <c r="F1027" s="6"/>
      <c r="P1027" s="264"/>
      <c r="Q1027" s="6"/>
      <c r="Y1027" s="264"/>
      <c r="Z1027" s="6"/>
      <c r="AG1027" s="264"/>
      <c r="AH1027" s="6"/>
      <c r="AQ1027" s="264"/>
      <c r="AR1027" s="6"/>
    </row>
    <row r="1028" spans="5:44">
      <c r="E1028" s="264"/>
      <c r="F1028" s="6"/>
      <c r="P1028" s="264"/>
      <c r="Q1028" s="6"/>
      <c r="Y1028" s="264"/>
      <c r="Z1028" s="6"/>
      <c r="AG1028" s="264"/>
      <c r="AH1028" s="6"/>
      <c r="AQ1028" s="264"/>
      <c r="AR1028" s="6"/>
    </row>
    <row r="1029" spans="5:44">
      <c r="E1029" s="264"/>
      <c r="F1029" s="6"/>
      <c r="P1029" s="264"/>
      <c r="Q1029" s="6"/>
      <c r="Y1029" s="264"/>
      <c r="Z1029" s="6"/>
      <c r="AG1029" s="264"/>
      <c r="AH1029" s="6"/>
      <c r="AQ1029" s="264"/>
      <c r="AR1029" s="6"/>
    </row>
    <row r="1030" spans="5:44">
      <c r="E1030" s="264"/>
      <c r="F1030" s="6"/>
      <c r="P1030" s="264"/>
      <c r="Q1030" s="6"/>
      <c r="Y1030" s="264"/>
      <c r="Z1030" s="6"/>
      <c r="AG1030" s="264"/>
      <c r="AH1030" s="6"/>
      <c r="AQ1030" s="264"/>
      <c r="AR1030" s="6"/>
    </row>
    <row r="1031" spans="5:44">
      <c r="E1031" s="264"/>
      <c r="F1031" s="6"/>
      <c r="P1031" s="264"/>
      <c r="Q1031" s="6"/>
      <c r="Y1031" s="264"/>
      <c r="Z1031" s="6"/>
      <c r="AG1031" s="264"/>
      <c r="AH1031" s="6"/>
      <c r="AQ1031" s="264"/>
      <c r="AR1031" s="6"/>
    </row>
    <row r="1032" spans="5:44">
      <c r="E1032" s="264"/>
      <c r="F1032" s="6"/>
      <c r="P1032" s="264"/>
      <c r="Q1032" s="6"/>
      <c r="Y1032" s="264"/>
      <c r="Z1032" s="6"/>
      <c r="AG1032" s="264"/>
      <c r="AH1032" s="6"/>
      <c r="AQ1032" s="264"/>
      <c r="AR1032" s="6"/>
    </row>
    <row r="1033" spans="5:44">
      <c r="E1033" s="264"/>
      <c r="F1033" s="6"/>
      <c r="P1033" s="264"/>
      <c r="Q1033" s="6"/>
      <c r="Y1033" s="264"/>
      <c r="Z1033" s="6"/>
      <c r="AG1033" s="264"/>
      <c r="AH1033" s="6"/>
      <c r="AQ1033" s="264"/>
      <c r="AR1033" s="6"/>
    </row>
    <row r="1034" spans="5:44">
      <c r="E1034" s="264"/>
      <c r="F1034" s="6"/>
      <c r="P1034" s="264"/>
      <c r="Q1034" s="6"/>
      <c r="Y1034" s="264"/>
      <c r="Z1034" s="6"/>
      <c r="AG1034" s="264"/>
      <c r="AH1034" s="6"/>
      <c r="AQ1034" s="264"/>
      <c r="AR1034" s="6"/>
    </row>
    <row r="1035" spans="5:44">
      <c r="E1035" s="264"/>
      <c r="F1035" s="6"/>
      <c r="P1035" s="264"/>
      <c r="Q1035" s="6"/>
      <c r="Y1035" s="264"/>
      <c r="Z1035" s="6"/>
      <c r="AG1035" s="264"/>
      <c r="AH1035" s="6"/>
      <c r="AQ1035" s="264"/>
      <c r="AR1035" s="6"/>
    </row>
    <row r="1036" spans="5:44">
      <c r="E1036" s="264"/>
      <c r="F1036" s="6"/>
      <c r="P1036" s="264"/>
      <c r="Q1036" s="6"/>
      <c r="Y1036" s="264"/>
      <c r="Z1036" s="6"/>
      <c r="AG1036" s="264"/>
      <c r="AH1036" s="6"/>
      <c r="AQ1036" s="264"/>
      <c r="AR1036" s="6"/>
    </row>
    <row r="1037" spans="5:44">
      <c r="E1037" s="264"/>
      <c r="F1037" s="6"/>
      <c r="P1037" s="264"/>
      <c r="Q1037" s="6"/>
      <c r="Y1037" s="264"/>
      <c r="Z1037" s="6"/>
      <c r="AG1037" s="264"/>
      <c r="AH1037" s="6"/>
      <c r="AQ1037" s="264"/>
      <c r="AR1037" s="6"/>
    </row>
    <row r="1038" spans="5:44">
      <c r="E1038" s="264"/>
      <c r="F1038" s="6"/>
      <c r="P1038" s="264"/>
      <c r="Q1038" s="6"/>
      <c r="Y1038" s="264"/>
      <c r="Z1038" s="6"/>
      <c r="AG1038" s="264"/>
      <c r="AH1038" s="6"/>
      <c r="AQ1038" s="264"/>
      <c r="AR1038" s="6"/>
    </row>
    <row r="1039" spans="5:44">
      <c r="E1039" s="264"/>
      <c r="F1039" s="6"/>
      <c r="P1039" s="264"/>
      <c r="Q1039" s="6"/>
      <c r="Y1039" s="264"/>
      <c r="Z1039" s="6"/>
      <c r="AG1039" s="264"/>
      <c r="AH1039" s="6"/>
      <c r="AQ1039" s="264"/>
      <c r="AR1039" s="6"/>
    </row>
    <row r="1040" spans="5:44">
      <c r="E1040" s="264"/>
      <c r="F1040" s="6"/>
      <c r="P1040" s="264"/>
      <c r="Q1040" s="6"/>
      <c r="Y1040" s="264"/>
      <c r="Z1040" s="6"/>
      <c r="AG1040" s="264"/>
      <c r="AH1040" s="6"/>
      <c r="AQ1040" s="264"/>
      <c r="AR1040" s="6"/>
    </row>
    <row r="1041" spans="5:44">
      <c r="E1041" s="264"/>
      <c r="F1041" s="6"/>
      <c r="P1041" s="264"/>
      <c r="Q1041" s="6"/>
      <c r="Y1041" s="264"/>
      <c r="Z1041" s="6"/>
      <c r="AG1041" s="264"/>
      <c r="AH1041" s="6"/>
      <c r="AQ1041" s="264"/>
      <c r="AR1041" s="6"/>
    </row>
    <row r="1042" spans="5:44">
      <c r="E1042" s="264"/>
      <c r="F1042" s="6"/>
      <c r="P1042" s="264"/>
      <c r="Q1042" s="6"/>
      <c r="Y1042" s="264"/>
      <c r="Z1042" s="6"/>
      <c r="AG1042" s="264"/>
      <c r="AH1042" s="6"/>
      <c r="AQ1042" s="264"/>
      <c r="AR1042" s="6"/>
    </row>
    <row r="1043" spans="5:44">
      <c r="E1043" s="264"/>
      <c r="F1043" s="6"/>
      <c r="P1043" s="264"/>
      <c r="Q1043" s="6"/>
      <c r="Y1043" s="264"/>
      <c r="Z1043" s="6"/>
      <c r="AG1043" s="264"/>
      <c r="AH1043" s="6"/>
      <c r="AQ1043" s="264"/>
      <c r="AR1043" s="6"/>
    </row>
    <row r="1044" spans="5:44">
      <c r="E1044" s="264"/>
      <c r="F1044" s="6"/>
      <c r="P1044" s="264"/>
      <c r="Q1044" s="6"/>
      <c r="Y1044" s="264"/>
      <c r="Z1044" s="6"/>
      <c r="AG1044" s="264"/>
      <c r="AH1044" s="6"/>
      <c r="AQ1044" s="264"/>
      <c r="AR1044" s="6"/>
    </row>
    <row r="1045" spans="5:44">
      <c r="E1045" s="264"/>
      <c r="F1045" s="6"/>
      <c r="P1045" s="264"/>
      <c r="Q1045" s="6"/>
      <c r="Y1045" s="264"/>
      <c r="Z1045" s="6"/>
      <c r="AG1045" s="264"/>
      <c r="AH1045" s="6"/>
      <c r="AQ1045" s="264"/>
      <c r="AR1045" s="6"/>
    </row>
    <row r="1046" spans="5:44">
      <c r="E1046" s="264"/>
      <c r="F1046" s="6"/>
      <c r="P1046" s="264"/>
      <c r="Q1046" s="6"/>
      <c r="Y1046" s="264"/>
      <c r="Z1046" s="6"/>
      <c r="AG1046" s="264"/>
      <c r="AH1046" s="6"/>
      <c r="AQ1046" s="264"/>
      <c r="AR1046" s="6"/>
    </row>
    <row r="1047" spans="5:44">
      <c r="E1047" s="264"/>
      <c r="F1047" s="6"/>
      <c r="P1047" s="264"/>
      <c r="Q1047" s="6"/>
      <c r="Y1047" s="264"/>
      <c r="Z1047" s="6"/>
      <c r="AG1047" s="264"/>
      <c r="AH1047" s="6"/>
      <c r="AQ1047" s="264"/>
      <c r="AR1047" s="6"/>
    </row>
    <row r="1048" spans="5:44">
      <c r="E1048" s="264"/>
      <c r="F1048" s="6"/>
      <c r="P1048" s="264"/>
      <c r="Q1048" s="6"/>
      <c r="Y1048" s="264"/>
      <c r="Z1048" s="6"/>
      <c r="AG1048" s="264"/>
      <c r="AH1048" s="6"/>
      <c r="AQ1048" s="264"/>
      <c r="AR1048" s="6"/>
    </row>
    <row r="1049" spans="5:44">
      <c r="E1049" s="264"/>
      <c r="F1049" s="6"/>
      <c r="P1049" s="264"/>
      <c r="Q1049" s="6"/>
      <c r="Y1049" s="264"/>
      <c r="Z1049" s="6"/>
      <c r="AG1049" s="264"/>
      <c r="AH1049" s="6"/>
      <c r="AQ1049" s="264"/>
      <c r="AR1049" s="6"/>
    </row>
    <row r="1050" spans="5:44">
      <c r="E1050" s="264"/>
      <c r="F1050" s="6"/>
      <c r="P1050" s="264"/>
      <c r="Q1050" s="6"/>
      <c r="Y1050" s="264"/>
      <c r="Z1050" s="6"/>
      <c r="AG1050" s="264"/>
      <c r="AH1050" s="6"/>
      <c r="AQ1050" s="264"/>
      <c r="AR1050" s="6"/>
    </row>
    <row r="1051" spans="5:44">
      <c r="E1051" s="264"/>
      <c r="F1051" s="6"/>
      <c r="P1051" s="264"/>
      <c r="Q1051" s="6"/>
      <c r="Y1051" s="264"/>
      <c r="Z1051" s="6"/>
      <c r="AG1051" s="264"/>
      <c r="AH1051" s="6"/>
      <c r="AQ1051" s="264"/>
      <c r="AR1051" s="6"/>
    </row>
    <row r="1052" spans="5:44">
      <c r="E1052" s="264"/>
      <c r="F1052" s="6"/>
      <c r="P1052" s="264"/>
      <c r="Q1052" s="6"/>
      <c r="Y1052" s="264"/>
      <c r="Z1052" s="6"/>
      <c r="AG1052" s="264"/>
      <c r="AH1052" s="6"/>
      <c r="AQ1052" s="264"/>
      <c r="AR1052" s="6"/>
    </row>
    <row r="1053" spans="5:44">
      <c r="E1053" s="264"/>
      <c r="F1053" s="6"/>
      <c r="P1053" s="264"/>
      <c r="Q1053" s="6"/>
      <c r="Y1053" s="264"/>
      <c r="Z1053" s="6"/>
      <c r="AG1053" s="264"/>
      <c r="AH1053" s="6"/>
      <c r="AQ1053" s="264"/>
      <c r="AR1053" s="6"/>
    </row>
    <row r="1054" spans="5:44">
      <c r="E1054" s="264"/>
      <c r="F1054" s="6"/>
      <c r="P1054" s="264"/>
      <c r="Q1054" s="6"/>
      <c r="Y1054" s="264"/>
      <c r="Z1054" s="6"/>
      <c r="AG1054" s="264"/>
      <c r="AH1054" s="6"/>
      <c r="AQ1054" s="264"/>
      <c r="AR1054" s="6"/>
    </row>
    <row r="1055" spans="5:44">
      <c r="E1055" s="264"/>
      <c r="F1055" s="6"/>
      <c r="P1055" s="264"/>
      <c r="Q1055" s="6"/>
      <c r="Y1055" s="264"/>
      <c r="Z1055" s="6"/>
      <c r="AG1055" s="264"/>
      <c r="AH1055" s="6"/>
      <c r="AQ1055" s="264"/>
      <c r="AR1055" s="6"/>
    </row>
    <row r="1056" spans="5:44">
      <c r="E1056" s="264"/>
      <c r="F1056" s="6"/>
      <c r="P1056" s="264"/>
      <c r="Q1056" s="6"/>
      <c r="Y1056" s="264"/>
      <c r="Z1056" s="6"/>
      <c r="AG1056" s="264"/>
      <c r="AH1056" s="6"/>
      <c r="AQ1056" s="264"/>
      <c r="AR1056" s="6"/>
    </row>
    <row r="1057" spans="5:44">
      <c r="E1057" s="264"/>
      <c r="F1057" s="6"/>
      <c r="P1057" s="264"/>
      <c r="Q1057" s="6"/>
      <c r="Y1057" s="264"/>
      <c r="Z1057" s="6"/>
      <c r="AG1057" s="264"/>
      <c r="AH1057" s="6"/>
      <c r="AQ1057" s="264"/>
      <c r="AR1057" s="6"/>
    </row>
    <row r="1058" spans="5:44">
      <c r="E1058" s="264"/>
      <c r="F1058" s="6"/>
      <c r="P1058" s="264"/>
      <c r="Q1058" s="6"/>
      <c r="Y1058" s="264"/>
      <c r="Z1058" s="6"/>
      <c r="AG1058" s="264"/>
      <c r="AH1058" s="6"/>
      <c r="AQ1058" s="264"/>
      <c r="AR1058" s="6"/>
    </row>
    <row r="1059" spans="5:44">
      <c r="E1059" s="264"/>
      <c r="F1059" s="6"/>
      <c r="P1059" s="264"/>
      <c r="Q1059" s="6"/>
      <c r="Y1059" s="264"/>
      <c r="Z1059" s="6"/>
      <c r="AG1059" s="264"/>
      <c r="AH1059" s="6"/>
      <c r="AQ1059" s="264"/>
      <c r="AR1059" s="6"/>
    </row>
    <row r="1060" spans="5:44">
      <c r="E1060" s="264"/>
      <c r="F1060" s="6"/>
      <c r="P1060" s="264"/>
      <c r="Q1060" s="6"/>
      <c r="Y1060" s="264"/>
      <c r="Z1060" s="6"/>
      <c r="AG1060" s="264"/>
      <c r="AH1060" s="6"/>
      <c r="AQ1060" s="264"/>
      <c r="AR1060" s="6"/>
    </row>
    <row r="1061" spans="5:44">
      <c r="E1061" s="264"/>
      <c r="F1061" s="6"/>
      <c r="P1061" s="264"/>
      <c r="Q1061" s="6"/>
      <c r="Y1061" s="264"/>
      <c r="Z1061" s="6"/>
      <c r="AG1061" s="264"/>
      <c r="AH1061" s="6"/>
      <c r="AQ1061" s="264"/>
      <c r="AR1061" s="6"/>
    </row>
    <row r="1062" spans="5:44">
      <c r="E1062" s="264"/>
      <c r="F1062" s="6"/>
      <c r="P1062" s="264"/>
      <c r="Q1062" s="6"/>
      <c r="Y1062" s="264"/>
      <c r="Z1062" s="6"/>
      <c r="AG1062" s="264"/>
      <c r="AH1062" s="6"/>
      <c r="AQ1062" s="264"/>
      <c r="AR1062" s="6"/>
    </row>
    <row r="1063" spans="5:44">
      <c r="E1063" s="264"/>
      <c r="F1063" s="6"/>
      <c r="P1063" s="264"/>
      <c r="Q1063" s="6"/>
      <c r="Y1063" s="264"/>
      <c r="Z1063" s="6"/>
      <c r="AG1063" s="264"/>
      <c r="AH1063" s="6"/>
      <c r="AQ1063" s="264"/>
      <c r="AR1063" s="6"/>
    </row>
    <row r="1064" spans="5:44">
      <c r="E1064" s="264"/>
      <c r="F1064" s="6"/>
      <c r="P1064" s="264"/>
      <c r="Q1064" s="6"/>
      <c r="Y1064" s="264"/>
      <c r="Z1064" s="6"/>
      <c r="AG1064" s="264"/>
      <c r="AH1064" s="6"/>
      <c r="AQ1064" s="264"/>
      <c r="AR1064" s="6"/>
    </row>
    <row r="1065" spans="5:44">
      <c r="E1065" s="264"/>
      <c r="F1065" s="6"/>
      <c r="P1065" s="264"/>
      <c r="Q1065" s="6"/>
      <c r="Y1065" s="264"/>
      <c r="Z1065" s="6"/>
      <c r="AG1065" s="264"/>
      <c r="AH1065" s="6"/>
      <c r="AQ1065" s="264"/>
      <c r="AR1065" s="6"/>
    </row>
    <row r="1066" spans="5:44">
      <c r="E1066" s="264"/>
      <c r="F1066" s="6"/>
      <c r="P1066" s="264"/>
      <c r="Q1066" s="6"/>
      <c r="Y1066" s="264"/>
      <c r="Z1066" s="6"/>
      <c r="AG1066" s="264"/>
      <c r="AH1066" s="6"/>
      <c r="AQ1066" s="264"/>
      <c r="AR1066" s="6"/>
    </row>
    <row r="1067" spans="5:44">
      <c r="E1067" s="264"/>
      <c r="F1067" s="6"/>
      <c r="P1067" s="264"/>
      <c r="Q1067" s="6"/>
      <c r="Y1067" s="264"/>
      <c r="Z1067" s="6"/>
      <c r="AG1067" s="264"/>
      <c r="AH1067" s="6"/>
      <c r="AQ1067" s="264"/>
      <c r="AR1067" s="6"/>
    </row>
    <row r="1068" spans="5:44">
      <c r="E1068" s="264"/>
      <c r="F1068" s="6"/>
      <c r="P1068" s="264"/>
      <c r="Q1068" s="6"/>
      <c r="Y1068" s="264"/>
      <c r="Z1068" s="6"/>
      <c r="AG1068" s="264"/>
      <c r="AH1068" s="6"/>
      <c r="AQ1068" s="264"/>
      <c r="AR1068" s="6"/>
    </row>
    <row r="1069" spans="5:44">
      <c r="E1069" s="264"/>
      <c r="F1069" s="6"/>
      <c r="P1069" s="264"/>
      <c r="Q1069" s="6"/>
      <c r="Y1069" s="264"/>
      <c r="Z1069" s="6"/>
      <c r="AG1069" s="264"/>
      <c r="AH1069" s="6"/>
      <c r="AQ1069" s="264"/>
      <c r="AR1069" s="6"/>
    </row>
    <row r="1070" spans="5:44">
      <c r="E1070" s="264"/>
      <c r="F1070" s="6"/>
      <c r="P1070" s="264"/>
      <c r="Q1070" s="6"/>
      <c r="Y1070" s="264"/>
      <c r="Z1070" s="6"/>
      <c r="AG1070" s="264"/>
      <c r="AH1070" s="6"/>
      <c r="AQ1070" s="264"/>
      <c r="AR1070" s="6"/>
    </row>
    <row r="1071" spans="5:44">
      <c r="E1071" s="264"/>
      <c r="F1071" s="6"/>
      <c r="P1071" s="264"/>
      <c r="Q1071" s="6"/>
      <c r="Y1071" s="264"/>
      <c r="Z1071" s="6"/>
      <c r="AG1071" s="264"/>
      <c r="AH1071" s="6"/>
      <c r="AQ1071" s="264"/>
      <c r="AR1071" s="6"/>
    </row>
    <row r="1072" spans="5:44">
      <c r="E1072" s="264"/>
      <c r="F1072" s="6"/>
      <c r="P1072" s="264"/>
      <c r="Q1072" s="6"/>
      <c r="Y1072" s="264"/>
      <c r="Z1072" s="6"/>
      <c r="AG1072" s="264"/>
      <c r="AH1072" s="6"/>
      <c r="AQ1072" s="264"/>
      <c r="AR1072" s="6"/>
    </row>
    <row r="1073" spans="5:44">
      <c r="E1073" s="264"/>
      <c r="F1073" s="6"/>
      <c r="P1073" s="264"/>
      <c r="Q1073" s="6"/>
      <c r="Y1073" s="264"/>
      <c r="Z1073" s="6"/>
      <c r="AG1073" s="264"/>
      <c r="AH1073" s="6"/>
      <c r="AQ1073" s="264"/>
      <c r="AR1073" s="6"/>
    </row>
    <row r="1074" spans="5:44">
      <c r="E1074" s="264"/>
      <c r="F1074" s="6"/>
      <c r="P1074" s="264"/>
      <c r="Q1074" s="6"/>
      <c r="Y1074" s="264"/>
      <c r="Z1074" s="6"/>
      <c r="AG1074" s="264"/>
      <c r="AH1074" s="6"/>
      <c r="AQ1074" s="264"/>
      <c r="AR1074" s="6"/>
    </row>
    <row r="1075" spans="5:44">
      <c r="E1075" s="264"/>
      <c r="F1075" s="6"/>
      <c r="P1075" s="264"/>
      <c r="Q1075" s="6"/>
      <c r="Y1075" s="264"/>
      <c r="Z1075" s="6"/>
      <c r="AG1075" s="264"/>
      <c r="AH1075" s="6"/>
      <c r="AQ1075" s="264"/>
      <c r="AR1075" s="6"/>
    </row>
    <row r="1076" spans="5:44">
      <c r="E1076" s="264"/>
      <c r="F1076" s="6"/>
      <c r="P1076" s="264"/>
      <c r="Q1076" s="6"/>
      <c r="Y1076" s="264"/>
      <c r="Z1076" s="6"/>
      <c r="AG1076" s="264"/>
      <c r="AH1076" s="6"/>
      <c r="AQ1076" s="264"/>
      <c r="AR1076" s="6"/>
    </row>
    <row r="1077" spans="5:44">
      <c r="E1077" s="264"/>
      <c r="F1077" s="6"/>
      <c r="P1077" s="264"/>
      <c r="Q1077" s="6"/>
      <c r="Y1077" s="264"/>
      <c r="Z1077" s="6"/>
      <c r="AG1077" s="264"/>
      <c r="AH1077" s="6"/>
      <c r="AQ1077" s="264"/>
      <c r="AR1077" s="6"/>
    </row>
    <row r="1078" spans="5:44">
      <c r="E1078" s="264"/>
      <c r="F1078" s="6"/>
      <c r="P1078" s="264"/>
      <c r="Q1078" s="6"/>
      <c r="Y1078" s="264"/>
      <c r="Z1078" s="6"/>
      <c r="AG1078" s="264"/>
      <c r="AH1078" s="6"/>
      <c r="AQ1078" s="264"/>
      <c r="AR1078" s="6"/>
    </row>
    <row r="1079" spans="5:44">
      <c r="E1079" s="264"/>
      <c r="F1079" s="6"/>
      <c r="P1079" s="264"/>
      <c r="Q1079" s="6"/>
      <c r="Y1079" s="264"/>
      <c r="Z1079" s="6"/>
      <c r="AG1079" s="264"/>
      <c r="AH1079" s="6"/>
      <c r="AQ1079" s="264"/>
      <c r="AR1079" s="6"/>
    </row>
    <row r="1080" spans="5:44">
      <c r="E1080" s="264"/>
      <c r="F1080" s="6"/>
      <c r="P1080" s="264"/>
      <c r="Q1080" s="6"/>
      <c r="Y1080" s="264"/>
      <c r="Z1080" s="6"/>
      <c r="AG1080" s="264"/>
      <c r="AH1080" s="6"/>
      <c r="AQ1080" s="264"/>
      <c r="AR1080" s="6"/>
    </row>
    <row r="1081" spans="5:44">
      <c r="E1081" s="264"/>
      <c r="F1081" s="6"/>
      <c r="P1081" s="264"/>
      <c r="Q1081" s="6"/>
      <c r="Y1081" s="264"/>
      <c r="Z1081" s="6"/>
      <c r="AG1081" s="264"/>
      <c r="AH1081" s="6"/>
      <c r="AQ1081" s="264"/>
      <c r="AR1081" s="6"/>
    </row>
    <row r="1082" spans="5:44">
      <c r="E1082" s="264"/>
      <c r="F1082" s="6"/>
      <c r="P1082" s="264"/>
      <c r="Q1082" s="6"/>
      <c r="Y1082" s="264"/>
      <c r="Z1082" s="6"/>
      <c r="AG1082" s="264"/>
      <c r="AH1082" s="6"/>
      <c r="AQ1082" s="264"/>
      <c r="AR1082" s="6"/>
    </row>
    <row r="1083" spans="5:44">
      <c r="E1083" s="264"/>
      <c r="F1083" s="6"/>
      <c r="P1083" s="264"/>
      <c r="Q1083" s="6"/>
      <c r="Y1083" s="264"/>
      <c r="Z1083" s="6"/>
      <c r="AG1083" s="264"/>
      <c r="AH1083" s="6"/>
      <c r="AQ1083" s="264"/>
      <c r="AR1083" s="6"/>
    </row>
    <row r="1084" spans="5:44">
      <c r="E1084" s="264"/>
      <c r="F1084" s="6"/>
      <c r="P1084" s="264"/>
      <c r="Q1084" s="6"/>
      <c r="Y1084" s="264"/>
      <c r="Z1084" s="6"/>
      <c r="AG1084" s="264"/>
      <c r="AH1084" s="6"/>
      <c r="AQ1084" s="264"/>
      <c r="AR1084" s="6"/>
    </row>
    <row r="1085" spans="5:44">
      <c r="E1085" s="264"/>
      <c r="F1085" s="6"/>
      <c r="P1085" s="264"/>
      <c r="Q1085" s="6"/>
      <c r="Y1085" s="264"/>
      <c r="Z1085" s="6"/>
      <c r="AG1085" s="264"/>
      <c r="AH1085" s="6"/>
      <c r="AQ1085" s="264"/>
      <c r="AR1085" s="6"/>
    </row>
    <row r="1086" spans="5:44">
      <c r="E1086" s="264"/>
      <c r="F1086" s="6"/>
      <c r="P1086" s="264"/>
      <c r="Q1086" s="6"/>
      <c r="Y1086" s="264"/>
      <c r="Z1086" s="6"/>
      <c r="AG1086" s="264"/>
      <c r="AH1086" s="6"/>
      <c r="AQ1086" s="264"/>
      <c r="AR1086" s="6"/>
    </row>
    <row r="1087" spans="5:44">
      <c r="E1087" s="264"/>
      <c r="F1087" s="6"/>
      <c r="P1087" s="264"/>
      <c r="Q1087" s="6"/>
      <c r="Y1087" s="264"/>
      <c r="Z1087" s="6"/>
      <c r="AG1087" s="264"/>
      <c r="AH1087" s="6"/>
      <c r="AQ1087" s="264"/>
      <c r="AR1087" s="6"/>
    </row>
    <row r="1088" spans="5:44">
      <c r="E1088" s="264"/>
      <c r="F1088" s="6"/>
      <c r="P1088" s="264"/>
      <c r="Q1088" s="6"/>
      <c r="Y1088" s="264"/>
      <c r="Z1088" s="6"/>
      <c r="AG1088" s="264"/>
      <c r="AH1088" s="6"/>
      <c r="AQ1088" s="264"/>
      <c r="AR1088" s="6"/>
    </row>
    <row r="1089" spans="5:44">
      <c r="E1089" s="264"/>
      <c r="F1089" s="6"/>
      <c r="P1089" s="264"/>
      <c r="Q1089" s="6"/>
      <c r="Y1089" s="264"/>
      <c r="Z1089" s="6"/>
      <c r="AG1089" s="264"/>
      <c r="AH1089" s="6"/>
      <c r="AQ1089" s="264"/>
      <c r="AR1089" s="6"/>
    </row>
    <row r="1090" spans="5:44">
      <c r="E1090" s="264"/>
      <c r="F1090" s="6"/>
      <c r="P1090" s="264"/>
      <c r="Q1090" s="6"/>
      <c r="Y1090" s="264"/>
      <c r="Z1090" s="6"/>
      <c r="AG1090" s="264"/>
      <c r="AH1090" s="6"/>
      <c r="AQ1090" s="264"/>
      <c r="AR1090" s="6"/>
    </row>
    <row r="1091" spans="5:44">
      <c r="E1091" s="264"/>
      <c r="F1091" s="6"/>
      <c r="P1091" s="264"/>
      <c r="Q1091" s="6"/>
      <c r="Y1091" s="264"/>
      <c r="Z1091" s="6"/>
      <c r="AG1091" s="264"/>
      <c r="AH1091" s="6"/>
      <c r="AQ1091" s="264"/>
      <c r="AR1091" s="6"/>
    </row>
    <row r="1092" spans="5:44">
      <c r="E1092" s="264"/>
      <c r="F1092" s="6"/>
      <c r="P1092" s="264"/>
      <c r="Q1092" s="6"/>
      <c r="Y1092" s="264"/>
      <c r="Z1092" s="6"/>
      <c r="AG1092" s="264"/>
      <c r="AH1092" s="6"/>
      <c r="AQ1092" s="264"/>
      <c r="AR1092" s="6"/>
    </row>
    <row r="1093" spans="5:44">
      <c r="E1093" s="264"/>
      <c r="F1093" s="6"/>
      <c r="P1093" s="264"/>
      <c r="Q1093" s="6"/>
      <c r="Y1093" s="264"/>
      <c r="Z1093" s="6"/>
      <c r="AG1093" s="264"/>
      <c r="AH1093" s="6"/>
      <c r="AQ1093" s="264"/>
      <c r="AR1093" s="6"/>
    </row>
    <row r="1094" spans="5:44">
      <c r="E1094" s="264"/>
      <c r="F1094" s="6"/>
      <c r="P1094" s="264"/>
      <c r="Q1094" s="6"/>
      <c r="Y1094" s="264"/>
      <c r="Z1094" s="6"/>
      <c r="AG1094" s="264"/>
      <c r="AH1094" s="6"/>
      <c r="AQ1094" s="264"/>
      <c r="AR1094" s="6"/>
    </row>
    <row r="1095" spans="5:44">
      <c r="E1095" s="264"/>
      <c r="F1095" s="6"/>
      <c r="P1095" s="264"/>
      <c r="Q1095" s="6"/>
      <c r="Y1095" s="264"/>
      <c r="Z1095" s="6"/>
      <c r="AG1095" s="264"/>
      <c r="AH1095" s="6"/>
      <c r="AQ1095" s="264"/>
      <c r="AR1095" s="6"/>
    </row>
    <row r="1096" spans="5:44">
      <c r="E1096" s="264"/>
      <c r="F1096" s="6"/>
      <c r="P1096" s="264"/>
      <c r="Q1096" s="6"/>
      <c r="Y1096" s="264"/>
      <c r="Z1096" s="6"/>
      <c r="AG1096" s="264"/>
      <c r="AH1096" s="6"/>
      <c r="AQ1096" s="264"/>
      <c r="AR1096" s="6"/>
    </row>
    <row r="1097" spans="5:44">
      <c r="E1097" s="264"/>
      <c r="F1097" s="6"/>
      <c r="P1097" s="264"/>
      <c r="Q1097" s="6"/>
      <c r="Y1097" s="264"/>
      <c r="Z1097" s="6"/>
      <c r="AG1097" s="264"/>
      <c r="AH1097" s="6"/>
      <c r="AQ1097" s="264"/>
      <c r="AR1097" s="6"/>
    </row>
    <row r="1098" spans="5:44">
      <c r="E1098" s="264"/>
      <c r="F1098" s="6"/>
      <c r="P1098" s="264"/>
      <c r="Q1098" s="6"/>
      <c r="Y1098" s="264"/>
      <c r="Z1098" s="6"/>
      <c r="AG1098" s="264"/>
      <c r="AH1098" s="6"/>
      <c r="AQ1098" s="264"/>
      <c r="AR1098" s="6"/>
    </row>
    <row r="1099" spans="5:44">
      <c r="E1099" s="264"/>
      <c r="F1099" s="6"/>
      <c r="P1099" s="264"/>
      <c r="Q1099" s="6"/>
      <c r="Y1099" s="264"/>
      <c r="Z1099" s="6"/>
      <c r="AG1099" s="264"/>
      <c r="AH1099" s="6"/>
      <c r="AQ1099" s="264"/>
      <c r="AR1099" s="6"/>
    </row>
    <row r="1100" spans="5:44">
      <c r="E1100" s="264"/>
      <c r="F1100" s="6"/>
      <c r="P1100" s="264"/>
      <c r="Q1100" s="6"/>
      <c r="Y1100" s="264"/>
      <c r="Z1100" s="6"/>
      <c r="AG1100" s="264"/>
      <c r="AH1100" s="6"/>
      <c r="AQ1100" s="264"/>
      <c r="AR1100" s="6"/>
    </row>
    <row r="1101" spans="5:44">
      <c r="E1101" s="264"/>
      <c r="F1101" s="6"/>
      <c r="P1101" s="264"/>
      <c r="Q1101" s="6"/>
      <c r="Y1101" s="264"/>
      <c r="Z1101" s="6"/>
      <c r="AG1101" s="264"/>
      <c r="AH1101" s="6"/>
      <c r="AQ1101" s="264"/>
      <c r="AR1101" s="6"/>
    </row>
    <row r="1102" spans="5:44">
      <c r="E1102" s="264"/>
      <c r="F1102" s="6"/>
      <c r="P1102" s="264"/>
      <c r="Q1102" s="6"/>
      <c r="Y1102" s="264"/>
      <c r="Z1102" s="6"/>
      <c r="AG1102" s="264"/>
      <c r="AH1102" s="6"/>
      <c r="AQ1102" s="264"/>
      <c r="AR1102" s="6"/>
    </row>
  </sheetData>
  <phoneticPr fontId="0" type="noConversion"/>
  <pageMargins left="0.75" right="0.75" top="1" bottom="1" header="0.5" footer="0.5"/>
  <pageSetup paperSize="9" scale="57" orientation="portrait" r:id="rId1"/>
  <headerFooter alignWithMargins="0">
    <oddHeader xml:space="preserve">&amp;R&amp;D&amp;LReclaim 7.0 Project: Baffinland Iron Mine     </oddHeader>
    <oddFooter>&amp;L&amp;F&amp;R&amp;P of &amp;N</oddFooter>
  </headerFooter>
  <colBreaks count="5" manualBreakCount="5">
    <brk id="1" max="1048575" man="1"/>
    <brk id="12" max="1048575" man="1"/>
    <brk id="22" max="1048575" man="1"/>
    <brk id="30" max="1048575" man="1"/>
    <brk id="4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BQ1118"/>
  <sheetViews>
    <sheetView zoomScale="75" zoomScaleNormal="75" workbookViewId="0"/>
  </sheetViews>
  <sheetFormatPr defaultColWidth="9.81640625" defaultRowHeight="13.2"/>
  <cols>
    <col min="1" max="1" width="1.90625" style="6" customWidth="1"/>
    <col min="2" max="3" width="29.54296875" style="6" customWidth="1"/>
    <col min="4" max="4" width="5.08984375" style="13" customWidth="1"/>
    <col min="5" max="5" width="8" style="4" customWidth="1"/>
    <col min="6" max="6" width="7" style="4" customWidth="1"/>
    <col min="7" max="7" width="9.54296875" style="110" customWidth="1"/>
    <col min="8" max="8" width="11.453125" style="6" customWidth="1"/>
    <col min="9" max="9" width="5.08984375" style="6" customWidth="1"/>
    <col min="10" max="10" width="12.90625" style="6" customWidth="1"/>
    <col min="11" max="11" width="13" style="6" customWidth="1"/>
    <col min="12" max="12" width="3.5429687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3.54296875" style="6" customWidth="1"/>
    <col min="24" max="24" width="8.54296875" style="13" customWidth="1"/>
    <col min="25" max="25" width="11.08984375" style="4" customWidth="1"/>
    <col min="26" max="27" width="8.81640625" style="4" customWidth="1"/>
    <col min="28" max="28" width="8.54296875" style="6" customWidth="1"/>
    <col min="29" max="29" width="7" style="6" customWidth="1"/>
    <col min="30" max="30" width="9.36328125" style="6" customWidth="1"/>
    <col min="31" max="31" width="8.453125" style="6" customWidth="1"/>
    <col min="32" max="32" width="3.54296875" style="6" customWidth="1"/>
    <col min="33" max="33" width="27.08984375" style="6" customWidth="1"/>
    <col min="34" max="34" width="5.08984375" style="13" customWidth="1"/>
    <col min="35" max="35" width="8.54296875" style="4" customWidth="1"/>
    <col min="36" max="36" width="6.90625" style="4" customWidth="1"/>
    <col min="37" max="37" width="5.54296875" style="4" customWidth="1"/>
    <col min="38" max="38" width="8.54296875" style="6" customWidth="1"/>
    <col min="39" max="39" width="7" style="6" customWidth="1"/>
    <col min="40" max="40" width="7.08984375" style="6" customWidth="1"/>
    <col min="41" max="41" width="8.453125" style="6" customWidth="1"/>
    <col min="42" max="42" width="10.08984375" style="6" customWidth="1"/>
    <col min="43" max="43" width="8.08984375" style="6" customWidth="1"/>
    <col min="44" max="44" width="8.36328125" style="6" customWidth="1"/>
    <col min="45" max="45" width="11.453125" style="6" customWidth="1"/>
    <col min="46" max="46" width="9.453125" style="6" customWidth="1"/>
    <col min="47" max="16384" width="9.81640625" style="6"/>
  </cols>
  <sheetData>
    <row r="1" spans="1:64" s="103" customFormat="1" ht="24.75" customHeight="1">
      <c r="A1" s="6">
        <v>1</v>
      </c>
      <c r="B1" s="266" t="s">
        <v>0</v>
      </c>
      <c r="C1" s="267"/>
      <c r="D1" s="256"/>
      <c r="G1" s="257" t="s">
        <v>337</v>
      </c>
      <c r="H1" s="258">
        <v>1</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row>
    <row r="2" spans="1:64" s="19" customFormat="1" ht="5.0999999999999996" customHeight="1" thickBot="1">
      <c r="A2" s="6"/>
      <c r="D2" s="84"/>
      <c r="E2" s="85"/>
      <c r="F2" s="85"/>
      <c r="G2" s="111"/>
      <c r="H2" s="86"/>
      <c r="I2" s="86"/>
      <c r="J2" s="165"/>
      <c r="K2" s="165"/>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64" s="103" customFormat="1" ht="33" customHeight="1">
      <c r="A3" s="6"/>
      <c r="B3" s="251" t="s">
        <v>4</v>
      </c>
      <c r="C3" s="251" t="s">
        <v>333</v>
      </c>
      <c r="D3" s="252" t="s">
        <v>191</v>
      </c>
      <c r="E3" s="253" t="s">
        <v>190</v>
      </c>
      <c r="F3" s="253" t="s">
        <v>192</v>
      </c>
      <c r="G3" s="260" t="s">
        <v>193</v>
      </c>
      <c r="H3" s="252" t="s">
        <v>194</v>
      </c>
      <c r="I3" s="251" t="s">
        <v>195</v>
      </c>
      <c r="J3" s="251" t="s">
        <v>205</v>
      </c>
      <c r="K3" s="25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row>
    <row r="4" spans="1:64" ht="15" customHeight="1">
      <c r="B4" s="58" t="s">
        <v>758</v>
      </c>
      <c r="C4" s="58"/>
      <c r="D4" s="59"/>
      <c r="E4" s="58"/>
      <c r="F4" s="58"/>
      <c r="G4" s="112"/>
      <c r="H4" s="61"/>
      <c r="I4" s="157"/>
      <c r="J4" s="157"/>
      <c r="K4" s="157"/>
      <c r="O4" s="6"/>
      <c r="P4" s="6"/>
      <c r="Q4" s="6"/>
      <c r="R4" s="6"/>
      <c r="X4" s="6"/>
      <c r="Y4" s="6"/>
      <c r="Z4" s="6"/>
      <c r="AA4" s="6"/>
      <c r="AH4" s="6"/>
      <c r="AI4" s="6"/>
      <c r="AJ4" s="6"/>
      <c r="AK4" s="6"/>
    </row>
    <row r="5" spans="1:64" ht="15" hidden="1" customHeight="1">
      <c r="B5" s="4" t="s">
        <v>6</v>
      </c>
      <c r="C5" s="4"/>
      <c r="D5" s="14" t="s">
        <v>7</v>
      </c>
      <c r="F5" s="4" t="e">
        <f>NA()</f>
        <v>#N/A</v>
      </c>
      <c r="G5" s="110">
        <f>IF(ISNA(F5),0,INDEX(IF(UPPER(RIGHT(F5,1))=Low,UnitCostLow, IF(UPPER(RIGHT(F5,1))=High,UnitCostHigh,UnitCostSpecified)),MATCH(UPPER(LEFT(F5,LEN(F5)-1)),CostCode,0)))</f>
        <v>0</v>
      </c>
      <c r="H5" s="275">
        <f>G5*E5</f>
        <v>0</v>
      </c>
      <c r="I5" s="38"/>
      <c r="J5" s="275">
        <f>H5*I5</f>
        <v>0</v>
      </c>
      <c r="K5" s="39">
        <f>+H5*(1-I5)</f>
        <v>0</v>
      </c>
      <c r="O5" s="6"/>
      <c r="P5" s="6"/>
      <c r="Q5" s="6"/>
      <c r="R5" s="6"/>
      <c r="X5" s="6"/>
      <c r="Y5" s="6"/>
      <c r="Z5" s="6"/>
      <c r="AA5" s="6"/>
      <c r="AH5" s="6"/>
      <c r="AI5" s="6"/>
      <c r="AJ5" s="6"/>
      <c r="AK5" s="6"/>
    </row>
    <row r="6" spans="1:64" ht="15" hidden="1" customHeight="1">
      <c r="B6" s="4" t="s">
        <v>8</v>
      </c>
      <c r="C6" s="4"/>
      <c r="D6" s="14" t="s">
        <v>9</v>
      </c>
      <c r="F6" s="4" t="e">
        <f>NA()</f>
        <v>#N/A</v>
      </c>
      <c r="G6" s="110">
        <f>IF(ISNA(F6),0,INDEX(IF(UPPER(RIGHT(F6,1))=Low,UnitCostLow, IF(UPPER(RIGHT(F6,1))=High,UnitCostHigh,UnitCostSpecified)),MATCH(UPPER(LEFT(F6,LEN(F6)-1)),CostCode,0)))</f>
        <v>0</v>
      </c>
      <c r="H6" s="275">
        <f>G6*E6</f>
        <v>0</v>
      </c>
      <c r="I6" s="38"/>
      <c r="J6" s="275">
        <f t="shared" ref="J6:J54" si="0">H6*I6</f>
        <v>0</v>
      </c>
      <c r="K6" s="39">
        <f t="shared" ref="K6:K54" si="1">+H6*(1-I6)</f>
        <v>0</v>
      </c>
      <c r="O6" s="6"/>
      <c r="P6" s="6"/>
      <c r="Q6" s="6"/>
      <c r="R6" s="6"/>
      <c r="X6" s="6"/>
      <c r="Y6" s="6"/>
      <c r="Z6" s="6"/>
      <c r="AA6" s="6"/>
      <c r="AH6" s="6"/>
      <c r="AI6" s="6"/>
      <c r="AJ6" s="6"/>
      <c r="AK6" s="6"/>
    </row>
    <row r="7" spans="1:64" ht="15" hidden="1" customHeight="1">
      <c r="B7" s="4" t="s">
        <v>11</v>
      </c>
      <c r="C7" s="4"/>
      <c r="D7" s="14" t="s">
        <v>10</v>
      </c>
      <c r="F7" s="4" t="e">
        <f>NA()</f>
        <v>#N/A</v>
      </c>
      <c r="G7" s="110">
        <f>IF(ISNA(F7),0,INDEX(IF(UPPER(RIGHT(F7,1))=Low,UnitCostLow, IF(UPPER(RIGHT(F7,1))=High,UnitCostHigh,UnitCostSpecified)),MATCH(UPPER(LEFT(F7,LEN(F7)-1)),CostCode,0)))</f>
        <v>0</v>
      </c>
      <c r="H7" s="275">
        <f>G7*E7</f>
        <v>0</v>
      </c>
      <c r="I7" s="38"/>
      <c r="J7" s="275">
        <f t="shared" si="0"/>
        <v>0</v>
      </c>
      <c r="K7" s="39">
        <f t="shared" si="1"/>
        <v>0</v>
      </c>
      <c r="O7" s="6"/>
      <c r="P7" s="6"/>
      <c r="Q7" s="6"/>
      <c r="R7" s="6"/>
      <c r="X7" s="6"/>
      <c r="Y7" s="6"/>
      <c r="Z7" s="6"/>
      <c r="AA7" s="6"/>
      <c r="AH7" s="6"/>
      <c r="AI7" s="6"/>
      <c r="AJ7" s="6"/>
      <c r="AK7" s="6"/>
    </row>
    <row r="8" spans="1:64" ht="15" hidden="1" customHeight="1">
      <c r="B8" s="4" t="s">
        <v>12</v>
      </c>
      <c r="C8" s="4"/>
      <c r="D8" s="14" t="s">
        <v>10</v>
      </c>
      <c r="F8" s="4" t="e">
        <f>NA()</f>
        <v>#N/A</v>
      </c>
      <c r="G8" s="110">
        <f>IF(ISNA(F8),0,INDEX(IF(UPPER(RIGHT(F8,1))=Low,UnitCostLow, IF(UPPER(RIGHT(F8,1))=High,UnitCostHigh,UnitCostSpecified)),MATCH(UPPER(LEFT(F8,LEN(F8)-1)),CostCode,0)))</f>
        <v>0</v>
      </c>
      <c r="H8" s="275">
        <f>G8*E8</f>
        <v>0</v>
      </c>
      <c r="I8" s="38"/>
      <c r="J8" s="275">
        <f t="shared" si="0"/>
        <v>0</v>
      </c>
      <c r="K8" s="39">
        <f t="shared" si="1"/>
        <v>0</v>
      </c>
      <c r="O8" s="6"/>
      <c r="P8" s="6"/>
      <c r="Q8" s="6"/>
      <c r="R8" s="6"/>
      <c r="X8" s="6"/>
      <c r="Y8" s="6"/>
      <c r="Z8" s="6"/>
      <c r="AA8" s="6"/>
      <c r="AH8" s="6"/>
      <c r="AI8" s="6"/>
      <c r="AJ8" s="6"/>
      <c r="AK8" s="6"/>
    </row>
    <row r="9" spans="1:64" ht="15" hidden="1" customHeight="1">
      <c r="B9" s="4" t="s">
        <v>13</v>
      </c>
      <c r="C9" s="4"/>
      <c r="D9" s="14"/>
      <c r="F9" s="4" t="e">
        <f>NA()</f>
        <v>#N/A</v>
      </c>
      <c r="G9" s="110">
        <f>IF(ISNA(F9),0,INDEX(IF(UPPER(RIGHT(F9,1))=Low,UnitCostLow, IF(UPPER(RIGHT(F9,1))=High,UnitCostHigh,UnitCostSpecified)),MATCH(UPPER(LEFT(F9,LEN(F9)-1)),CostCode,0)))</f>
        <v>0</v>
      </c>
      <c r="H9" s="275">
        <f>G9*E9</f>
        <v>0</v>
      </c>
      <c r="I9" s="38"/>
      <c r="J9" s="275">
        <f t="shared" si="0"/>
        <v>0</v>
      </c>
      <c r="K9" s="39">
        <f t="shared" si="1"/>
        <v>0</v>
      </c>
      <c r="O9" s="6"/>
      <c r="P9" s="6"/>
      <c r="Q9" s="6"/>
      <c r="R9" s="6"/>
      <c r="X9" s="6"/>
      <c r="Y9" s="6"/>
      <c r="Z9" s="6"/>
      <c r="AA9" s="6"/>
      <c r="AH9" s="6"/>
      <c r="AI9" s="6"/>
      <c r="AJ9" s="6"/>
      <c r="AK9" s="6"/>
    </row>
    <row r="10" spans="1:64" ht="15" customHeight="1">
      <c r="B10" s="58" t="s">
        <v>768</v>
      </c>
      <c r="C10" s="58"/>
      <c r="D10" s="59"/>
      <c r="E10" s="58"/>
      <c r="F10" s="58"/>
      <c r="G10" s="112"/>
      <c r="H10" s="274"/>
      <c r="I10" s="63"/>
      <c r="J10" s="274"/>
      <c r="K10" s="64"/>
      <c r="O10" s="6"/>
      <c r="P10" s="6"/>
      <c r="Q10" s="6"/>
      <c r="R10" s="6"/>
      <c r="X10" s="6"/>
      <c r="Y10" s="6"/>
      <c r="Z10" s="6"/>
      <c r="AA10" s="6"/>
      <c r="AH10" s="6"/>
      <c r="AI10" s="6"/>
      <c r="AJ10" s="6"/>
      <c r="AK10" s="6"/>
    </row>
    <row r="11" spans="1:64" ht="15" hidden="1" customHeight="1">
      <c r="B11" s="4" t="s">
        <v>355</v>
      </c>
      <c r="C11" s="4"/>
      <c r="D11" s="14" t="s">
        <v>10</v>
      </c>
      <c r="F11" s="4" t="e">
        <f>NA()</f>
        <v>#N/A</v>
      </c>
      <c r="G11" s="110">
        <f>IF(ISNA(F11),0,INDEX(IF(UPPER(RIGHT(F11,1))=Low,UnitCostLow, IF(UPPER(RIGHT(F11,1))=High,UnitCostHigh,UnitCostSpecified)),MATCH(UPPER(LEFT(F11,LEN(F11)-1)),CostCode,0)))</f>
        <v>0</v>
      </c>
      <c r="H11" s="275">
        <f t="shared" ref="H11:H17" si="2">G11*E11</f>
        <v>0</v>
      </c>
      <c r="I11" s="38"/>
      <c r="J11" s="275">
        <f t="shared" si="0"/>
        <v>0</v>
      </c>
      <c r="K11" s="39">
        <f t="shared" si="1"/>
        <v>0</v>
      </c>
      <c r="O11" s="6"/>
      <c r="P11" s="6"/>
      <c r="Q11" s="6"/>
      <c r="R11" s="6"/>
      <c r="X11" s="6"/>
      <c r="Y11" s="6"/>
      <c r="Z11" s="6"/>
      <c r="AA11" s="6"/>
      <c r="AH11" s="6"/>
      <c r="AI11" s="6"/>
      <c r="AJ11" s="6"/>
      <c r="AK11" s="6"/>
    </row>
    <row r="12" spans="1:64" ht="15" hidden="1" customHeight="1">
      <c r="B12" s="4" t="s">
        <v>356</v>
      </c>
      <c r="C12" s="4"/>
      <c r="D12" s="14" t="s">
        <v>10</v>
      </c>
      <c r="F12" s="4" t="e">
        <f>NA()</f>
        <v>#N/A</v>
      </c>
      <c r="G12" s="110">
        <f>IF(ISNA(F12),0,INDEX(IF(UPPER(RIGHT(F12,1))=Low,UnitCostLow, IF(UPPER(RIGHT(F12,1))=High,UnitCostHigh,UnitCostSpecified)),MATCH(UPPER(LEFT(F12,LEN(F12)-1)),CostCode,0)))</f>
        <v>0</v>
      </c>
      <c r="H12" s="275">
        <f t="shared" si="2"/>
        <v>0</v>
      </c>
      <c r="I12" s="38"/>
      <c r="J12" s="275">
        <f t="shared" si="0"/>
        <v>0</v>
      </c>
      <c r="K12" s="39">
        <f t="shared" si="1"/>
        <v>0</v>
      </c>
      <c r="O12" s="6"/>
      <c r="P12" s="6"/>
      <c r="Q12" s="6"/>
      <c r="R12" s="6"/>
      <c r="X12" s="6"/>
      <c r="Y12" s="6"/>
      <c r="Z12" s="6"/>
      <c r="AA12" s="6"/>
      <c r="AH12" s="6"/>
      <c r="AI12" s="6"/>
      <c r="AJ12" s="6"/>
      <c r="AK12" s="6"/>
    </row>
    <row r="13" spans="1:64" ht="15" hidden="1" customHeight="1">
      <c r="B13" s="4" t="s">
        <v>14</v>
      </c>
      <c r="C13" s="4"/>
      <c r="D13" s="14" t="s">
        <v>10</v>
      </c>
      <c r="F13" s="324" t="s">
        <v>72</v>
      </c>
      <c r="G13" s="110">
        <f>Unit_Costs!G27</f>
        <v>17.8</v>
      </c>
      <c r="H13" s="275">
        <f t="shared" si="2"/>
        <v>0</v>
      </c>
      <c r="I13" s="38">
        <v>0.5</v>
      </c>
      <c r="J13" s="275">
        <f t="shared" si="0"/>
        <v>0</v>
      </c>
      <c r="K13" s="39">
        <f t="shared" si="1"/>
        <v>0</v>
      </c>
      <c r="O13" s="6"/>
      <c r="P13" s="6"/>
      <c r="Q13" s="6"/>
      <c r="R13" s="6"/>
      <c r="X13" s="6"/>
      <c r="Y13" s="6"/>
      <c r="Z13" s="6"/>
      <c r="AA13" s="6"/>
      <c r="AH13" s="6"/>
      <c r="AI13" s="6"/>
      <c r="AJ13" s="6"/>
      <c r="AK13" s="6"/>
    </row>
    <row r="14" spans="1:64" ht="15" hidden="1" customHeight="1">
      <c r="B14" s="4" t="s">
        <v>15</v>
      </c>
      <c r="C14" s="4"/>
      <c r="D14" s="14" t="s">
        <v>16</v>
      </c>
      <c r="F14" s="4" t="e">
        <f>NA()</f>
        <v>#N/A</v>
      </c>
      <c r="G14" s="110">
        <f>IF(ISNA(F14),0,INDEX(IF(UPPER(RIGHT(F14,1))=Low,UnitCostLow, IF(UPPER(RIGHT(F14,1))=High,UnitCostHigh,UnitCostSpecified)),MATCH(UPPER(LEFT(F14,LEN(F14)-1)),CostCode,0)))</f>
        <v>0</v>
      </c>
      <c r="H14" s="275">
        <f t="shared" si="2"/>
        <v>0</v>
      </c>
      <c r="I14" s="38"/>
      <c r="J14" s="275">
        <f t="shared" si="0"/>
        <v>0</v>
      </c>
      <c r="K14" s="39">
        <f t="shared" si="1"/>
        <v>0</v>
      </c>
      <c r="O14" s="6"/>
      <c r="P14" s="6"/>
      <c r="Q14" s="6"/>
      <c r="R14" s="6"/>
      <c r="X14" s="6"/>
      <c r="Y14" s="6"/>
      <c r="Z14" s="6"/>
      <c r="AA14" s="6"/>
      <c r="AH14" s="6"/>
      <c r="AI14" s="6"/>
      <c r="AJ14" s="6"/>
      <c r="AK14" s="6"/>
    </row>
    <row r="15" spans="1:64" ht="15" hidden="1" customHeight="1">
      <c r="B15" s="4" t="s">
        <v>26</v>
      </c>
      <c r="C15" s="4"/>
      <c r="D15" s="14" t="s">
        <v>10</v>
      </c>
      <c r="F15" s="4" t="e">
        <f>NA()</f>
        <v>#N/A</v>
      </c>
      <c r="G15" s="110">
        <f>IF(ISNA(F15),0,INDEX(IF(UPPER(RIGHT(F15,1))=Low,UnitCostLow, IF(UPPER(RIGHT(F15,1))=High,UnitCostHigh,UnitCostSpecified)),MATCH(UPPER(LEFT(F15,LEN(F15)-1)),CostCode,0)))</f>
        <v>0</v>
      </c>
      <c r="H15" s="275">
        <f t="shared" si="2"/>
        <v>0</v>
      </c>
      <c r="I15" s="38"/>
      <c r="J15" s="275">
        <f t="shared" si="0"/>
        <v>0</v>
      </c>
      <c r="K15" s="39">
        <f t="shared" si="1"/>
        <v>0</v>
      </c>
      <c r="O15" s="6"/>
      <c r="P15" s="6"/>
      <c r="Q15" s="6"/>
      <c r="R15" s="6"/>
      <c r="X15" s="6"/>
      <c r="Y15" s="6"/>
      <c r="Z15" s="6"/>
      <c r="AA15" s="6"/>
      <c r="AH15" s="6"/>
      <c r="AI15" s="6"/>
      <c r="AJ15" s="6"/>
      <c r="AK15" s="6"/>
    </row>
    <row r="16" spans="1:64" ht="15" hidden="1" customHeight="1">
      <c r="B16" s="4" t="s">
        <v>27</v>
      </c>
      <c r="C16" s="4"/>
      <c r="D16" s="14" t="s">
        <v>10</v>
      </c>
      <c r="F16" s="4" t="e">
        <f>NA()</f>
        <v>#N/A</v>
      </c>
      <c r="G16" s="110">
        <f>IF(ISNA(F16),0,INDEX(IF(UPPER(RIGHT(F16,1))=Low,UnitCostLow, IF(UPPER(RIGHT(F16,1))=High,UnitCostHigh,UnitCostSpecified)),MATCH(UPPER(LEFT(F16,LEN(F16)-1)),CostCode,0)))</f>
        <v>0</v>
      </c>
      <c r="H16" s="275">
        <f t="shared" si="2"/>
        <v>0</v>
      </c>
      <c r="I16" s="38"/>
      <c r="J16" s="275">
        <f t="shared" si="0"/>
        <v>0</v>
      </c>
      <c r="K16" s="39">
        <f t="shared" si="1"/>
        <v>0</v>
      </c>
      <c r="O16" s="6"/>
      <c r="P16" s="6"/>
      <c r="Q16" s="6"/>
      <c r="R16" s="6"/>
      <c r="X16" s="6"/>
      <c r="Y16" s="6"/>
      <c r="Z16" s="6"/>
      <c r="AA16" s="6"/>
      <c r="AH16" s="6"/>
      <c r="AI16" s="6"/>
      <c r="AJ16" s="6"/>
      <c r="AK16" s="6"/>
    </row>
    <row r="17" spans="1:37" ht="15" hidden="1" customHeight="1">
      <c r="B17" s="4" t="s">
        <v>13</v>
      </c>
      <c r="C17" s="4"/>
      <c r="D17" s="14"/>
      <c r="F17" s="4" t="e">
        <f>NA()</f>
        <v>#N/A</v>
      </c>
      <c r="G17" s="110">
        <f>IF(ISNA(F17),0,INDEX(IF(UPPER(RIGHT(F17,1))=Low,UnitCostLow, IF(UPPER(RIGHT(F17,1))=High,UnitCostHigh,UnitCostSpecified)),MATCH(UPPER(LEFT(F17,LEN(F17)-1)),CostCode,0)))</f>
        <v>0</v>
      </c>
      <c r="H17" s="275">
        <f t="shared" si="2"/>
        <v>0</v>
      </c>
      <c r="I17" s="38"/>
      <c r="J17" s="275">
        <f t="shared" si="0"/>
        <v>0</v>
      </c>
      <c r="K17" s="39">
        <f t="shared" si="1"/>
        <v>0</v>
      </c>
      <c r="O17" s="6"/>
      <c r="P17" s="6"/>
      <c r="Q17" s="6"/>
      <c r="R17" s="6"/>
      <c r="X17" s="6"/>
      <c r="Y17" s="6"/>
      <c r="Z17" s="6"/>
      <c r="AA17" s="6"/>
      <c r="AH17" s="6"/>
      <c r="AI17" s="6"/>
      <c r="AJ17" s="6"/>
      <c r="AK17" s="6"/>
    </row>
    <row r="18" spans="1:37" ht="15" customHeight="1">
      <c r="B18" s="58" t="s">
        <v>767</v>
      </c>
      <c r="C18" s="58"/>
      <c r="D18" s="59"/>
      <c r="E18" s="58"/>
      <c r="F18" s="58"/>
      <c r="G18" s="112"/>
      <c r="H18" s="274"/>
      <c r="I18" s="63"/>
      <c r="J18" s="274"/>
      <c r="K18" s="64"/>
      <c r="O18" s="6"/>
      <c r="P18" s="6"/>
      <c r="Q18" s="6"/>
      <c r="R18" s="6"/>
      <c r="X18" s="6"/>
      <c r="Y18" s="6"/>
      <c r="Z18" s="6"/>
      <c r="AA18" s="6"/>
      <c r="AH18" s="6"/>
      <c r="AI18" s="6"/>
      <c r="AJ18" s="6"/>
      <c r="AK18" s="6"/>
    </row>
    <row r="19" spans="1:37" ht="15" hidden="1" customHeight="1">
      <c r="B19" s="52" t="s">
        <v>359</v>
      </c>
      <c r="C19" s="52"/>
      <c r="D19" s="89" t="s">
        <v>10</v>
      </c>
      <c r="F19" s="4" t="e">
        <f>NA()</f>
        <v>#N/A</v>
      </c>
      <c r="G19" s="110">
        <f t="shared" ref="G19:G25" si="3">IF(ISNA(F19),0,INDEX(IF(UPPER(RIGHT(F19,1))=Low,UnitCostLow, IF(UPPER(RIGHT(F19,1))=High,UnitCostHigh,UnitCostSpecified)),MATCH(UPPER(LEFT(F19,LEN(F19)-1)),CostCode,0)))</f>
        <v>0</v>
      </c>
      <c r="H19" s="275">
        <f t="shared" ref="H19:H26" si="4">G19*E19</f>
        <v>0</v>
      </c>
      <c r="I19" s="38"/>
      <c r="J19" s="275">
        <f t="shared" ref="J19:J24" si="5">H19*I19</f>
        <v>0</v>
      </c>
      <c r="K19" s="39">
        <f t="shared" ref="K19:K24" si="6">+H19*(1-I19)</f>
        <v>0</v>
      </c>
      <c r="O19" s="6"/>
      <c r="P19" s="6"/>
      <c r="Q19" s="6"/>
      <c r="R19" s="6"/>
      <c r="X19" s="6"/>
      <c r="Y19" s="6"/>
      <c r="Z19" s="6"/>
      <c r="AA19" s="6"/>
      <c r="AH19" s="6"/>
      <c r="AI19" s="6"/>
      <c r="AJ19" s="6"/>
      <c r="AK19" s="6"/>
    </row>
    <row r="20" spans="1:37" s="100" customFormat="1" ht="15" hidden="1" customHeight="1">
      <c r="A20" s="6"/>
      <c r="B20" s="52" t="s">
        <v>360</v>
      </c>
      <c r="C20" s="52"/>
      <c r="D20" s="89" t="s">
        <v>10</v>
      </c>
      <c r="E20" s="52"/>
      <c r="F20" s="52" t="e">
        <f>NA()</f>
        <v>#N/A</v>
      </c>
      <c r="G20" s="110">
        <f t="shared" si="3"/>
        <v>0</v>
      </c>
      <c r="H20" s="275">
        <f>G20*E20</f>
        <v>0</v>
      </c>
      <c r="I20" s="38"/>
      <c r="J20" s="275">
        <f>H20*I20</f>
        <v>0</v>
      </c>
      <c r="K20" s="39">
        <f>+H20*(1-I20)</f>
        <v>0</v>
      </c>
      <c r="L20" s="6"/>
      <c r="M20" s="6"/>
      <c r="N20" s="6"/>
      <c r="O20" s="6"/>
      <c r="P20" s="6"/>
      <c r="Q20" s="6"/>
      <c r="R20" s="6"/>
      <c r="S20" s="6"/>
      <c r="T20" s="6"/>
      <c r="U20" s="6"/>
      <c r="V20" s="6"/>
      <c r="W20" s="6"/>
    </row>
    <row r="21" spans="1:37" s="100" customFormat="1" ht="15" hidden="1" customHeight="1">
      <c r="A21" s="6"/>
      <c r="B21" s="52" t="s">
        <v>583</v>
      </c>
      <c r="C21" s="52"/>
      <c r="D21" s="14" t="s">
        <v>39</v>
      </c>
      <c r="E21" s="4"/>
      <c r="F21" s="4" t="e">
        <f>NA()</f>
        <v>#N/A</v>
      </c>
      <c r="G21" s="110">
        <f t="shared" si="3"/>
        <v>0</v>
      </c>
      <c r="H21" s="275">
        <f>G21*E21</f>
        <v>0</v>
      </c>
      <c r="I21" s="38"/>
      <c r="J21" s="275">
        <f>H21*I21</f>
        <v>0</v>
      </c>
      <c r="K21" s="39">
        <f>+H21*(1-I21)</f>
        <v>0</v>
      </c>
      <c r="L21" s="6"/>
      <c r="M21" s="6"/>
      <c r="N21" s="6"/>
      <c r="O21" s="6"/>
      <c r="P21" s="6"/>
      <c r="Q21" s="6"/>
      <c r="R21" s="6"/>
      <c r="S21" s="6"/>
      <c r="T21" s="6"/>
      <c r="U21" s="6"/>
      <c r="V21" s="6"/>
      <c r="W21" s="6"/>
    </row>
    <row r="22" spans="1:37" ht="15" hidden="1" customHeight="1">
      <c r="B22" s="52" t="s">
        <v>581</v>
      </c>
      <c r="C22" s="52"/>
      <c r="D22" s="14" t="s">
        <v>39</v>
      </c>
      <c r="F22" s="4" t="e">
        <f>NA()</f>
        <v>#N/A</v>
      </c>
      <c r="G22" s="110">
        <f t="shared" si="3"/>
        <v>0</v>
      </c>
      <c r="H22" s="275">
        <f t="shared" si="4"/>
        <v>0</v>
      </c>
      <c r="I22" s="38"/>
      <c r="J22" s="275">
        <f t="shared" si="5"/>
        <v>0</v>
      </c>
      <c r="K22" s="39">
        <f t="shared" si="6"/>
        <v>0</v>
      </c>
      <c r="O22" s="6"/>
      <c r="P22" s="6"/>
      <c r="Q22" s="6"/>
      <c r="R22" s="6"/>
      <c r="X22" s="6"/>
      <c r="Y22" s="6"/>
      <c r="Z22" s="6"/>
      <c r="AA22" s="6"/>
      <c r="AH22" s="6"/>
      <c r="AI22" s="6"/>
      <c r="AJ22" s="6"/>
      <c r="AK22" s="6"/>
    </row>
    <row r="23" spans="1:37" ht="15" hidden="1" customHeight="1">
      <c r="B23" s="52" t="s">
        <v>582</v>
      </c>
      <c r="C23" s="52"/>
      <c r="D23" s="14" t="s">
        <v>39</v>
      </c>
      <c r="F23" s="4" t="e">
        <f>NA()</f>
        <v>#N/A</v>
      </c>
      <c r="G23" s="110">
        <f t="shared" si="3"/>
        <v>0</v>
      </c>
      <c r="H23" s="275">
        <f>G23*E23</f>
        <v>0</v>
      </c>
      <c r="I23" s="38"/>
      <c r="J23" s="275">
        <f>H23*I23</f>
        <v>0</v>
      </c>
      <c r="K23" s="39">
        <f>+H23*(1-I23)</f>
        <v>0</v>
      </c>
      <c r="O23" s="6"/>
      <c r="P23" s="6"/>
      <c r="Q23" s="6"/>
      <c r="R23" s="6"/>
      <c r="X23" s="6"/>
      <c r="Y23" s="6"/>
      <c r="Z23" s="6"/>
      <c r="AA23" s="6"/>
      <c r="AH23" s="6"/>
      <c r="AI23" s="6"/>
      <c r="AJ23" s="6"/>
      <c r="AK23" s="6"/>
    </row>
    <row r="24" spans="1:37" ht="15" hidden="1" customHeight="1">
      <c r="B24" s="4" t="s">
        <v>580</v>
      </c>
      <c r="C24" s="4"/>
      <c r="D24" s="14" t="s">
        <v>10</v>
      </c>
      <c r="F24" s="4" t="s">
        <v>854</v>
      </c>
      <c r="G24" s="110">
        <f t="shared" si="3"/>
        <v>9.3000000000000007</v>
      </c>
      <c r="H24" s="275">
        <f t="shared" si="4"/>
        <v>0</v>
      </c>
      <c r="I24" s="38">
        <v>0.5</v>
      </c>
      <c r="J24" s="275">
        <f t="shared" si="5"/>
        <v>0</v>
      </c>
      <c r="K24" s="39">
        <f t="shared" si="6"/>
        <v>0</v>
      </c>
      <c r="O24" s="6"/>
      <c r="P24" s="6"/>
      <c r="Q24" s="6"/>
      <c r="R24" s="6"/>
      <c r="X24" s="6"/>
      <c r="Y24" s="6"/>
      <c r="Z24" s="6"/>
      <c r="AA24" s="6"/>
      <c r="AH24" s="6"/>
      <c r="AI24" s="6"/>
      <c r="AJ24" s="6"/>
      <c r="AK24" s="6"/>
    </row>
    <row r="25" spans="1:37" ht="15" hidden="1" customHeight="1">
      <c r="B25" s="4" t="s">
        <v>584</v>
      </c>
      <c r="C25" s="4"/>
      <c r="D25" s="14" t="s">
        <v>10</v>
      </c>
      <c r="F25" s="4" t="e">
        <f>NA()</f>
        <v>#N/A</v>
      </c>
      <c r="G25" s="110">
        <f t="shared" si="3"/>
        <v>0</v>
      </c>
      <c r="H25" s="275">
        <f>G25*E25</f>
        <v>0</v>
      </c>
      <c r="I25" s="38"/>
      <c r="J25" s="275">
        <f>H25*I25</f>
        <v>0</v>
      </c>
      <c r="K25" s="39">
        <f>+H25*(1-I25)</f>
        <v>0</v>
      </c>
      <c r="O25" s="6"/>
      <c r="P25" s="6"/>
      <c r="Q25" s="6"/>
      <c r="R25" s="6"/>
      <c r="X25" s="6"/>
      <c r="Y25" s="6"/>
      <c r="Z25" s="6"/>
      <c r="AA25" s="6"/>
      <c r="AH25" s="6"/>
      <c r="AI25" s="6"/>
      <c r="AJ25" s="6"/>
      <c r="AK25" s="6"/>
    </row>
    <row r="26" spans="1:37" ht="15" hidden="1" customHeight="1">
      <c r="B26" s="4" t="s">
        <v>15</v>
      </c>
      <c r="C26" s="4"/>
      <c r="D26" s="14" t="s">
        <v>16</v>
      </c>
      <c r="F26" s="4" t="s">
        <v>112</v>
      </c>
      <c r="G26" s="110">
        <v>4000</v>
      </c>
      <c r="H26" s="275">
        <f t="shared" si="4"/>
        <v>0</v>
      </c>
      <c r="I26" s="38">
        <v>0.5</v>
      </c>
      <c r="J26" s="275">
        <f t="shared" si="0"/>
        <v>0</v>
      </c>
      <c r="K26" s="39">
        <f t="shared" si="1"/>
        <v>0</v>
      </c>
      <c r="O26" s="6"/>
      <c r="P26" s="6"/>
      <c r="Q26" s="6"/>
      <c r="R26" s="6"/>
      <c r="X26" s="6"/>
      <c r="Y26" s="6"/>
      <c r="Z26" s="6"/>
      <c r="AA26" s="6"/>
      <c r="AH26" s="6"/>
      <c r="AI26" s="6"/>
      <c r="AJ26" s="6"/>
      <c r="AK26" s="6"/>
    </row>
    <row r="27" spans="1:37" ht="15" hidden="1" customHeight="1">
      <c r="B27" s="4" t="s">
        <v>13</v>
      </c>
      <c r="C27" s="4"/>
      <c r="D27" s="14" t="s">
        <v>10</v>
      </c>
      <c r="F27" s="4" t="s">
        <v>854</v>
      </c>
      <c r="G27" s="110">
        <f>IF(ISNA(F27),0,INDEX(IF(UPPER(RIGHT(F27,1))=Low,UnitCostLow, IF(UPPER(RIGHT(F27,1))=High,UnitCostHigh,UnitCostSpecified)),MATCH(UPPER(LEFT(F27,LEN(F27)-1)),CostCode,0)))</f>
        <v>9.3000000000000007</v>
      </c>
      <c r="H27" s="275">
        <f>G27*E27</f>
        <v>0</v>
      </c>
      <c r="I27" s="38">
        <v>0.5</v>
      </c>
      <c r="J27" s="275">
        <f>H27*I27</f>
        <v>0</v>
      </c>
      <c r="K27" s="39">
        <f>+H27*(1-I27)</f>
        <v>0</v>
      </c>
      <c r="O27" s="6"/>
      <c r="P27" s="6"/>
      <c r="Q27" s="6"/>
      <c r="R27" s="6"/>
      <c r="X27" s="6"/>
      <c r="Y27" s="6"/>
      <c r="Z27" s="6"/>
      <c r="AA27" s="6"/>
      <c r="AH27" s="6"/>
      <c r="AI27" s="6"/>
      <c r="AJ27" s="6"/>
      <c r="AK27" s="6"/>
    </row>
    <row r="28" spans="1:37" ht="15" customHeight="1">
      <c r="B28" s="58" t="s">
        <v>769</v>
      </c>
      <c r="C28" s="58"/>
      <c r="D28" s="59"/>
      <c r="E28" s="58"/>
      <c r="F28" s="58"/>
      <c r="G28" s="112"/>
      <c r="H28" s="274"/>
      <c r="I28" s="63"/>
      <c r="J28" s="274"/>
      <c r="K28" s="64"/>
      <c r="O28" s="6"/>
      <c r="P28" s="6"/>
      <c r="Q28" s="6"/>
      <c r="R28" s="6"/>
      <c r="X28" s="6"/>
      <c r="Y28" s="6"/>
      <c r="Z28" s="6"/>
      <c r="AA28" s="6"/>
      <c r="AH28" s="6"/>
      <c r="AI28" s="6"/>
      <c r="AJ28" s="6"/>
      <c r="AK28" s="6"/>
    </row>
    <row r="29" spans="1:37" ht="15" hidden="1" customHeight="1">
      <c r="B29" s="4" t="s">
        <v>323</v>
      </c>
      <c r="C29" s="4"/>
      <c r="D29" s="14" t="s">
        <v>10</v>
      </c>
      <c r="F29" s="4" t="e">
        <f>NA()</f>
        <v>#N/A</v>
      </c>
      <c r="G29" s="110">
        <f>IF(ISNA(F29),0,INDEX(IF(UPPER(RIGHT(F29,1))=Low,UnitCostLow, IF(UPPER(RIGHT(F29,1))=High,UnitCostHigh,UnitCostSpecified)),MATCH(UPPER(LEFT(F29,LEN(F29)-1)),CostCode,0)))</f>
        <v>0</v>
      </c>
      <c r="H29" s="275">
        <f>G29*E29</f>
        <v>0</v>
      </c>
      <c r="I29" s="38"/>
      <c r="J29" s="275">
        <f t="shared" si="0"/>
        <v>0</v>
      </c>
      <c r="K29" s="39">
        <f t="shared" si="1"/>
        <v>0</v>
      </c>
      <c r="O29" s="6"/>
      <c r="P29" s="6"/>
      <c r="Q29" s="6"/>
      <c r="R29" s="6"/>
      <c r="X29" s="6"/>
      <c r="Y29" s="6"/>
      <c r="Z29" s="6"/>
      <c r="AA29" s="6"/>
      <c r="AH29" s="6"/>
      <c r="AI29" s="6"/>
      <c r="AJ29" s="6"/>
      <c r="AK29" s="6"/>
    </row>
    <row r="30" spans="1:37" ht="15" hidden="1" customHeight="1">
      <c r="B30" s="4" t="s">
        <v>585</v>
      </c>
      <c r="C30" s="4"/>
      <c r="D30" s="14" t="s">
        <v>10</v>
      </c>
      <c r="F30" s="4" t="e">
        <f>NA()</f>
        <v>#N/A</v>
      </c>
      <c r="G30" s="110">
        <f>IF(ISNA(F30),0,INDEX(IF(UPPER(RIGHT(F30,1))=Low,UnitCostLow, IF(UPPER(RIGHT(F30,1))=High,UnitCostHigh,UnitCostSpecified)),MATCH(UPPER(LEFT(F30,LEN(F30)-1)),CostCode,0)))</f>
        <v>0</v>
      </c>
      <c r="H30" s="275">
        <f>G30*E30</f>
        <v>0</v>
      </c>
      <c r="I30" s="38"/>
      <c r="J30" s="275">
        <f t="shared" si="0"/>
        <v>0</v>
      </c>
      <c r="K30" s="39">
        <f t="shared" si="1"/>
        <v>0</v>
      </c>
      <c r="O30" s="6"/>
      <c r="P30" s="6"/>
      <c r="Q30" s="6"/>
      <c r="R30" s="6"/>
      <c r="X30" s="6"/>
      <c r="Y30" s="6"/>
      <c r="Z30" s="6"/>
      <c r="AA30" s="6"/>
      <c r="AH30" s="6"/>
      <c r="AI30" s="6"/>
      <c r="AJ30" s="6"/>
      <c r="AK30" s="6"/>
    </row>
    <row r="31" spans="1:37" ht="15" hidden="1" customHeight="1">
      <c r="B31" s="4" t="s">
        <v>242</v>
      </c>
      <c r="C31" s="4"/>
      <c r="D31" s="14" t="s">
        <v>10</v>
      </c>
      <c r="F31" s="4" t="e">
        <f>NA()</f>
        <v>#N/A</v>
      </c>
      <c r="G31" s="110">
        <f>IF(ISNA(F31),0,INDEX(IF(UPPER(RIGHT(F31,1))=Low,UnitCostLow, IF(UPPER(RIGHT(F31,1))=High,UnitCostHigh,UnitCostSpecified)),MATCH(UPPER(LEFT(F31,LEN(F31)-1)),CostCode,0)))</f>
        <v>0</v>
      </c>
      <c r="H31" s="275">
        <f>G31*E31</f>
        <v>0</v>
      </c>
      <c r="I31" s="38"/>
      <c r="J31" s="275">
        <f t="shared" si="0"/>
        <v>0</v>
      </c>
      <c r="K31" s="39">
        <f t="shared" si="1"/>
        <v>0</v>
      </c>
      <c r="O31" s="6"/>
      <c r="P31" s="6"/>
      <c r="Q31" s="6"/>
      <c r="R31" s="6"/>
      <c r="X31" s="6"/>
      <c r="Y31" s="6"/>
      <c r="Z31" s="6"/>
      <c r="AA31" s="6"/>
      <c r="AH31" s="6"/>
      <c r="AI31" s="6"/>
      <c r="AJ31" s="6"/>
      <c r="AK31" s="6"/>
    </row>
    <row r="32" spans="1:37" ht="15" hidden="1" customHeight="1">
      <c r="B32" s="4" t="s">
        <v>13</v>
      </c>
      <c r="C32" s="4"/>
      <c r="D32" s="14"/>
      <c r="F32" s="4" t="e">
        <f>NA()</f>
        <v>#N/A</v>
      </c>
      <c r="G32" s="110">
        <f>IF(ISNA(F32),0,INDEX(IF(UPPER(RIGHT(F32,1))=Low,UnitCostLow, IF(UPPER(RIGHT(F32,1))=High,UnitCostHigh,UnitCostSpecified)),MATCH(UPPER(LEFT(F32,LEN(F32)-1)),CostCode,0)))</f>
        <v>0</v>
      </c>
      <c r="H32" s="275">
        <f>G32*E32</f>
        <v>0</v>
      </c>
      <c r="I32" s="38"/>
      <c r="J32" s="275">
        <f t="shared" si="0"/>
        <v>0</v>
      </c>
      <c r="K32" s="39">
        <f t="shared" si="1"/>
        <v>0</v>
      </c>
      <c r="O32" s="6"/>
      <c r="P32" s="6"/>
      <c r="Q32" s="6"/>
      <c r="R32" s="6"/>
      <c r="X32" s="6"/>
      <c r="Y32" s="6"/>
      <c r="Z32" s="6"/>
      <c r="AA32" s="6"/>
      <c r="AH32" s="6"/>
      <c r="AI32" s="6"/>
      <c r="AJ32" s="6"/>
      <c r="AK32" s="6"/>
    </row>
    <row r="33" spans="2:37" ht="15" customHeight="1">
      <c r="B33" s="58" t="s">
        <v>770</v>
      </c>
      <c r="C33" s="58"/>
      <c r="D33" s="59"/>
      <c r="E33" s="58"/>
      <c r="F33" s="58"/>
      <c r="G33" s="112"/>
      <c r="H33" s="274"/>
      <c r="I33" s="63"/>
      <c r="J33" s="274"/>
      <c r="K33" s="64"/>
      <c r="O33" s="6"/>
      <c r="P33" s="6"/>
      <c r="Q33" s="6"/>
      <c r="R33" s="6"/>
      <c r="X33" s="6"/>
      <c r="Y33" s="6"/>
      <c r="Z33" s="6"/>
      <c r="AA33" s="6"/>
      <c r="AH33" s="6"/>
      <c r="AI33" s="6"/>
      <c r="AJ33" s="6"/>
      <c r="AK33" s="6"/>
    </row>
    <row r="34" spans="2:37" ht="15" hidden="1" customHeight="1">
      <c r="B34" s="4" t="s">
        <v>358</v>
      </c>
      <c r="C34" s="4"/>
      <c r="D34" s="14" t="s">
        <v>10</v>
      </c>
      <c r="F34" s="4" t="e">
        <f>NA()</f>
        <v>#N/A</v>
      </c>
      <c r="G34" s="110">
        <f>IF(ISNA(F34),0,INDEX(IF(UPPER(RIGHT(F34,1))=Low,UnitCostLow, IF(UPPER(RIGHT(F34,1))=High,UnitCostHigh,UnitCostSpecified)),MATCH(UPPER(LEFT(F34,LEN(F34)-1)),CostCode,0)))</f>
        <v>0</v>
      </c>
      <c r="H34" s="275">
        <f>G34*E34</f>
        <v>0</v>
      </c>
      <c r="I34" s="38"/>
      <c r="J34" s="275">
        <f>H34*I34</f>
        <v>0</v>
      </c>
      <c r="K34" s="39">
        <f>+H34*(1-I34)</f>
        <v>0</v>
      </c>
      <c r="O34" s="6"/>
      <c r="P34" s="6"/>
      <c r="Q34" s="6"/>
      <c r="R34" s="6"/>
      <c r="X34" s="6"/>
      <c r="Y34" s="6"/>
      <c r="Z34" s="6"/>
      <c r="AA34" s="6"/>
      <c r="AH34" s="6"/>
      <c r="AI34" s="6"/>
      <c r="AJ34" s="6"/>
      <c r="AK34" s="6"/>
    </row>
    <row r="35" spans="2:37" ht="15" hidden="1" customHeight="1">
      <c r="B35" s="4" t="s">
        <v>244</v>
      </c>
      <c r="C35" s="4"/>
      <c r="D35" s="14" t="s">
        <v>10</v>
      </c>
      <c r="F35" s="4" t="e">
        <f>NA()</f>
        <v>#N/A</v>
      </c>
      <c r="G35" s="110">
        <f>IF(ISNA(F35),0,INDEX(IF(UPPER(RIGHT(F35,1))=Low,UnitCostLow, IF(UPPER(RIGHT(F35,1))=High,UnitCostHigh,UnitCostSpecified)),MATCH(UPPER(LEFT(F35,LEN(F35)-1)),CostCode,0)))</f>
        <v>0</v>
      </c>
      <c r="H35" s="275">
        <f>G35*E35</f>
        <v>0</v>
      </c>
      <c r="I35" s="41"/>
      <c r="J35" s="275">
        <f>H35*I35</f>
        <v>0</v>
      </c>
      <c r="K35" s="42">
        <f>+H35*(1-I35)</f>
        <v>0</v>
      </c>
      <c r="O35" s="6"/>
      <c r="P35" s="6"/>
      <c r="Q35" s="6"/>
      <c r="R35" s="6"/>
      <c r="X35" s="6"/>
      <c r="Y35" s="6"/>
      <c r="Z35" s="6"/>
      <c r="AA35" s="6"/>
      <c r="AH35" s="6"/>
      <c r="AI35" s="6"/>
      <c r="AJ35" s="6"/>
      <c r="AK35" s="6"/>
    </row>
    <row r="36" spans="2:37" ht="15" hidden="1" customHeight="1">
      <c r="B36" s="4" t="s">
        <v>13</v>
      </c>
      <c r="C36" s="4"/>
      <c r="D36" s="14"/>
      <c r="F36" s="4" t="e">
        <f>NA()</f>
        <v>#N/A</v>
      </c>
      <c r="G36" s="110">
        <f>IF(ISNA(F36),0,INDEX(IF(UPPER(RIGHT(F36,1))=Low,UnitCostLow, IF(UPPER(RIGHT(F36,1))=High,UnitCostHigh,UnitCostSpecified)),MATCH(UPPER(LEFT(F36,LEN(F36)-1)),CostCode,0)))</f>
        <v>0</v>
      </c>
      <c r="H36" s="275">
        <f>G36*E36</f>
        <v>0</v>
      </c>
      <c r="I36" s="41"/>
      <c r="J36" s="275">
        <f>H36*I36</f>
        <v>0</v>
      </c>
      <c r="K36" s="42">
        <f>+H36*(1-I36)</f>
        <v>0</v>
      </c>
      <c r="O36" s="6"/>
      <c r="P36" s="6"/>
      <c r="Q36" s="6"/>
      <c r="R36" s="6"/>
      <c r="X36" s="6"/>
      <c r="Y36" s="6"/>
      <c r="Z36" s="6"/>
      <c r="AA36" s="6"/>
      <c r="AH36" s="6"/>
      <c r="AI36" s="6"/>
      <c r="AJ36" s="6"/>
      <c r="AK36" s="6"/>
    </row>
    <row r="37" spans="2:37" ht="15" customHeight="1">
      <c r="B37" s="58" t="s">
        <v>771</v>
      </c>
      <c r="C37" s="58"/>
      <c r="D37" s="59"/>
      <c r="E37" s="58"/>
      <c r="F37" s="58"/>
      <c r="G37" s="112"/>
      <c r="H37" s="279"/>
      <c r="I37" s="65"/>
      <c r="J37" s="274"/>
      <c r="K37" s="66"/>
      <c r="O37" s="6"/>
      <c r="P37" s="6"/>
      <c r="Q37" s="6"/>
      <c r="R37" s="6"/>
      <c r="X37" s="6"/>
      <c r="Y37" s="6"/>
      <c r="Z37" s="6"/>
      <c r="AA37" s="6"/>
      <c r="AH37" s="6"/>
      <c r="AI37" s="6"/>
      <c r="AJ37" s="6"/>
      <c r="AK37" s="6"/>
    </row>
    <row r="38" spans="2:37" ht="15" hidden="1" customHeight="1">
      <c r="B38" s="4" t="s">
        <v>29</v>
      </c>
      <c r="C38" s="4"/>
      <c r="D38" s="14" t="s">
        <v>10</v>
      </c>
      <c r="F38" s="4" t="e">
        <f>NA()</f>
        <v>#N/A</v>
      </c>
      <c r="G38" s="110">
        <f>IF(ISNA(F38),0,INDEX(IF(UPPER(RIGHT(F38,1))=Low,UnitCostLow, IF(UPPER(RIGHT(F38,1))=High,UnitCostHigh,UnitCostSpecified)),MATCH(UPPER(LEFT(F38,LEN(F38)-1)),CostCode,0)))</f>
        <v>0</v>
      </c>
      <c r="H38" s="275">
        <f>G38*E38</f>
        <v>0</v>
      </c>
      <c r="I38" s="41"/>
      <c r="J38" s="275">
        <f>H38*I38</f>
        <v>0</v>
      </c>
      <c r="K38" s="42">
        <f>+H38*(1-I38)</f>
        <v>0</v>
      </c>
      <c r="O38" s="6"/>
      <c r="P38" s="6"/>
      <c r="Q38" s="6"/>
      <c r="R38" s="6"/>
      <c r="X38" s="6"/>
      <c r="Y38" s="6"/>
      <c r="Z38" s="6"/>
      <c r="AA38" s="6"/>
      <c r="AH38" s="6"/>
      <c r="AI38" s="6"/>
      <c r="AJ38" s="6"/>
      <c r="AK38" s="6"/>
    </row>
    <row r="39" spans="2:37" ht="15" hidden="1" customHeight="1">
      <c r="B39" s="4" t="s">
        <v>30</v>
      </c>
      <c r="C39" s="4"/>
      <c r="D39" s="14" t="s">
        <v>7</v>
      </c>
      <c r="F39" s="4" t="s">
        <v>859</v>
      </c>
      <c r="G39" s="110">
        <v>57.33</v>
      </c>
      <c r="H39" s="275">
        <f>G39*E39</f>
        <v>0</v>
      </c>
      <c r="I39" s="41"/>
      <c r="J39" s="275">
        <f>H39*I39</f>
        <v>0</v>
      </c>
      <c r="K39" s="42">
        <f>+H39*(1-I39)</f>
        <v>0</v>
      </c>
      <c r="O39" s="6"/>
      <c r="P39" s="6"/>
      <c r="Q39" s="6"/>
      <c r="R39" s="6"/>
      <c r="X39" s="6"/>
      <c r="Y39" s="6"/>
      <c r="Z39" s="6"/>
      <c r="AA39" s="6"/>
      <c r="AH39" s="6"/>
      <c r="AI39" s="6"/>
      <c r="AJ39" s="6"/>
      <c r="AK39" s="6"/>
    </row>
    <row r="40" spans="2:37" ht="15" hidden="1" customHeight="1">
      <c r="B40" s="4" t="s">
        <v>245</v>
      </c>
      <c r="C40" s="4"/>
      <c r="D40" s="14" t="s">
        <v>239</v>
      </c>
      <c r="F40" s="4" t="e">
        <f>NA()</f>
        <v>#N/A</v>
      </c>
      <c r="G40" s="110">
        <f>IF(ISNA(F40),0,INDEX(IF(UPPER(RIGHT(F40,1))=Low,UnitCostLow, IF(UPPER(RIGHT(F40,1))=High,UnitCostHigh,UnitCostSpecified)),MATCH(UPPER(LEFT(F40,LEN(F40)-1)),CostCode,0)))</f>
        <v>0</v>
      </c>
      <c r="H40" s="275">
        <f>G40*E40</f>
        <v>0</v>
      </c>
      <c r="I40" s="41"/>
      <c r="J40" s="275">
        <f>H40*I40</f>
        <v>0</v>
      </c>
      <c r="K40" s="42">
        <f>+H40*(1-I40)</f>
        <v>0</v>
      </c>
      <c r="O40" s="6"/>
      <c r="P40" s="6"/>
      <c r="Q40" s="6"/>
      <c r="R40" s="6"/>
      <c r="X40" s="6"/>
      <c r="Y40" s="6"/>
      <c r="Z40" s="6"/>
      <c r="AA40" s="6"/>
      <c r="AH40" s="6"/>
      <c r="AI40" s="6"/>
      <c r="AJ40" s="6"/>
      <c r="AK40" s="6"/>
    </row>
    <row r="41" spans="2:37" ht="15" customHeight="1">
      <c r="B41" s="58" t="s">
        <v>762</v>
      </c>
      <c r="C41" s="58"/>
      <c r="D41" s="59"/>
      <c r="E41" s="58"/>
      <c r="F41" s="58"/>
      <c r="G41" s="112"/>
      <c r="H41" s="274"/>
      <c r="I41" s="63"/>
      <c r="J41" s="274"/>
      <c r="K41" s="64"/>
      <c r="O41" s="6"/>
      <c r="P41" s="6"/>
      <c r="Q41" s="6"/>
      <c r="R41" s="6"/>
      <c r="X41" s="6"/>
      <c r="Y41" s="6"/>
      <c r="Z41" s="6"/>
      <c r="AA41" s="6"/>
      <c r="AH41" s="6"/>
      <c r="AI41" s="6"/>
      <c r="AJ41" s="6"/>
      <c r="AK41" s="6"/>
    </row>
    <row r="42" spans="2:37" ht="15" hidden="1" customHeight="1">
      <c r="B42" s="4" t="s">
        <v>634</v>
      </c>
      <c r="C42" s="4"/>
      <c r="D42" s="14" t="s">
        <v>10</v>
      </c>
      <c r="F42" s="4" t="e">
        <f>NA()</f>
        <v>#N/A</v>
      </c>
      <c r="G42" s="110">
        <f>IF(ISNA(F42),0,INDEX(IF(UPPER(RIGHT(F42,1))=Low,UnitCostLow, IF(UPPER(RIGHT(F42,1))=High,UnitCostHigh,UnitCostSpecified)),MATCH(UPPER(LEFT(F42,LEN(F42)-1)),CostCode,0)))</f>
        <v>0</v>
      </c>
      <c r="H42" s="275">
        <f>G42*E42</f>
        <v>0</v>
      </c>
      <c r="J42" s="275">
        <f>H42*I42</f>
        <v>0</v>
      </c>
      <c r="K42" s="235">
        <f>+H42*(1-I42)</f>
        <v>0</v>
      </c>
      <c r="O42" s="6"/>
      <c r="P42" s="6"/>
      <c r="Q42" s="6"/>
      <c r="R42" s="6"/>
      <c r="X42" s="6"/>
      <c r="Y42" s="6"/>
      <c r="Z42" s="6"/>
      <c r="AA42" s="6"/>
      <c r="AH42" s="6"/>
      <c r="AI42" s="6"/>
      <c r="AJ42" s="6"/>
      <c r="AK42" s="6"/>
    </row>
    <row r="43" spans="2:37" ht="15" hidden="1" customHeight="1">
      <c r="B43" s="4" t="s">
        <v>635</v>
      </c>
      <c r="C43" s="4"/>
      <c r="D43" s="14" t="s">
        <v>10</v>
      </c>
      <c r="F43" s="4" t="e">
        <f>NA()</f>
        <v>#N/A</v>
      </c>
      <c r="G43" s="110">
        <f>IF(ISNA(F43),0,INDEX(IF(UPPER(RIGHT(F43,1))=Low,UnitCostLow, IF(UPPER(RIGHT(F43,1))=High,UnitCostHigh,UnitCostSpecified)),MATCH(UPPER(LEFT(F43,LEN(F43)-1)),CostCode,0)))</f>
        <v>0</v>
      </c>
      <c r="H43" s="275">
        <f>G43*E43</f>
        <v>0</v>
      </c>
      <c r="J43" s="275">
        <f>H43*I43</f>
        <v>0</v>
      </c>
      <c r="K43" s="235">
        <f>+H43*(1-I43)</f>
        <v>0</v>
      </c>
      <c r="O43" s="6"/>
      <c r="P43" s="6"/>
      <c r="Q43" s="6"/>
      <c r="R43" s="6"/>
      <c r="X43" s="6"/>
      <c r="Y43" s="6"/>
      <c r="Z43" s="6"/>
      <c r="AA43" s="6"/>
      <c r="AH43" s="6"/>
      <c r="AI43" s="6"/>
      <c r="AJ43" s="6"/>
      <c r="AK43" s="6"/>
    </row>
    <row r="44" spans="2:37" ht="15" hidden="1" customHeight="1">
      <c r="B44" s="4" t="s">
        <v>238</v>
      </c>
      <c r="C44" s="4"/>
      <c r="D44" s="14" t="s">
        <v>10</v>
      </c>
      <c r="F44" s="4" t="e">
        <f>NA()</f>
        <v>#N/A</v>
      </c>
      <c r="G44" s="110">
        <f>IF(ISNA(F44),0,INDEX(IF(UPPER(RIGHT(F44,1))=Low,UnitCostLow, IF(UPPER(RIGHT(F44,1))=High,UnitCostHigh,UnitCostSpecified)),MATCH(UPPER(LEFT(F44,LEN(F44)-1)),CostCode,0)))</f>
        <v>0</v>
      </c>
      <c r="H44" s="275">
        <f>G44*E44</f>
        <v>0</v>
      </c>
      <c r="J44" s="275">
        <f>H44*I44</f>
        <v>0</v>
      </c>
      <c r="K44" s="235">
        <f>+H44*(1-I44)</f>
        <v>0</v>
      </c>
      <c r="O44" s="6"/>
      <c r="P44" s="6"/>
      <c r="Q44" s="6"/>
      <c r="R44" s="6"/>
      <c r="X44" s="6"/>
      <c r="Y44" s="6"/>
      <c r="Z44" s="6"/>
      <c r="AA44" s="6"/>
      <c r="AH44" s="6"/>
      <c r="AI44" s="6"/>
      <c r="AJ44" s="6"/>
      <c r="AK44" s="6"/>
    </row>
    <row r="45" spans="2:37" ht="15" customHeight="1">
      <c r="B45" s="58" t="s">
        <v>773</v>
      </c>
      <c r="C45" s="58"/>
      <c r="D45" s="59"/>
      <c r="E45" s="58"/>
      <c r="F45" s="58"/>
      <c r="G45" s="112"/>
      <c r="H45" s="274"/>
      <c r="I45" s="63"/>
      <c r="J45" s="274"/>
      <c r="K45" s="64"/>
      <c r="O45" s="6"/>
      <c r="P45" s="6"/>
      <c r="Q45" s="6"/>
      <c r="R45" s="6"/>
      <c r="X45" s="6"/>
      <c r="Y45" s="6"/>
      <c r="Z45" s="6"/>
      <c r="AA45" s="6"/>
      <c r="AH45" s="6"/>
      <c r="AI45" s="6"/>
      <c r="AJ45" s="6"/>
      <c r="AK45" s="6"/>
    </row>
    <row r="46" spans="2:37" ht="15" hidden="1" customHeight="1">
      <c r="B46" s="4" t="s">
        <v>630</v>
      </c>
      <c r="C46" s="4"/>
      <c r="D46" s="14" t="s">
        <v>10</v>
      </c>
      <c r="F46" s="4" t="e">
        <f>NA()</f>
        <v>#N/A</v>
      </c>
      <c r="G46" s="110">
        <f>IF(ISNA(F46),0,INDEX(IF(UPPER(RIGHT(F46,1))=Low,UnitCostLow, IF(UPPER(RIGHT(F46,1))=High,UnitCostHigh,UnitCostSpecified)),MATCH(UPPER(LEFT(F46,LEN(F46)-1)),CostCode,0)))</f>
        <v>0</v>
      </c>
      <c r="H46" s="275">
        <f>G46*E46</f>
        <v>0</v>
      </c>
      <c r="I46" s="38"/>
      <c r="J46" s="275">
        <f t="shared" si="0"/>
        <v>0</v>
      </c>
      <c r="K46" s="39">
        <f t="shared" si="1"/>
        <v>0</v>
      </c>
      <c r="O46" s="6"/>
      <c r="P46" s="6"/>
      <c r="Q46" s="6"/>
      <c r="R46" s="6"/>
      <c r="X46" s="6"/>
      <c r="Y46" s="6"/>
      <c r="Z46" s="6"/>
      <c r="AA46" s="6"/>
      <c r="AH46" s="6"/>
      <c r="AI46" s="6"/>
      <c r="AJ46" s="6"/>
      <c r="AK46" s="6"/>
    </row>
    <row r="47" spans="2:37" ht="15" hidden="1" customHeight="1">
      <c r="B47" s="4" t="s">
        <v>242</v>
      </c>
      <c r="C47" s="4"/>
      <c r="D47" s="14" t="s">
        <v>10</v>
      </c>
      <c r="F47" s="4" t="e">
        <f>NA()</f>
        <v>#N/A</v>
      </c>
      <c r="G47" s="110">
        <f>IF(ISNA(F47),0,INDEX(IF(UPPER(RIGHT(F47,1))=Low,UnitCostLow, IF(UPPER(RIGHT(F47,1))=High,UnitCostHigh,UnitCostSpecified)),MATCH(UPPER(LEFT(F47,LEN(F47)-1)),CostCode,0)))</f>
        <v>0</v>
      </c>
      <c r="H47" s="275">
        <f>G47*E47</f>
        <v>0</v>
      </c>
      <c r="I47" s="38"/>
      <c r="J47" s="275">
        <f t="shared" si="0"/>
        <v>0</v>
      </c>
      <c r="K47" s="39">
        <f t="shared" si="1"/>
        <v>0</v>
      </c>
      <c r="O47" s="6"/>
      <c r="P47" s="6"/>
      <c r="Q47" s="6"/>
      <c r="R47" s="6"/>
      <c r="X47" s="6"/>
      <c r="Y47" s="6"/>
      <c r="Z47" s="6"/>
      <c r="AA47" s="6"/>
      <c r="AH47" s="6"/>
      <c r="AI47" s="6"/>
      <c r="AJ47" s="6"/>
      <c r="AK47" s="6"/>
    </row>
    <row r="48" spans="2:37" ht="15" hidden="1" customHeight="1">
      <c r="B48" s="4" t="s">
        <v>13</v>
      </c>
      <c r="C48" s="4"/>
      <c r="D48" s="14"/>
      <c r="F48" s="4" t="e">
        <f>NA()</f>
        <v>#N/A</v>
      </c>
      <c r="G48" s="110">
        <f>IF(ISNA(F48),0,INDEX(IF(UPPER(RIGHT(F48,1))=Low,UnitCostLow, IF(UPPER(RIGHT(F48,1))=High,UnitCostHigh,UnitCostSpecified)),MATCH(UPPER(LEFT(F48,LEN(F48)-1)),CostCode,0)))</f>
        <v>0</v>
      </c>
      <c r="H48" s="275">
        <f>G48*E48</f>
        <v>0</v>
      </c>
      <c r="I48" s="38"/>
      <c r="J48" s="275">
        <f t="shared" si="0"/>
        <v>0</v>
      </c>
      <c r="K48" s="39">
        <f t="shared" si="1"/>
        <v>0</v>
      </c>
      <c r="O48" s="6"/>
      <c r="P48" s="6"/>
      <c r="Q48" s="6"/>
      <c r="R48" s="6"/>
      <c r="X48" s="6"/>
      <c r="Y48" s="6"/>
      <c r="Z48" s="6"/>
      <c r="AA48" s="6"/>
      <c r="AH48" s="6"/>
      <c r="AI48" s="6"/>
      <c r="AJ48" s="6"/>
      <c r="AK48" s="6"/>
    </row>
    <row r="49" spans="2:37" ht="15" customHeight="1">
      <c r="B49" s="58" t="s">
        <v>774</v>
      </c>
      <c r="C49" s="58"/>
      <c r="D49" s="59"/>
      <c r="E49" s="58"/>
      <c r="F49" s="58"/>
      <c r="G49" s="112"/>
      <c r="H49" s="274"/>
      <c r="I49" s="63"/>
      <c r="J49" s="274"/>
      <c r="K49" s="64"/>
      <c r="O49" s="6"/>
      <c r="P49" s="6"/>
      <c r="Q49" s="6"/>
      <c r="R49" s="6"/>
      <c r="X49" s="6"/>
      <c r="Y49" s="6"/>
      <c r="Z49" s="6"/>
      <c r="AA49" s="6"/>
      <c r="AH49" s="6"/>
      <c r="AI49" s="6"/>
      <c r="AJ49" s="6"/>
      <c r="AK49" s="6"/>
    </row>
    <row r="50" spans="2:37" ht="15" hidden="1" customHeight="1">
      <c r="B50" s="4" t="s">
        <v>243</v>
      </c>
      <c r="C50" s="4"/>
      <c r="D50" s="14" t="s">
        <v>10</v>
      </c>
      <c r="F50" s="4" t="e">
        <f>NA()</f>
        <v>#N/A</v>
      </c>
      <c r="G50" s="110">
        <f>IF(ISNA(F50),0,INDEX(IF(UPPER(RIGHT(F50,1))=Low,UnitCostLow, IF(UPPER(RIGHT(F50,1))=High,UnitCostHigh,UnitCostSpecified)),MATCH(UPPER(LEFT(F50,LEN(F50)-1)),CostCode,0)))</f>
        <v>0</v>
      </c>
      <c r="H50" s="275">
        <f>G50*E50</f>
        <v>0</v>
      </c>
      <c r="I50" s="38"/>
      <c r="J50" s="275">
        <f t="shared" si="0"/>
        <v>0</v>
      </c>
      <c r="K50" s="39">
        <f t="shared" si="1"/>
        <v>0</v>
      </c>
      <c r="O50" s="6"/>
      <c r="P50" s="6"/>
      <c r="Q50" s="6"/>
      <c r="R50" s="6"/>
      <c r="X50" s="6"/>
      <c r="Y50" s="6"/>
      <c r="Z50" s="6"/>
      <c r="AA50" s="6"/>
      <c r="AH50" s="6"/>
      <c r="AI50" s="6"/>
      <c r="AJ50" s="6"/>
      <c r="AK50" s="6"/>
    </row>
    <row r="51" spans="2:37" ht="15" hidden="1" customHeight="1">
      <c r="B51" s="4" t="s">
        <v>357</v>
      </c>
      <c r="C51" s="4"/>
      <c r="D51" s="14" t="s">
        <v>10</v>
      </c>
      <c r="F51" s="4" t="s">
        <v>855</v>
      </c>
      <c r="G51" s="110">
        <f>IF(ISNA(F51),0,INDEX(IF(UPPER(RIGHT(F51,1))=Low,UnitCostLow, IF(UPPER(RIGHT(F51,1))=High,UnitCostHigh,UnitCostSpecified)),MATCH(UPPER(LEFT(F51,LEN(F51)-1)),CostCode,0)))</f>
        <v>14.2</v>
      </c>
      <c r="H51" s="275">
        <f>G51*E51</f>
        <v>0</v>
      </c>
      <c r="I51" s="38"/>
      <c r="J51" s="275">
        <f t="shared" si="0"/>
        <v>0</v>
      </c>
      <c r="K51" s="39">
        <f t="shared" si="1"/>
        <v>0</v>
      </c>
      <c r="O51" s="6"/>
      <c r="P51" s="6"/>
      <c r="Q51" s="6"/>
      <c r="R51" s="6"/>
      <c r="X51" s="6"/>
      <c r="Y51" s="6"/>
      <c r="Z51" s="6"/>
      <c r="AA51" s="6"/>
      <c r="AH51" s="6"/>
      <c r="AI51" s="6"/>
      <c r="AJ51" s="6"/>
      <c r="AK51" s="6"/>
    </row>
    <row r="52" spans="2:37" ht="15" hidden="1" customHeight="1">
      <c r="B52" s="4" t="s">
        <v>17</v>
      </c>
      <c r="C52" s="4"/>
      <c r="D52" s="14" t="s">
        <v>10</v>
      </c>
      <c r="F52" s="4" t="e">
        <f>NA()</f>
        <v>#N/A</v>
      </c>
      <c r="G52" s="110">
        <f>IF(ISNA(F52),0,INDEX(IF(UPPER(RIGHT(F52,1))=Low,UnitCostLow, IF(UPPER(RIGHT(F52,1))=High,UnitCostHigh,UnitCostSpecified)),MATCH(UPPER(LEFT(F52,LEN(F52)-1)),CostCode,0)))</f>
        <v>0</v>
      </c>
      <c r="H52" s="275">
        <f>G52*E52</f>
        <v>0</v>
      </c>
      <c r="I52" s="38"/>
      <c r="J52" s="275">
        <f t="shared" si="0"/>
        <v>0</v>
      </c>
      <c r="K52" s="39">
        <f t="shared" si="1"/>
        <v>0</v>
      </c>
      <c r="O52" s="6"/>
      <c r="P52" s="6"/>
      <c r="Q52" s="6"/>
      <c r="R52" s="6"/>
      <c r="X52" s="6"/>
      <c r="Y52" s="6"/>
      <c r="Z52" s="6"/>
      <c r="AA52" s="6"/>
      <c r="AH52" s="6"/>
      <c r="AI52" s="6"/>
      <c r="AJ52" s="6"/>
      <c r="AK52" s="6"/>
    </row>
    <row r="53" spans="2:37" ht="15" hidden="1" customHeight="1">
      <c r="B53" s="4" t="s">
        <v>14</v>
      </c>
      <c r="C53" s="4"/>
      <c r="D53" s="14" t="s">
        <v>10</v>
      </c>
      <c r="F53" s="4" t="s">
        <v>856</v>
      </c>
      <c r="G53" s="110">
        <f>IF(ISNA(F53),0,INDEX(IF(UPPER(RIGHT(F53,1))=Low,UnitCostLow, IF(UPPER(RIGHT(F53,1))=High,UnitCostHigh,UnitCostSpecified)),MATCH(UPPER(LEFT(F53,LEN(F53)-1)),CostCode,0)))</f>
        <v>30.75</v>
      </c>
      <c r="H53" s="275">
        <f>G53*E53</f>
        <v>0</v>
      </c>
      <c r="I53" s="38"/>
      <c r="J53" s="275">
        <f t="shared" si="0"/>
        <v>0</v>
      </c>
      <c r="K53" s="39">
        <f t="shared" si="1"/>
        <v>0</v>
      </c>
      <c r="O53" s="6"/>
      <c r="P53" s="6"/>
      <c r="Q53" s="6"/>
      <c r="R53" s="6"/>
      <c r="X53" s="6"/>
      <c r="Y53" s="6"/>
      <c r="Z53" s="6"/>
      <c r="AA53" s="6"/>
      <c r="AH53" s="6"/>
      <c r="AI53" s="6"/>
      <c r="AJ53" s="6"/>
      <c r="AK53" s="6"/>
    </row>
    <row r="54" spans="2:37" ht="15" hidden="1" customHeight="1">
      <c r="B54" s="4" t="s">
        <v>857</v>
      </c>
      <c r="C54" s="4"/>
      <c r="D54" s="14" t="s">
        <v>39</v>
      </c>
      <c r="F54" s="4" t="s">
        <v>858</v>
      </c>
      <c r="G54" s="110">
        <f>IF(ISNA(F54),0,INDEX(IF(UPPER(RIGHT(F54,1))=Low,UnitCostLow, IF(UPPER(RIGHT(F54,1))=High,UnitCostHigh,UnitCostSpecified)),MATCH(UPPER(LEFT(F54,LEN(F54)-1)),CostCode,0)))</f>
        <v>3.44</v>
      </c>
      <c r="H54" s="275">
        <f>G54*E54</f>
        <v>0</v>
      </c>
      <c r="I54" s="38"/>
      <c r="J54" s="275">
        <f t="shared" si="0"/>
        <v>0</v>
      </c>
      <c r="K54" s="39">
        <f t="shared" si="1"/>
        <v>0</v>
      </c>
      <c r="O54" s="6"/>
      <c r="P54" s="6"/>
      <c r="Q54" s="6"/>
      <c r="R54" s="6"/>
      <c r="X54" s="6"/>
      <c r="Y54" s="6"/>
      <c r="Z54" s="6"/>
      <c r="AA54" s="6"/>
      <c r="AH54" s="6"/>
      <c r="AI54" s="6"/>
      <c r="AJ54" s="6"/>
      <c r="AK54" s="6"/>
    </row>
    <row r="55" spans="2:37" ht="15" customHeight="1">
      <c r="B55" s="58" t="s">
        <v>776</v>
      </c>
      <c r="C55" s="58"/>
      <c r="D55" s="59"/>
      <c r="E55" s="58"/>
      <c r="F55" s="58"/>
      <c r="G55" s="112"/>
      <c r="H55" s="274"/>
      <c r="I55" s="63"/>
      <c r="J55" s="274"/>
      <c r="K55" s="64"/>
      <c r="O55" s="6"/>
      <c r="P55" s="6"/>
      <c r="Q55" s="6"/>
      <c r="R55" s="6"/>
      <c r="X55" s="6"/>
      <c r="Y55" s="6"/>
      <c r="Z55" s="6"/>
      <c r="AA55" s="6"/>
      <c r="AH55" s="6"/>
      <c r="AI55" s="6"/>
      <c r="AJ55" s="6"/>
      <c r="AK55" s="6"/>
    </row>
    <row r="56" spans="2:37" ht="15" hidden="1" customHeight="1">
      <c r="B56" s="4" t="s">
        <v>532</v>
      </c>
      <c r="C56" s="4"/>
      <c r="D56" s="14" t="s">
        <v>10</v>
      </c>
      <c r="F56" s="4" t="e">
        <f>NA()</f>
        <v>#N/A</v>
      </c>
      <c r="G56" s="110">
        <f t="shared" ref="G56:G62" si="7">IF(ISNA(F56),0,INDEX(IF(UPPER(RIGHT(F56,1))=Low,UnitCostLow, IF(UPPER(RIGHT(F56,1))=High,UnitCostHigh,UnitCostSpecified)),MATCH(UPPER(LEFT(F56,LEN(F56)-1)),CostCode,0)))</f>
        <v>0</v>
      </c>
      <c r="H56" s="275">
        <f t="shared" ref="H56:H62" si="8">G56*E56</f>
        <v>0</v>
      </c>
      <c r="J56" s="275">
        <f t="shared" ref="J56:J62" si="9">H56*I56</f>
        <v>0</v>
      </c>
      <c r="K56" s="39">
        <f t="shared" ref="K56:K62" si="10">+H56*(1-I56)</f>
        <v>0</v>
      </c>
      <c r="O56" s="6"/>
      <c r="P56" s="6"/>
      <c r="Q56" s="6"/>
      <c r="R56" s="6"/>
      <c r="X56" s="6"/>
      <c r="Y56" s="6"/>
      <c r="Z56" s="6"/>
      <c r="AA56" s="6"/>
      <c r="AH56" s="6"/>
      <c r="AI56" s="6"/>
      <c r="AJ56" s="6"/>
      <c r="AK56" s="6"/>
    </row>
    <row r="57" spans="2:37" ht="15" hidden="1" customHeight="1">
      <c r="B57" s="4" t="s">
        <v>388</v>
      </c>
      <c r="C57" s="4"/>
      <c r="D57" s="14" t="s">
        <v>10</v>
      </c>
      <c r="F57" s="4" t="e">
        <f>NA()</f>
        <v>#N/A</v>
      </c>
      <c r="G57" s="110">
        <f t="shared" si="7"/>
        <v>0</v>
      </c>
      <c r="H57" s="275">
        <f t="shared" si="8"/>
        <v>0</v>
      </c>
      <c r="J57" s="275">
        <f t="shared" si="9"/>
        <v>0</v>
      </c>
      <c r="K57" s="39">
        <f t="shared" si="10"/>
        <v>0</v>
      </c>
      <c r="O57" s="6"/>
      <c r="P57" s="6"/>
      <c r="Q57" s="6"/>
      <c r="R57" s="6"/>
      <c r="X57" s="6"/>
      <c r="Y57" s="6"/>
      <c r="Z57" s="6"/>
      <c r="AA57" s="6"/>
      <c r="AH57" s="6"/>
      <c r="AI57" s="6"/>
      <c r="AJ57" s="6"/>
      <c r="AK57" s="6"/>
    </row>
    <row r="58" spans="2:37" ht="15" hidden="1" customHeight="1">
      <c r="B58" s="4" t="s">
        <v>518</v>
      </c>
      <c r="C58" s="4"/>
      <c r="D58" s="14" t="s">
        <v>16</v>
      </c>
      <c r="F58" s="4" t="e">
        <f>NA()</f>
        <v>#N/A</v>
      </c>
      <c r="G58" s="110">
        <f t="shared" si="7"/>
        <v>0</v>
      </c>
      <c r="H58" s="275">
        <f t="shared" si="8"/>
        <v>0</v>
      </c>
      <c r="J58" s="275">
        <f t="shared" si="9"/>
        <v>0</v>
      </c>
      <c r="K58" s="39">
        <f t="shared" si="10"/>
        <v>0</v>
      </c>
      <c r="O58" s="6"/>
      <c r="P58" s="6"/>
      <c r="Q58" s="6"/>
      <c r="R58" s="6"/>
      <c r="X58" s="6"/>
      <c r="Y58" s="6"/>
      <c r="Z58" s="6"/>
      <c r="AA58" s="6"/>
      <c r="AH58" s="6"/>
      <c r="AI58" s="6"/>
      <c r="AJ58" s="6"/>
      <c r="AK58" s="6"/>
    </row>
    <row r="59" spans="2:37" ht="15" hidden="1" customHeight="1">
      <c r="B59" s="4" t="s">
        <v>522</v>
      </c>
      <c r="C59" s="4"/>
      <c r="D59" s="14" t="s">
        <v>10</v>
      </c>
      <c r="F59" s="4" t="e">
        <f>NA()</f>
        <v>#N/A</v>
      </c>
      <c r="G59" s="110">
        <f t="shared" si="7"/>
        <v>0</v>
      </c>
      <c r="H59" s="275">
        <f t="shared" si="8"/>
        <v>0</v>
      </c>
      <c r="J59" s="275">
        <f t="shared" si="9"/>
        <v>0</v>
      </c>
      <c r="K59" s="39">
        <f t="shared" si="10"/>
        <v>0</v>
      </c>
      <c r="O59" s="6"/>
      <c r="P59" s="6"/>
      <c r="Q59" s="6"/>
      <c r="R59" s="6"/>
      <c r="X59" s="6"/>
      <c r="Y59" s="6"/>
      <c r="Z59" s="6"/>
      <c r="AA59" s="6"/>
      <c r="AH59" s="6"/>
      <c r="AI59" s="6"/>
      <c r="AJ59" s="6"/>
      <c r="AK59" s="6"/>
    </row>
    <row r="60" spans="2:37" ht="15" hidden="1" customHeight="1">
      <c r="B60" s="4" t="s">
        <v>519</v>
      </c>
      <c r="C60" s="4"/>
      <c r="D60" s="14" t="s">
        <v>39</v>
      </c>
      <c r="F60" s="4" t="e">
        <f>NA()</f>
        <v>#N/A</v>
      </c>
      <c r="G60" s="110">
        <f t="shared" si="7"/>
        <v>0</v>
      </c>
      <c r="H60" s="275">
        <f t="shared" si="8"/>
        <v>0</v>
      </c>
      <c r="J60" s="275">
        <f t="shared" si="9"/>
        <v>0</v>
      </c>
      <c r="K60" s="39">
        <f t="shared" si="10"/>
        <v>0</v>
      </c>
      <c r="O60" s="6"/>
      <c r="P60" s="6"/>
      <c r="Q60" s="6"/>
      <c r="R60" s="6"/>
      <c r="X60" s="6"/>
      <c r="Y60" s="6"/>
      <c r="Z60" s="6"/>
      <c r="AA60" s="6"/>
      <c r="AH60" s="6"/>
      <c r="AI60" s="6"/>
      <c r="AJ60" s="6"/>
      <c r="AK60" s="6"/>
    </row>
    <row r="61" spans="2:37" ht="15" hidden="1" customHeight="1">
      <c r="B61" s="4" t="s">
        <v>509</v>
      </c>
      <c r="C61" s="4"/>
      <c r="D61" s="14" t="s">
        <v>39</v>
      </c>
      <c r="F61" s="4" t="e">
        <f>NA()</f>
        <v>#N/A</v>
      </c>
      <c r="G61" s="110">
        <f t="shared" si="7"/>
        <v>0</v>
      </c>
      <c r="H61" s="275">
        <f t="shared" si="8"/>
        <v>0</v>
      </c>
      <c r="J61" s="275">
        <f t="shared" si="9"/>
        <v>0</v>
      </c>
      <c r="K61" s="39">
        <f t="shared" si="10"/>
        <v>0</v>
      </c>
      <c r="O61" s="6"/>
      <c r="P61" s="6"/>
      <c r="Q61" s="6"/>
      <c r="R61" s="6"/>
      <c r="X61" s="6"/>
      <c r="Y61" s="6"/>
      <c r="Z61" s="6"/>
      <c r="AA61" s="6"/>
      <c r="AH61" s="6"/>
      <c r="AI61" s="6"/>
      <c r="AJ61" s="6"/>
      <c r="AK61" s="6"/>
    </row>
    <row r="62" spans="2:37" ht="15" hidden="1" customHeight="1">
      <c r="B62" s="4" t="s">
        <v>365</v>
      </c>
      <c r="C62" s="4"/>
      <c r="D62" s="14" t="s">
        <v>10</v>
      </c>
      <c r="F62" s="4" t="e">
        <f>NA()</f>
        <v>#N/A</v>
      </c>
      <c r="G62" s="110">
        <f t="shared" si="7"/>
        <v>0</v>
      </c>
      <c r="H62" s="275">
        <f t="shared" si="8"/>
        <v>0</v>
      </c>
      <c r="J62" s="275">
        <f t="shared" si="9"/>
        <v>0</v>
      </c>
      <c r="K62" s="39">
        <f t="shared" si="10"/>
        <v>0</v>
      </c>
      <c r="O62" s="6"/>
      <c r="P62" s="6"/>
      <c r="Q62" s="6"/>
      <c r="R62" s="6"/>
      <c r="X62" s="6"/>
      <c r="Y62" s="6"/>
      <c r="Z62" s="6"/>
      <c r="AA62" s="6"/>
      <c r="AH62" s="6"/>
      <c r="AI62" s="6"/>
      <c r="AJ62" s="6"/>
      <c r="AK62" s="6"/>
    </row>
    <row r="63" spans="2:37" ht="15" customHeight="1">
      <c r="B63" s="236" t="s">
        <v>765</v>
      </c>
      <c r="C63" s="58"/>
      <c r="D63" s="59"/>
      <c r="E63" s="58"/>
      <c r="F63" s="58"/>
      <c r="G63" s="112"/>
      <c r="H63" s="274"/>
      <c r="I63" s="61"/>
      <c r="J63" s="274"/>
      <c r="K63" s="274"/>
      <c r="O63" s="6"/>
      <c r="P63" s="6"/>
      <c r="Q63" s="6"/>
      <c r="R63" s="6"/>
      <c r="X63" s="6"/>
      <c r="Y63" s="6"/>
      <c r="Z63" s="6"/>
      <c r="AA63" s="6"/>
      <c r="AH63" s="6"/>
      <c r="AI63" s="6"/>
      <c r="AJ63" s="6"/>
      <c r="AK63" s="6"/>
    </row>
    <row r="64" spans="2:37" ht="15" hidden="1" customHeight="1">
      <c r="B64" s="4" t="s">
        <v>392</v>
      </c>
      <c r="C64" s="4"/>
      <c r="D64" s="14" t="s">
        <v>10</v>
      </c>
      <c r="F64" s="4" t="e">
        <f>NA()</f>
        <v>#N/A</v>
      </c>
      <c r="G64" s="110">
        <f>IF(ISNA(F64),0,INDEX(IF(UPPER(RIGHT(F64,1))=Low,UnitCostLow, IF(UPPER(RIGHT(F64,1))=High,UnitCostHigh,UnitCostSpecified)),MATCH(UPPER(LEFT(F64,LEN(F64)-1)),CostCode,0)))</f>
        <v>0</v>
      </c>
      <c r="H64" s="275">
        <f>G64*E64</f>
        <v>0</v>
      </c>
      <c r="J64" s="275">
        <f>H64*I64</f>
        <v>0</v>
      </c>
      <c r="K64" s="39">
        <f>+H64*(1-I64)</f>
        <v>0</v>
      </c>
      <c r="O64" s="6"/>
      <c r="P64" s="6"/>
      <c r="Q64" s="6"/>
      <c r="R64" s="6"/>
      <c r="X64" s="6"/>
      <c r="Y64" s="6"/>
      <c r="Z64" s="6"/>
      <c r="AA64" s="6"/>
      <c r="AH64" s="6"/>
      <c r="AI64" s="6"/>
      <c r="AJ64" s="6"/>
      <c r="AK64" s="6"/>
    </row>
    <row r="65" spans="1:69" ht="15" hidden="1" customHeight="1">
      <c r="B65" s="4" t="s">
        <v>393</v>
      </c>
      <c r="C65" s="4"/>
      <c r="D65" s="14" t="s">
        <v>10</v>
      </c>
      <c r="F65" s="4" t="e">
        <f>NA()</f>
        <v>#N/A</v>
      </c>
      <c r="G65" s="110">
        <f>IF(ISNA(F65),0,INDEX(IF(UPPER(RIGHT(F65,1))=Low,UnitCostLow, IF(UPPER(RIGHT(F65,1))=High,UnitCostHigh,UnitCostSpecified)),MATCH(UPPER(LEFT(F65,LEN(F65)-1)),CostCode,0)))</f>
        <v>0</v>
      </c>
      <c r="H65" s="275">
        <f>G65*E65</f>
        <v>0</v>
      </c>
      <c r="J65" s="275">
        <f>H65*I65</f>
        <v>0</v>
      </c>
      <c r="K65" s="39">
        <f>+H65*(1-I65)</f>
        <v>0</v>
      </c>
      <c r="O65" s="6"/>
      <c r="P65" s="6"/>
      <c r="Q65" s="6"/>
      <c r="R65" s="6"/>
      <c r="X65" s="6"/>
      <c r="Y65" s="6"/>
      <c r="Z65" s="6"/>
      <c r="AA65" s="6"/>
      <c r="AH65" s="6"/>
      <c r="AI65" s="6"/>
      <c r="AJ65" s="6"/>
      <c r="AK65" s="6"/>
    </row>
    <row r="66" spans="1:69" ht="15" hidden="1" customHeight="1">
      <c r="B66" s="4" t="s">
        <v>394</v>
      </c>
      <c r="C66" s="4"/>
      <c r="D66" s="14" t="s">
        <v>211</v>
      </c>
      <c r="F66" s="4" t="e">
        <f>NA()</f>
        <v>#N/A</v>
      </c>
      <c r="G66" s="110">
        <f>IF(ISNA(F66),0,INDEX(IF(UPPER(RIGHT(F66,1))=Low,UnitCostLow, IF(UPPER(RIGHT(F66,1))=High,UnitCostHigh,UnitCostSpecified)),MATCH(UPPER(LEFT(F66,LEN(F66)-1)),CostCode,0)))</f>
        <v>0</v>
      </c>
      <c r="H66" s="275">
        <f>G66*E66</f>
        <v>0</v>
      </c>
      <c r="J66" s="275">
        <f>H66*I66</f>
        <v>0</v>
      </c>
      <c r="K66" s="39">
        <f>+H66*(1-I66)</f>
        <v>0</v>
      </c>
      <c r="O66" s="6"/>
      <c r="P66" s="6"/>
      <c r="Q66" s="6"/>
      <c r="R66" s="6"/>
      <c r="X66" s="6"/>
      <c r="Y66" s="6"/>
      <c r="Z66" s="6"/>
      <c r="AA66" s="6"/>
      <c r="AH66" s="6"/>
      <c r="AI66" s="6"/>
      <c r="AJ66" s="6"/>
      <c r="AK66" s="6"/>
    </row>
    <row r="67" spans="1:69" ht="15" customHeight="1">
      <c r="B67" s="58" t="s">
        <v>23</v>
      </c>
      <c r="C67" s="58"/>
      <c r="D67" s="59"/>
      <c r="E67" s="58"/>
      <c r="F67" s="58"/>
      <c r="G67" s="112"/>
      <c r="H67" s="274"/>
      <c r="I67" s="65"/>
      <c r="J67" s="279"/>
      <c r="K67" s="66"/>
      <c r="O67" s="6"/>
      <c r="P67" s="6"/>
      <c r="Q67" s="6"/>
      <c r="R67" s="6"/>
      <c r="X67" s="6"/>
      <c r="Y67" s="6"/>
      <c r="Z67" s="6"/>
      <c r="AA67" s="6"/>
      <c r="AH67" s="6"/>
      <c r="AI67" s="6"/>
      <c r="AJ67" s="6"/>
      <c r="AK67" s="6"/>
    </row>
    <row r="68" spans="1:69" ht="15" hidden="1" customHeight="1">
      <c r="B68" s="4" t="s">
        <v>367</v>
      </c>
      <c r="C68" s="4"/>
      <c r="D68" s="14" t="s">
        <v>9</v>
      </c>
      <c r="F68" s="4" t="e">
        <f>NA()</f>
        <v>#N/A</v>
      </c>
      <c r="G68" s="110">
        <v>30000</v>
      </c>
      <c r="H68" s="275">
        <f>G68*E68</f>
        <v>0</v>
      </c>
      <c r="I68" s="41"/>
      <c r="J68" s="275">
        <f>H68*I68</f>
        <v>0</v>
      </c>
      <c r="K68" s="42">
        <f>+H68*(1-I68)</f>
        <v>0</v>
      </c>
      <c r="O68" s="6"/>
      <c r="P68" s="6"/>
      <c r="Q68" s="6"/>
      <c r="R68" s="6"/>
      <c r="X68" s="6"/>
      <c r="Y68" s="6"/>
      <c r="Z68" s="6"/>
      <c r="AA68" s="6"/>
      <c r="AH68" s="6"/>
      <c r="AI68" s="6"/>
      <c r="AJ68" s="6"/>
      <c r="AK68" s="6"/>
    </row>
    <row r="69" spans="1:69" ht="15" hidden="1" customHeight="1">
      <c r="B69" s="20" t="s">
        <v>361</v>
      </c>
      <c r="C69" s="20"/>
      <c r="D69" s="21" t="s">
        <v>9</v>
      </c>
      <c r="E69" s="20"/>
      <c r="F69" s="20" t="e">
        <f>NA()</f>
        <v>#N/A</v>
      </c>
      <c r="G69" s="243">
        <v>30000</v>
      </c>
      <c r="H69" s="273">
        <f>G69*E69</f>
        <v>0</v>
      </c>
      <c r="I69" s="41"/>
      <c r="J69" s="317"/>
      <c r="K69" s="42">
        <f>+H69*(1-I69)</f>
        <v>0</v>
      </c>
      <c r="O69" s="6"/>
      <c r="P69" s="6"/>
      <c r="Q69" s="6"/>
      <c r="R69" s="6"/>
      <c r="X69" s="6"/>
      <c r="Y69" s="6"/>
      <c r="Z69" s="6"/>
      <c r="AA69" s="6"/>
      <c r="AH69" s="6"/>
      <c r="AI69" s="6"/>
      <c r="AJ69" s="6"/>
      <c r="AK69" s="6"/>
    </row>
    <row r="70" spans="1:69" ht="15" customHeight="1">
      <c r="B70" s="58" t="s">
        <v>825</v>
      </c>
      <c r="C70" s="58"/>
      <c r="D70" s="59"/>
      <c r="E70" s="58"/>
      <c r="F70" s="58"/>
      <c r="G70" s="112"/>
      <c r="H70" s="274"/>
      <c r="I70" s="63"/>
      <c r="J70" s="274"/>
      <c r="K70" s="64"/>
      <c r="O70" s="6"/>
      <c r="P70" s="6"/>
      <c r="Q70" s="6"/>
      <c r="R70" s="6"/>
      <c r="X70" s="6"/>
      <c r="Y70" s="6"/>
      <c r="Z70" s="6"/>
      <c r="AA70" s="6"/>
      <c r="AH70" s="6"/>
      <c r="AI70" s="6"/>
      <c r="AJ70" s="6"/>
      <c r="AK70" s="6"/>
    </row>
    <row r="71" spans="1:69" ht="15" customHeight="1">
      <c r="B71" s="58" t="s">
        <v>772</v>
      </c>
      <c r="C71" s="58"/>
      <c r="D71" s="59"/>
      <c r="E71" s="58"/>
      <c r="F71" s="58"/>
      <c r="G71" s="112"/>
      <c r="H71" s="274"/>
      <c r="I71" s="63"/>
      <c r="J71" s="274"/>
      <c r="K71" s="64"/>
      <c r="O71" s="6"/>
      <c r="P71" s="6"/>
      <c r="Q71" s="6"/>
      <c r="R71" s="6"/>
      <c r="X71" s="6"/>
      <c r="Y71" s="6"/>
      <c r="Z71" s="6"/>
      <c r="AA71" s="6"/>
      <c r="AH71" s="6"/>
      <c r="AI71" s="6"/>
      <c r="AJ71" s="6"/>
      <c r="AK71" s="6"/>
    </row>
    <row r="72" spans="1:69" ht="15" hidden="1" customHeight="1">
      <c r="B72" s="52" t="s">
        <v>539</v>
      </c>
      <c r="C72" s="4"/>
      <c r="D72" s="14" t="s">
        <v>10</v>
      </c>
      <c r="F72" s="4" t="e">
        <f>NA()</f>
        <v>#N/A</v>
      </c>
      <c r="G72" s="110">
        <f>IF(ISNA(F72),0,INDEX(IF(UPPER(RIGHT(F72,1))=Low,UnitCostLow, IF(UPPER(RIGHT(F72,1))=High,UnitCostHigh,UnitCostSpecified)),MATCH(UPPER(LEFT(F72,LEN(F72)-1)),CostCode,0)))</f>
        <v>0</v>
      </c>
      <c r="H72" s="275">
        <f>G72*E72</f>
        <v>0</v>
      </c>
      <c r="I72" s="38"/>
      <c r="J72" s="275">
        <f>H72*I72</f>
        <v>0</v>
      </c>
      <c r="K72" s="235">
        <f>+H72*(1-I72)</f>
        <v>0</v>
      </c>
      <c r="O72" s="6"/>
      <c r="P72" s="6"/>
      <c r="Q72" s="6"/>
      <c r="R72" s="6"/>
      <c r="X72" s="6"/>
      <c r="Y72" s="6"/>
      <c r="Z72" s="6"/>
      <c r="AA72" s="6"/>
      <c r="AH72" s="6"/>
      <c r="AI72" s="6"/>
      <c r="AJ72" s="6"/>
      <c r="AK72" s="6"/>
    </row>
    <row r="73" spans="1:69" s="103" customFormat="1" ht="15" hidden="1" customHeight="1">
      <c r="A73" s="6"/>
      <c r="B73" s="52" t="s">
        <v>405</v>
      </c>
      <c r="C73" s="4"/>
      <c r="D73" s="14" t="s">
        <v>239</v>
      </c>
      <c r="E73" s="4"/>
      <c r="F73" s="4" t="e">
        <f>NA()</f>
        <v>#N/A</v>
      </c>
      <c r="G73" s="110">
        <v>100000</v>
      </c>
      <c r="H73" s="275">
        <f>G73*E73</f>
        <v>0</v>
      </c>
      <c r="I73" s="38"/>
      <c r="J73" s="275">
        <f>H73*I73</f>
        <v>0</v>
      </c>
      <c r="K73" s="39">
        <f>+H73*(1-I73)</f>
        <v>0</v>
      </c>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row>
    <row r="74" spans="1:69" ht="15" hidden="1" customHeight="1">
      <c r="B74" s="52" t="s">
        <v>28</v>
      </c>
      <c r="C74" s="4"/>
      <c r="D74" s="14" t="s">
        <v>22</v>
      </c>
      <c r="F74" s="4" t="e">
        <f>NA()</f>
        <v>#N/A</v>
      </c>
      <c r="G74" s="110">
        <f>IF(ISNA(F74),0,INDEX(IF(UPPER(RIGHT(F74,1))=Low,UnitCostLow, IF(UPPER(RIGHT(F74,1))=High,UnitCostHigh,UnitCostSpecified)),MATCH(UPPER(LEFT(F74,LEN(F74)-1)),CostCode,0)))</f>
        <v>0</v>
      </c>
      <c r="H74" s="275">
        <f>G74*E74</f>
        <v>0</v>
      </c>
      <c r="I74" s="38"/>
      <c r="J74" s="275">
        <f>H74*I74</f>
        <v>0</v>
      </c>
      <c r="K74" s="235">
        <f>+H74*(1-I74)</f>
        <v>0</v>
      </c>
      <c r="O74" s="6"/>
      <c r="P74" s="6"/>
      <c r="Q74" s="6"/>
      <c r="R74" s="6"/>
      <c r="X74" s="6"/>
      <c r="Y74" s="6"/>
      <c r="Z74" s="6"/>
      <c r="AA74" s="6"/>
      <c r="AH74" s="6"/>
      <c r="AI74" s="6"/>
      <c r="AJ74" s="6"/>
      <c r="AK74" s="6"/>
    </row>
    <row r="75" spans="1:69" ht="15" customHeight="1">
      <c r="B75" s="310"/>
      <c r="C75" s="310"/>
      <c r="D75" s="311"/>
      <c r="E75" s="310"/>
      <c r="F75" s="310"/>
      <c r="G75" s="318" t="s">
        <v>783</v>
      </c>
      <c r="H75" s="313">
        <f>SUM(H72:H74)+0.0001</f>
        <v>1E-4</v>
      </c>
      <c r="I75" s="312"/>
      <c r="J75" s="313"/>
      <c r="K75" s="313"/>
      <c r="O75" s="6"/>
      <c r="P75" s="6"/>
      <c r="Q75" s="6"/>
      <c r="R75" s="6"/>
      <c r="X75" s="6"/>
      <c r="Y75" s="6"/>
      <c r="Z75" s="6"/>
      <c r="AA75" s="6"/>
      <c r="AH75" s="6"/>
      <c r="AI75" s="6"/>
      <c r="AJ75" s="6"/>
      <c r="AK75" s="6"/>
    </row>
    <row r="76" spans="1:69" ht="15" customHeight="1">
      <c r="B76" s="20" t="s">
        <v>782</v>
      </c>
      <c r="C76" s="161"/>
      <c r="D76" s="21" t="s">
        <v>60</v>
      </c>
      <c r="E76" s="227"/>
      <c r="F76" s="20"/>
      <c r="G76" s="295"/>
      <c r="H76" s="273"/>
      <c r="I76" s="41"/>
      <c r="J76" s="273"/>
      <c r="K76" s="273"/>
      <c r="O76" s="6"/>
      <c r="P76" s="6"/>
      <c r="Q76" s="6"/>
      <c r="R76" s="6"/>
      <c r="X76" s="6"/>
      <c r="Y76" s="6"/>
      <c r="Z76" s="6"/>
      <c r="AA76" s="6"/>
      <c r="AH76" s="6"/>
      <c r="AI76" s="6"/>
      <c r="AJ76" s="6"/>
      <c r="AK76" s="6"/>
    </row>
    <row r="77" spans="1:69" ht="15" customHeight="1" thickBot="1">
      <c r="B77" s="36"/>
      <c r="C77" s="314"/>
      <c r="D77" s="43"/>
      <c r="E77" s="36"/>
      <c r="F77" s="36"/>
      <c r="G77" s="319" t="s">
        <v>784</v>
      </c>
      <c r="H77" s="315">
        <f>H75*E76</f>
        <v>0</v>
      </c>
      <c r="I77" s="40"/>
      <c r="J77" s="280"/>
      <c r="K77" s="280">
        <f>H77</f>
        <v>0</v>
      </c>
      <c r="O77" s="6"/>
      <c r="P77" s="6"/>
      <c r="Q77" s="6"/>
      <c r="R77" s="6"/>
      <c r="X77" s="6"/>
      <c r="Y77" s="6"/>
      <c r="Z77" s="6"/>
      <c r="AA77" s="6"/>
      <c r="AH77" s="6"/>
      <c r="AI77" s="6"/>
      <c r="AJ77" s="6"/>
      <c r="AK77" s="6"/>
    </row>
    <row r="78" spans="1:69" ht="15" customHeight="1">
      <c r="B78" s="262"/>
      <c r="C78" s="262"/>
      <c r="D78" s="74"/>
      <c r="E78" s="75"/>
      <c r="F78" s="262"/>
      <c r="G78" s="268" t="s">
        <v>437</v>
      </c>
      <c r="H78" s="276">
        <f>SUM(H5:H69)+H77+0.0001</f>
        <v>1E-4</v>
      </c>
      <c r="I78" s="116"/>
      <c r="J78" s="276">
        <f>SUM(J5:J69)+J77</f>
        <v>0</v>
      </c>
      <c r="K78" s="276">
        <f>SUM(K5:K69)+K77</f>
        <v>0</v>
      </c>
      <c r="O78" s="6"/>
      <c r="P78" s="6"/>
      <c r="Q78" s="6"/>
      <c r="R78" s="6"/>
      <c r="X78" s="6"/>
      <c r="Y78" s="6"/>
      <c r="Z78" s="6"/>
      <c r="AA78" s="6"/>
      <c r="AH78" s="6"/>
      <c r="AI78" s="6"/>
      <c r="AJ78" s="6"/>
      <c r="AK78" s="6"/>
    </row>
    <row r="79" spans="1:69" ht="15" customHeight="1" thickBot="1">
      <c r="B79" s="175"/>
      <c r="C79" s="175"/>
      <c r="D79" s="24"/>
      <c r="E79" s="50"/>
      <c r="F79" s="23"/>
      <c r="G79" s="263" t="s">
        <v>438</v>
      </c>
      <c r="H79" s="175"/>
      <c r="I79" s="115"/>
      <c r="J79" s="316">
        <f>J78/H78</f>
        <v>0</v>
      </c>
      <c r="K79" s="316">
        <f>K78/H78</f>
        <v>0</v>
      </c>
      <c r="O79" s="6"/>
      <c r="P79" s="6"/>
      <c r="Q79" s="6"/>
      <c r="R79" s="6"/>
      <c r="X79" s="6"/>
      <c r="Y79" s="6"/>
      <c r="Z79" s="6"/>
      <c r="AA79" s="6"/>
      <c r="AH79" s="6"/>
      <c r="AI79" s="6"/>
      <c r="AJ79" s="6"/>
      <c r="AK79" s="6"/>
    </row>
    <row r="80" spans="1:69">
      <c r="B80" s="20" t="s">
        <v>533</v>
      </c>
      <c r="C80" s="20"/>
      <c r="D80" s="21"/>
      <c r="E80" s="20"/>
      <c r="F80" s="20"/>
      <c r="G80" s="243"/>
      <c r="H80" s="22"/>
      <c r="O80" s="6"/>
      <c r="P80" s="6"/>
      <c r="Q80" s="6"/>
      <c r="R80" s="6"/>
      <c r="X80" s="6"/>
      <c r="Y80" s="6"/>
      <c r="Z80" s="6"/>
      <c r="AA80" s="6"/>
      <c r="AH80" s="6"/>
      <c r="AI80" s="6"/>
      <c r="AJ80" s="6"/>
      <c r="AK80" s="6"/>
    </row>
    <row r="81" spans="2:37">
      <c r="E81" s="6"/>
      <c r="F81" s="6"/>
      <c r="O81" s="6"/>
      <c r="P81" s="6"/>
      <c r="Q81" s="6"/>
      <c r="R81" s="6"/>
      <c r="X81" s="6"/>
      <c r="Y81" s="6"/>
      <c r="Z81" s="6"/>
      <c r="AA81" s="6"/>
      <c r="AH81" s="6"/>
      <c r="AI81" s="6"/>
      <c r="AJ81" s="6"/>
      <c r="AK81" s="6"/>
    </row>
    <row r="82" spans="2:37">
      <c r="B82" s="4"/>
      <c r="C82" s="4"/>
      <c r="E82" s="6"/>
      <c r="F82" s="6"/>
      <c r="O82" s="6"/>
      <c r="P82" s="6"/>
      <c r="Q82" s="6"/>
      <c r="R82" s="6"/>
      <c r="X82" s="6"/>
      <c r="Y82" s="6"/>
      <c r="Z82" s="6"/>
      <c r="AA82" s="6"/>
      <c r="AH82" s="6"/>
      <c r="AI82" s="6"/>
      <c r="AJ82" s="6"/>
      <c r="AK82" s="6"/>
    </row>
    <row r="83" spans="2:37">
      <c r="B83" s="4"/>
      <c r="C83" s="4"/>
      <c r="E83" s="6"/>
      <c r="F83" s="6"/>
      <c r="O83" s="6"/>
      <c r="P83" s="6"/>
      <c r="Q83" s="6"/>
      <c r="R83" s="6"/>
      <c r="X83" s="6"/>
      <c r="Y83" s="6"/>
      <c r="Z83" s="6"/>
      <c r="AA83" s="6"/>
      <c r="AH83" s="6"/>
      <c r="AI83" s="6"/>
      <c r="AJ83" s="6"/>
      <c r="AK83" s="6"/>
    </row>
    <row r="84" spans="2:37">
      <c r="B84" s="52"/>
      <c r="C84" s="52"/>
      <c r="D84" s="89"/>
      <c r="E84" s="52"/>
      <c r="F84" s="52"/>
      <c r="G84" s="119"/>
      <c r="H84" s="54"/>
      <c r="I84" s="55"/>
      <c r="J84" s="54"/>
      <c r="K84" s="56"/>
      <c r="O84" s="6"/>
      <c r="P84" s="6"/>
      <c r="Q84" s="6"/>
      <c r="R84" s="6"/>
      <c r="X84" s="6"/>
      <c r="Y84" s="6"/>
      <c r="Z84" s="6"/>
      <c r="AA84" s="6"/>
      <c r="AH84" s="6"/>
      <c r="AI84" s="6"/>
      <c r="AJ84" s="6"/>
      <c r="AK84" s="6"/>
    </row>
    <row r="85" spans="2:37">
      <c r="B85" s="52"/>
      <c r="C85" s="52"/>
      <c r="D85" s="89"/>
      <c r="E85" s="52"/>
      <c r="F85" s="52"/>
      <c r="G85" s="119"/>
      <c r="H85" s="54"/>
      <c r="I85" s="55"/>
      <c r="J85" s="54"/>
      <c r="K85" s="56"/>
      <c r="O85" s="6"/>
      <c r="P85" s="6"/>
      <c r="Q85" s="6"/>
      <c r="R85" s="6"/>
      <c r="X85" s="6"/>
      <c r="Y85" s="6"/>
      <c r="Z85" s="6"/>
      <c r="AA85" s="6"/>
      <c r="AH85" s="6"/>
      <c r="AI85" s="6"/>
      <c r="AJ85" s="6"/>
      <c r="AK85" s="6"/>
    </row>
    <row r="86" spans="2:37">
      <c r="B86" s="4"/>
      <c r="C86" s="4"/>
      <c r="D86" s="14"/>
      <c r="H86" s="3"/>
      <c r="I86" s="38"/>
      <c r="J86" s="3"/>
      <c r="K86" s="39"/>
      <c r="O86" s="6"/>
      <c r="P86" s="6"/>
      <c r="Q86" s="6"/>
      <c r="R86" s="6"/>
      <c r="X86" s="6"/>
      <c r="Y86" s="6"/>
      <c r="Z86" s="6"/>
      <c r="AA86" s="6"/>
      <c r="AH86" s="6"/>
      <c r="AI86" s="6"/>
      <c r="AJ86" s="6"/>
      <c r="AK86" s="6"/>
    </row>
    <row r="87" spans="2:37">
      <c r="B87" s="4"/>
      <c r="C87" s="4"/>
      <c r="D87" s="14"/>
      <c r="H87" s="3"/>
      <c r="I87" s="38"/>
      <c r="J87" s="3"/>
      <c r="K87" s="39"/>
      <c r="O87" s="6"/>
      <c r="P87" s="6"/>
      <c r="Q87" s="6"/>
      <c r="R87" s="6"/>
      <c r="X87" s="6"/>
      <c r="Y87" s="6"/>
      <c r="Z87" s="6"/>
      <c r="AA87" s="6"/>
      <c r="AH87" s="6"/>
      <c r="AI87" s="6"/>
      <c r="AJ87" s="6"/>
      <c r="AK87" s="6"/>
    </row>
    <row r="88" spans="2:37">
      <c r="B88" s="4"/>
      <c r="C88" s="4"/>
      <c r="D88" s="14"/>
      <c r="H88" s="3"/>
      <c r="I88" s="38"/>
      <c r="J88" s="3"/>
      <c r="K88" s="39"/>
      <c r="O88" s="6"/>
      <c r="P88" s="6"/>
      <c r="Q88" s="6"/>
      <c r="R88" s="6"/>
      <c r="X88" s="6"/>
      <c r="Y88" s="6"/>
      <c r="Z88" s="6"/>
      <c r="AA88" s="6"/>
      <c r="AH88" s="6"/>
      <c r="AI88" s="6"/>
      <c r="AJ88" s="6"/>
      <c r="AK88" s="6"/>
    </row>
    <row r="89" spans="2:37">
      <c r="B89" s="4"/>
      <c r="C89" s="4"/>
      <c r="D89" s="14"/>
      <c r="H89" s="3"/>
      <c r="I89" s="38"/>
      <c r="J89" s="3"/>
      <c r="K89" s="39"/>
      <c r="O89" s="6"/>
      <c r="P89" s="6"/>
      <c r="Q89" s="6"/>
      <c r="R89" s="6"/>
      <c r="X89" s="6"/>
      <c r="Y89" s="6"/>
      <c r="Z89" s="6"/>
      <c r="AA89" s="6"/>
      <c r="AH89" s="6"/>
      <c r="AI89" s="6"/>
      <c r="AJ89" s="6"/>
      <c r="AK89" s="6"/>
    </row>
    <row r="90" spans="2:37">
      <c r="B90" s="4"/>
      <c r="C90" s="4"/>
      <c r="D90" s="14"/>
      <c r="H90" s="3"/>
      <c r="I90" s="38"/>
      <c r="J90" s="3"/>
      <c r="K90" s="39"/>
      <c r="O90" s="6"/>
      <c r="P90" s="6"/>
      <c r="Q90" s="6"/>
      <c r="R90" s="6"/>
      <c r="X90" s="6"/>
      <c r="Y90" s="6"/>
      <c r="Z90" s="6"/>
      <c r="AA90" s="6"/>
      <c r="AH90" s="6"/>
      <c r="AI90" s="6"/>
      <c r="AJ90" s="6"/>
      <c r="AK90" s="6"/>
    </row>
    <row r="91" spans="2:37">
      <c r="B91" s="4"/>
      <c r="C91" s="4"/>
      <c r="D91" s="14"/>
      <c r="H91" s="3"/>
      <c r="I91" s="38"/>
      <c r="J91" s="3"/>
      <c r="K91" s="39"/>
      <c r="O91" s="6"/>
      <c r="P91" s="6"/>
      <c r="Q91" s="6"/>
      <c r="R91" s="6"/>
      <c r="X91" s="6"/>
      <c r="Y91" s="6"/>
      <c r="Z91" s="6"/>
      <c r="AA91" s="6"/>
      <c r="AH91" s="6"/>
      <c r="AI91" s="6"/>
      <c r="AJ91" s="6"/>
      <c r="AK91" s="6"/>
    </row>
    <row r="92" spans="2:37">
      <c r="E92" s="6"/>
      <c r="F92" s="6"/>
      <c r="O92" s="6"/>
      <c r="P92" s="6"/>
      <c r="Q92" s="6"/>
      <c r="R92" s="6"/>
      <c r="X92" s="6"/>
      <c r="Y92" s="6"/>
      <c r="Z92" s="6"/>
      <c r="AA92" s="6"/>
      <c r="AH92" s="6"/>
      <c r="AI92" s="6"/>
      <c r="AJ92" s="6"/>
      <c r="AK92" s="6"/>
    </row>
    <row r="93" spans="2:37">
      <c r="B93" s="4"/>
      <c r="C93" s="4"/>
      <c r="E93" s="6"/>
      <c r="F93" s="6"/>
      <c r="O93" s="6"/>
      <c r="P93" s="6"/>
      <c r="Q93" s="6"/>
      <c r="R93" s="6"/>
      <c r="X93" s="6"/>
      <c r="Y93" s="6"/>
      <c r="Z93" s="6"/>
      <c r="AH93" s="6"/>
      <c r="AI93" s="6"/>
      <c r="AJ93" s="6"/>
    </row>
    <row r="94" spans="2:37">
      <c r="B94" s="52"/>
      <c r="C94" s="52"/>
      <c r="D94" s="89"/>
      <c r="E94" s="52"/>
      <c r="F94" s="52"/>
      <c r="G94" s="119"/>
      <c r="H94" s="54"/>
      <c r="I94" s="55"/>
      <c r="J94" s="54"/>
      <c r="K94" s="56"/>
      <c r="O94" s="6"/>
      <c r="P94" s="6"/>
      <c r="Q94" s="6"/>
      <c r="R94" s="6"/>
      <c r="X94" s="6"/>
      <c r="Y94" s="6"/>
      <c r="Z94" s="6"/>
      <c r="AH94" s="6"/>
      <c r="AI94" s="6"/>
      <c r="AJ94" s="6"/>
    </row>
    <row r="95" spans="2:37">
      <c r="B95" s="52"/>
      <c r="C95" s="52"/>
      <c r="D95" s="89"/>
      <c r="E95" s="52"/>
      <c r="F95" s="52"/>
      <c r="H95" s="3"/>
      <c r="I95" s="38"/>
      <c r="J95" s="3"/>
      <c r="K95" s="39"/>
      <c r="O95" s="6"/>
      <c r="P95" s="6"/>
      <c r="Q95" s="6"/>
      <c r="R95" s="6"/>
      <c r="X95" s="6"/>
      <c r="Y95" s="6"/>
      <c r="Z95" s="6"/>
      <c r="AH95" s="6"/>
      <c r="AI95" s="6"/>
      <c r="AJ95" s="6"/>
    </row>
    <row r="96" spans="2:37">
      <c r="B96" s="4"/>
      <c r="C96" s="4"/>
      <c r="D96" s="14"/>
      <c r="H96" s="3"/>
      <c r="I96" s="38"/>
      <c r="J96" s="3"/>
      <c r="K96" s="39"/>
      <c r="O96" s="6"/>
      <c r="P96" s="6"/>
      <c r="Q96" s="6"/>
      <c r="R96" s="6"/>
      <c r="X96" s="6"/>
      <c r="Y96" s="6"/>
      <c r="Z96" s="6"/>
      <c r="AH96" s="6"/>
      <c r="AI96" s="6"/>
      <c r="AJ96" s="6"/>
    </row>
    <row r="97" spans="2:36">
      <c r="B97" s="4"/>
      <c r="C97" s="4"/>
      <c r="D97" s="14"/>
      <c r="H97" s="3"/>
      <c r="I97" s="38"/>
      <c r="J97" s="3"/>
      <c r="K97" s="39"/>
      <c r="O97" s="6"/>
      <c r="P97" s="6"/>
      <c r="Q97" s="6"/>
      <c r="R97" s="6"/>
      <c r="X97" s="6"/>
      <c r="Y97" s="6"/>
      <c r="Z97" s="6"/>
      <c r="AH97" s="6"/>
      <c r="AI97" s="6"/>
      <c r="AJ97" s="6"/>
    </row>
    <row r="98" spans="2:36">
      <c r="B98" s="4"/>
      <c r="C98" s="4"/>
      <c r="D98" s="14"/>
      <c r="H98" s="3"/>
      <c r="I98" s="38"/>
      <c r="J98" s="3"/>
      <c r="K98" s="39"/>
      <c r="O98" s="6"/>
      <c r="P98" s="6"/>
      <c r="Q98" s="6"/>
      <c r="R98" s="6"/>
      <c r="X98" s="6"/>
      <c r="Y98" s="6"/>
      <c r="Z98" s="6"/>
      <c r="AH98" s="6"/>
      <c r="AI98" s="6"/>
      <c r="AJ98" s="6"/>
    </row>
    <row r="99" spans="2:36">
      <c r="B99" s="4"/>
      <c r="C99" s="4"/>
      <c r="E99" s="6"/>
      <c r="F99" s="6"/>
      <c r="I99" s="38"/>
      <c r="J99" s="3"/>
      <c r="K99" s="39"/>
      <c r="M99" s="4"/>
      <c r="N99" s="4"/>
      <c r="P99" s="6"/>
      <c r="Q99" s="6"/>
      <c r="T99" s="38"/>
      <c r="U99" s="3"/>
      <c r="V99" s="39"/>
      <c r="X99" s="6"/>
      <c r="Y99" s="6"/>
      <c r="Z99" s="6"/>
      <c r="AH99" s="6"/>
      <c r="AI99" s="6"/>
      <c r="AJ99" s="6"/>
    </row>
    <row r="100" spans="2:36">
      <c r="B100" s="4"/>
      <c r="C100" s="4"/>
      <c r="D100" s="14"/>
      <c r="H100" s="3"/>
      <c r="I100" s="38"/>
      <c r="J100" s="3"/>
      <c r="K100" s="39"/>
      <c r="M100" s="4"/>
      <c r="N100" s="4"/>
      <c r="O100" s="14"/>
      <c r="S100" s="3"/>
      <c r="T100" s="38"/>
      <c r="U100" s="3"/>
      <c r="V100" s="39"/>
      <c r="X100" s="6"/>
      <c r="Y100" s="6"/>
      <c r="Z100" s="6"/>
      <c r="AH100" s="6"/>
      <c r="AI100" s="6"/>
      <c r="AJ100" s="6"/>
    </row>
    <row r="101" spans="2:36">
      <c r="B101" s="4"/>
      <c r="C101" s="4"/>
      <c r="E101" s="6"/>
      <c r="F101" s="6"/>
      <c r="I101" s="38"/>
      <c r="J101" s="3"/>
      <c r="K101" s="39"/>
      <c r="M101" s="4"/>
      <c r="N101" s="4"/>
      <c r="P101" s="6"/>
      <c r="Q101" s="6"/>
      <c r="T101" s="38"/>
      <c r="U101" s="3"/>
      <c r="V101" s="39"/>
      <c r="X101" s="6"/>
      <c r="Y101" s="6"/>
      <c r="Z101" s="6"/>
      <c r="AH101" s="6"/>
      <c r="AI101" s="6"/>
      <c r="AJ101" s="6"/>
    </row>
    <row r="102" spans="2:36">
      <c r="D102" s="6"/>
      <c r="E102" s="6"/>
      <c r="F102" s="6"/>
      <c r="O102" s="6"/>
      <c r="P102" s="6"/>
      <c r="Q102" s="6"/>
      <c r="X102" s="6"/>
      <c r="Y102" s="6"/>
      <c r="Z102" s="6"/>
      <c r="AH102" s="6"/>
      <c r="AI102" s="6"/>
      <c r="AJ102" s="6"/>
    </row>
    <row r="103" spans="2:36">
      <c r="D103" s="6"/>
      <c r="E103" s="6"/>
      <c r="F103" s="6"/>
      <c r="O103" s="6"/>
      <c r="P103" s="6"/>
      <c r="Q103" s="6"/>
      <c r="X103" s="6"/>
      <c r="Y103" s="6"/>
      <c r="Z103" s="6"/>
      <c r="AH103" s="6"/>
      <c r="AI103" s="6"/>
      <c r="AJ103" s="6"/>
    </row>
    <row r="104" spans="2:36">
      <c r="D104" s="6"/>
      <c r="E104" s="6"/>
      <c r="F104" s="6"/>
      <c r="O104" s="6"/>
      <c r="P104" s="6"/>
      <c r="Q104" s="6"/>
      <c r="X104" s="6"/>
      <c r="Y104" s="6"/>
      <c r="Z104" s="6"/>
      <c r="AH104" s="6"/>
      <c r="AI104" s="6"/>
      <c r="AJ104" s="6"/>
    </row>
    <row r="105" spans="2:36">
      <c r="D105" s="6"/>
      <c r="E105" s="6"/>
      <c r="F105" s="6"/>
      <c r="O105" s="6"/>
      <c r="P105" s="6"/>
      <c r="Q105" s="6"/>
      <c r="X105" s="6"/>
      <c r="Y105" s="6"/>
      <c r="Z105" s="6"/>
      <c r="AH105" s="6"/>
      <c r="AI105" s="6"/>
      <c r="AJ105" s="6"/>
    </row>
    <row r="106" spans="2:36">
      <c r="D106" s="6"/>
      <c r="E106" s="6"/>
      <c r="F106" s="6"/>
      <c r="O106" s="6"/>
      <c r="P106" s="6"/>
      <c r="Q106" s="6"/>
      <c r="X106" s="6"/>
      <c r="Y106" s="6"/>
      <c r="Z106" s="6"/>
      <c r="AH106" s="6"/>
      <c r="AI106" s="6"/>
      <c r="AJ106" s="6"/>
    </row>
    <row r="107" spans="2:36">
      <c r="D107" s="6"/>
      <c r="E107" s="6"/>
      <c r="F107" s="6"/>
      <c r="O107" s="6"/>
      <c r="P107" s="6"/>
      <c r="Q107" s="6"/>
      <c r="X107" s="6"/>
      <c r="Y107" s="6"/>
      <c r="Z107" s="6"/>
      <c r="AH107" s="6"/>
      <c r="AI107" s="6"/>
      <c r="AJ107" s="6"/>
    </row>
    <row r="108" spans="2:36">
      <c r="D108" s="6"/>
      <c r="E108" s="6"/>
      <c r="F108" s="6"/>
      <c r="O108" s="6"/>
      <c r="P108" s="6"/>
      <c r="Q108" s="6"/>
      <c r="X108" s="6"/>
      <c r="Y108" s="6"/>
      <c r="Z108" s="6"/>
      <c r="AH108" s="6"/>
      <c r="AI108" s="6"/>
      <c r="AJ108" s="6"/>
    </row>
    <row r="109" spans="2:36">
      <c r="D109" s="6"/>
      <c r="E109" s="6"/>
      <c r="F109" s="6"/>
      <c r="O109" s="6"/>
      <c r="P109" s="6"/>
      <c r="Q109" s="6"/>
      <c r="X109" s="6"/>
      <c r="Y109" s="6"/>
      <c r="Z109" s="6"/>
      <c r="AH109" s="6"/>
      <c r="AI109" s="6"/>
      <c r="AJ109" s="6"/>
    </row>
    <row r="110" spans="2:36">
      <c r="D110" s="6"/>
      <c r="E110" s="6"/>
      <c r="F110" s="6"/>
      <c r="O110" s="6"/>
      <c r="P110" s="6"/>
      <c r="Q110" s="6"/>
      <c r="X110" s="6"/>
      <c r="Y110" s="6"/>
      <c r="Z110" s="6"/>
      <c r="AH110" s="6"/>
      <c r="AI110" s="6"/>
      <c r="AJ110" s="6"/>
    </row>
    <row r="111" spans="2:36">
      <c r="D111" s="6"/>
      <c r="E111" s="6"/>
      <c r="F111" s="6"/>
      <c r="O111" s="6"/>
      <c r="P111" s="6"/>
      <c r="Q111" s="6"/>
      <c r="X111" s="6"/>
      <c r="Y111" s="6"/>
      <c r="Z111" s="6"/>
      <c r="AH111" s="6"/>
      <c r="AI111" s="6"/>
      <c r="AJ111" s="6"/>
    </row>
    <row r="112" spans="2:36">
      <c r="D112" s="6"/>
      <c r="E112" s="6"/>
      <c r="F112" s="6"/>
      <c r="O112" s="6"/>
      <c r="P112" s="6"/>
      <c r="Q112" s="6"/>
      <c r="X112" s="6"/>
      <c r="Y112" s="6"/>
      <c r="Z112" s="6"/>
      <c r="AH112" s="6"/>
      <c r="AI112" s="6"/>
      <c r="AJ112" s="6"/>
    </row>
    <row r="113" spans="4:36">
      <c r="D113" s="6"/>
      <c r="E113" s="6"/>
      <c r="F113" s="6"/>
      <c r="O113" s="6"/>
      <c r="P113" s="6"/>
      <c r="Q113" s="6"/>
      <c r="X113" s="6"/>
      <c r="Y113" s="6"/>
      <c r="Z113" s="6"/>
      <c r="AH113" s="6"/>
      <c r="AI113" s="6"/>
      <c r="AJ113" s="6"/>
    </row>
    <row r="114" spans="4:36">
      <c r="D114" s="6"/>
      <c r="E114" s="6"/>
      <c r="F114" s="6"/>
      <c r="O114" s="6"/>
      <c r="P114" s="6"/>
      <c r="Q114" s="6"/>
      <c r="X114" s="6"/>
      <c r="Y114" s="6"/>
      <c r="Z114" s="6"/>
      <c r="AH114" s="6"/>
      <c r="AI114" s="6"/>
      <c r="AJ114" s="6"/>
    </row>
    <row r="115" spans="4:36">
      <c r="D115" s="6"/>
      <c r="E115" s="6"/>
      <c r="F115" s="6"/>
      <c r="O115" s="6"/>
      <c r="P115" s="6"/>
      <c r="Q115" s="6"/>
      <c r="X115" s="6"/>
      <c r="Y115" s="6"/>
      <c r="Z115" s="6"/>
      <c r="AH115" s="6"/>
      <c r="AI115" s="6"/>
      <c r="AJ115" s="6"/>
    </row>
    <row r="116" spans="4:36">
      <c r="D116" s="6"/>
      <c r="E116" s="6"/>
      <c r="F116" s="6"/>
      <c r="O116" s="6"/>
      <c r="P116" s="6"/>
      <c r="Q116" s="6"/>
      <c r="X116" s="6"/>
      <c r="Y116" s="6"/>
      <c r="Z116" s="6"/>
      <c r="AH116" s="6"/>
      <c r="AI116" s="6"/>
      <c r="AJ116" s="6"/>
    </row>
    <row r="117" spans="4:36">
      <c r="D117" s="6"/>
      <c r="E117" s="6"/>
      <c r="F117" s="6"/>
      <c r="O117" s="6"/>
      <c r="P117" s="6"/>
      <c r="Q117" s="6"/>
      <c r="X117" s="6"/>
      <c r="Y117" s="6"/>
      <c r="Z117" s="6"/>
      <c r="AH117" s="6"/>
      <c r="AI117" s="6"/>
      <c r="AJ117" s="6"/>
    </row>
    <row r="118" spans="4:36">
      <c r="D118" s="6"/>
      <c r="E118" s="6"/>
      <c r="F118" s="6"/>
      <c r="O118" s="6"/>
      <c r="P118" s="6"/>
      <c r="Q118" s="6"/>
      <c r="X118" s="6"/>
      <c r="Y118" s="6"/>
      <c r="Z118" s="6"/>
      <c r="AH118" s="6"/>
      <c r="AI118" s="6"/>
      <c r="AJ118" s="6"/>
    </row>
    <row r="119" spans="4:36">
      <c r="D119" s="6"/>
      <c r="E119" s="6"/>
      <c r="F119" s="6"/>
      <c r="O119" s="6"/>
      <c r="P119" s="6"/>
      <c r="Q119" s="6"/>
      <c r="X119" s="6"/>
      <c r="Y119" s="6"/>
      <c r="Z119" s="6"/>
      <c r="AH119" s="6"/>
      <c r="AI119" s="6"/>
      <c r="AJ119" s="6"/>
    </row>
    <row r="120" spans="4:36">
      <c r="D120" s="6"/>
      <c r="E120" s="6"/>
      <c r="F120" s="6"/>
      <c r="O120" s="6"/>
      <c r="P120" s="6"/>
      <c r="Q120" s="6"/>
      <c r="X120" s="6"/>
      <c r="Y120" s="6"/>
      <c r="Z120" s="6"/>
      <c r="AH120" s="6"/>
      <c r="AI120" s="6"/>
      <c r="AJ120" s="6"/>
    </row>
    <row r="121" spans="4:36">
      <c r="D121" s="6"/>
      <c r="E121" s="6"/>
      <c r="F121" s="6"/>
      <c r="O121" s="6"/>
      <c r="P121" s="6"/>
      <c r="Q121" s="6"/>
      <c r="X121" s="6"/>
      <c r="Y121" s="6"/>
      <c r="Z121" s="6"/>
      <c r="AH121" s="6"/>
      <c r="AI121" s="6"/>
      <c r="AJ121" s="6"/>
    </row>
    <row r="122" spans="4:36">
      <c r="D122" s="6"/>
      <c r="E122" s="6"/>
      <c r="F122" s="6"/>
      <c r="O122" s="6"/>
      <c r="P122" s="6"/>
      <c r="Q122" s="6"/>
      <c r="X122" s="6"/>
      <c r="Y122" s="6"/>
      <c r="Z122" s="6"/>
      <c r="AH122" s="6"/>
      <c r="AI122" s="6"/>
      <c r="AJ122" s="6"/>
    </row>
    <row r="123" spans="4:36">
      <c r="D123" s="6"/>
      <c r="E123" s="6"/>
      <c r="F123" s="6"/>
      <c r="O123" s="6"/>
      <c r="P123" s="6"/>
      <c r="Q123" s="6"/>
      <c r="X123" s="6"/>
      <c r="Y123" s="6"/>
      <c r="Z123" s="6"/>
      <c r="AH123" s="6"/>
      <c r="AI123" s="6"/>
      <c r="AJ123" s="6"/>
    </row>
    <row r="124" spans="4:36">
      <c r="D124" s="6"/>
      <c r="E124" s="6"/>
      <c r="F124" s="6"/>
      <c r="O124" s="6"/>
      <c r="P124" s="6"/>
      <c r="Q124" s="6"/>
      <c r="X124" s="6"/>
      <c r="Y124" s="6"/>
      <c r="Z124" s="6"/>
      <c r="AH124" s="6"/>
      <c r="AI124" s="6"/>
      <c r="AJ124" s="6"/>
    </row>
    <row r="125" spans="4:36">
      <c r="D125" s="6"/>
      <c r="E125" s="6"/>
      <c r="F125" s="6"/>
      <c r="O125" s="6"/>
      <c r="P125" s="6"/>
      <c r="Q125" s="6"/>
      <c r="X125" s="6"/>
      <c r="Y125" s="6"/>
      <c r="Z125" s="6"/>
      <c r="AH125" s="6"/>
      <c r="AI125" s="6"/>
      <c r="AJ125" s="6"/>
    </row>
    <row r="126" spans="4:36">
      <c r="D126" s="6"/>
      <c r="E126" s="6"/>
      <c r="F126" s="6"/>
      <c r="O126" s="6"/>
      <c r="P126" s="6"/>
      <c r="Q126" s="6"/>
      <c r="X126" s="6"/>
      <c r="Y126" s="6"/>
      <c r="Z126" s="6"/>
      <c r="AH126" s="6"/>
      <c r="AI126" s="6"/>
      <c r="AJ126" s="6"/>
    </row>
    <row r="127" spans="4:36">
      <c r="D127" s="6"/>
      <c r="E127" s="6"/>
      <c r="F127" s="6"/>
      <c r="O127" s="6"/>
      <c r="P127" s="6"/>
      <c r="Q127" s="6"/>
      <c r="X127" s="6"/>
      <c r="Y127" s="6"/>
      <c r="Z127" s="6"/>
      <c r="AH127" s="6"/>
      <c r="AI127" s="6"/>
      <c r="AJ127" s="6"/>
    </row>
    <row r="128" spans="4:36">
      <c r="D128" s="6"/>
      <c r="E128" s="6"/>
      <c r="F128" s="6"/>
      <c r="O128" s="6"/>
      <c r="P128" s="6"/>
      <c r="Q128" s="6"/>
      <c r="X128" s="6"/>
      <c r="Y128" s="6"/>
      <c r="Z128" s="6"/>
      <c r="AH128" s="6"/>
      <c r="AI128" s="6"/>
      <c r="AJ128" s="6"/>
    </row>
    <row r="129" spans="4:36">
      <c r="D129" s="6"/>
      <c r="E129" s="6"/>
      <c r="F129" s="6"/>
      <c r="O129" s="6"/>
      <c r="P129" s="6"/>
      <c r="Q129" s="6"/>
      <c r="X129" s="6"/>
      <c r="Y129" s="6"/>
      <c r="Z129" s="6"/>
      <c r="AH129" s="6"/>
      <c r="AI129" s="6"/>
      <c r="AJ129" s="6"/>
    </row>
    <row r="130" spans="4:36">
      <c r="D130" s="6"/>
      <c r="E130" s="6"/>
      <c r="F130" s="6"/>
      <c r="O130" s="6"/>
      <c r="P130" s="6"/>
      <c r="Q130" s="6"/>
      <c r="X130" s="6"/>
      <c r="Y130" s="6"/>
      <c r="Z130" s="6"/>
      <c r="AH130" s="6"/>
      <c r="AI130" s="6"/>
      <c r="AJ130" s="6"/>
    </row>
    <row r="131" spans="4:36">
      <c r="D131" s="6"/>
      <c r="E131" s="6"/>
      <c r="F131" s="6"/>
      <c r="O131" s="6"/>
      <c r="P131" s="6"/>
      <c r="Q131" s="6"/>
      <c r="X131" s="6"/>
      <c r="Y131" s="6"/>
      <c r="Z131" s="6"/>
      <c r="AH131" s="6"/>
      <c r="AI131" s="6"/>
      <c r="AJ131" s="6"/>
    </row>
    <row r="132" spans="4:36">
      <c r="D132" s="6"/>
      <c r="E132" s="6"/>
      <c r="F132" s="6"/>
      <c r="O132" s="6"/>
      <c r="P132" s="6"/>
      <c r="Q132" s="6"/>
      <c r="X132" s="6"/>
      <c r="Y132" s="6"/>
      <c r="Z132" s="6"/>
      <c r="AH132" s="6"/>
      <c r="AI132" s="6"/>
      <c r="AJ132" s="6"/>
    </row>
    <row r="133" spans="4:36">
      <c r="D133" s="6"/>
      <c r="E133" s="6"/>
      <c r="F133" s="6"/>
      <c r="O133" s="6"/>
      <c r="P133" s="6"/>
      <c r="Q133" s="6"/>
      <c r="X133" s="6"/>
      <c r="Y133" s="6"/>
      <c r="Z133" s="6"/>
      <c r="AH133" s="6"/>
      <c r="AI133" s="6"/>
      <c r="AJ133" s="6"/>
    </row>
    <row r="134" spans="4:36">
      <c r="D134" s="6"/>
      <c r="E134" s="6"/>
      <c r="F134" s="6"/>
      <c r="O134" s="6"/>
      <c r="P134" s="6"/>
      <c r="Q134" s="6"/>
      <c r="X134" s="6"/>
      <c r="Y134" s="6"/>
      <c r="Z134" s="6"/>
      <c r="AH134" s="6"/>
      <c r="AI134" s="6"/>
      <c r="AJ134" s="6"/>
    </row>
    <row r="135" spans="4:36">
      <c r="D135" s="6"/>
      <c r="E135" s="6"/>
      <c r="F135" s="6"/>
      <c r="O135" s="6"/>
      <c r="P135" s="6"/>
      <c r="Q135" s="6"/>
      <c r="X135" s="6"/>
      <c r="Y135" s="6"/>
      <c r="Z135" s="6"/>
      <c r="AH135" s="6"/>
      <c r="AI135" s="6"/>
      <c r="AJ135" s="6"/>
    </row>
    <row r="136" spans="4:36">
      <c r="D136" s="6"/>
      <c r="E136" s="6"/>
      <c r="F136" s="6"/>
      <c r="O136" s="6"/>
      <c r="P136" s="6"/>
      <c r="Q136" s="6"/>
      <c r="X136" s="6"/>
      <c r="Y136" s="6"/>
      <c r="Z136" s="6"/>
      <c r="AH136" s="6"/>
      <c r="AI136" s="6"/>
      <c r="AJ136" s="6"/>
    </row>
    <row r="137" spans="4:36">
      <c r="D137" s="6"/>
      <c r="E137" s="6"/>
      <c r="F137" s="6"/>
      <c r="O137" s="6"/>
      <c r="P137" s="6"/>
      <c r="Q137" s="6"/>
      <c r="X137" s="6"/>
      <c r="Y137" s="6"/>
      <c r="Z137" s="6"/>
      <c r="AH137" s="6"/>
      <c r="AI137" s="6"/>
      <c r="AJ137" s="6"/>
    </row>
    <row r="138" spans="4:36">
      <c r="D138" s="6"/>
      <c r="E138" s="6"/>
      <c r="F138" s="6"/>
      <c r="O138" s="6"/>
      <c r="P138" s="6"/>
      <c r="Q138" s="6"/>
      <c r="X138" s="6"/>
      <c r="Y138" s="6"/>
      <c r="Z138" s="6"/>
      <c r="AH138" s="6"/>
      <c r="AI138" s="6"/>
      <c r="AJ138" s="6"/>
    </row>
    <row r="139" spans="4:36">
      <c r="D139" s="6"/>
      <c r="E139" s="6"/>
      <c r="F139" s="6"/>
      <c r="O139" s="6"/>
      <c r="P139" s="6"/>
      <c r="Q139" s="6"/>
      <c r="X139" s="6"/>
      <c r="Y139" s="6"/>
      <c r="Z139" s="6"/>
      <c r="AH139" s="6"/>
      <c r="AI139" s="6"/>
      <c r="AJ139" s="6"/>
    </row>
    <row r="140" spans="4:36">
      <c r="D140" s="6"/>
      <c r="E140" s="6"/>
      <c r="F140" s="6"/>
      <c r="O140" s="6"/>
      <c r="P140" s="6"/>
      <c r="Q140" s="6"/>
      <c r="X140" s="6"/>
      <c r="Y140" s="6"/>
      <c r="Z140" s="6"/>
      <c r="AH140" s="6"/>
      <c r="AI140" s="6"/>
      <c r="AJ140" s="6"/>
    </row>
    <row r="141" spans="4:36">
      <c r="D141" s="6"/>
      <c r="E141" s="6"/>
      <c r="F141" s="6"/>
      <c r="O141" s="6"/>
      <c r="P141" s="6"/>
      <c r="Q141" s="6"/>
      <c r="X141" s="6"/>
      <c r="Y141" s="6"/>
      <c r="Z141" s="6"/>
      <c r="AH141" s="6"/>
      <c r="AI141" s="6"/>
      <c r="AJ141" s="6"/>
    </row>
    <row r="142" spans="4:36">
      <c r="D142" s="6"/>
      <c r="E142" s="6"/>
      <c r="F142" s="6"/>
      <c r="O142" s="6"/>
      <c r="P142" s="6"/>
      <c r="Q142" s="6"/>
      <c r="X142" s="6"/>
      <c r="Y142" s="6"/>
      <c r="Z142" s="6"/>
      <c r="AH142" s="6"/>
      <c r="AI142" s="6"/>
      <c r="AJ142" s="6"/>
    </row>
    <row r="143" spans="4:36">
      <c r="D143" s="6"/>
      <c r="E143" s="6"/>
      <c r="F143" s="6"/>
      <c r="O143" s="6"/>
      <c r="P143" s="6"/>
      <c r="Q143" s="6"/>
      <c r="X143" s="6"/>
      <c r="Y143" s="6"/>
      <c r="Z143" s="6"/>
      <c r="AH143" s="6"/>
      <c r="AI143" s="6"/>
      <c r="AJ143" s="6"/>
    </row>
    <row r="144" spans="4:36">
      <c r="D144" s="6"/>
      <c r="E144" s="6"/>
      <c r="F144" s="6"/>
      <c r="O144" s="6"/>
      <c r="P144" s="6"/>
      <c r="Q144" s="6"/>
      <c r="X144" s="6"/>
      <c r="Y144" s="6"/>
      <c r="Z144" s="6"/>
      <c r="AH144" s="6"/>
      <c r="AI144" s="6"/>
      <c r="AJ144" s="6"/>
    </row>
    <row r="145" spans="4:36">
      <c r="D145" s="6"/>
      <c r="E145" s="6"/>
      <c r="F145" s="6"/>
      <c r="O145" s="6"/>
      <c r="P145" s="6"/>
      <c r="Q145" s="6"/>
      <c r="X145" s="6"/>
      <c r="Y145" s="6"/>
      <c r="Z145" s="6"/>
      <c r="AH145" s="6"/>
      <c r="AI145" s="6"/>
      <c r="AJ145" s="6"/>
    </row>
    <row r="146" spans="4:36">
      <c r="D146" s="6"/>
      <c r="E146" s="6"/>
      <c r="F146" s="6"/>
      <c r="O146" s="6"/>
      <c r="P146" s="6"/>
      <c r="Q146" s="6"/>
      <c r="X146" s="6"/>
      <c r="Y146" s="6"/>
      <c r="Z146" s="6"/>
      <c r="AH146" s="6"/>
      <c r="AI146" s="6"/>
      <c r="AJ146" s="6"/>
    </row>
    <row r="147" spans="4:36">
      <c r="D147" s="6"/>
      <c r="E147" s="6"/>
      <c r="F147" s="6"/>
      <c r="O147" s="6"/>
      <c r="P147" s="6"/>
      <c r="Q147" s="6"/>
      <c r="Y147" s="6"/>
      <c r="Z147" s="6"/>
      <c r="AI147" s="6"/>
      <c r="AJ147" s="6"/>
    </row>
    <row r="148" spans="4:36">
      <c r="D148" s="6"/>
      <c r="E148" s="6"/>
      <c r="F148" s="6"/>
      <c r="O148" s="6"/>
      <c r="P148" s="6"/>
      <c r="Q148" s="6"/>
      <c r="Y148" s="6"/>
      <c r="Z148" s="6"/>
      <c r="AI148" s="6"/>
      <c r="AJ148" s="6"/>
    </row>
    <row r="149" spans="4:36">
      <c r="D149" s="6"/>
      <c r="E149" s="6"/>
      <c r="F149" s="6"/>
      <c r="O149" s="6"/>
      <c r="P149" s="6"/>
      <c r="Q149" s="6"/>
      <c r="Y149" s="6"/>
      <c r="Z149" s="6"/>
      <c r="AI149" s="6"/>
      <c r="AJ149" s="6"/>
    </row>
    <row r="150" spans="4:36">
      <c r="D150" s="6"/>
      <c r="E150" s="6"/>
      <c r="F150" s="6"/>
      <c r="O150" s="6"/>
      <c r="P150" s="6"/>
      <c r="Q150" s="6"/>
      <c r="Y150" s="6"/>
      <c r="Z150" s="6"/>
      <c r="AI150" s="6"/>
      <c r="AJ150" s="6"/>
    </row>
    <row r="151" spans="4:36">
      <c r="E151" s="6"/>
      <c r="F151" s="6"/>
      <c r="P151" s="6"/>
      <c r="Q151" s="6"/>
      <c r="Y151" s="6"/>
      <c r="Z151" s="6"/>
      <c r="AI151" s="6"/>
      <c r="AJ151" s="6"/>
    </row>
    <row r="152" spans="4:36">
      <c r="E152" s="6"/>
      <c r="F152" s="6"/>
      <c r="P152" s="6"/>
      <c r="Q152" s="6"/>
      <c r="Y152" s="6"/>
      <c r="Z152" s="6"/>
      <c r="AI152" s="6"/>
      <c r="AJ152" s="6"/>
    </row>
    <row r="153" spans="4:36">
      <c r="E153" s="6"/>
      <c r="F153" s="6"/>
      <c r="P153" s="6"/>
      <c r="Q153" s="6"/>
      <c r="Y153" s="6"/>
      <c r="Z153" s="6"/>
      <c r="AI153" s="6"/>
      <c r="AJ153" s="6"/>
    </row>
    <row r="154" spans="4:36">
      <c r="E154" s="6"/>
      <c r="F154" s="6"/>
      <c r="P154" s="6"/>
      <c r="Q154" s="6"/>
      <c r="Y154" s="6"/>
      <c r="Z154" s="6"/>
      <c r="AI154" s="6"/>
      <c r="AJ154" s="6"/>
    </row>
    <row r="155" spans="4:36">
      <c r="E155" s="6"/>
      <c r="F155" s="6"/>
      <c r="P155" s="6"/>
      <c r="Q155" s="6"/>
      <c r="Y155" s="6"/>
      <c r="Z155" s="6"/>
      <c r="AI155" s="6"/>
      <c r="AJ155" s="6"/>
    </row>
    <row r="156" spans="4:36">
      <c r="E156" s="6"/>
      <c r="F156" s="6"/>
      <c r="P156" s="6"/>
      <c r="Q156" s="6"/>
      <c r="Y156" s="6"/>
      <c r="Z156" s="6"/>
      <c r="AI156" s="6"/>
      <c r="AJ156" s="6"/>
    </row>
    <row r="157" spans="4:36">
      <c r="E157" s="6"/>
      <c r="F157" s="6"/>
      <c r="P157" s="6"/>
      <c r="Q157" s="6"/>
      <c r="Y157" s="6"/>
      <c r="Z157" s="6"/>
      <c r="AI157" s="6"/>
      <c r="AJ157" s="6"/>
    </row>
    <row r="158" spans="4:36">
      <c r="E158" s="6"/>
      <c r="F158" s="6"/>
      <c r="P158" s="6"/>
      <c r="Q158" s="6"/>
      <c r="Y158" s="6"/>
      <c r="Z158" s="6"/>
      <c r="AI158" s="6"/>
      <c r="AJ158" s="6"/>
    </row>
    <row r="159" spans="4:36">
      <c r="E159" s="6"/>
      <c r="F159" s="6"/>
      <c r="P159" s="6"/>
      <c r="Q159" s="6"/>
      <c r="Y159" s="6"/>
      <c r="Z159" s="6"/>
      <c r="AI159" s="6"/>
      <c r="AJ159" s="6"/>
    </row>
    <row r="160" spans="4:36">
      <c r="E160" s="6"/>
      <c r="F160" s="6"/>
      <c r="P160" s="6"/>
      <c r="Q160" s="6"/>
      <c r="Y160" s="6"/>
      <c r="Z160" s="6"/>
      <c r="AI160" s="6"/>
      <c r="AJ160" s="6"/>
    </row>
    <row r="161" spans="5:36">
      <c r="E161" s="6"/>
      <c r="F161" s="6"/>
      <c r="P161" s="6"/>
      <c r="Q161" s="6"/>
      <c r="Y161" s="6"/>
      <c r="Z161" s="6"/>
      <c r="AI161" s="6"/>
      <c r="AJ161" s="6"/>
    </row>
    <row r="162" spans="5:36">
      <c r="E162" s="6"/>
      <c r="F162" s="6"/>
      <c r="P162" s="6"/>
      <c r="Q162" s="6"/>
      <c r="Y162" s="6"/>
      <c r="Z162" s="6"/>
      <c r="AI162" s="6"/>
      <c r="AJ162" s="6"/>
    </row>
    <row r="163" spans="5:36">
      <c r="E163" s="6"/>
      <c r="F163" s="6"/>
      <c r="P163" s="6"/>
      <c r="Q163" s="6"/>
      <c r="Y163" s="6"/>
      <c r="Z163" s="6"/>
      <c r="AI163" s="6"/>
      <c r="AJ163" s="6"/>
    </row>
    <row r="164" spans="5:36">
      <c r="E164" s="6"/>
      <c r="F164" s="6"/>
      <c r="P164" s="6"/>
      <c r="Q164" s="6"/>
      <c r="Y164" s="6"/>
      <c r="Z164" s="6"/>
      <c r="AI164" s="6"/>
      <c r="AJ164" s="6"/>
    </row>
    <row r="165" spans="5:36">
      <c r="E165" s="6"/>
      <c r="F165" s="6"/>
      <c r="P165" s="6"/>
      <c r="Q165" s="6"/>
      <c r="Y165" s="6"/>
      <c r="Z165" s="6"/>
      <c r="AI165" s="6"/>
      <c r="AJ165" s="6"/>
    </row>
    <row r="166" spans="5:36">
      <c r="E166" s="6"/>
      <c r="F166" s="6"/>
      <c r="P166" s="6"/>
      <c r="Q166" s="6"/>
      <c r="Y166" s="6"/>
      <c r="Z166" s="6"/>
      <c r="AI166" s="6"/>
      <c r="AJ166" s="6"/>
    </row>
    <row r="167" spans="5:36">
      <c r="E167" s="6"/>
      <c r="F167" s="6"/>
      <c r="P167" s="6"/>
      <c r="Q167" s="6"/>
      <c r="Y167" s="6"/>
      <c r="Z167" s="6"/>
      <c r="AI167" s="6"/>
      <c r="AJ167" s="6"/>
    </row>
    <row r="168" spans="5:36">
      <c r="E168" s="6"/>
      <c r="F168" s="6"/>
      <c r="P168" s="6"/>
      <c r="Q168" s="6"/>
      <c r="Y168" s="6"/>
      <c r="Z168" s="6"/>
      <c r="AI168" s="6"/>
      <c r="AJ168" s="6"/>
    </row>
    <row r="169" spans="5:36">
      <c r="E169" s="6"/>
      <c r="F169" s="6"/>
      <c r="P169" s="6"/>
      <c r="Q169" s="6"/>
      <c r="Y169" s="6"/>
      <c r="Z169" s="6"/>
      <c r="AI169" s="6"/>
      <c r="AJ169" s="6"/>
    </row>
    <row r="170" spans="5:36">
      <c r="E170" s="6"/>
      <c r="F170" s="6"/>
      <c r="P170" s="6"/>
      <c r="Q170" s="6"/>
      <c r="Y170" s="6"/>
      <c r="Z170" s="6"/>
      <c r="AI170" s="6"/>
      <c r="AJ170" s="6"/>
    </row>
    <row r="171" spans="5:36">
      <c r="E171" s="6"/>
      <c r="F171" s="6"/>
      <c r="P171" s="6"/>
      <c r="Q171" s="6"/>
      <c r="Y171" s="6"/>
      <c r="Z171" s="6"/>
      <c r="AI171" s="6"/>
      <c r="AJ171" s="6"/>
    </row>
    <row r="172" spans="5:36">
      <c r="E172" s="6"/>
      <c r="F172" s="6"/>
      <c r="P172" s="6"/>
      <c r="Q172" s="6"/>
      <c r="Y172" s="6"/>
      <c r="Z172" s="6"/>
      <c r="AI172" s="6"/>
      <c r="AJ172" s="6"/>
    </row>
    <row r="173" spans="5:36">
      <c r="E173" s="6"/>
      <c r="F173" s="6"/>
      <c r="P173" s="6"/>
      <c r="Q173" s="6"/>
      <c r="Y173" s="6"/>
      <c r="Z173" s="6"/>
      <c r="AI173" s="6"/>
      <c r="AJ173" s="6"/>
    </row>
    <row r="174" spans="5:36">
      <c r="E174" s="6"/>
      <c r="F174" s="6"/>
      <c r="P174" s="6"/>
      <c r="Q174" s="6"/>
      <c r="Y174" s="6"/>
      <c r="Z174" s="6"/>
      <c r="AI174" s="6"/>
      <c r="AJ174" s="6"/>
    </row>
    <row r="175" spans="5:36">
      <c r="E175" s="6"/>
      <c r="F175" s="6"/>
      <c r="P175" s="6"/>
      <c r="Q175" s="6"/>
      <c r="Y175" s="6"/>
      <c r="Z175" s="6"/>
      <c r="AI175" s="6"/>
      <c r="AJ175" s="6"/>
    </row>
    <row r="176" spans="5:36">
      <c r="E176" s="6"/>
      <c r="F176" s="6"/>
      <c r="P176" s="6"/>
      <c r="Q176" s="6"/>
      <c r="Y176" s="6"/>
      <c r="Z176" s="6"/>
      <c r="AI176" s="6"/>
      <c r="AJ176" s="6"/>
    </row>
    <row r="177" spans="5:36">
      <c r="E177" s="6"/>
      <c r="F177" s="6"/>
      <c r="P177" s="6"/>
      <c r="Q177" s="6"/>
      <c r="Y177" s="6"/>
      <c r="Z177" s="6"/>
      <c r="AI177" s="6"/>
      <c r="AJ177" s="6"/>
    </row>
    <row r="178" spans="5:36">
      <c r="E178" s="6"/>
      <c r="F178" s="6"/>
      <c r="P178" s="6"/>
      <c r="Q178" s="6"/>
      <c r="Y178" s="6"/>
      <c r="Z178" s="6"/>
      <c r="AI178" s="6"/>
      <c r="AJ178" s="6"/>
    </row>
    <row r="179" spans="5:36">
      <c r="E179" s="6"/>
      <c r="F179" s="6"/>
      <c r="P179" s="6"/>
      <c r="Q179" s="6"/>
      <c r="Y179" s="6"/>
      <c r="Z179" s="6"/>
      <c r="AI179" s="6"/>
      <c r="AJ179" s="6"/>
    </row>
    <row r="180" spans="5:36">
      <c r="E180" s="6"/>
      <c r="F180" s="6"/>
      <c r="P180" s="6"/>
      <c r="Q180" s="6"/>
      <c r="Y180" s="6"/>
      <c r="Z180" s="6"/>
      <c r="AI180" s="6"/>
      <c r="AJ180" s="6"/>
    </row>
    <row r="181" spans="5:36">
      <c r="E181" s="6"/>
      <c r="F181" s="6"/>
      <c r="P181" s="6"/>
      <c r="Q181" s="6"/>
      <c r="Y181" s="6"/>
      <c r="Z181" s="6"/>
      <c r="AI181" s="6"/>
      <c r="AJ181" s="6"/>
    </row>
    <row r="182" spans="5:36">
      <c r="E182" s="6"/>
      <c r="F182" s="6"/>
      <c r="P182" s="6"/>
      <c r="Q182" s="6"/>
      <c r="Y182" s="6"/>
      <c r="Z182" s="6"/>
      <c r="AI182" s="6"/>
      <c r="AJ182" s="6"/>
    </row>
    <row r="183" spans="5:36">
      <c r="E183" s="6"/>
      <c r="F183" s="6"/>
      <c r="P183" s="6"/>
      <c r="Q183" s="6"/>
      <c r="Y183" s="6"/>
      <c r="Z183" s="6"/>
      <c r="AI183" s="6"/>
      <c r="AJ183" s="6"/>
    </row>
    <row r="184" spans="5:36">
      <c r="E184" s="6"/>
      <c r="F184" s="6"/>
      <c r="P184" s="6"/>
      <c r="Q184" s="6"/>
      <c r="Y184" s="6"/>
      <c r="Z184" s="6"/>
      <c r="AI184" s="6"/>
      <c r="AJ184" s="6"/>
    </row>
    <row r="185" spans="5:36">
      <c r="E185" s="6"/>
      <c r="F185" s="6"/>
      <c r="P185" s="6"/>
      <c r="Q185" s="6"/>
      <c r="Y185" s="6"/>
      <c r="Z185" s="6"/>
      <c r="AI185" s="6"/>
      <c r="AJ185" s="6"/>
    </row>
    <row r="186" spans="5:36">
      <c r="E186" s="6"/>
      <c r="F186" s="6"/>
      <c r="P186" s="6"/>
      <c r="Q186" s="6"/>
      <c r="Y186" s="6"/>
      <c r="Z186" s="6"/>
      <c r="AI186" s="6"/>
      <c r="AJ186" s="6"/>
    </row>
    <row r="187" spans="5:36">
      <c r="E187" s="6"/>
      <c r="F187" s="6"/>
      <c r="P187" s="6"/>
      <c r="Q187" s="6"/>
      <c r="Y187" s="6"/>
      <c r="Z187" s="6"/>
      <c r="AI187" s="6"/>
      <c r="AJ187" s="6"/>
    </row>
    <row r="188" spans="5:36">
      <c r="E188" s="6"/>
      <c r="F188" s="6"/>
      <c r="P188" s="6"/>
      <c r="Q188" s="6"/>
      <c r="Y188" s="6"/>
      <c r="Z188" s="6"/>
      <c r="AI188" s="6"/>
      <c r="AJ188" s="6"/>
    </row>
    <row r="189" spans="5:36">
      <c r="E189" s="6"/>
      <c r="F189" s="6"/>
      <c r="P189" s="6"/>
      <c r="Q189" s="6"/>
      <c r="Y189" s="6"/>
      <c r="Z189" s="6"/>
      <c r="AI189" s="6"/>
      <c r="AJ189" s="6"/>
    </row>
    <row r="190" spans="5:36">
      <c r="E190" s="6"/>
      <c r="F190" s="6"/>
      <c r="P190" s="6"/>
      <c r="Q190" s="6"/>
      <c r="Y190" s="6"/>
      <c r="Z190" s="6"/>
      <c r="AI190" s="6"/>
      <c r="AJ190" s="6"/>
    </row>
    <row r="191" spans="5:36">
      <c r="E191" s="6"/>
      <c r="F191" s="6"/>
      <c r="P191" s="6"/>
      <c r="Q191" s="6"/>
      <c r="Y191" s="6"/>
      <c r="Z191" s="6"/>
      <c r="AI191" s="6"/>
      <c r="AJ191" s="6"/>
    </row>
    <row r="192" spans="5:36">
      <c r="E192" s="6"/>
      <c r="F192" s="6"/>
      <c r="P192" s="6"/>
      <c r="Q192" s="6"/>
      <c r="Y192" s="6"/>
      <c r="Z192" s="6"/>
      <c r="AI192" s="6"/>
      <c r="AJ192" s="6"/>
    </row>
    <row r="193" spans="5:36">
      <c r="E193" s="6"/>
      <c r="F193" s="6"/>
      <c r="P193" s="6"/>
      <c r="Q193" s="6"/>
      <c r="Y193" s="6"/>
      <c r="Z193" s="6"/>
      <c r="AI193" s="6"/>
      <c r="AJ193" s="6"/>
    </row>
    <row r="194" spans="5:36">
      <c r="E194" s="6"/>
      <c r="F194" s="6"/>
      <c r="P194" s="6"/>
      <c r="Q194" s="6"/>
      <c r="Y194" s="6"/>
      <c r="Z194" s="6"/>
      <c r="AI194" s="6"/>
      <c r="AJ194" s="6"/>
    </row>
    <row r="195" spans="5:36">
      <c r="E195" s="6"/>
      <c r="F195" s="6"/>
      <c r="P195" s="6"/>
      <c r="Q195" s="6"/>
      <c r="Y195" s="6"/>
      <c r="Z195" s="6"/>
      <c r="AI195" s="6"/>
      <c r="AJ195" s="6"/>
    </row>
    <row r="196" spans="5:36">
      <c r="E196" s="6"/>
      <c r="F196" s="6"/>
      <c r="P196" s="6"/>
      <c r="Q196" s="6"/>
      <c r="Y196" s="6"/>
      <c r="Z196" s="6"/>
      <c r="AI196" s="6"/>
      <c r="AJ196" s="6"/>
    </row>
    <row r="197" spans="5:36">
      <c r="E197" s="6"/>
      <c r="F197" s="6"/>
      <c r="P197" s="6"/>
      <c r="Q197" s="6"/>
      <c r="Y197" s="6"/>
      <c r="Z197" s="6"/>
      <c r="AI197" s="6"/>
      <c r="AJ197" s="6"/>
    </row>
    <row r="198" spans="5:36">
      <c r="E198" s="6"/>
      <c r="F198" s="6"/>
      <c r="P198" s="6"/>
      <c r="Q198" s="6"/>
      <c r="Y198" s="6"/>
      <c r="Z198" s="6"/>
      <c r="AI198" s="6"/>
      <c r="AJ198" s="6"/>
    </row>
    <row r="199" spans="5:36">
      <c r="E199" s="6"/>
      <c r="F199" s="6"/>
      <c r="P199" s="6"/>
      <c r="Q199" s="6"/>
      <c r="Y199" s="6"/>
      <c r="Z199" s="6"/>
      <c r="AI199" s="6"/>
      <c r="AJ199" s="6"/>
    </row>
    <row r="200" spans="5:36">
      <c r="E200" s="6"/>
      <c r="F200" s="6"/>
      <c r="P200" s="6"/>
      <c r="Q200" s="6"/>
      <c r="Y200" s="6"/>
      <c r="Z200" s="6"/>
      <c r="AI200" s="6"/>
      <c r="AJ200" s="6"/>
    </row>
    <row r="201" spans="5:36">
      <c r="E201" s="6"/>
      <c r="F201" s="6"/>
      <c r="P201" s="6"/>
      <c r="Q201" s="6"/>
      <c r="Y201" s="6"/>
      <c r="Z201" s="6"/>
      <c r="AI201" s="6"/>
      <c r="AJ201" s="6"/>
    </row>
    <row r="202" spans="5:36">
      <c r="E202" s="6"/>
      <c r="F202" s="6"/>
      <c r="P202" s="6"/>
      <c r="Q202" s="6"/>
      <c r="Y202" s="6"/>
      <c r="Z202" s="6"/>
      <c r="AI202" s="6"/>
      <c r="AJ202" s="6"/>
    </row>
    <row r="203" spans="5:36">
      <c r="E203" s="6"/>
      <c r="F203" s="6"/>
      <c r="P203" s="6"/>
      <c r="Q203" s="6"/>
      <c r="Y203" s="6"/>
      <c r="Z203" s="6"/>
      <c r="AI203" s="6"/>
      <c r="AJ203" s="6"/>
    </row>
    <row r="204" spans="5:36">
      <c r="E204" s="6"/>
      <c r="F204" s="6"/>
      <c r="P204" s="6"/>
      <c r="Q204" s="6"/>
      <c r="Y204" s="6"/>
      <c r="Z204" s="6"/>
      <c r="AI204" s="6"/>
      <c r="AJ204" s="6"/>
    </row>
    <row r="205" spans="5:36">
      <c r="E205" s="6"/>
      <c r="F205" s="6"/>
      <c r="P205" s="6"/>
      <c r="Q205" s="6"/>
      <c r="Y205" s="6"/>
      <c r="Z205" s="6"/>
      <c r="AI205" s="6"/>
      <c r="AJ205" s="6"/>
    </row>
    <row r="206" spans="5:36">
      <c r="E206" s="6"/>
      <c r="F206" s="6"/>
      <c r="P206" s="6"/>
      <c r="Q206" s="6"/>
      <c r="Y206" s="6"/>
      <c r="Z206" s="6"/>
      <c r="AI206" s="6"/>
      <c r="AJ206" s="6"/>
    </row>
    <row r="207" spans="5:36">
      <c r="E207" s="6"/>
      <c r="F207" s="6"/>
      <c r="P207" s="6"/>
      <c r="Q207" s="6"/>
      <c r="Y207" s="6"/>
      <c r="Z207" s="6"/>
      <c r="AI207" s="6"/>
      <c r="AJ207" s="6"/>
    </row>
    <row r="208" spans="5:36">
      <c r="E208" s="6"/>
      <c r="F208" s="6"/>
      <c r="P208" s="6"/>
      <c r="Q208" s="6"/>
      <c r="Y208" s="6"/>
      <c r="Z208" s="6"/>
      <c r="AI208" s="6"/>
      <c r="AJ208" s="6"/>
    </row>
    <row r="209" spans="5:36">
      <c r="E209" s="6"/>
      <c r="F209" s="6"/>
      <c r="P209" s="6"/>
      <c r="Q209" s="6"/>
      <c r="Y209" s="6"/>
      <c r="Z209" s="6"/>
      <c r="AI209" s="6"/>
      <c r="AJ209" s="6"/>
    </row>
    <row r="210" spans="5:36">
      <c r="E210" s="6"/>
      <c r="F210" s="6"/>
      <c r="P210" s="6"/>
      <c r="Q210" s="6"/>
      <c r="Y210" s="6"/>
      <c r="Z210" s="6"/>
      <c r="AI210" s="6"/>
      <c r="AJ210" s="6"/>
    </row>
    <row r="211" spans="5:36">
      <c r="E211" s="6"/>
      <c r="F211" s="6"/>
      <c r="P211" s="6"/>
      <c r="Q211" s="6"/>
      <c r="Y211" s="6"/>
      <c r="Z211" s="6"/>
      <c r="AI211" s="6"/>
      <c r="AJ211" s="6"/>
    </row>
    <row r="212" spans="5:36">
      <c r="E212" s="6"/>
      <c r="F212" s="6"/>
      <c r="P212" s="6"/>
      <c r="Q212" s="6"/>
      <c r="Y212" s="6"/>
      <c r="Z212" s="6"/>
      <c r="AI212" s="6"/>
      <c r="AJ212" s="6"/>
    </row>
    <row r="213" spans="5:36">
      <c r="E213" s="6"/>
      <c r="F213" s="6"/>
      <c r="P213" s="6"/>
      <c r="Q213" s="6"/>
      <c r="Y213" s="6"/>
      <c r="Z213" s="6"/>
      <c r="AI213" s="6"/>
      <c r="AJ213" s="6"/>
    </row>
    <row r="214" spans="5:36">
      <c r="E214" s="6"/>
      <c r="F214" s="6"/>
      <c r="P214" s="6"/>
      <c r="Q214" s="6"/>
      <c r="Y214" s="6"/>
      <c r="Z214" s="6"/>
      <c r="AI214" s="6"/>
      <c r="AJ214" s="6"/>
    </row>
    <row r="215" spans="5:36">
      <c r="E215" s="6"/>
      <c r="F215" s="6"/>
      <c r="P215" s="6"/>
      <c r="Q215" s="6"/>
      <c r="Y215" s="6"/>
      <c r="Z215" s="6"/>
      <c r="AI215" s="6"/>
      <c r="AJ215" s="6"/>
    </row>
    <row r="216" spans="5:36">
      <c r="E216" s="6"/>
      <c r="F216" s="6"/>
      <c r="P216" s="6"/>
      <c r="Q216" s="6"/>
      <c r="Y216" s="6"/>
      <c r="Z216" s="6"/>
      <c r="AI216" s="6"/>
      <c r="AJ216" s="6"/>
    </row>
    <row r="217" spans="5:36">
      <c r="E217" s="6"/>
      <c r="F217" s="6"/>
      <c r="P217" s="6"/>
      <c r="Q217" s="6"/>
      <c r="Y217" s="6"/>
      <c r="Z217" s="6"/>
      <c r="AI217" s="6"/>
      <c r="AJ217" s="6"/>
    </row>
    <row r="218" spans="5:36">
      <c r="E218" s="6"/>
      <c r="F218" s="6"/>
      <c r="P218" s="6"/>
      <c r="Q218" s="6"/>
      <c r="Y218" s="6"/>
      <c r="Z218" s="6"/>
      <c r="AI218" s="6"/>
      <c r="AJ218" s="6"/>
    </row>
    <row r="219" spans="5:36">
      <c r="E219" s="6"/>
      <c r="F219" s="6"/>
      <c r="P219" s="6"/>
      <c r="Q219" s="6"/>
      <c r="Y219" s="6"/>
      <c r="Z219" s="6"/>
      <c r="AI219" s="6"/>
      <c r="AJ219" s="6"/>
    </row>
    <row r="220" spans="5:36">
      <c r="E220" s="6"/>
      <c r="F220" s="6"/>
      <c r="P220" s="6"/>
      <c r="Q220" s="6"/>
      <c r="Y220" s="6"/>
      <c r="Z220" s="6"/>
      <c r="AI220" s="6"/>
      <c r="AJ220" s="6"/>
    </row>
    <row r="221" spans="5:36">
      <c r="E221" s="6"/>
      <c r="F221" s="6"/>
      <c r="P221" s="6"/>
      <c r="Q221" s="6"/>
      <c r="Y221" s="6"/>
      <c r="Z221" s="6"/>
      <c r="AI221" s="6"/>
      <c r="AJ221" s="6"/>
    </row>
    <row r="222" spans="5:36">
      <c r="E222" s="6"/>
      <c r="F222" s="6"/>
      <c r="P222" s="6"/>
      <c r="Q222" s="6"/>
      <c r="Y222" s="6"/>
      <c r="Z222" s="6"/>
      <c r="AI222" s="6"/>
      <c r="AJ222" s="6"/>
    </row>
    <row r="223" spans="5:36">
      <c r="E223" s="6"/>
      <c r="F223" s="6"/>
      <c r="P223" s="6"/>
      <c r="Q223" s="6"/>
      <c r="Y223" s="6"/>
      <c r="Z223" s="6"/>
      <c r="AI223" s="6"/>
      <c r="AJ223" s="6"/>
    </row>
    <row r="224" spans="5:36">
      <c r="E224" s="6"/>
      <c r="F224" s="6"/>
      <c r="P224" s="6"/>
      <c r="Q224" s="6"/>
      <c r="Y224" s="6"/>
      <c r="Z224" s="6"/>
      <c r="AI224" s="6"/>
      <c r="AJ224" s="6"/>
    </row>
    <row r="225" spans="5:36">
      <c r="E225" s="6"/>
      <c r="F225" s="6"/>
      <c r="P225" s="6"/>
      <c r="Q225" s="6"/>
      <c r="Y225" s="6"/>
      <c r="Z225" s="6"/>
      <c r="AI225" s="6"/>
      <c r="AJ225" s="6"/>
    </row>
    <row r="226" spans="5:36">
      <c r="E226" s="6"/>
      <c r="F226" s="6"/>
      <c r="P226" s="6"/>
      <c r="Q226" s="6"/>
      <c r="Y226" s="6"/>
      <c r="Z226" s="6"/>
      <c r="AI226" s="6"/>
      <c r="AJ226" s="6"/>
    </row>
    <row r="227" spans="5:36">
      <c r="E227" s="6"/>
      <c r="F227" s="6"/>
      <c r="P227" s="6"/>
      <c r="Q227" s="6"/>
      <c r="Y227" s="6"/>
      <c r="Z227" s="6"/>
      <c r="AI227" s="6"/>
      <c r="AJ227" s="6"/>
    </row>
    <row r="228" spans="5:36">
      <c r="E228" s="6"/>
      <c r="F228" s="6"/>
      <c r="P228" s="6"/>
      <c r="Q228" s="6"/>
      <c r="Y228" s="6"/>
      <c r="Z228" s="6"/>
      <c r="AI228" s="6"/>
      <c r="AJ228" s="6"/>
    </row>
    <row r="229" spans="5:36">
      <c r="E229" s="6"/>
      <c r="F229" s="6"/>
      <c r="P229" s="6"/>
      <c r="Q229" s="6"/>
      <c r="Y229" s="6"/>
      <c r="Z229" s="6"/>
      <c r="AI229" s="6"/>
      <c r="AJ229" s="6"/>
    </row>
    <row r="230" spans="5:36">
      <c r="E230" s="6"/>
      <c r="F230" s="6"/>
      <c r="P230" s="6"/>
      <c r="Q230" s="6"/>
      <c r="Y230" s="6"/>
      <c r="Z230" s="6"/>
      <c r="AI230" s="6"/>
      <c r="AJ230" s="6"/>
    </row>
    <row r="231" spans="5:36">
      <c r="E231" s="6"/>
      <c r="F231" s="6"/>
      <c r="P231" s="6"/>
      <c r="Q231" s="6"/>
      <c r="Y231" s="6"/>
      <c r="Z231" s="6"/>
      <c r="AI231" s="6"/>
      <c r="AJ231" s="6"/>
    </row>
    <row r="232" spans="5:36">
      <c r="E232" s="6"/>
      <c r="F232" s="6"/>
      <c r="P232" s="6"/>
      <c r="Q232" s="6"/>
      <c r="Y232" s="6"/>
      <c r="Z232" s="6"/>
      <c r="AI232" s="6"/>
      <c r="AJ232" s="6"/>
    </row>
    <row r="233" spans="5:36">
      <c r="E233" s="6"/>
      <c r="F233" s="6"/>
      <c r="P233" s="6"/>
      <c r="Q233" s="6"/>
      <c r="Y233" s="6"/>
      <c r="Z233" s="6"/>
      <c r="AI233" s="6"/>
      <c r="AJ233" s="6"/>
    </row>
    <row r="234" spans="5:36">
      <c r="E234" s="6"/>
      <c r="F234" s="6"/>
      <c r="P234" s="6"/>
      <c r="Q234" s="6"/>
      <c r="Y234" s="6"/>
      <c r="Z234" s="6"/>
      <c r="AI234" s="6"/>
      <c r="AJ234" s="6"/>
    </row>
    <row r="235" spans="5:36">
      <c r="E235" s="6"/>
      <c r="F235" s="6"/>
      <c r="P235" s="6"/>
      <c r="Q235" s="6"/>
      <c r="Y235" s="6"/>
      <c r="Z235" s="6"/>
      <c r="AI235" s="6"/>
      <c r="AJ235" s="6"/>
    </row>
    <row r="236" spans="5:36">
      <c r="E236" s="6"/>
      <c r="F236" s="6"/>
      <c r="P236" s="6"/>
      <c r="Q236" s="6"/>
      <c r="Y236" s="6"/>
      <c r="Z236" s="6"/>
      <c r="AI236" s="6"/>
      <c r="AJ236" s="6"/>
    </row>
    <row r="237" spans="5:36">
      <c r="E237" s="6"/>
      <c r="F237" s="6"/>
      <c r="P237" s="6"/>
      <c r="Q237" s="6"/>
      <c r="Y237" s="6"/>
      <c r="Z237" s="6"/>
      <c r="AI237" s="6"/>
      <c r="AJ237" s="6"/>
    </row>
    <row r="238" spans="5:36">
      <c r="E238" s="6"/>
      <c r="F238" s="6"/>
      <c r="P238" s="6"/>
      <c r="Q238" s="6"/>
      <c r="Y238" s="6"/>
      <c r="Z238" s="6"/>
      <c r="AI238" s="6"/>
      <c r="AJ238" s="6"/>
    </row>
    <row r="239" spans="5:36">
      <c r="E239" s="6"/>
      <c r="F239" s="6"/>
      <c r="P239" s="6"/>
      <c r="Q239" s="6"/>
      <c r="Y239" s="6"/>
      <c r="Z239" s="6"/>
      <c r="AI239" s="6"/>
      <c r="AJ239" s="6"/>
    </row>
    <row r="240" spans="5:36">
      <c r="E240" s="6"/>
      <c r="F240" s="6"/>
      <c r="P240" s="6"/>
      <c r="Q240" s="6"/>
      <c r="Y240" s="6"/>
      <c r="Z240" s="6"/>
      <c r="AI240" s="6"/>
      <c r="AJ240" s="6"/>
    </row>
    <row r="241" spans="5:36">
      <c r="E241" s="6"/>
      <c r="F241" s="6"/>
      <c r="P241" s="6"/>
      <c r="Q241" s="6"/>
      <c r="Y241" s="6"/>
      <c r="Z241" s="6"/>
      <c r="AI241" s="6"/>
      <c r="AJ241" s="6"/>
    </row>
    <row r="242" spans="5:36">
      <c r="E242" s="6"/>
      <c r="F242" s="6"/>
      <c r="P242" s="6"/>
      <c r="Q242" s="6"/>
      <c r="Y242" s="6"/>
      <c r="Z242" s="6"/>
      <c r="AI242" s="6"/>
      <c r="AJ242" s="6"/>
    </row>
    <row r="243" spans="5:36">
      <c r="E243" s="6"/>
      <c r="F243" s="6"/>
      <c r="P243" s="6"/>
      <c r="Q243" s="6"/>
      <c r="Y243" s="6"/>
      <c r="Z243" s="6"/>
      <c r="AI243" s="6"/>
      <c r="AJ243" s="6"/>
    </row>
    <row r="244" spans="5:36">
      <c r="E244" s="6"/>
      <c r="F244" s="6"/>
      <c r="P244" s="6"/>
      <c r="Q244" s="6"/>
      <c r="Y244" s="6"/>
      <c r="Z244" s="6"/>
      <c r="AI244" s="6"/>
      <c r="AJ244" s="6"/>
    </row>
    <row r="245" spans="5:36">
      <c r="E245" s="6"/>
      <c r="F245" s="6"/>
      <c r="P245" s="6"/>
      <c r="Q245" s="6"/>
      <c r="Y245" s="6"/>
      <c r="Z245" s="6"/>
      <c r="AI245" s="6"/>
      <c r="AJ245" s="6"/>
    </row>
    <row r="246" spans="5:36">
      <c r="E246" s="6"/>
      <c r="F246" s="6"/>
      <c r="P246" s="6"/>
      <c r="Q246" s="6"/>
      <c r="Y246" s="6"/>
      <c r="Z246" s="6"/>
      <c r="AI246" s="6"/>
      <c r="AJ246" s="6"/>
    </row>
    <row r="247" spans="5:36">
      <c r="E247" s="6"/>
      <c r="F247" s="6"/>
      <c r="P247" s="6"/>
      <c r="Q247" s="6"/>
      <c r="Y247" s="6"/>
      <c r="Z247" s="6"/>
      <c r="AI247" s="6"/>
      <c r="AJ247" s="6"/>
    </row>
    <row r="248" spans="5:36">
      <c r="E248" s="6"/>
      <c r="F248" s="6"/>
      <c r="P248" s="6"/>
      <c r="Q248" s="6"/>
      <c r="Y248" s="6"/>
      <c r="Z248" s="6"/>
      <c r="AI248" s="6"/>
      <c r="AJ248" s="6"/>
    </row>
    <row r="249" spans="5:36">
      <c r="E249" s="6"/>
      <c r="F249" s="6"/>
      <c r="P249" s="6"/>
      <c r="Q249" s="6"/>
      <c r="Y249" s="6"/>
      <c r="Z249" s="6"/>
      <c r="AI249" s="6"/>
      <c r="AJ249" s="6"/>
    </row>
    <row r="250" spans="5:36">
      <c r="E250" s="6"/>
      <c r="F250" s="6"/>
      <c r="P250" s="6"/>
      <c r="Q250" s="6"/>
      <c r="Y250" s="6"/>
      <c r="Z250" s="6"/>
      <c r="AI250" s="6"/>
      <c r="AJ250" s="6"/>
    </row>
    <row r="251" spans="5:36">
      <c r="E251" s="6"/>
      <c r="F251" s="6"/>
      <c r="P251" s="6"/>
      <c r="Q251" s="6"/>
      <c r="Y251" s="6"/>
      <c r="Z251" s="6"/>
      <c r="AI251" s="6"/>
      <c r="AJ251" s="6"/>
    </row>
    <row r="252" spans="5:36">
      <c r="E252" s="6"/>
      <c r="F252" s="6"/>
      <c r="P252" s="6"/>
      <c r="Q252" s="6"/>
      <c r="Y252" s="6"/>
      <c r="Z252" s="6"/>
      <c r="AI252" s="6"/>
      <c r="AJ252" s="6"/>
    </row>
    <row r="253" spans="5:36">
      <c r="E253" s="6"/>
      <c r="F253" s="6"/>
      <c r="P253" s="6"/>
      <c r="Q253" s="6"/>
      <c r="Y253" s="6"/>
      <c r="Z253" s="6"/>
      <c r="AI253" s="6"/>
      <c r="AJ253" s="6"/>
    </row>
    <row r="254" spans="5:36">
      <c r="E254" s="6"/>
      <c r="F254" s="6"/>
      <c r="P254" s="6"/>
      <c r="Q254" s="6"/>
      <c r="Y254" s="6"/>
      <c r="Z254" s="6"/>
      <c r="AI254" s="6"/>
      <c r="AJ254" s="6"/>
    </row>
    <row r="255" spans="5:36">
      <c r="E255" s="6"/>
      <c r="F255" s="6"/>
      <c r="P255" s="6"/>
      <c r="Q255" s="6"/>
      <c r="Y255" s="6"/>
      <c r="Z255" s="6"/>
      <c r="AI255" s="6"/>
      <c r="AJ255" s="6"/>
    </row>
    <row r="256" spans="5:36">
      <c r="E256" s="6"/>
      <c r="F256" s="6"/>
      <c r="P256" s="6"/>
      <c r="Q256" s="6"/>
      <c r="Y256" s="6"/>
      <c r="Z256" s="6"/>
      <c r="AI256" s="6"/>
      <c r="AJ256" s="6"/>
    </row>
    <row r="257" spans="5:36">
      <c r="E257" s="6"/>
      <c r="F257" s="6"/>
      <c r="P257" s="6"/>
      <c r="Q257" s="6"/>
      <c r="Y257" s="6"/>
      <c r="Z257" s="6"/>
      <c r="AI257" s="6"/>
      <c r="AJ257" s="6"/>
    </row>
    <row r="258" spans="5:36">
      <c r="E258" s="6"/>
      <c r="F258" s="6"/>
      <c r="P258" s="6"/>
      <c r="Q258" s="6"/>
      <c r="Y258" s="6"/>
      <c r="Z258" s="6"/>
      <c r="AI258" s="6"/>
      <c r="AJ258" s="6"/>
    </row>
    <row r="259" spans="5:36">
      <c r="E259" s="6"/>
      <c r="F259" s="6"/>
      <c r="P259" s="6"/>
      <c r="Q259" s="6"/>
      <c r="Y259" s="6"/>
      <c r="Z259" s="6"/>
      <c r="AI259" s="6"/>
      <c r="AJ259" s="6"/>
    </row>
    <row r="260" spans="5:36">
      <c r="E260" s="6"/>
      <c r="F260" s="6"/>
      <c r="P260" s="6"/>
      <c r="Q260" s="6"/>
      <c r="Y260" s="6"/>
      <c r="Z260" s="6"/>
      <c r="AI260" s="6"/>
      <c r="AJ260" s="6"/>
    </row>
    <row r="261" spans="5:36">
      <c r="E261" s="6"/>
      <c r="F261" s="6"/>
      <c r="P261" s="6"/>
      <c r="Q261" s="6"/>
      <c r="Y261" s="6"/>
      <c r="Z261" s="6"/>
      <c r="AI261" s="6"/>
      <c r="AJ261" s="6"/>
    </row>
    <row r="262" spans="5:36">
      <c r="E262" s="6"/>
      <c r="F262" s="6"/>
      <c r="P262" s="6"/>
      <c r="Q262" s="6"/>
      <c r="Y262" s="6"/>
      <c r="Z262" s="6"/>
      <c r="AI262" s="6"/>
      <c r="AJ262" s="6"/>
    </row>
    <row r="263" spans="5:36">
      <c r="E263" s="6"/>
      <c r="F263" s="6"/>
      <c r="P263" s="6"/>
      <c r="Q263" s="6"/>
      <c r="Y263" s="6"/>
      <c r="Z263" s="6"/>
      <c r="AI263" s="6"/>
      <c r="AJ263" s="6"/>
    </row>
    <row r="264" spans="5:36">
      <c r="E264" s="6"/>
      <c r="F264" s="6"/>
      <c r="P264" s="6"/>
      <c r="Q264" s="6"/>
      <c r="Y264" s="6"/>
      <c r="Z264" s="6"/>
      <c r="AI264" s="6"/>
      <c r="AJ264" s="6"/>
    </row>
    <row r="265" spans="5:36">
      <c r="E265" s="6"/>
      <c r="F265" s="6"/>
      <c r="P265" s="6"/>
      <c r="Q265" s="6"/>
      <c r="Y265" s="6"/>
      <c r="Z265" s="6"/>
      <c r="AI265" s="6"/>
      <c r="AJ265" s="6"/>
    </row>
    <row r="266" spans="5:36">
      <c r="E266" s="6"/>
      <c r="F266" s="6"/>
      <c r="P266" s="6"/>
      <c r="Q266" s="6"/>
      <c r="Y266" s="6"/>
      <c r="Z266" s="6"/>
      <c r="AI266" s="6"/>
      <c r="AJ266" s="6"/>
    </row>
    <row r="267" spans="5:36">
      <c r="E267" s="6"/>
      <c r="F267" s="6"/>
      <c r="P267" s="6"/>
      <c r="Q267" s="6"/>
      <c r="Y267" s="6"/>
      <c r="Z267" s="6"/>
      <c r="AI267" s="6"/>
      <c r="AJ267" s="6"/>
    </row>
    <row r="268" spans="5:36">
      <c r="E268" s="6"/>
      <c r="F268" s="6"/>
      <c r="P268" s="6"/>
      <c r="Q268" s="6"/>
      <c r="Y268" s="6"/>
      <c r="Z268" s="6"/>
      <c r="AI268" s="6"/>
      <c r="AJ268" s="6"/>
    </row>
    <row r="269" spans="5:36">
      <c r="E269" s="6"/>
      <c r="F269" s="6"/>
      <c r="P269" s="6"/>
      <c r="Q269" s="6"/>
      <c r="Y269" s="6"/>
      <c r="Z269" s="6"/>
      <c r="AI269" s="6"/>
      <c r="AJ269" s="6"/>
    </row>
    <row r="270" spans="5:36">
      <c r="E270" s="6"/>
      <c r="F270" s="6"/>
      <c r="P270" s="6"/>
      <c r="Q270" s="6"/>
      <c r="Y270" s="6"/>
      <c r="Z270" s="6"/>
      <c r="AI270" s="6"/>
      <c r="AJ270" s="6"/>
    </row>
    <row r="271" spans="5:36">
      <c r="E271" s="6"/>
      <c r="F271" s="6"/>
      <c r="P271" s="6"/>
      <c r="Q271" s="6"/>
      <c r="Y271" s="6"/>
      <c r="Z271" s="6"/>
      <c r="AI271" s="6"/>
      <c r="AJ271" s="6"/>
    </row>
    <row r="272" spans="5:36">
      <c r="E272" s="6"/>
      <c r="F272" s="6"/>
      <c r="P272" s="6"/>
      <c r="Q272" s="6"/>
      <c r="Y272" s="6"/>
      <c r="Z272" s="6"/>
      <c r="AI272" s="6"/>
      <c r="AJ272" s="6"/>
    </row>
    <row r="273" spans="5:36">
      <c r="E273" s="6"/>
      <c r="F273" s="6"/>
      <c r="P273" s="6"/>
      <c r="Q273" s="6"/>
      <c r="Y273" s="6"/>
      <c r="Z273" s="6"/>
      <c r="AI273" s="6"/>
      <c r="AJ273" s="6"/>
    </row>
    <row r="274" spans="5:36">
      <c r="E274" s="6"/>
      <c r="F274" s="6"/>
      <c r="P274" s="6"/>
      <c r="Q274" s="6"/>
      <c r="Y274" s="6"/>
      <c r="Z274" s="6"/>
      <c r="AI274" s="6"/>
      <c r="AJ274" s="6"/>
    </row>
    <row r="275" spans="5:36">
      <c r="E275" s="6"/>
      <c r="F275" s="6"/>
      <c r="P275" s="6"/>
      <c r="Q275" s="6"/>
      <c r="Y275" s="6"/>
      <c r="Z275" s="6"/>
      <c r="AI275" s="6"/>
      <c r="AJ275" s="6"/>
    </row>
    <row r="276" spans="5:36">
      <c r="E276" s="6"/>
      <c r="F276" s="6"/>
      <c r="P276" s="6"/>
      <c r="Q276" s="6"/>
      <c r="Y276" s="6"/>
      <c r="Z276" s="6"/>
      <c r="AI276" s="6"/>
      <c r="AJ276" s="6"/>
    </row>
    <row r="277" spans="5:36">
      <c r="E277" s="6"/>
      <c r="F277" s="6"/>
      <c r="P277" s="6"/>
      <c r="Q277" s="6"/>
      <c r="Y277" s="6"/>
      <c r="Z277" s="6"/>
      <c r="AI277" s="6"/>
      <c r="AJ277" s="6"/>
    </row>
    <row r="278" spans="5:36">
      <c r="E278" s="6"/>
      <c r="F278" s="6"/>
      <c r="P278" s="6"/>
      <c r="Q278" s="6"/>
      <c r="Y278" s="6"/>
      <c r="Z278" s="6"/>
      <c r="AI278" s="6"/>
      <c r="AJ278" s="6"/>
    </row>
    <row r="279" spans="5:36">
      <c r="E279" s="6"/>
      <c r="F279" s="6"/>
      <c r="P279" s="6"/>
      <c r="Q279" s="6"/>
      <c r="Y279" s="6"/>
      <c r="Z279" s="6"/>
      <c r="AI279" s="6"/>
      <c r="AJ279" s="6"/>
    </row>
    <row r="280" spans="5:36">
      <c r="E280" s="6"/>
      <c r="F280" s="6"/>
      <c r="P280" s="6"/>
      <c r="Q280" s="6"/>
      <c r="Y280" s="6"/>
      <c r="Z280" s="6"/>
      <c r="AI280" s="6"/>
      <c r="AJ280" s="6"/>
    </row>
    <row r="281" spans="5:36">
      <c r="E281" s="6"/>
      <c r="F281" s="6"/>
      <c r="P281" s="6"/>
      <c r="Q281" s="6"/>
      <c r="Y281" s="6"/>
      <c r="Z281" s="6"/>
      <c r="AI281" s="6"/>
      <c r="AJ281" s="6"/>
    </row>
    <row r="282" spans="5:36">
      <c r="E282" s="6"/>
      <c r="F282" s="6"/>
      <c r="P282" s="6"/>
      <c r="Q282" s="6"/>
      <c r="Y282" s="6"/>
      <c r="Z282" s="6"/>
      <c r="AI282" s="6"/>
      <c r="AJ282" s="6"/>
    </row>
    <row r="283" spans="5:36">
      <c r="E283" s="6"/>
      <c r="F283" s="6"/>
      <c r="P283" s="6"/>
      <c r="Q283" s="6"/>
      <c r="Y283" s="6"/>
      <c r="Z283" s="6"/>
      <c r="AI283" s="6"/>
      <c r="AJ283" s="6"/>
    </row>
    <row r="284" spans="5:36">
      <c r="E284" s="6"/>
      <c r="F284" s="6"/>
      <c r="P284" s="6"/>
      <c r="Q284" s="6"/>
      <c r="Y284" s="6"/>
      <c r="Z284" s="6"/>
      <c r="AI284" s="6"/>
      <c r="AJ284" s="6"/>
    </row>
    <row r="285" spans="5:36">
      <c r="E285" s="6"/>
      <c r="F285" s="6"/>
      <c r="P285" s="6"/>
      <c r="Q285" s="6"/>
      <c r="Y285" s="6"/>
      <c r="Z285" s="6"/>
      <c r="AI285" s="6"/>
      <c r="AJ285" s="6"/>
    </row>
    <row r="286" spans="5:36">
      <c r="E286" s="6"/>
      <c r="F286" s="6"/>
      <c r="P286" s="6"/>
      <c r="Q286" s="6"/>
      <c r="Y286" s="6"/>
      <c r="Z286" s="6"/>
      <c r="AI286" s="6"/>
      <c r="AJ286" s="6"/>
    </row>
    <row r="287" spans="5:36">
      <c r="E287" s="6"/>
      <c r="F287" s="6"/>
      <c r="P287" s="6"/>
      <c r="Q287" s="6"/>
      <c r="Y287" s="6"/>
      <c r="Z287" s="6"/>
      <c r="AI287" s="6"/>
      <c r="AJ287" s="6"/>
    </row>
    <row r="288" spans="5:36">
      <c r="E288" s="6"/>
      <c r="F288" s="6"/>
      <c r="P288" s="6"/>
      <c r="Q288" s="6"/>
      <c r="Y288" s="6"/>
      <c r="Z288" s="6"/>
      <c r="AI288" s="6"/>
      <c r="AJ288" s="6"/>
    </row>
    <row r="289" spans="5:36">
      <c r="E289" s="6"/>
      <c r="F289" s="6"/>
      <c r="P289" s="6"/>
      <c r="Q289" s="6"/>
      <c r="Y289" s="6"/>
      <c r="Z289" s="6"/>
      <c r="AI289" s="6"/>
      <c r="AJ289" s="6"/>
    </row>
    <row r="290" spans="5:36">
      <c r="E290" s="6"/>
      <c r="F290" s="6"/>
      <c r="P290" s="6"/>
      <c r="Q290" s="6"/>
      <c r="Y290" s="6"/>
      <c r="Z290" s="6"/>
      <c r="AI290" s="6"/>
      <c r="AJ290" s="6"/>
    </row>
    <row r="291" spans="5:36">
      <c r="E291" s="6"/>
      <c r="F291" s="6"/>
      <c r="P291" s="6"/>
      <c r="Q291" s="6"/>
      <c r="Y291" s="6"/>
      <c r="Z291" s="6"/>
      <c r="AI291" s="6"/>
      <c r="AJ291" s="6"/>
    </row>
    <row r="292" spans="5:36">
      <c r="E292" s="6"/>
      <c r="F292" s="6"/>
      <c r="P292" s="6"/>
      <c r="Q292" s="6"/>
      <c r="Y292" s="6"/>
      <c r="Z292" s="6"/>
      <c r="AI292" s="6"/>
      <c r="AJ292" s="6"/>
    </row>
    <row r="293" spans="5:36">
      <c r="E293" s="6"/>
      <c r="F293" s="6"/>
      <c r="P293" s="6"/>
      <c r="Q293" s="6"/>
      <c r="Y293" s="6"/>
      <c r="Z293" s="6"/>
      <c r="AI293" s="6"/>
      <c r="AJ293" s="6"/>
    </row>
    <row r="294" spans="5:36">
      <c r="E294" s="6"/>
      <c r="F294" s="6"/>
      <c r="P294" s="6"/>
      <c r="Q294" s="6"/>
      <c r="Y294" s="6"/>
      <c r="Z294" s="6"/>
      <c r="AI294" s="6"/>
      <c r="AJ294" s="6"/>
    </row>
    <row r="295" spans="5:36">
      <c r="E295" s="6"/>
      <c r="F295" s="6"/>
      <c r="P295" s="6"/>
      <c r="Q295" s="6"/>
      <c r="Y295" s="6"/>
      <c r="Z295" s="6"/>
      <c r="AI295" s="6"/>
      <c r="AJ295" s="6"/>
    </row>
    <row r="296" spans="5:36">
      <c r="E296" s="6"/>
      <c r="F296" s="6"/>
      <c r="P296" s="6"/>
      <c r="Q296" s="6"/>
      <c r="Y296" s="6"/>
      <c r="Z296" s="6"/>
      <c r="AI296" s="6"/>
      <c r="AJ296" s="6"/>
    </row>
    <row r="297" spans="5:36">
      <c r="E297" s="6"/>
      <c r="F297" s="6"/>
      <c r="P297" s="6"/>
      <c r="Q297" s="6"/>
      <c r="Y297" s="6"/>
      <c r="Z297" s="6"/>
      <c r="AI297" s="6"/>
      <c r="AJ297" s="6"/>
    </row>
    <row r="298" spans="5:36">
      <c r="E298" s="6"/>
      <c r="F298" s="6"/>
      <c r="P298" s="6"/>
      <c r="Q298" s="6"/>
      <c r="Y298" s="6"/>
      <c r="Z298" s="6"/>
      <c r="AI298" s="6"/>
      <c r="AJ298" s="6"/>
    </row>
    <row r="299" spans="5:36">
      <c r="E299" s="6"/>
      <c r="F299" s="6"/>
      <c r="P299" s="6"/>
      <c r="Q299" s="6"/>
      <c r="Y299" s="6"/>
      <c r="Z299" s="6"/>
      <c r="AI299" s="6"/>
      <c r="AJ299" s="6"/>
    </row>
    <row r="300" spans="5:36">
      <c r="E300" s="6"/>
      <c r="F300" s="6"/>
      <c r="P300" s="6"/>
      <c r="Q300" s="6"/>
      <c r="Y300" s="6"/>
      <c r="Z300" s="6"/>
      <c r="AI300" s="6"/>
      <c r="AJ300" s="6"/>
    </row>
    <row r="301" spans="5:36">
      <c r="E301" s="6"/>
      <c r="F301" s="6"/>
      <c r="P301" s="6"/>
      <c r="Q301" s="6"/>
      <c r="Y301" s="6"/>
      <c r="Z301" s="6"/>
      <c r="AI301" s="6"/>
      <c r="AJ301" s="6"/>
    </row>
    <row r="302" spans="5:36">
      <c r="E302" s="6"/>
      <c r="F302" s="6"/>
      <c r="P302" s="6"/>
      <c r="Q302" s="6"/>
      <c r="Y302" s="6"/>
      <c r="Z302" s="6"/>
      <c r="AI302" s="6"/>
      <c r="AJ302" s="6"/>
    </row>
    <row r="303" spans="5:36">
      <c r="E303" s="6"/>
      <c r="F303" s="6"/>
      <c r="P303" s="6"/>
      <c r="Q303" s="6"/>
      <c r="Y303" s="6"/>
      <c r="Z303" s="6"/>
      <c r="AI303" s="6"/>
      <c r="AJ303" s="6"/>
    </row>
    <row r="304" spans="5:36">
      <c r="E304" s="6"/>
      <c r="F304" s="6"/>
      <c r="P304" s="6"/>
      <c r="Q304" s="6"/>
      <c r="Y304" s="6"/>
      <c r="Z304" s="6"/>
      <c r="AI304" s="6"/>
      <c r="AJ304" s="6"/>
    </row>
    <row r="305" spans="5:36">
      <c r="E305" s="6"/>
      <c r="F305" s="6"/>
      <c r="P305" s="6"/>
      <c r="Q305" s="6"/>
      <c r="Y305" s="6"/>
      <c r="Z305" s="6"/>
      <c r="AI305" s="6"/>
      <c r="AJ305" s="6"/>
    </row>
    <row r="306" spans="5:36">
      <c r="E306" s="6"/>
      <c r="F306" s="6"/>
      <c r="P306" s="6"/>
      <c r="Q306" s="6"/>
      <c r="Y306" s="6"/>
      <c r="Z306" s="6"/>
      <c r="AI306" s="6"/>
      <c r="AJ306" s="6"/>
    </row>
    <row r="307" spans="5:36">
      <c r="E307" s="6"/>
      <c r="F307" s="6"/>
      <c r="P307" s="6"/>
      <c r="Q307" s="6"/>
      <c r="Y307" s="6"/>
      <c r="Z307" s="6"/>
      <c r="AI307" s="6"/>
      <c r="AJ307" s="6"/>
    </row>
    <row r="308" spans="5:36">
      <c r="E308" s="6"/>
      <c r="F308" s="6"/>
      <c r="P308" s="6"/>
      <c r="Q308" s="6"/>
      <c r="Y308" s="6"/>
      <c r="Z308" s="6"/>
      <c r="AI308" s="6"/>
      <c r="AJ308" s="6"/>
    </row>
    <row r="309" spans="5:36">
      <c r="E309" s="6"/>
      <c r="F309" s="6"/>
      <c r="P309" s="6"/>
      <c r="Q309" s="6"/>
      <c r="Y309" s="6"/>
      <c r="Z309" s="6"/>
      <c r="AI309" s="6"/>
      <c r="AJ309" s="6"/>
    </row>
    <row r="310" spans="5:36">
      <c r="E310" s="6"/>
      <c r="F310" s="6"/>
      <c r="P310" s="6"/>
      <c r="Q310" s="6"/>
      <c r="Y310" s="6"/>
      <c r="Z310" s="6"/>
      <c r="AI310" s="6"/>
      <c r="AJ310" s="6"/>
    </row>
    <row r="311" spans="5:36">
      <c r="E311" s="6"/>
      <c r="F311" s="6"/>
      <c r="P311" s="6"/>
      <c r="Q311" s="6"/>
      <c r="Y311" s="6"/>
      <c r="Z311" s="6"/>
      <c r="AI311" s="6"/>
      <c r="AJ311" s="6"/>
    </row>
    <row r="312" spans="5:36">
      <c r="E312" s="6"/>
      <c r="F312" s="6"/>
      <c r="P312" s="6"/>
      <c r="Q312" s="6"/>
      <c r="Y312" s="6"/>
      <c r="Z312" s="6"/>
      <c r="AI312" s="6"/>
      <c r="AJ312" s="6"/>
    </row>
    <row r="313" spans="5:36">
      <c r="E313" s="6"/>
      <c r="F313" s="6"/>
      <c r="P313" s="6"/>
      <c r="Q313" s="6"/>
      <c r="Y313" s="6"/>
      <c r="Z313" s="6"/>
      <c r="AI313" s="6"/>
      <c r="AJ313" s="6"/>
    </row>
    <row r="314" spans="5:36">
      <c r="E314" s="6"/>
      <c r="F314" s="6"/>
      <c r="P314" s="6"/>
      <c r="Q314" s="6"/>
      <c r="Y314" s="6"/>
      <c r="Z314" s="6"/>
      <c r="AI314" s="6"/>
      <c r="AJ314" s="6"/>
    </row>
    <row r="315" spans="5:36">
      <c r="E315" s="6"/>
      <c r="F315" s="6"/>
      <c r="P315" s="6"/>
      <c r="Q315" s="6"/>
      <c r="Y315" s="6"/>
      <c r="Z315" s="6"/>
      <c r="AI315" s="6"/>
      <c r="AJ315" s="6"/>
    </row>
    <row r="316" spans="5:36">
      <c r="E316" s="6"/>
      <c r="F316" s="6"/>
      <c r="P316" s="6"/>
      <c r="Q316" s="6"/>
      <c r="Y316" s="6"/>
      <c r="Z316" s="6"/>
      <c r="AI316" s="6"/>
      <c r="AJ316" s="6"/>
    </row>
    <row r="317" spans="5:36">
      <c r="E317" s="6"/>
      <c r="F317" s="6"/>
      <c r="P317" s="6"/>
      <c r="Q317" s="6"/>
      <c r="Y317" s="6"/>
      <c r="Z317" s="6"/>
      <c r="AI317" s="6"/>
      <c r="AJ317" s="6"/>
    </row>
    <row r="318" spans="5:36">
      <c r="E318" s="6"/>
      <c r="F318" s="6"/>
      <c r="P318" s="6"/>
      <c r="Q318" s="6"/>
      <c r="Y318" s="6"/>
      <c r="Z318" s="6"/>
      <c r="AI318" s="6"/>
      <c r="AJ318" s="6"/>
    </row>
    <row r="319" spans="5:36">
      <c r="E319" s="6"/>
      <c r="F319" s="6"/>
      <c r="P319" s="6"/>
      <c r="Q319" s="6"/>
      <c r="Y319" s="6"/>
      <c r="Z319" s="6"/>
      <c r="AI319" s="6"/>
      <c r="AJ319" s="6"/>
    </row>
    <row r="320" spans="5:36">
      <c r="E320" s="6"/>
      <c r="F320" s="6"/>
      <c r="P320" s="6"/>
      <c r="Q320" s="6"/>
      <c r="Y320" s="6"/>
      <c r="Z320" s="6"/>
      <c r="AI320" s="6"/>
      <c r="AJ320" s="6"/>
    </row>
    <row r="321" spans="5:36">
      <c r="E321" s="6"/>
      <c r="F321" s="6"/>
      <c r="P321" s="6"/>
      <c r="Q321" s="6"/>
      <c r="Y321" s="6"/>
      <c r="Z321" s="6"/>
      <c r="AI321" s="6"/>
      <c r="AJ321" s="6"/>
    </row>
    <row r="322" spans="5:36">
      <c r="E322" s="6"/>
      <c r="F322" s="6"/>
      <c r="P322" s="6"/>
      <c r="Q322" s="6"/>
      <c r="Y322" s="6"/>
      <c r="Z322" s="6"/>
      <c r="AI322" s="6"/>
      <c r="AJ322" s="6"/>
    </row>
    <row r="323" spans="5:36">
      <c r="E323" s="6"/>
      <c r="F323" s="6"/>
      <c r="P323" s="6"/>
      <c r="Q323" s="6"/>
      <c r="Y323" s="6"/>
      <c r="Z323" s="6"/>
      <c r="AI323" s="6"/>
      <c r="AJ323" s="6"/>
    </row>
    <row r="324" spans="5:36">
      <c r="E324" s="6"/>
      <c r="F324" s="6"/>
      <c r="P324" s="6"/>
      <c r="Q324" s="6"/>
      <c r="Y324" s="6"/>
      <c r="Z324" s="6"/>
      <c r="AI324" s="6"/>
      <c r="AJ324" s="6"/>
    </row>
    <row r="325" spans="5:36">
      <c r="E325" s="6"/>
      <c r="F325" s="6"/>
      <c r="P325" s="6"/>
      <c r="Q325" s="6"/>
      <c r="Y325" s="6"/>
      <c r="Z325" s="6"/>
      <c r="AI325" s="6"/>
      <c r="AJ325" s="6"/>
    </row>
    <row r="326" spans="5:36">
      <c r="E326" s="6"/>
      <c r="F326" s="6"/>
      <c r="P326" s="6"/>
      <c r="Q326" s="6"/>
      <c r="Y326" s="6"/>
      <c r="Z326" s="6"/>
      <c r="AI326" s="6"/>
      <c r="AJ326" s="6"/>
    </row>
    <row r="327" spans="5:36">
      <c r="E327" s="6"/>
      <c r="F327" s="6"/>
      <c r="P327" s="6"/>
      <c r="Q327" s="6"/>
      <c r="Y327" s="6"/>
      <c r="Z327" s="6"/>
      <c r="AI327" s="6"/>
      <c r="AJ327" s="6"/>
    </row>
    <row r="328" spans="5:36">
      <c r="E328" s="6"/>
      <c r="F328" s="6"/>
      <c r="P328" s="6"/>
      <c r="Q328" s="6"/>
      <c r="Y328" s="6"/>
      <c r="Z328" s="6"/>
      <c r="AI328" s="6"/>
      <c r="AJ328" s="6"/>
    </row>
    <row r="329" spans="5:36">
      <c r="E329" s="6"/>
      <c r="F329" s="6"/>
      <c r="P329" s="6"/>
      <c r="Q329" s="6"/>
      <c r="Y329" s="6"/>
      <c r="Z329" s="6"/>
      <c r="AI329" s="6"/>
      <c r="AJ329" s="6"/>
    </row>
    <row r="330" spans="5:36">
      <c r="E330" s="6"/>
      <c r="F330" s="6"/>
      <c r="P330" s="6"/>
      <c r="Q330" s="6"/>
      <c r="Y330" s="6"/>
      <c r="Z330" s="6"/>
      <c r="AI330" s="6"/>
      <c r="AJ330" s="6"/>
    </row>
    <row r="331" spans="5:36">
      <c r="E331" s="6"/>
      <c r="F331" s="6"/>
      <c r="P331" s="6"/>
      <c r="Q331" s="6"/>
      <c r="Y331" s="6"/>
      <c r="Z331" s="6"/>
      <c r="AI331" s="6"/>
      <c r="AJ331" s="6"/>
    </row>
    <row r="332" spans="5:36">
      <c r="E332" s="6"/>
      <c r="F332" s="6"/>
      <c r="P332" s="6"/>
      <c r="Q332" s="6"/>
      <c r="Y332" s="6"/>
      <c r="Z332" s="6"/>
      <c r="AI332" s="6"/>
      <c r="AJ332" s="6"/>
    </row>
    <row r="333" spans="5:36">
      <c r="E333" s="6"/>
      <c r="F333" s="6"/>
      <c r="P333" s="6"/>
      <c r="Q333" s="6"/>
      <c r="Y333" s="6"/>
      <c r="Z333" s="6"/>
      <c r="AI333" s="6"/>
      <c r="AJ333" s="6"/>
    </row>
    <row r="334" spans="5:36">
      <c r="E334" s="6"/>
      <c r="F334" s="6"/>
      <c r="P334" s="6"/>
      <c r="Q334" s="6"/>
      <c r="Y334" s="6"/>
      <c r="Z334" s="6"/>
      <c r="AI334" s="6"/>
      <c r="AJ334" s="6"/>
    </row>
    <row r="335" spans="5:36">
      <c r="E335" s="6"/>
      <c r="F335" s="6"/>
      <c r="P335" s="6"/>
      <c r="Q335" s="6"/>
      <c r="Y335" s="6"/>
      <c r="Z335" s="6"/>
      <c r="AI335" s="6"/>
      <c r="AJ335" s="6"/>
    </row>
    <row r="336" spans="5:36">
      <c r="E336" s="6"/>
      <c r="F336" s="6"/>
      <c r="P336" s="6"/>
      <c r="Q336" s="6"/>
      <c r="Y336" s="6"/>
      <c r="Z336" s="6"/>
      <c r="AI336" s="6"/>
      <c r="AJ336" s="6"/>
    </row>
    <row r="337" spans="5:36">
      <c r="E337" s="6"/>
      <c r="F337" s="6"/>
      <c r="P337" s="6"/>
      <c r="Q337" s="6"/>
      <c r="Y337" s="6"/>
      <c r="Z337" s="6"/>
      <c r="AI337" s="6"/>
      <c r="AJ337" s="6"/>
    </row>
    <row r="338" spans="5:36">
      <c r="E338" s="6"/>
      <c r="F338" s="6"/>
      <c r="P338" s="6"/>
      <c r="Q338" s="6"/>
      <c r="Y338" s="6"/>
      <c r="Z338" s="6"/>
      <c r="AI338" s="6"/>
      <c r="AJ338" s="6"/>
    </row>
    <row r="339" spans="5:36">
      <c r="E339" s="6"/>
      <c r="F339" s="6"/>
      <c r="P339" s="6"/>
      <c r="Q339" s="6"/>
      <c r="Y339" s="6"/>
      <c r="Z339" s="6"/>
      <c r="AI339" s="6"/>
      <c r="AJ339" s="6"/>
    </row>
    <row r="340" spans="5:36">
      <c r="E340" s="6"/>
      <c r="F340" s="6"/>
      <c r="P340" s="6"/>
      <c r="Q340" s="6"/>
      <c r="Y340" s="6"/>
      <c r="Z340" s="6"/>
      <c r="AI340" s="6"/>
      <c r="AJ340" s="6"/>
    </row>
    <row r="341" spans="5:36">
      <c r="E341" s="6"/>
      <c r="F341" s="6"/>
      <c r="P341" s="6"/>
      <c r="Q341" s="6"/>
      <c r="Y341" s="6"/>
      <c r="Z341" s="6"/>
      <c r="AI341" s="6"/>
      <c r="AJ341" s="6"/>
    </row>
    <row r="342" spans="5:36">
      <c r="E342" s="6"/>
      <c r="F342" s="6"/>
      <c r="P342" s="6"/>
      <c r="Q342" s="6"/>
      <c r="Y342" s="6"/>
      <c r="Z342" s="6"/>
      <c r="AI342" s="6"/>
      <c r="AJ342" s="6"/>
    </row>
    <row r="343" spans="5:36">
      <c r="E343" s="6"/>
      <c r="F343" s="6"/>
      <c r="P343" s="6"/>
      <c r="Q343" s="6"/>
      <c r="Y343" s="6"/>
      <c r="Z343" s="6"/>
      <c r="AI343" s="6"/>
      <c r="AJ343" s="6"/>
    </row>
    <row r="344" spans="5:36">
      <c r="E344" s="6"/>
      <c r="F344" s="6"/>
      <c r="P344" s="6"/>
      <c r="Q344" s="6"/>
      <c r="Y344" s="6"/>
      <c r="Z344" s="6"/>
      <c r="AI344" s="6"/>
      <c r="AJ344" s="6"/>
    </row>
    <row r="345" spans="5:36">
      <c r="E345" s="6"/>
      <c r="F345" s="6"/>
      <c r="P345" s="6"/>
      <c r="Q345" s="6"/>
      <c r="Y345" s="6"/>
      <c r="Z345" s="6"/>
      <c r="AI345" s="6"/>
      <c r="AJ345" s="6"/>
    </row>
    <row r="346" spans="5:36">
      <c r="E346" s="6"/>
      <c r="F346" s="6"/>
      <c r="P346" s="6"/>
      <c r="Q346" s="6"/>
      <c r="Y346" s="6"/>
      <c r="Z346" s="6"/>
      <c r="AI346" s="6"/>
      <c r="AJ346" s="6"/>
    </row>
    <row r="347" spans="5:36">
      <c r="E347" s="6"/>
      <c r="F347" s="6"/>
      <c r="P347" s="6"/>
      <c r="Q347" s="6"/>
      <c r="Y347" s="6"/>
      <c r="Z347" s="6"/>
      <c r="AI347" s="6"/>
      <c r="AJ347" s="6"/>
    </row>
    <row r="348" spans="5:36">
      <c r="E348" s="6"/>
      <c r="F348" s="6"/>
      <c r="P348" s="6"/>
      <c r="Q348" s="6"/>
      <c r="Y348" s="6"/>
      <c r="Z348" s="6"/>
      <c r="AI348" s="6"/>
      <c r="AJ348" s="6"/>
    </row>
    <row r="349" spans="5:36">
      <c r="E349" s="6"/>
      <c r="F349" s="6"/>
      <c r="P349" s="6"/>
      <c r="Q349" s="6"/>
      <c r="Y349" s="6"/>
      <c r="Z349" s="6"/>
      <c r="AI349" s="6"/>
      <c r="AJ349" s="6"/>
    </row>
    <row r="350" spans="5:36">
      <c r="E350" s="6"/>
      <c r="F350" s="6"/>
      <c r="P350" s="6"/>
      <c r="Q350" s="6"/>
      <c r="Y350" s="6"/>
      <c r="Z350" s="6"/>
      <c r="AI350" s="6"/>
      <c r="AJ350" s="6"/>
    </row>
    <row r="351" spans="5:36">
      <c r="E351" s="6"/>
      <c r="F351" s="6"/>
      <c r="P351" s="6"/>
      <c r="Q351" s="6"/>
      <c r="Y351" s="6"/>
      <c r="Z351" s="6"/>
      <c r="AI351" s="6"/>
      <c r="AJ351" s="6"/>
    </row>
    <row r="352" spans="5:36">
      <c r="E352" s="6"/>
      <c r="F352" s="6"/>
      <c r="P352" s="6"/>
      <c r="Q352" s="6"/>
      <c r="Y352" s="6"/>
      <c r="Z352" s="6"/>
      <c r="AI352" s="6"/>
      <c r="AJ352" s="6"/>
    </row>
    <row r="353" spans="5:36">
      <c r="E353" s="6"/>
      <c r="F353" s="6"/>
      <c r="P353" s="6"/>
      <c r="Q353" s="6"/>
      <c r="Y353" s="6"/>
      <c r="Z353" s="6"/>
      <c r="AI353" s="6"/>
      <c r="AJ353" s="6"/>
    </row>
    <row r="354" spans="5:36">
      <c r="E354" s="6"/>
      <c r="F354" s="6"/>
      <c r="P354" s="6"/>
      <c r="Q354" s="6"/>
      <c r="Y354" s="6"/>
      <c r="Z354" s="6"/>
      <c r="AI354" s="6"/>
      <c r="AJ354" s="6"/>
    </row>
    <row r="355" spans="5:36">
      <c r="E355" s="6"/>
      <c r="F355" s="6"/>
      <c r="P355" s="6"/>
      <c r="Q355" s="6"/>
      <c r="Y355" s="6"/>
      <c r="Z355" s="6"/>
      <c r="AI355" s="6"/>
      <c r="AJ355" s="6"/>
    </row>
    <row r="356" spans="5:36">
      <c r="E356" s="6"/>
      <c r="F356" s="6"/>
      <c r="P356" s="6"/>
      <c r="Q356" s="6"/>
      <c r="Y356" s="6"/>
      <c r="Z356" s="6"/>
      <c r="AI356" s="6"/>
      <c r="AJ356" s="6"/>
    </row>
    <row r="357" spans="5:36">
      <c r="E357" s="6"/>
      <c r="F357" s="6"/>
      <c r="P357" s="6"/>
      <c r="Q357" s="6"/>
      <c r="Y357" s="6"/>
      <c r="Z357" s="6"/>
      <c r="AI357" s="6"/>
      <c r="AJ357" s="6"/>
    </row>
    <row r="358" spans="5:36">
      <c r="E358" s="6"/>
      <c r="F358" s="6"/>
      <c r="P358" s="6"/>
      <c r="Q358" s="6"/>
      <c r="Y358" s="6"/>
      <c r="Z358" s="6"/>
      <c r="AI358" s="6"/>
      <c r="AJ358" s="6"/>
    </row>
    <row r="359" spans="5:36">
      <c r="E359" s="6"/>
      <c r="F359" s="6"/>
      <c r="P359" s="6"/>
      <c r="Q359" s="6"/>
      <c r="Y359" s="6"/>
      <c r="Z359" s="6"/>
      <c r="AI359" s="6"/>
      <c r="AJ359" s="6"/>
    </row>
    <row r="360" spans="5:36">
      <c r="E360" s="6"/>
      <c r="F360" s="6"/>
      <c r="P360" s="6"/>
      <c r="Q360" s="6"/>
      <c r="Y360" s="6"/>
      <c r="Z360" s="6"/>
      <c r="AI360" s="6"/>
      <c r="AJ360" s="6"/>
    </row>
    <row r="361" spans="5:36">
      <c r="E361" s="6"/>
      <c r="F361" s="6"/>
      <c r="P361" s="6"/>
      <c r="Q361" s="6"/>
      <c r="Y361" s="6"/>
      <c r="Z361" s="6"/>
      <c r="AI361" s="6"/>
      <c r="AJ361" s="6"/>
    </row>
    <row r="362" spans="5:36">
      <c r="E362" s="6"/>
      <c r="F362" s="6"/>
      <c r="P362" s="6"/>
      <c r="Q362" s="6"/>
      <c r="Y362" s="6"/>
      <c r="Z362" s="6"/>
      <c r="AI362" s="6"/>
      <c r="AJ362" s="6"/>
    </row>
    <row r="363" spans="5:36">
      <c r="E363" s="6"/>
      <c r="F363" s="6"/>
      <c r="P363" s="6"/>
      <c r="Q363" s="6"/>
      <c r="Y363" s="6"/>
      <c r="Z363" s="6"/>
      <c r="AI363" s="6"/>
      <c r="AJ363" s="6"/>
    </row>
    <row r="364" spans="5:36">
      <c r="E364" s="6"/>
      <c r="F364" s="6"/>
      <c r="P364" s="6"/>
      <c r="Q364" s="6"/>
      <c r="Y364" s="6"/>
      <c r="Z364" s="6"/>
      <c r="AI364" s="6"/>
      <c r="AJ364" s="6"/>
    </row>
    <row r="365" spans="5:36">
      <c r="E365" s="6"/>
      <c r="F365" s="6"/>
      <c r="P365" s="6"/>
      <c r="Q365" s="6"/>
      <c r="Y365" s="6"/>
      <c r="Z365" s="6"/>
      <c r="AI365" s="6"/>
      <c r="AJ365" s="6"/>
    </row>
    <row r="366" spans="5:36">
      <c r="E366" s="6"/>
      <c r="F366" s="6"/>
      <c r="P366" s="6"/>
      <c r="Q366" s="6"/>
      <c r="Y366" s="6"/>
      <c r="Z366" s="6"/>
      <c r="AI366" s="6"/>
      <c r="AJ366" s="6"/>
    </row>
    <row r="367" spans="5:36">
      <c r="E367" s="6"/>
      <c r="F367" s="6"/>
      <c r="P367" s="6"/>
      <c r="Q367" s="6"/>
      <c r="Y367" s="6"/>
      <c r="Z367" s="6"/>
      <c r="AI367" s="6"/>
      <c r="AJ367" s="6"/>
    </row>
    <row r="368" spans="5:36">
      <c r="E368" s="6"/>
      <c r="F368" s="6"/>
      <c r="P368" s="6"/>
      <c r="Q368" s="6"/>
      <c r="Y368" s="6"/>
      <c r="Z368" s="6"/>
      <c r="AI368" s="6"/>
      <c r="AJ368" s="6"/>
    </row>
    <row r="369" spans="5:36">
      <c r="E369" s="6"/>
      <c r="F369" s="6"/>
      <c r="P369" s="6"/>
      <c r="Q369" s="6"/>
      <c r="Y369" s="6"/>
      <c r="Z369" s="6"/>
      <c r="AI369" s="6"/>
      <c r="AJ369" s="6"/>
    </row>
    <row r="370" spans="5:36">
      <c r="E370" s="6"/>
      <c r="F370" s="6"/>
      <c r="P370" s="6"/>
      <c r="Q370" s="6"/>
      <c r="Y370" s="6"/>
      <c r="Z370" s="6"/>
      <c r="AI370" s="6"/>
      <c r="AJ370" s="6"/>
    </row>
    <row r="371" spans="5:36">
      <c r="E371" s="6"/>
      <c r="F371" s="6"/>
      <c r="P371" s="6"/>
      <c r="Q371" s="6"/>
      <c r="Y371" s="6"/>
      <c r="Z371" s="6"/>
      <c r="AI371" s="6"/>
      <c r="AJ371" s="6"/>
    </row>
    <row r="372" spans="5:36">
      <c r="E372" s="6"/>
      <c r="F372" s="6"/>
      <c r="P372" s="6"/>
      <c r="Q372" s="6"/>
      <c r="Y372" s="6"/>
      <c r="Z372" s="6"/>
      <c r="AI372" s="6"/>
      <c r="AJ372" s="6"/>
    </row>
    <row r="373" spans="5:36">
      <c r="E373" s="6"/>
      <c r="F373" s="6"/>
      <c r="P373" s="6"/>
      <c r="Q373" s="6"/>
      <c r="Y373" s="6"/>
      <c r="Z373" s="6"/>
      <c r="AI373" s="6"/>
      <c r="AJ373" s="6"/>
    </row>
    <row r="374" spans="5:36">
      <c r="E374" s="6"/>
      <c r="F374" s="6"/>
      <c r="P374" s="6"/>
      <c r="Q374" s="6"/>
      <c r="Y374" s="6"/>
      <c r="Z374" s="6"/>
      <c r="AI374" s="6"/>
      <c r="AJ374" s="6"/>
    </row>
    <row r="375" spans="5:36">
      <c r="E375" s="6"/>
      <c r="F375" s="6"/>
      <c r="P375" s="6"/>
      <c r="Q375" s="6"/>
      <c r="Y375" s="6"/>
      <c r="Z375" s="6"/>
      <c r="AI375" s="6"/>
      <c r="AJ375" s="6"/>
    </row>
    <row r="376" spans="5:36">
      <c r="E376" s="6"/>
      <c r="F376" s="6"/>
      <c r="P376" s="6"/>
      <c r="Q376" s="6"/>
      <c r="Y376" s="6"/>
      <c r="Z376" s="6"/>
      <c r="AI376" s="6"/>
      <c r="AJ376" s="6"/>
    </row>
    <row r="377" spans="5:36">
      <c r="E377" s="6"/>
      <c r="F377" s="6"/>
      <c r="P377" s="6"/>
      <c r="Q377" s="6"/>
      <c r="Y377" s="6"/>
      <c r="Z377" s="6"/>
      <c r="AI377" s="6"/>
      <c r="AJ377" s="6"/>
    </row>
    <row r="378" spans="5:36">
      <c r="E378" s="6"/>
      <c r="F378" s="6"/>
      <c r="P378" s="6"/>
      <c r="Q378" s="6"/>
      <c r="Y378" s="6"/>
      <c r="Z378" s="6"/>
      <c r="AI378" s="6"/>
      <c r="AJ378" s="6"/>
    </row>
    <row r="379" spans="5:36">
      <c r="E379" s="6"/>
      <c r="F379" s="6"/>
      <c r="P379" s="6"/>
      <c r="Q379" s="6"/>
      <c r="Y379" s="6"/>
      <c r="Z379" s="6"/>
      <c r="AI379" s="6"/>
      <c r="AJ379" s="6"/>
    </row>
    <row r="380" spans="5:36">
      <c r="E380" s="6"/>
      <c r="F380" s="6"/>
      <c r="P380" s="6"/>
      <c r="Q380" s="6"/>
      <c r="Y380" s="6"/>
      <c r="Z380" s="6"/>
      <c r="AI380" s="6"/>
      <c r="AJ380" s="6"/>
    </row>
    <row r="381" spans="5:36">
      <c r="E381" s="6"/>
      <c r="F381" s="6"/>
      <c r="P381" s="6"/>
      <c r="Q381" s="6"/>
      <c r="Y381" s="6"/>
      <c r="Z381" s="6"/>
      <c r="AI381" s="6"/>
      <c r="AJ381" s="6"/>
    </row>
    <row r="382" spans="5:36">
      <c r="E382" s="6"/>
      <c r="F382" s="6"/>
      <c r="P382" s="6"/>
      <c r="Q382" s="6"/>
      <c r="Y382" s="6"/>
      <c r="Z382" s="6"/>
      <c r="AI382" s="6"/>
      <c r="AJ382" s="6"/>
    </row>
    <row r="383" spans="5:36">
      <c r="E383" s="6"/>
      <c r="F383" s="6"/>
      <c r="P383" s="6"/>
      <c r="Q383" s="6"/>
      <c r="Y383" s="6"/>
      <c r="Z383" s="6"/>
      <c r="AI383" s="6"/>
      <c r="AJ383" s="6"/>
    </row>
    <row r="384" spans="5:36">
      <c r="E384" s="6"/>
      <c r="F384" s="6"/>
      <c r="P384" s="6"/>
      <c r="Q384" s="6"/>
      <c r="Y384" s="6"/>
      <c r="Z384" s="6"/>
      <c r="AI384" s="6"/>
      <c r="AJ384" s="6"/>
    </row>
    <row r="385" spans="5:36">
      <c r="E385" s="6"/>
      <c r="F385" s="6"/>
      <c r="P385" s="6"/>
      <c r="Q385" s="6"/>
      <c r="Y385" s="6"/>
      <c r="Z385" s="6"/>
      <c r="AI385" s="6"/>
      <c r="AJ385" s="6"/>
    </row>
    <row r="386" spans="5:36">
      <c r="E386" s="6"/>
      <c r="F386" s="6"/>
      <c r="P386" s="6"/>
      <c r="Q386" s="6"/>
      <c r="Y386" s="6"/>
      <c r="Z386" s="6"/>
      <c r="AI386" s="6"/>
      <c r="AJ386" s="6"/>
    </row>
    <row r="387" spans="5:36">
      <c r="E387" s="6"/>
      <c r="F387" s="6"/>
      <c r="P387" s="6"/>
      <c r="Q387" s="6"/>
      <c r="Y387" s="6"/>
      <c r="Z387" s="6"/>
      <c r="AI387" s="6"/>
      <c r="AJ387" s="6"/>
    </row>
    <row r="388" spans="5:36">
      <c r="E388" s="6"/>
      <c r="F388" s="6"/>
      <c r="P388" s="6"/>
      <c r="Q388" s="6"/>
      <c r="Y388" s="6"/>
      <c r="Z388" s="6"/>
      <c r="AI388" s="6"/>
      <c r="AJ388" s="6"/>
    </row>
    <row r="389" spans="5:36">
      <c r="E389" s="6"/>
      <c r="F389" s="6"/>
      <c r="P389" s="6"/>
      <c r="Q389" s="6"/>
      <c r="Y389" s="6"/>
      <c r="Z389" s="6"/>
      <c r="AI389" s="6"/>
      <c r="AJ389" s="6"/>
    </row>
    <row r="390" spans="5:36">
      <c r="E390" s="6"/>
      <c r="F390" s="6"/>
      <c r="P390" s="6"/>
      <c r="Q390" s="6"/>
      <c r="Y390" s="6"/>
      <c r="Z390" s="6"/>
      <c r="AI390" s="6"/>
      <c r="AJ390" s="6"/>
    </row>
    <row r="391" spans="5:36">
      <c r="E391" s="6"/>
      <c r="F391" s="6"/>
      <c r="P391" s="6"/>
      <c r="Q391" s="6"/>
      <c r="Y391" s="6"/>
      <c r="Z391" s="6"/>
      <c r="AI391" s="6"/>
      <c r="AJ391" s="6"/>
    </row>
    <row r="392" spans="5:36">
      <c r="E392" s="6"/>
      <c r="F392" s="6"/>
      <c r="P392" s="6"/>
      <c r="Q392" s="6"/>
      <c r="Y392" s="6"/>
      <c r="Z392" s="6"/>
      <c r="AI392" s="6"/>
      <c r="AJ392" s="6"/>
    </row>
    <row r="393" spans="5:36">
      <c r="E393" s="6"/>
      <c r="F393" s="6"/>
      <c r="P393" s="6"/>
      <c r="Q393" s="6"/>
      <c r="Y393" s="6"/>
      <c r="Z393" s="6"/>
      <c r="AI393" s="6"/>
      <c r="AJ393" s="6"/>
    </row>
    <row r="394" spans="5:36">
      <c r="E394" s="6"/>
      <c r="F394" s="6"/>
      <c r="P394" s="6"/>
      <c r="Q394" s="6"/>
      <c r="Y394" s="6"/>
      <c r="Z394" s="6"/>
      <c r="AI394" s="6"/>
      <c r="AJ394" s="6"/>
    </row>
    <row r="395" spans="5:36">
      <c r="E395" s="6"/>
      <c r="F395" s="6"/>
      <c r="P395" s="6"/>
      <c r="Q395" s="6"/>
      <c r="Y395" s="6"/>
      <c r="Z395" s="6"/>
      <c r="AI395" s="6"/>
      <c r="AJ395" s="6"/>
    </row>
    <row r="396" spans="5:36">
      <c r="E396" s="6"/>
      <c r="F396" s="6"/>
      <c r="P396" s="6"/>
      <c r="Q396" s="6"/>
      <c r="Y396" s="6"/>
      <c r="Z396" s="6"/>
      <c r="AI396" s="6"/>
      <c r="AJ396" s="6"/>
    </row>
    <row r="397" spans="5:36">
      <c r="E397" s="6"/>
      <c r="F397" s="6"/>
      <c r="P397" s="6"/>
      <c r="Q397" s="6"/>
      <c r="Y397" s="6"/>
      <c r="Z397" s="6"/>
      <c r="AI397" s="6"/>
      <c r="AJ397" s="6"/>
    </row>
    <row r="398" spans="5:36">
      <c r="E398" s="6"/>
      <c r="F398" s="6"/>
      <c r="P398" s="6"/>
      <c r="Q398" s="6"/>
      <c r="Y398" s="6"/>
      <c r="Z398" s="6"/>
      <c r="AI398" s="6"/>
      <c r="AJ398" s="6"/>
    </row>
    <row r="399" spans="5:36">
      <c r="E399" s="6"/>
      <c r="F399" s="6"/>
      <c r="P399" s="6"/>
      <c r="Q399" s="6"/>
      <c r="Y399" s="6"/>
      <c r="Z399" s="6"/>
      <c r="AI399" s="6"/>
      <c r="AJ399" s="6"/>
    </row>
    <row r="400" spans="5:36">
      <c r="E400" s="6"/>
      <c r="F400" s="6"/>
      <c r="P400" s="6"/>
      <c r="Q400" s="6"/>
      <c r="Y400" s="6"/>
      <c r="Z400" s="6"/>
      <c r="AI400" s="6"/>
      <c r="AJ400" s="6"/>
    </row>
    <row r="401" spans="5:36">
      <c r="E401" s="6"/>
      <c r="F401" s="6"/>
      <c r="P401" s="6"/>
      <c r="Q401" s="6"/>
      <c r="Y401" s="6"/>
      <c r="Z401" s="6"/>
      <c r="AI401" s="6"/>
      <c r="AJ401" s="6"/>
    </row>
    <row r="402" spans="5:36">
      <c r="E402" s="6"/>
      <c r="F402" s="6"/>
      <c r="P402" s="6"/>
      <c r="Q402" s="6"/>
      <c r="Y402" s="6"/>
      <c r="Z402" s="6"/>
      <c r="AI402" s="6"/>
      <c r="AJ402" s="6"/>
    </row>
    <row r="403" spans="5:36">
      <c r="E403" s="6"/>
      <c r="F403" s="6"/>
      <c r="P403" s="6"/>
      <c r="Q403" s="6"/>
      <c r="Y403" s="6"/>
      <c r="Z403" s="6"/>
      <c r="AI403" s="6"/>
      <c r="AJ403" s="6"/>
    </row>
    <row r="404" spans="5:36">
      <c r="E404" s="6"/>
      <c r="F404" s="6"/>
      <c r="P404" s="6"/>
      <c r="Q404" s="6"/>
      <c r="Y404" s="6"/>
      <c r="Z404" s="6"/>
      <c r="AI404" s="6"/>
      <c r="AJ404" s="6"/>
    </row>
    <row r="405" spans="5:36">
      <c r="E405" s="6"/>
      <c r="F405" s="6"/>
      <c r="P405" s="6"/>
      <c r="Q405" s="6"/>
      <c r="Y405" s="6"/>
      <c r="Z405" s="6"/>
      <c r="AI405" s="6"/>
      <c r="AJ405" s="6"/>
    </row>
    <row r="406" spans="5:36">
      <c r="E406" s="6"/>
      <c r="F406" s="6"/>
      <c r="P406" s="6"/>
      <c r="Q406" s="6"/>
      <c r="Y406" s="6"/>
      <c r="Z406" s="6"/>
      <c r="AI406" s="6"/>
      <c r="AJ406" s="6"/>
    </row>
    <row r="407" spans="5:36">
      <c r="E407" s="6"/>
      <c r="F407" s="6"/>
      <c r="P407" s="6"/>
      <c r="Q407" s="6"/>
      <c r="Y407" s="6"/>
      <c r="Z407" s="6"/>
      <c r="AI407" s="6"/>
      <c r="AJ407" s="6"/>
    </row>
    <row r="408" spans="5:36">
      <c r="E408" s="6"/>
      <c r="F408" s="6"/>
      <c r="P408" s="6"/>
      <c r="Q408" s="6"/>
      <c r="Y408" s="6"/>
      <c r="Z408" s="6"/>
      <c r="AI408" s="6"/>
      <c r="AJ408" s="6"/>
    </row>
    <row r="409" spans="5:36">
      <c r="E409" s="6"/>
      <c r="F409" s="6"/>
      <c r="P409" s="6"/>
      <c r="Q409" s="6"/>
      <c r="Y409" s="6"/>
      <c r="Z409" s="6"/>
      <c r="AI409" s="6"/>
      <c r="AJ409" s="6"/>
    </row>
    <row r="410" spans="5:36">
      <c r="E410" s="6"/>
      <c r="F410" s="6"/>
      <c r="P410" s="6"/>
      <c r="Q410" s="6"/>
      <c r="Y410" s="6"/>
      <c r="Z410" s="6"/>
      <c r="AI410" s="6"/>
      <c r="AJ410" s="6"/>
    </row>
    <row r="411" spans="5:36">
      <c r="E411" s="6"/>
      <c r="F411" s="6"/>
      <c r="P411" s="6"/>
      <c r="Q411" s="6"/>
      <c r="Y411" s="6"/>
      <c r="Z411" s="6"/>
      <c r="AI411" s="6"/>
      <c r="AJ411" s="6"/>
    </row>
    <row r="412" spans="5:36">
      <c r="E412" s="6"/>
      <c r="F412" s="6"/>
      <c r="P412" s="6"/>
      <c r="Q412" s="6"/>
      <c r="Y412" s="6"/>
      <c r="Z412" s="6"/>
      <c r="AI412" s="6"/>
      <c r="AJ412" s="6"/>
    </row>
    <row r="413" spans="5:36">
      <c r="E413" s="6"/>
      <c r="F413" s="6"/>
      <c r="P413" s="6"/>
      <c r="Q413" s="6"/>
      <c r="Y413" s="6"/>
      <c r="Z413" s="6"/>
      <c r="AI413" s="6"/>
      <c r="AJ413" s="6"/>
    </row>
    <row r="414" spans="5:36">
      <c r="E414" s="6"/>
      <c r="F414" s="6"/>
      <c r="P414" s="6"/>
      <c r="Q414" s="6"/>
      <c r="Y414" s="6"/>
      <c r="Z414" s="6"/>
      <c r="AI414" s="6"/>
      <c r="AJ414" s="6"/>
    </row>
    <row r="415" spans="5:36">
      <c r="E415" s="6"/>
      <c r="F415" s="6"/>
      <c r="P415" s="6"/>
      <c r="Q415" s="6"/>
      <c r="Y415" s="6"/>
      <c r="Z415" s="6"/>
      <c r="AI415" s="6"/>
      <c r="AJ415" s="6"/>
    </row>
    <row r="416" spans="5:36">
      <c r="E416" s="6"/>
      <c r="F416" s="6"/>
      <c r="P416" s="6"/>
      <c r="Q416" s="6"/>
      <c r="Y416" s="6"/>
      <c r="Z416" s="6"/>
      <c r="AI416" s="6"/>
      <c r="AJ416" s="6"/>
    </row>
    <row r="417" spans="5:36">
      <c r="E417" s="6"/>
      <c r="F417" s="6"/>
      <c r="P417" s="6"/>
      <c r="Q417" s="6"/>
      <c r="Y417" s="6"/>
      <c r="Z417" s="6"/>
      <c r="AI417" s="6"/>
      <c r="AJ417" s="6"/>
    </row>
    <row r="418" spans="5:36">
      <c r="E418" s="6"/>
      <c r="F418" s="6"/>
      <c r="P418" s="6"/>
      <c r="Q418" s="6"/>
      <c r="Y418" s="6"/>
      <c r="Z418" s="6"/>
      <c r="AI418" s="6"/>
      <c r="AJ418" s="6"/>
    </row>
    <row r="419" spans="5:36">
      <c r="E419" s="6"/>
      <c r="F419" s="6"/>
      <c r="P419" s="6"/>
      <c r="Q419" s="6"/>
      <c r="Y419" s="6"/>
      <c r="Z419" s="6"/>
      <c r="AI419" s="6"/>
      <c r="AJ419" s="6"/>
    </row>
    <row r="420" spans="5:36">
      <c r="E420" s="6"/>
      <c r="F420" s="6"/>
      <c r="P420" s="6"/>
      <c r="Q420" s="6"/>
      <c r="Y420" s="6"/>
      <c r="Z420" s="6"/>
      <c r="AI420" s="6"/>
      <c r="AJ420" s="6"/>
    </row>
    <row r="421" spans="5:36">
      <c r="E421" s="6"/>
      <c r="F421" s="6"/>
      <c r="P421" s="6"/>
      <c r="Q421" s="6"/>
      <c r="Y421" s="6"/>
      <c r="Z421" s="6"/>
      <c r="AI421" s="6"/>
      <c r="AJ421" s="6"/>
    </row>
    <row r="422" spans="5:36">
      <c r="E422" s="6"/>
      <c r="F422" s="6"/>
      <c r="P422" s="6"/>
      <c r="Q422" s="6"/>
      <c r="Y422" s="6"/>
      <c r="Z422" s="6"/>
      <c r="AI422" s="6"/>
      <c r="AJ422" s="6"/>
    </row>
    <row r="423" spans="5:36">
      <c r="E423" s="6"/>
      <c r="F423" s="6"/>
      <c r="P423" s="6"/>
      <c r="Q423" s="6"/>
      <c r="Y423" s="6"/>
      <c r="Z423" s="6"/>
      <c r="AI423" s="6"/>
      <c r="AJ423" s="6"/>
    </row>
    <row r="424" spans="5:36">
      <c r="E424" s="6"/>
      <c r="F424" s="6"/>
      <c r="P424" s="6"/>
      <c r="Q424" s="6"/>
      <c r="Y424" s="6"/>
      <c r="Z424" s="6"/>
      <c r="AI424" s="6"/>
      <c r="AJ424" s="6"/>
    </row>
    <row r="425" spans="5:36">
      <c r="E425" s="6"/>
      <c r="F425" s="6"/>
      <c r="P425" s="6"/>
      <c r="Q425" s="6"/>
      <c r="Y425" s="6"/>
      <c r="Z425" s="6"/>
      <c r="AI425" s="6"/>
      <c r="AJ425" s="6"/>
    </row>
    <row r="426" spans="5:36">
      <c r="E426" s="6"/>
      <c r="F426" s="6"/>
      <c r="P426" s="6"/>
      <c r="Q426" s="6"/>
      <c r="Y426" s="6"/>
      <c r="Z426" s="6"/>
      <c r="AI426" s="6"/>
      <c r="AJ426" s="6"/>
    </row>
    <row r="427" spans="5:36">
      <c r="E427" s="6"/>
      <c r="F427" s="6"/>
      <c r="P427" s="6"/>
      <c r="Q427" s="6"/>
      <c r="Y427" s="6"/>
      <c r="Z427" s="6"/>
      <c r="AI427" s="6"/>
      <c r="AJ427" s="6"/>
    </row>
    <row r="428" spans="5:36">
      <c r="E428" s="6"/>
      <c r="F428" s="6"/>
      <c r="P428" s="6"/>
      <c r="Q428" s="6"/>
      <c r="Y428" s="6"/>
      <c r="Z428" s="6"/>
      <c r="AI428" s="6"/>
      <c r="AJ428" s="6"/>
    </row>
    <row r="429" spans="5:36">
      <c r="E429" s="6"/>
      <c r="F429" s="6"/>
      <c r="P429" s="6"/>
      <c r="Q429" s="6"/>
      <c r="Y429" s="6"/>
      <c r="Z429" s="6"/>
      <c r="AI429" s="6"/>
      <c r="AJ429" s="6"/>
    </row>
    <row r="430" spans="5:36">
      <c r="E430" s="6"/>
      <c r="F430" s="6"/>
      <c r="P430" s="6"/>
      <c r="Q430" s="6"/>
      <c r="Y430" s="6"/>
      <c r="Z430" s="6"/>
      <c r="AI430" s="6"/>
      <c r="AJ430" s="6"/>
    </row>
    <row r="431" spans="5:36">
      <c r="E431" s="6"/>
      <c r="F431" s="6"/>
      <c r="P431" s="6"/>
      <c r="Q431" s="6"/>
      <c r="Y431" s="6"/>
      <c r="Z431" s="6"/>
      <c r="AI431" s="6"/>
      <c r="AJ431" s="6"/>
    </row>
    <row r="432" spans="5:36">
      <c r="E432" s="6"/>
      <c r="F432" s="6"/>
      <c r="P432" s="6"/>
      <c r="Q432" s="6"/>
      <c r="Y432" s="6"/>
      <c r="Z432" s="6"/>
      <c r="AI432" s="6"/>
      <c r="AJ432" s="6"/>
    </row>
    <row r="433" spans="5:36">
      <c r="E433" s="6"/>
      <c r="F433" s="6"/>
      <c r="P433" s="6"/>
      <c r="Q433" s="6"/>
      <c r="Y433" s="6"/>
      <c r="Z433" s="6"/>
      <c r="AI433" s="6"/>
      <c r="AJ433" s="6"/>
    </row>
    <row r="434" spans="5:36">
      <c r="E434" s="6"/>
      <c r="F434" s="6"/>
      <c r="P434" s="6"/>
      <c r="Q434" s="6"/>
      <c r="Y434" s="6"/>
      <c r="Z434" s="6"/>
      <c r="AI434" s="6"/>
      <c r="AJ434" s="6"/>
    </row>
    <row r="435" spans="5:36">
      <c r="E435" s="6"/>
      <c r="F435" s="6"/>
      <c r="P435" s="6"/>
      <c r="Q435" s="6"/>
      <c r="Y435" s="6"/>
      <c r="Z435" s="6"/>
      <c r="AI435" s="6"/>
      <c r="AJ435" s="6"/>
    </row>
    <row r="436" spans="5:36">
      <c r="E436" s="6"/>
      <c r="F436" s="6"/>
      <c r="P436" s="6"/>
      <c r="Q436" s="6"/>
      <c r="Y436" s="6"/>
      <c r="Z436" s="6"/>
      <c r="AI436" s="6"/>
      <c r="AJ436" s="6"/>
    </row>
    <row r="437" spans="5:36">
      <c r="E437" s="6"/>
      <c r="F437" s="6"/>
      <c r="P437" s="6"/>
      <c r="Q437" s="6"/>
      <c r="Y437" s="6"/>
      <c r="Z437" s="6"/>
      <c r="AI437" s="6"/>
      <c r="AJ437" s="6"/>
    </row>
    <row r="438" spans="5:36">
      <c r="E438" s="6"/>
      <c r="F438" s="6"/>
      <c r="P438" s="6"/>
      <c r="Q438" s="6"/>
      <c r="Y438" s="6"/>
      <c r="Z438" s="6"/>
      <c r="AI438" s="6"/>
      <c r="AJ438" s="6"/>
    </row>
    <row r="439" spans="5:36">
      <c r="E439" s="6"/>
      <c r="F439" s="6"/>
      <c r="P439" s="6"/>
      <c r="Q439" s="6"/>
      <c r="Y439" s="6"/>
      <c r="Z439" s="6"/>
      <c r="AI439" s="6"/>
      <c r="AJ439" s="6"/>
    </row>
    <row r="440" spans="5:36">
      <c r="E440" s="6"/>
      <c r="F440" s="6"/>
      <c r="P440" s="6"/>
      <c r="Q440" s="6"/>
      <c r="Y440" s="6"/>
      <c r="Z440" s="6"/>
      <c r="AI440" s="6"/>
      <c r="AJ440" s="6"/>
    </row>
    <row r="441" spans="5:36">
      <c r="E441" s="6"/>
      <c r="F441" s="6"/>
      <c r="P441" s="6"/>
      <c r="Q441" s="6"/>
      <c r="Y441" s="6"/>
      <c r="Z441" s="6"/>
      <c r="AI441" s="6"/>
      <c r="AJ441" s="6"/>
    </row>
    <row r="442" spans="5:36">
      <c r="E442" s="6"/>
      <c r="F442" s="6"/>
      <c r="P442" s="6"/>
      <c r="Q442" s="6"/>
      <c r="Y442" s="6"/>
      <c r="Z442" s="6"/>
      <c r="AI442" s="6"/>
      <c r="AJ442" s="6"/>
    </row>
    <row r="443" spans="5:36">
      <c r="E443" s="6"/>
      <c r="F443" s="6"/>
      <c r="P443" s="6"/>
      <c r="Q443" s="6"/>
      <c r="Y443" s="6"/>
      <c r="Z443" s="6"/>
      <c r="AI443" s="6"/>
      <c r="AJ443" s="6"/>
    </row>
    <row r="444" spans="5:36">
      <c r="E444" s="6"/>
      <c r="F444" s="6"/>
      <c r="P444" s="6"/>
      <c r="Q444" s="6"/>
      <c r="Y444" s="6"/>
      <c r="Z444" s="6"/>
      <c r="AI444" s="6"/>
      <c r="AJ444" s="6"/>
    </row>
    <row r="445" spans="5:36">
      <c r="E445" s="6"/>
      <c r="F445" s="6"/>
      <c r="P445" s="6"/>
      <c r="Q445" s="6"/>
      <c r="Y445" s="6"/>
      <c r="Z445" s="6"/>
      <c r="AI445" s="6"/>
      <c r="AJ445" s="6"/>
    </row>
    <row r="446" spans="5:36">
      <c r="E446" s="6"/>
      <c r="F446" s="6"/>
      <c r="P446" s="6"/>
      <c r="Q446" s="6"/>
      <c r="Y446" s="6"/>
      <c r="Z446" s="6"/>
      <c r="AI446" s="6"/>
      <c r="AJ446" s="6"/>
    </row>
    <row r="447" spans="5:36">
      <c r="E447" s="6"/>
      <c r="F447" s="6"/>
      <c r="P447" s="6"/>
      <c r="Q447" s="6"/>
      <c r="Y447" s="6"/>
      <c r="Z447" s="6"/>
      <c r="AI447" s="6"/>
      <c r="AJ447" s="6"/>
    </row>
    <row r="448" spans="5:36">
      <c r="E448" s="6"/>
      <c r="F448" s="6"/>
      <c r="P448" s="6"/>
      <c r="Q448" s="6"/>
      <c r="Y448" s="6"/>
      <c r="Z448" s="6"/>
      <c r="AI448" s="6"/>
      <c r="AJ448" s="6"/>
    </row>
    <row r="449" spans="5:36">
      <c r="E449" s="6"/>
      <c r="F449" s="6"/>
      <c r="P449" s="6"/>
      <c r="Q449" s="6"/>
      <c r="Y449" s="6"/>
      <c r="Z449" s="6"/>
      <c r="AI449" s="6"/>
      <c r="AJ449" s="6"/>
    </row>
    <row r="450" spans="5:36">
      <c r="E450" s="6"/>
      <c r="F450" s="6"/>
      <c r="P450" s="6"/>
      <c r="Q450" s="6"/>
      <c r="Y450" s="6"/>
      <c r="Z450" s="6"/>
      <c r="AI450" s="6"/>
      <c r="AJ450" s="6"/>
    </row>
    <row r="451" spans="5:36">
      <c r="E451" s="6"/>
      <c r="F451" s="6"/>
      <c r="P451" s="6"/>
      <c r="Q451" s="6"/>
      <c r="Y451" s="6"/>
      <c r="Z451" s="6"/>
      <c r="AI451" s="6"/>
      <c r="AJ451" s="6"/>
    </row>
    <row r="452" spans="5:36">
      <c r="E452" s="6"/>
      <c r="F452" s="6"/>
      <c r="P452" s="6"/>
      <c r="Q452" s="6"/>
      <c r="Y452" s="6"/>
      <c r="Z452" s="6"/>
      <c r="AI452" s="6"/>
      <c r="AJ452" s="6"/>
    </row>
    <row r="453" spans="5:36">
      <c r="E453" s="6"/>
      <c r="F453" s="6"/>
      <c r="P453" s="6"/>
      <c r="Q453" s="6"/>
      <c r="Y453" s="6"/>
      <c r="Z453" s="6"/>
      <c r="AI453" s="6"/>
      <c r="AJ453" s="6"/>
    </row>
    <row r="454" spans="5:36">
      <c r="E454" s="6"/>
      <c r="F454" s="6"/>
      <c r="P454" s="6"/>
      <c r="Q454" s="6"/>
      <c r="Y454" s="6"/>
      <c r="Z454" s="6"/>
      <c r="AI454" s="6"/>
      <c r="AJ454" s="6"/>
    </row>
    <row r="455" spans="5:36">
      <c r="E455" s="6"/>
      <c r="F455" s="6"/>
      <c r="P455" s="6"/>
      <c r="Q455" s="6"/>
      <c r="Y455" s="6"/>
      <c r="Z455" s="6"/>
      <c r="AI455" s="6"/>
      <c r="AJ455" s="6"/>
    </row>
    <row r="456" spans="5:36">
      <c r="E456" s="6"/>
      <c r="F456" s="6"/>
      <c r="P456" s="6"/>
      <c r="Q456" s="6"/>
      <c r="Y456" s="6"/>
      <c r="Z456" s="6"/>
      <c r="AI456" s="6"/>
      <c r="AJ456" s="6"/>
    </row>
    <row r="457" spans="5:36">
      <c r="E457" s="6"/>
      <c r="F457" s="6"/>
      <c r="P457" s="6"/>
      <c r="Q457" s="6"/>
      <c r="Y457" s="6"/>
      <c r="Z457" s="6"/>
      <c r="AI457" s="6"/>
      <c r="AJ457" s="6"/>
    </row>
    <row r="458" spans="5:36">
      <c r="E458" s="6"/>
      <c r="F458" s="6"/>
      <c r="P458" s="6"/>
      <c r="Q458" s="6"/>
      <c r="Y458" s="6"/>
      <c r="Z458" s="6"/>
      <c r="AI458" s="6"/>
      <c r="AJ458" s="6"/>
    </row>
    <row r="459" spans="5:36">
      <c r="E459" s="6"/>
      <c r="F459" s="6"/>
      <c r="P459" s="6"/>
      <c r="Q459" s="6"/>
      <c r="Y459" s="6"/>
      <c r="Z459" s="6"/>
      <c r="AI459" s="6"/>
      <c r="AJ459" s="6"/>
    </row>
    <row r="460" spans="5:36">
      <c r="E460" s="6"/>
      <c r="F460" s="6"/>
      <c r="P460" s="6"/>
      <c r="Q460" s="6"/>
      <c r="Y460" s="6"/>
      <c r="Z460" s="6"/>
      <c r="AI460" s="6"/>
      <c r="AJ460" s="6"/>
    </row>
    <row r="461" spans="5:36">
      <c r="E461" s="6"/>
      <c r="F461" s="6"/>
      <c r="P461" s="6"/>
      <c r="Q461" s="6"/>
      <c r="Y461" s="6"/>
      <c r="Z461" s="6"/>
      <c r="AI461" s="6"/>
      <c r="AJ461" s="6"/>
    </row>
    <row r="462" spans="5:36">
      <c r="E462" s="6"/>
      <c r="F462" s="6"/>
      <c r="P462" s="6"/>
      <c r="Q462" s="6"/>
      <c r="Y462" s="6"/>
      <c r="Z462" s="6"/>
      <c r="AI462" s="6"/>
      <c r="AJ462" s="6"/>
    </row>
    <row r="463" spans="5:36">
      <c r="E463" s="6"/>
      <c r="F463" s="6"/>
      <c r="P463" s="6"/>
      <c r="Q463" s="6"/>
      <c r="Y463" s="6"/>
      <c r="Z463" s="6"/>
      <c r="AI463" s="6"/>
      <c r="AJ463" s="6"/>
    </row>
    <row r="464" spans="5:36">
      <c r="E464" s="6"/>
      <c r="F464" s="6"/>
      <c r="P464" s="6"/>
      <c r="Q464" s="6"/>
      <c r="Y464" s="6"/>
      <c r="Z464" s="6"/>
      <c r="AI464" s="6"/>
      <c r="AJ464" s="6"/>
    </row>
    <row r="465" spans="5:36">
      <c r="E465" s="6"/>
      <c r="F465" s="6"/>
      <c r="P465" s="6"/>
      <c r="Q465" s="6"/>
      <c r="Y465" s="6"/>
      <c r="Z465" s="6"/>
      <c r="AI465" s="6"/>
      <c r="AJ465" s="6"/>
    </row>
    <row r="466" spans="5:36">
      <c r="E466" s="6"/>
      <c r="F466" s="6"/>
      <c r="P466" s="6"/>
      <c r="Q466" s="6"/>
      <c r="Y466" s="6"/>
      <c r="Z466" s="6"/>
      <c r="AI466" s="6"/>
      <c r="AJ466" s="6"/>
    </row>
    <row r="467" spans="5:36">
      <c r="E467" s="6"/>
      <c r="F467" s="6"/>
      <c r="P467" s="6"/>
      <c r="Q467" s="6"/>
      <c r="Y467" s="6"/>
      <c r="Z467" s="6"/>
      <c r="AI467" s="6"/>
      <c r="AJ467" s="6"/>
    </row>
    <row r="468" spans="5:36">
      <c r="E468" s="6"/>
      <c r="F468" s="6"/>
      <c r="P468" s="6"/>
      <c r="Q468" s="6"/>
      <c r="Y468" s="6"/>
      <c r="Z468" s="6"/>
      <c r="AI468" s="6"/>
      <c r="AJ468" s="6"/>
    </row>
    <row r="469" spans="5:36">
      <c r="E469" s="6"/>
      <c r="F469" s="6"/>
      <c r="P469" s="6"/>
      <c r="Q469" s="6"/>
      <c r="Y469" s="6"/>
      <c r="Z469" s="6"/>
      <c r="AI469" s="6"/>
      <c r="AJ469" s="6"/>
    </row>
    <row r="470" spans="5:36">
      <c r="E470" s="6"/>
      <c r="F470" s="6"/>
      <c r="P470" s="6"/>
      <c r="Q470" s="6"/>
      <c r="Y470" s="6"/>
      <c r="Z470" s="6"/>
      <c r="AI470" s="6"/>
      <c r="AJ470" s="6"/>
    </row>
    <row r="471" spans="5:36">
      <c r="E471" s="6"/>
      <c r="F471" s="6"/>
      <c r="P471" s="6"/>
      <c r="Q471" s="6"/>
      <c r="Y471" s="6"/>
      <c r="Z471" s="6"/>
      <c r="AI471" s="6"/>
      <c r="AJ471" s="6"/>
    </row>
    <row r="472" spans="5:36">
      <c r="E472" s="6"/>
      <c r="F472" s="6"/>
      <c r="P472" s="6"/>
      <c r="Q472" s="6"/>
      <c r="Y472" s="6"/>
      <c r="Z472" s="6"/>
      <c r="AI472" s="6"/>
      <c r="AJ472" s="6"/>
    </row>
    <row r="473" spans="5:36">
      <c r="E473" s="6"/>
      <c r="F473" s="6"/>
      <c r="P473" s="6"/>
      <c r="Q473" s="6"/>
      <c r="Y473" s="6"/>
      <c r="Z473" s="6"/>
      <c r="AI473" s="6"/>
      <c r="AJ473" s="6"/>
    </row>
    <row r="474" spans="5:36">
      <c r="E474" s="6"/>
      <c r="F474" s="6"/>
      <c r="P474" s="6"/>
      <c r="Q474" s="6"/>
      <c r="Y474" s="6"/>
      <c r="Z474" s="6"/>
      <c r="AI474" s="6"/>
      <c r="AJ474" s="6"/>
    </row>
    <row r="475" spans="5:36">
      <c r="E475" s="6"/>
      <c r="F475" s="6"/>
      <c r="P475" s="6"/>
      <c r="Q475" s="6"/>
      <c r="Y475" s="6"/>
      <c r="Z475" s="6"/>
      <c r="AI475" s="6"/>
      <c r="AJ475" s="6"/>
    </row>
    <row r="476" spans="5:36">
      <c r="E476" s="6"/>
      <c r="F476" s="6"/>
      <c r="P476" s="6"/>
      <c r="Q476" s="6"/>
      <c r="Y476" s="6"/>
      <c r="Z476" s="6"/>
      <c r="AI476" s="6"/>
      <c r="AJ476" s="6"/>
    </row>
    <row r="477" spans="5:36">
      <c r="E477" s="6"/>
      <c r="F477" s="6"/>
      <c r="P477" s="6"/>
      <c r="Q477" s="6"/>
      <c r="Y477" s="6"/>
      <c r="Z477" s="6"/>
      <c r="AI477" s="6"/>
      <c r="AJ477" s="6"/>
    </row>
    <row r="478" spans="5:36">
      <c r="E478" s="6"/>
      <c r="F478" s="6"/>
      <c r="P478" s="6"/>
      <c r="Q478" s="6"/>
      <c r="Y478" s="6"/>
      <c r="Z478" s="6"/>
      <c r="AI478" s="6"/>
      <c r="AJ478" s="6"/>
    </row>
    <row r="479" spans="5:36">
      <c r="E479" s="6"/>
      <c r="F479" s="6"/>
      <c r="P479" s="6"/>
      <c r="Q479" s="6"/>
      <c r="Y479" s="6"/>
      <c r="Z479" s="6"/>
      <c r="AI479" s="6"/>
      <c r="AJ479" s="6"/>
    </row>
    <row r="480" spans="5:36">
      <c r="E480" s="6"/>
      <c r="F480" s="6"/>
      <c r="P480" s="6"/>
      <c r="Q480" s="6"/>
      <c r="Y480" s="6"/>
      <c r="Z480" s="6"/>
      <c r="AI480" s="6"/>
      <c r="AJ480" s="6"/>
    </row>
    <row r="481" spans="5:36">
      <c r="E481" s="6"/>
      <c r="F481" s="6"/>
      <c r="P481" s="6"/>
      <c r="Q481" s="6"/>
      <c r="Y481" s="6"/>
      <c r="Z481" s="6"/>
      <c r="AI481" s="6"/>
      <c r="AJ481" s="6"/>
    </row>
    <row r="482" spans="5:36">
      <c r="E482" s="6"/>
      <c r="F482" s="6"/>
      <c r="P482" s="6"/>
      <c r="Q482" s="6"/>
      <c r="Y482" s="6"/>
      <c r="Z482" s="6"/>
      <c r="AI482" s="6"/>
      <c r="AJ482" s="6"/>
    </row>
    <row r="483" spans="5:36">
      <c r="E483" s="6"/>
      <c r="F483" s="6"/>
      <c r="P483" s="6"/>
      <c r="Q483" s="6"/>
      <c r="Y483" s="6"/>
      <c r="Z483" s="6"/>
      <c r="AI483" s="6"/>
      <c r="AJ483" s="6"/>
    </row>
    <row r="484" spans="5:36">
      <c r="E484" s="6"/>
      <c r="F484" s="6"/>
      <c r="P484" s="6"/>
      <c r="Q484" s="6"/>
      <c r="Y484" s="6"/>
      <c r="Z484" s="6"/>
      <c r="AI484" s="6"/>
      <c r="AJ484" s="6"/>
    </row>
    <row r="485" spans="5:36">
      <c r="E485" s="6"/>
      <c r="F485" s="6"/>
      <c r="P485" s="6"/>
      <c r="Q485" s="6"/>
      <c r="Y485" s="6"/>
      <c r="Z485" s="6"/>
      <c r="AI485" s="6"/>
      <c r="AJ485" s="6"/>
    </row>
    <row r="486" spans="5:36">
      <c r="E486" s="6"/>
      <c r="F486" s="6"/>
      <c r="P486" s="6"/>
      <c r="Q486" s="6"/>
      <c r="Y486" s="6"/>
      <c r="Z486" s="6"/>
      <c r="AI486" s="6"/>
      <c r="AJ486" s="6"/>
    </row>
    <row r="487" spans="5:36">
      <c r="E487" s="6"/>
      <c r="F487" s="6"/>
      <c r="P487" s="6"/>
      <c r="Q487" s="6"/>
      <c r="Y487" s="6"/>
      <c r="Z487" s="6"/>
      <c r="AI487" s="6"/>
      <c r="AJ487" s="6"/>
    </row>
    <row r="488" spans="5:36">
      <c r="E488" s="6"/>
      <c r="F488" s="6"/>
      <c r="P488" s="6"/>
      <c r="Q488" s="6"/>
      <c r="Y488" s="6"/>
      <c r="Z488" s="6"/>
      <c r="AI488" s="6"/>
      <c r="AJ488" s="6"/>
    </row>
    <row r="489" spans="5:36">
      <c r="E489" s="6"/>
      <c r="F489" s="6"/>
      <c r="P489" s="6"/>
      <c r="Q489" s="6"/>
      <c r="Y489" s="6"/>
      <c r="Z489" s="6"/>
      <c r="AI489" s="6"/>
      <c r="AJ489" s="6"/>
    </row>
    <row r="490" spans="5:36">
      <c r="E490" s="6"/>
      <c r="F490" s="6"/>
      <c r="P490" s="6"/>
      <c r="Q490" s="6"/>
      <c r="Y490" s="6"/>
      <c r="Z490" s="6"/>
      <c r="AI490" s="6"/>
      <c r="AJ490" s="6"/>
    </row>
    <row r="491" spans="5:36">
      <c r="E491" s="6"/>
      <c r="F491" s="6"/>
      <c r="P491" s="6"/>
      <c r="Q491" s="6"/>
      <c r="Y491" s="6"/>
      <c r="Z491" s="6"/>
      <c r="AI491" s="6"/>
      <c r="AJ491" s="6"/>
    </row>
    <row r="492" spans="5:36">
      <c r="E492" s="6"/>
      <c r="F492" s="6"/>
      <c r="P492" s="6"/>
      <c r="Q492" s="6"/>
      <c r="Y492" s="6"/>
      <c r="Z492" s="6"/>
      <c r="AI492" s="6"/>
      <c r="AJ492" s="6"/>
    </row>
    <row r="493" spans="5:36">
      <c r="E493" s="6"/>
      <c r="F493" s="6"/>
      <c r="P493" s="6"/>
      <c r="Q493" s="6"/>
      <c r="Y493" s="6"/>
      <c r="Z493" s="6"/>
      <c r="AI493" s="6"/>
      <c r="AJ493" s="6"/>
    </row>
    <row r="494" spans="5:36">
      <c r="E494" s="6"/>
      <c r="F494" s="6"/>
      <c r="P494" s="6"/>
      <c r="Q494" s="6"/>
      <c r="Y494" s="6"/>
      <c r="Z494" s="6"/>
      <c r="AI494" s="6"/>
      <c r="AJ494" s="6"/>
    </row>
    <row r="495" spans="5:36">
      <c r="E495" s="6"/>
      <c r="F495" s="6"/>
      <c r="P495" s="6"/>
      <c r="Q495" s="6"/>
      <c r="Y495" s="6"/>
      <c r="Z495" s="6"/>
      <c r="AI495" s="6"/>
      <c r="AJ495" s="6"/>
    </row>
    <row r="496" spans="5:36">
      <c r="E496" s="6"/>
      <c r="F496" s="6"/>
      <c r="P496" s="6"/>
      <c r="Q496" s="6"/>
      <c r="Y496" s="6"/>
      <c r="Z496" s="6"/>
      <c r="AI496" s="6"/>
      <c r="AJ496" s="6"/>
    </row>
    <row r="497" spans="5:36">
      <c r="E497" s="6"/>
      <c r="F497" s="6"/>
      <c r="P497" s="6"/>
      <c r="Q497" s="6"/>
      <c r="Y497" s="6"/>
      <c r="Z497" s="6"/>
      <c r="AI497" s="6"/>
      <c r="AJ497" s="6"/>
    </row>
    <row r="498" spans="5:36">
      <c r="E498" s="6"/>
      <c r="F498" s="6"/>
      <c r="P498" s="6"/>
      <c r="Q498" s="6"/>
      <c r="Y498" s="6"/>
      <c r="Z498" s="6"/>
      <c r="AI498" s="6"/>
      <c r="AJ498" s="6"/>
    </row>
    <row r="499" spans="5:36">
      <c r="E499" s="6"/>
      <c r="F499" s="6"/>
      <c r="P499" s="6"/>
      <c r="Q499" s="6"/>
      <c r="Y499" s="6"/>
      <c r="Z499" s="6"/>
      <c r="AI499" s="6"/>
      <c r="AJ499" s="6"/>
    </row>
    <row r="500" spans="5:36">
      <c r="E500" s="6"/>
      <c r="F500" s="6"/>
      <c r="P500" s="6"/>
      <c r="Q500" s="6"/>
      <c r="Y500" s="6"/>
      <c r="Z500" s="6"/>
      <c r="AI500" s="6"/>
      <c r="AJ500" s="6"/>
    </row>
    <row r="501" spans="5:36">
      <c r="E501" s="6"/>
      <c r="F501" s="6"/>
      <c r="P501" s="6"/>
      <c r="Q501" s="6"/>
      <c r="Y501" s="6"/>
      <c r="Z501" s="6"/>
      <c r="AI501" s="6"/>
      <c r="AJ501" s="6"/>
    </row>
    <row r="502" spans="5:36">
      <c r="E502" s="6"/>
      <c r="F502" s="6"/>
      <c r="P502" s="6"/>
      <c r="Q502" s="6"/>
      <c r="Y502" s="6"/>
      <c r="Z502" s="6"/>
      <c r="AI502" s="6"/>
      <c r="AJ502" s="6"/>
    </row>
    <row r="503" spans="5:36">
      <c r="E503" s="6"/>
      <c r="F503" s="6"/>
      <c r="P503" s="6"/>
      <c r="Q503" s="6"/>
      <c r="Y503" s="6"/>
      <c r="Z503" s="6"/>
      <c r="AI503" s="6"/>
      <c r="AJ503" s="6"/>
    </row>
    <row r="504" spans="5:36">
      <c r="E504" s="6"/>
      <c r="F504" s="6"/>
      <c r="P504" s="6"/>
      <c r="Q504" s="6"/>
      <c r="Y504" s="6"/>
      <c r="Z504" s="6"/>
      <c r="AI504" s="6"/>
      <c r="AJ504" s="6"/>
    </row>
    <row r="505" spans="5:36">
      <c r="E505" s="6"/>
      <c r="F505" s="6"/>
      <c r="P505" s="6"/>
      <c r="Q505" s="6"/>
      <c r="Y505" s="6"/>
      <c r="Z505" s="6"/>
      <c r="AI505" s="6"/>
      <c r="AJ505" s="6"/>
    </row>
    <row r="506" spans="5:36">
      <c r="E506" s="6"/>
      <c r="F506" s="6"/>
      <c r="P506" s="6"/>
      <c r="Q506" s="6"/>
      <c r="Y506" s="6"/>
      <c r="Z506" s="6"/>
      <c r="AI506" s="6"/>
      <c r="AJ506" s="6"/>
    </row>
    <row r="507" spans="5:36">
      <c r="E507" s="6"/>
      <c r="F507" s="6"/>
      <c r="P507" s="6"/>
      <c r="Q507" s="6"/>
      <c r="Y507" s="6"/>
      <c r="Z507" s="6"/>
      <c r="AI507" s="6"/>
      <c r="AJ507" s="6"/>
    </row>
    <row r="508" spans="5:36">
      <c r="E508" s="6"/>
      <c r="F508" s="6"/>
      <c r="P508" s="6"/>
      <c r="Q508" s="6"/>
      <c r="Y508" s="6"/>
      <c r="Z508" s="6"/>
      <c r="AI508" s="6"/>
      <c r="AJ508" s="6"/>
    </row>
    <row r="509" spans="5:36">
      <c r="E509" s="6"/>
      <c r="F509" s="6"/>
      <c r="P509" s="6"/>
      <c r="Q509" s="6"/>
      <c r="Y509" s="6"/>
      <c r="Z509" s="6"/>
      <c r="AI509" s="6"/>
      <c r="AJ509" s="6"/>
    </row>
    <row r="510" spans="5:36">
      <c r="E510" s="6"/>
      <c r="F510" s="6"/>
      <c r="P510" s="6"/>
      <c r="Q510" s="6"/>
      <c r="Y510" s="6"/>
      <c r="Z510" s="6"/>
      <c r="AI510" s="6"/>
      <c r="AJ510" s="6"/>
    </row>
    <row r="511" spans="5:36">
      <c r="E511" s="6"/>
      <c r="F511" s="6"/>
      <c r="P511" s="6"/>
      <c r="Q511" s="6"/>
      <c r="Y511" s="6"/>
      <c r="Z511" s="6"/>
      <c r="AI511" s="6"/>
      <c r="AJ511" s="6"/>
    </row>
    <row r="512" spans="5:36">
      <c r="E512" s="6"/>
      <c r="F512" s="6"/>
      <c r="P512" s="6"/>
      <c r="Q512" s="6"/>
      <c r="Y512" s="6"/>
      <c r="Z512" s="6"/>
      <c r="AI512" s="6"/>
      <c r="AJ512" s="6"/>
    </row>
    <row r="513" spans="5:36">
      <c r="E513" s="6"/>
      <c r="F513" s="6"/>
      <c r="P513" s="6"/>
      <c r="Q513" s="6"/>
      <c r="Y513" s="6"/>
      <c r="Z513" s="6"/>
      <c r="AI513" s="6"/>
      <c r="AJ513" s="6"/>
    </row>
    <row r="514" spans="5:36">
      <c r="E514" s="6"/>
      <c r="F514" s="6"/>
      <c r="P514" s="6"/>
      <c r="Q514" s="6"/>
      <c r="Y514" s="6"/>
      <c r="Z514" s="6"/>
      <c r="AI514" s="6"/>
      <c r="AJ514" s="6"/>
    </row>
    <row r="515" spans="5:36">
      <c r="E515" s="6"/>
      <c r="F515" s="6"/>
      <c r="P515" s="6"/>
      <c r="Q515" s="6"/>
      <c r="Y515" s="6"/>
      <c r="Z515" s="6"/>
      <c r="AI515" s="6"/>
      <c r="AJ515" s="6"/>
    </row>
    <row r="516" spans="5:36">
      <c r="E516" s="6"/>
      <c r="F516" s="6"/>
      <c r="P516" s="6"/>
      <c r="Q516" s="6"/>
      <c r="Y516" s="6"/>
      <c r="Z516" s="6"/>
      <c r="AI516" s="6"/>
      <c r="AJ516" s="6"/>
    </row>
    <row r="517" spans="5:36">
      <c r="E517" s="6"/>
      <c r="F517" s="6"/>
      <c r="P517" s="6"/>
      <c r="Q517" s="6"/>
      <c r="Y517" s="6"/>
      <c r="Z517" s="6"/>
      <c r="AI517" s="6"/>
      <c r="AJ517" s="6"/>
    </row>
    <row r="518" spans="5:36">
      <c r="E518" s="6"/>
      <c r="F518" s="6"/>
      <c r="P518" s="6"/>
      <c r="Q518" s="6"/>
      <c r="Y518" s="6"/>
      <c r="Z518" s="6"/>
      <c r="AI518" s="6"/>
      <c r="AJ518" s="6"/>
    </row>
    <row r="519" spans="5:36">
      <c r="E519" s="6"/>
      <c r="F519" s="6"/>
      <c r="P519" s="6"/>
      <c r="Q519" s="6"/>
      <c r="Y519" s="6"/>
      <c r="Z519" s="6"/>
      <c r="AI519" s="6"/>
      <c r="AJ519" s="6"/>
    </row>
    <row r="520" spans="5:36">
      <c r="E520" s="6"/>
      <c r="F520" s="6"/>
      <c r="P520" s="6"/>
      <c r="Q520" s="6"/>
      <c r="Y520" s="6"/>
      <c r="Z520" s="6"/>
      <c r="AI520" s="6"/>
      <c r="AJ520" s="6"/>
    </row>
    <row r="521" spans="5:36">
      <c r="E521" s="6"/>
      <c r="F521" s="6"/>
      <c r="P521" s="6"/>
      <c r="Q521" s="6"/>
      <c r="Y521" s="6"/>
      <c r="Z521" s="6"/>
      <c r="AI521" s="6"/>
      <c r="AJ521" s="6"/>
    </row>
    <row r="522" spans="5:36">
      <c r="E522" s="6"/>
      <c r="F522" s="6"/>
      <c r="P522" s="6"/>
      <c r="Q522" s="6"/>
      <c r="Y522" s="6"/>
      <c r="Z522" s="6"/>
      <c r="AI522" s="6"/>
      <c r="AJ522" s="6"/>
    </row>
    <row r="523" spans="5:36">
      <c r="E523" s="6"/>
      <c r="F523" s="6"/>
      <c r="P523" s="6"/>
      <c r="Q523" s="6"/>
      <c r="Y523" s="6"/>
      <c r="Z523" s="6"/>
      <c r="AI523" s="6"/>
      <c r="AJ523" s="6"/>
    </row>
    <row r="524" spans="5:36">
      <c r="E524" s="6"/>
      <c r="F524" s="6"/>
      <c r="P524" s="6"/>
      <c r="Q524" s="6"/>
      <c r="Y524" s="6"/>
      <c r="Z524" s="6"/>
      <c r="AI524" s="6"/>
      <c r="AJ524" s="6"/>
    </row>
    <row r="525" spans="5:36">
      <c r="E525" s="6"/>
      <c r="F525" s="6"/>
      <c r="P525" s="6"/>
      <c r="Q525" s="6"/>
      <c r="Y525" s="6"/>
      <c r="Z525" s="6"/>
      <c r="AI525" s="6"/>
      <c r="AJ525" s="6"/>
    </row>
    <row r="526" spans="5:36">
      <c r="E526" s="6"/>
      <c r="F526" s="6"/>
      <c r="P526" s="6"/>
      <c r="Q526" s="6"/>
      <c r="Y526" s="6"/>
      <c r="Z526" s="6"/>
      <c r="AI526" s="6"/>
      <c r="AJ526" s="6"/>
    </row>
    <row r="527" spans="5:36">
      <c r="E527" s="6"/>
      <c r="F527" s="6"/>
      <c r="P527" s="6"/>
      <c r="Q527" s="6"/>
      <c r="Y527" s="6"/>
      <c r="Z527" s="6"/>
      <c r="AI527" s="6"/>
      <c r="AJ527" s="6"/>
    </row>
    <row r="528" spans="5:36">
      <c r="E528" s="6"/>
      <c r="F528" s="6"/>
      <c r="P528" s="6"/>
      <c r="Q528" s="6"/>
      <c r="Y528" s="6"/>
      <c r="Z528" s="6"/>
      <c r="AI528" s="6"/>
      <c r="AJ528" s="6"/>
    </row>
    <row r="529" spans="5:36">
      <c r="E529" s="6"/>
      <c r="F529" s="6"/>
      <c r="P529" s="6"/>
      <c r="Q529" s="6"/>
      <c r="Y529" s="6"/>
      <c r="Z529" s="6"/>
      <c r="AI529" s="6"/>
      <c r="AJ529" s="6"/>
    </row>
    <row r="530" spans="5:36">
      <c r="E530" s="6"/>
      <c r="F530" s="6"/>
      <c r="P530" s="6"/>
      <c r="Q530" s="6"/>
      <c r="Y530" s="6"/>
      <c r="Z530" s="6"/>
      <c r="AI530" s="6"/>
      <c r="AJ530" s="6"/>
    </row>
    <row r="531" spans="5:36">
      <c r="E531" s="6"/>
      <c r="F531" s="6"/>
      <c r="P531" s="6"/>
      <c r="Q531" s="6"/>
      <c r="Y531" s="6"/>
      <c r="Z531" s="6"/>
      <c r="AI531" s="6"/>
      <c r="AJ531" s="6"/>
    </row>
    <row r="532" spans="5:36">
      <c r="E532" s="6"/>
      <c r="F532" s="6"/>
      <c r="P532" s="6"/>
      <c r="Q532" s="6"/>
      <c r="Y532" s="6"/>
      <c r="Z532" s="6"/>
      <c r="AI532" s="6"/>
      <c r="AJ532" s="6"/>
    </row>
    <row r="533" spans="5:36">
      <c r="E533" s="6"/>
      <c r="F533" s="6"/>
      <c r="P533" s="6"/>
      <c r="Q533" s="6"/>
      <c r="Y533" s="6"/>
      <c r="Z533" s="6"/>
      <c r="AI533" s="6"/>
      <c r="AJ533" s="6"/>
    </row>
    <row r="534" spans="5:36">
      <c r="E534" s="6"/>
      <c r="F534" s="6"/>
      <c r="P534" s="6"/>
      <c r="Q534" s="6"/>
      <c r="Y534" s="6"/>
      <c r="Z534" s="6"/>
      <c r="AI534" s="6"/>
      <c r="AJ534" s="6"/>
    </row>
    <row r="535" spans="5:36">
      <c r="E535" s="6"/>
      <c r="F535" s="6"/>
      <c r="P535" s="6"/>
      <c r="Q535" s="6"/>
      <c r="Y535" s="6"/>
      <c r="Z535" s="6"/>
      <c r="AI535" s="6"/>
      <c r="AJ535" s="6"/>
    </row>
    <row r="536" spans="5:36">
      <c r="E536" s="6"/>
      <c r="F536" s="6"/>
      <c r="P536" s="6"/>
      <c r="Q536" s="6"/>
      <c r="Y536" s="6"/>
      <c r="Z536" s="6"/>
      <c r="AI536" s="6"/>
      <c r="AJ536" s="6"/>
    </row>
    <row r="537" spans="5:36">
      <c r="E537" s="6"/>
      <c r="F537" s="6"/>
      <c r="P537" s="6"/>
      <c r="Q537" s="6"/>
      <c r="Y537" s="6"/>
      <c r="Z537" s="6"/>
      <c r="AI537" s="6"/>
      <c r="AJ537" s="6"/>
    </row>
    <row r="538" spans="5:36">
      <c r="E538" s="6"/>
      <c r="F538" s="6"/>
      <c r="P538" s="6"/>
      <c r="Q538" s="6"/>
      <c r="Y538" s="6"/>
      <c r="Z538" s="6"/>
      <c r="AI538" s="6"/>
      <c r="AJ538" s="6"/>
    </row>
    <row r="539" spans="5:36">
      <c r="E539" s="6"/>
      <c r="F539" s="6"/>
      <c r="P539" s="6"/>
      <c r="Q539" s="6"/>
      <c r="Y539" s="6"/>
      <c r="Z539" s="6"/>
      <c r="AI539" s="6"/>
      <c r="AJ539" s="6"/>
    </row>
    <row r="540" spans="5:36">
      <c r="E540" s="6"/>
      <c r="F540" s="6"/>
      <c r="P540" s="6"/>
      <c r="Q540" s="6"/>
      <c r="Y540" s="6"/>
      <c r="Z540" s="6"/>
      <c r="AI540" s="6"/>
      <c r="AJ540" s="6"/>
    </row>
    <row r="541" spans="5:36">
      <c r="E541" s="6"/>
      <c r="F541" s="6"/>
      <c r="P541" s="6"/>
      <c r="Q541" s="6"/>
      <c r="Y541" s="6"/>
      <c r="Z541" s="6"/>
      <c r="AI541" s="6"/>
      <c r="AJ541" s="6"/>
    </row>
    <row r="542" spans="5:36">
      <c r="E542" s="6"/>
      <c r="F542" s="6"/>
      <c r="P542" s="6"/>
      <c r="Q542" s="6"/>
      <c r="Y542" s="6"/>
      <c r="Z542" s="6"/>
      <c r="AI542" s="6"/>
      <c r="AJ542" s="6"/>
    </row>
    <row r="543" spans="5:36">
      <c r="E543" s="6"/>
      <c r="F543" s="6"/>
      <c r="P543" s="6"/>
      <c r="Q543" s="6"/>
      <c r="Y543" s="6"/>
      <c r="Z543" s="6"/>
      <c r="AI543" s="6"/>
      <c r="AJ543" s="6"/>
    </row>
    <row r="544" spans="5:36">
      <c r="E544" s="6"/>
      <c r="F544" s="6"/>
      <c r="P544" s="6"/>
      <c r="Q544" s="6"/>
      <c r="Y544" s="6"/>
      <c r="Z544" s="6"/>
      <c r="AI544" s="6"/>
      <c r="AJ544" s="6"/>
    </row>
    <row r="545" spans="5:36">
      <c r="E545" s="6"/>
      <c r="F545" s="6"/>
      <c r="P545" s="6"/>
      <c r="Q545" s="6"/>
      <c r="Y545" s="6"/>
      <c r="Z545" s="6"/>
      <c r="AI545" s="6"/>
      <c r="AJ545" s="6"/>
    </row>
    <row r="546" spans="5:36">
      <c r="E546" s="6"/>
      <c r="F546" s="6"/>
      <c r="P546" s="6"/>
      <c r="Q546" s="6"/>
      <c r="Y546" s="6"/>
      <c r="Z546" s="6"/>
      <c r="AI546" s="6"/>
      <c r="AJ546" s="6"/>
    </row>
    <row r="547" spans="5:36">
      <c r="E547" s="6"/>
      <c r="F547" s="6"/>
      <c r="P547" s="6"/>
      <c r="Q547" s="6"/>
      <c r="Y547" s="6"/>
      <c r="Z547" s="6"/>
      <c r="AI547" s="6"/>
      <c r="AJ547" s="6"/>
    </row>
    <row r="548" spans="5:36">
      <c r="E548" s="6"/>
      <c r="F548" s="6"/>
      <c r="P548" s="6"/>
      <c r="Q548" s="6"/>
      <c r="Y548" s="6"/>
      <c r="Z548" s="6"/>
      <c r="AI548" s="6"/>
      <c r="AJ548" s="6"/>
    </row>
    <row r="549" spans="5:36">
      <c r="E549" s="6"/>
      <c r="F549" s="6"/>
      <c r="P549" s="6"/>
      <c r="Q549" s="6"/>
      <c r="Y549" s="6"/>
      <c r="Z549" s="6"/>
      <c r="AI549" s="6"/>
      <c r="AJ549" s="6"/>
    </row>
    <row r="550" spans="5:36">
      <c r="E550" s="6"/>
      <c r="F550" s="6"/>
      <c r="P550" s="6"/>
      <c r="Q550" s="6"/>
      <c r="Y550" s="6"/>
      <c r="Z550" s="6"/>
      <c r="AI550" s="6"/>
      <c r="AJ550" s="6"/>
    </row>
    <row r="551" spans="5:36">
      <c r="E551" s="6"/>
      <c r="F551" s="6"/>
      <c r="P551" s="6"/>
      <c r="Q551" s="6"/>
      <c r="Y551" s="6"/>
      <c r="Z551" s="6"/>
      <c r="AI551" s="6"/>
      <c r="AJ551" s="6"/>
    </row>
    <row r="552" spans="5:36">
      <c r="E552" s="6"/>
      <c r="F552" s="6"/>
      <c r="P552" s="6"/>
      <c r="Q552" s="6"/>
      <c r="Y552" s="6"/>
      <c r="Z552" s="6"/>
      <c r="AI552" s="6"/>
      <c r="AJ552" s="6"/>
    </row>
    <row r="553" spans="5:36">
      <c r="E553" s="6"/>
      <c r="F553" s="6"/>
      <c r="P553" s="6"/>
      <c r="Q553" s="6"/>
      <c r="Y553" s="6"/>
      <c r="Z553" s="6"/>
      <c r="AI553" s="6"/>
      <c r="AJ553" s="6"/>
    </row>
    <row r="554" spans="5:36">
      <c r="E554" s="6"/>
      <c r="F554" s="6"/>
      <c r="P554" s="6"/>
      <c r="Q554" s="6"/>
      <c r="Y554" s="6"/>
      <c r="Z554" s="6"/>
      <c r="AI554" s="6"/>
      <c r="AJ554" s="6"/>
    </row>
    <row r="555" spans="5:36">
      <c r="E555" s="6"/>
      <c r="F555" s="6"/>
      <c r="P555" s="6"/>
      <c r="Q555" s="6"/>
      <c r="Y555" s="6"/>
      <c r="Z555" s="6"/>
      <c r="AI555" s="6"/>
      <c r="AJ555" s="6"/>
    </row>
    <row r="556" spans="5:36">
      <c r="E556" s="6"/>
      <c r="F556" s="6"/>
      <c r="P556" s="6"/>
      <c r="Q556" s="6"/>
      <c r="Y556" s="6"/>
      <c r="Z556" s="6"/>
      <c r="AI556" s="6"/>
      <c r="AJ556" s="6"/>
    </row>
    <row r="557" spans="5:36">
      <c r="E557" s="6"/>
      <c r="F557" s="6"/>
      <c r="P557" s="6"/>
      <c r="Q557" s="6"/>
      <c r="Y557" s="6"/>
      <c r="Z557" s="6"/>
      <c r="AI557" s="6"/>
      <c r="AJ557" s="6"/>
    </row>
    <row r="558" spans="5:36">
      <c r="E558" s="6"/>
      <c r="F558" s="6"/>
      <c r="P558" s="6"/>
      <c r="Q558" s="6"/>
      <c r="Y558" s="6"/>
      <c r="Z558" s="6"/>
      <c r="AI558" s="6"/>
      <c r="AJ558" s="6"/>
    </row>
    <row r="559" spans="5:36">
      <c r="E559" s="6"/>
      <c r="F559" s="6"/>
      <c r="P559" s="6"/>
      <c r="Q559" s="6"/>
      <c r="Y559" s="6"/>
      <c r="Z559" s="6"/>
      <c r="AI559" s="6"/>
      <c r="AJ559" s="6"/>
    </row>
    <row r="560" spans="5:36">
      <c r="E560" s="6"/>
      <c r="F560" s="6"/>
      <c r="P560" s="6"/>
      <c r="Q560" s="6"/>
      <c r="Y560" s="6"/>
      <c r="Z560" s="6"/>
      <c r="AI560" s="6"/>
      <c r="AJ560" s="6"/>
    </row>
    <row r="561" spans="5:36">
      <c r="E561" s="6"/>
      <c r="F561" s="6"/>
      <c r="P561" s="6"/>
      <c r="Q561" s="6"/>
      <c r="Y561" s="6"/>
      <c r="Z561" s="6"/>
      <c r="AI561" s="6"/>
      <c r="AJ561" s="6"/>
    </row>
    <row r="562" spans="5:36">
      <c r="E562" s="6"/>
      <c r="F562" s="6"/>
      <c r="P562" s="6"/>
      <c r="Q562" s="6"/>
      <c r="Y562" s="6"/>
      <c r="Z562" s="6"/>
      <c r="AI562" s="6"/>
      <c r="AJ562" s="6"/>
    </row>
    <row r="563" spans="5:36">
      <c r="E563" s="6"/>
      <c r="F563" s="6"/>
      <c r="P563" s="6"/>
      <c r="Q563" s="6"/>
      <c r="Y563" s="6"/>
      <c r="Z563" s="6"/>
      <c r="AI563" s="6"/>
      <c r="AJ563" s="6"/>
    </row>
    <row r="564" spans="5:36">
      <c r="E564" s="6"/>
      <c r="F564" s="6"/>
      <c r="P564" s="6"/>
      <c r="Q564" s="6"/>
      <c r="Y564" s="6"/>
      <c r="Z564" s="6"/>
      <c r="AI564" s="6"/>
      <c r="AJ564" s="6"/>
    </row>
    <row r="565" spans="5:36">
      <c r="E565" s="6"/>
      <c r="F565" s="6"/>
      <c r="P565" s="6"/>
      <c r="Q565" s="6"/>
      <c r="Y565" s="6"/>
      <c r="Z565" s="6"/>
      <c r="AI565" s="6"/>
      <c r="AJ565" s="6"/>
    </row>
    <row r="566" spans="5:36">
      <c r="E566" s="6"/>
      <c r="F566" s="6"/>
      <c r="P566" s="6"/>
      <c r="Q566" s="6"/>
      <c r="Y566" s="6"/>
      <c r="Z566" s="6"/>
      <c r="AI566" s="6"/>
      <c r="AJ566" s="6"/>
    </row>
    <row r="567" spans="5:36">
      <c r="E567" s="6"/>
      <c r="F567" s="6"/>
      <c r="P567" s="6"/>
      <c r="Q567" s="6"/>
      <c r="Y567" s="6"/>
      <c r="Z567" s="6"/>
      <c r="AI567" s="6"/>
      <c r="AJ567" s="6"/>
    </row>
    <row r="568" spans="5:36">
      <c r="E568" s="6"/>
      <c r="F568" s="6"/>
      <c r="P568" s="6"/>
      <c r="Q568" s="6"/>
      <c r="Y568" s="6"/>
      <c r="Z568" s="6"/>
      <c r="AI568" s="6"/>
      <c r="AJ568" s="6"/>
    </row>
    <row r="569" spans="5:36">
      <c r="E569" s="6"/>
      <c r="F569" s="6"/>
      <c r="P569" s="6"/>
      <c r="Q569" s="6"/>
      <c r="Y569" s="6"/>
      <c r="Z569" s="6"/>
      <c r="AI569" s="6"/>
      <c r="AJ569" s="6"/>
    </row>
    <row r="570" spans="5:36">
      <c r="E570" s="6"/>
      <c r="F570" s="6"/>
      <c r="P570" s="6"/>
      <c r="Q570" s="6"/>
      <c r="Y570" s="6"/>
      <c r="Z570" s="6"/>
      <c r="AI570" s="6"/>
      <c r="AJ570" s="6"/>
    </row>
    <row r="571" spans="5:36">
      <c r="E571" s="6"/>
      <c r="F571" s="6"/>
      <c r="P571" s="6"/>
      <c r="Q571" s="6"/>
      <c r="Y571" s="6"/>
      <c r="Z571" s="6"/>
      <c r="AI571" s="6"/>
      <c r="AJ571" s="6"/>
    </row>
    <row r="572" spans="5:36">
      <c r="E572" s="6"/>
      <c r="F572" s="6"/>
      <c r="P572" s="6"/>
      <c r="Q572" s="6"/>
      <c r="Y572" s="6"/>
      <c r="Z572" s="6"/>
      <c r="AI572" s="6"/>
      <c r="AJ572" s="6"/>
    </row>
    <row r="573" spans="5:36">
      <c r="E573" s="6"/>
      <c r="F573" s="6"/>
      <c r="P573" s="6"/>
      <c r="Q573" s="6"/>
      <c r="Y573" s="6"/>
      <c r="Z573" s="6"/>
      <c r="AI573" s="6"/>
      <c r="AJ573" s="6"/>
    </row>
    <row r="574" spans="5:36">
      <c r="E574" s="6"/>
      <c r="F574" s="6"/>
      <c r="P574" s="6"/>
      <c r="Q574" s="6"/>
      <c r="Y574" s="6"/>
      <c r="Z574" s="6"/>
      <c r="AI574" s="6"/>
      <c r="AJ574" s="6"/>
    </row>
    <row r="575" spans="5:36">
      <c r="E575" s="6"/>
      <c r="F575" s="6"/>
      <c r="P575" s="6"/>
      <c r="Q575" s="6"/>
      <c r="Y575" s="6"/>
      <c r="Z575" s="6"/>
      <c r="AI575" s="6"/>
      <c r="AJ575" s="6"/>
    </row>
    <row r="576" spans="5:36">
      <c r="E576" s="6"/>
      <c r="F576" s="6"/>
      <c r="P576" s="6"/>
      <c r="Q576" s="6"/>
      <c r="Y576" s="6"/>
      <c r="Z576" s="6"/>
      <c r="AI576" s="6"/>
      <c r="AJ576" s="6"/>
    </row>
    <row r="577" spans="5:36">
      <c r="E577" s="6"/>
      <c r="F577" s="6"/>
      <c r="P577" s="6"/>
      <c r="Q577" s="6"/>
      <c r="Y577" s="6"/>
      <c r="Z577" s="6"/>
      <c r="AI577" s="6"/>
      <c r="AJ577" s="6"/>
    </row>
    <row r="578" spans="5:36">
      <c r="E578" s="6"/>
      <c r="F578" s="6"/>
      <c r="P578" s="6"/>
      <c r="Q578" s="6"/>
      <c r="Y578" s="6"/>
      <c r="Z578" s="6"/>
      <c r="AI578" s="6"/>
      <c r="AJ578" s="6"/>
    </row>
    <row r="579" spans="5:36">
      <c r="E579" s="6"/>
      <c r="F579" s="6"/>
      <c r="P579" s="6"/>
      <c r="Q579" s="6"/>
      <c r="Y579" s="6"/>
      <c r="Z579" s="6"/>
      <c r="AI579" s="6"/>
      <c r="AJ579" s="6"/>
    </row>
    <row r="580" spans="5:36">
      <c r="E580" s="6"/>
      <c r="F580" s="6"/>
      <c r="P580" s="6"/>
      <c r="Q580" s="6"/>
      <c r="Y580" s="6"/>
      <c r="Z580" s="6"/>
      <c r="AI580" s="6"/>
      <c r="AJ580" s="6"/>
    </row>
    <row r="581" spans="5:36">
      <c r="E581" s="6"/>
      <c r="F581" s="6"/>
      <c r="P581" s="6"/>
      <c r="Q581" s="6"/>
      <c r="Y581" s="6"/>
      <c r="Z581" s="6"/>
      <c r="AI581" s="6"/>
      <c r="AJ581" s="6"/>
    </row>
    <row r="582" spans="5:36">
      <c r="E582" s="6"/>
      <c r="F582" s="6"/>
      <c r="P582" s="6"/>
      <c r="Q582" s="6"/>
      <c r="Y582" s="6"/>
      <c r="Z582" s="6"/>
      <c r="AI582" s="6"/>
      <c r="AJ582" s="6"/>
    </row>
    <row r="583" spans="5:36">
      <c r="E583" s="6"/>
      <c r="F583" s="6"/>
      <c r="P583" s="6"/>
      <c r="Q583" s="6"/>
      <c r="Y583" s="6"/>
      <c r="Z583" s="6"/>
      <c r="AI583" s="6"/>
      <c r="AJ583" s="6"/>
    </row>
    <row r="584" spans="5:36">
      <c r="E584" s="6"/>
      <c r="F584" s="6"/>
      <c r="P584" s="6"/>
      <c r="Q584" s="6"/>
      <c r="Y584" s="6"/>
      <c r="Z584" s="6"/>
      <c r="AI584" s="6"/>
      <c r="AJ584" s="6"/>
    </row>
    <row r="585" spans="5:36">
      <c r="E585" s="6"/>
      <c r="F585" s="6"/>
      <c r="P585" s="6"/>
      <c r="Q585" s="6"/>
      <c r="Y585" s="6"/>
      <c r="Z585" s="6"/>
      <c r="AI585" s="6"/>
      <c r="AJ585" s="6"/>
    </row>
    <row r="586" spans="5:36">
      <c r="E586" s="6"/>
      <c r="F586" s="6"/>
      <c r="P586" s="6"/>
      <c r="Q586" s="6"/>
      <c r="Y586" s="6"/>
      <c r="Z586" s="6"/>
      <c r="AI586" s="6"/>
      <c r="AJ586" s="6"/>
    </row>
    <row r="587" spans="5:36">
      <c r="E587" s="6"/>
      <c r="F587" s="6"/>
      <c r="P587" s="6"/>
      <c r="Q587" s="6"/>
      <c r="Y587" s="6"/>
      <c r="Z587" s="6"/>
      <c r="AI587" s="6"/>
      <c r="AJ587" s="6"/>
    </row>
    <row r="588" spans="5:36">
      <c r="E588" s="6"/>
      <c r="F588" s="6"/>
      <c r="P588" s="6"/>
      <c r="Q588" s="6"/>
      <c r="Y588" s="6"/>
      <c r="Z588" s="6"/>
      <c r="AI588" s="6"/>
      <c r="AJ588" s="6"/>
    </row>
    <row r="589" spans="5:36">
      <c r="E589" s="6"/>
      <c r="F589" s="6"/>
      <c r="P589" s="6"/>
      <c r="Q589" s="6"/>
      <c r="Y589" s="6"/>
      <c r="Z589" s="6"/>
      <c r="AI589" s="6"/>
      <c r="AJ589" s="6"/>
    </row>
    <row r="590" spans="5:36">
      <c r="E590" s="6"/>
      <c r="F590" s="6"/>
      <c r="P590" s="6"/>
      <c r="Q590" s="6"/>
      <c r="Y590" s="6"/>
      <c r="Z590" s="6"/>
      <c r="AI590" s="6"/>
      <c r="AJ590" s="6"/>
    </row>
    <row r="591" spans="5:36">
      <c r="E591" s="6"/>
      <c r="F591" s="6"/>
      <c r="P591" s="6"/>
      <c r="Q591" s="6"/>
      <c r="Y591" s="6"/>
      <c r="Z591" s="6"/>
      <c r="AI591" s="6"/>
      <c r="AJ591" s="6"/>
    </row>
    <row r="592" spans="5:36">
      <c r="E592" s="6"/>
      <c r="F592" s="6"/>
      <c r="P592" s="6"/>
      <c r="Q592" s="6"/>
      <c r="Y592" s="6"/>
      <c r="Z592" s="6"/>
      <c r="AI592" s="6"/>
      <c r="AJ592" s="6"/>
    </row>
    <row r="593" spans="5:36">
      <c r="E593" s="6"/>
      <c r="F593" s="6"/>
      <c r="P593" s="6"/>
      <c r="Q593" s="6"/>
      <c r="Y593" s="6"/>
      <c r="Z593" s="6"/>
      <c r="AI593" s="6"/>
      <c r="AJ593" s="6"/>
    </row>
    <row r="594" spans="5:36">
      <c r="E594" s="6"/>
      <c r="F594" s="6"/>
      <c r="P594" s="6"/>
      <c r="Q594" s="6"/>
      <c r="Y594" s="6"/>
      <c r="Z594" s="6"/>
      <c r="AI594" s="6"/>
      <c r="AJ594" s="6"/>
    </row>
    <row r="595" spans="5:36">
      <c r="E595" s="6"/>
      <c r="F595" s="6"/>
      <c r="P595" s="6"/>
      <c r="Q595" s="6"/>
      <c r="Y595" s="6"/>
      <c r="Z595" s="6"/>
      <c r="AI595" s="6"/>
      <c r="AJ595" s="6"/>
    </row>
    <row r="596" spans="5:36">
      <c r="E596" s="6"/>
      <c r="F596" s="6"/>
      <c r="P596" s="6"/>
      <c r="Q596" s="6"/>
      <c r="Y596" s="6"/>
      <c r="Z596" s="6"/>
      <c r="AI596" s="6"/>
      <c r="AJ596" s="6"/>
    </row>
    <row r="597" spans="5:36">
      <c r="E597" s="6"/>
      <c r="F597" s="6"/>
      <c r="P597" s="6"/>
      <c r="Q597" s="6"/>
      <c r="Y597" s="6"/>
      <c r="Z597" s="6"/>
      <c r="AI597" s="6"/>
      <c r="AJ597" s="6"/>
    </row>
    <row r="598" spans="5:36">
      <c r="E598" s="6"/>
      <c r="F598" s="6"/>
      <c r="P598" s="6"/>
      <c r="Q598" s="6"/>
      <c r="Y598" s="6"/>
      <c r="Z598" s="6"/>
      <c r="AI598" s="6"/>
      <c r="AJ598" s="6"/>
    </row>
    <row r="599" spans="5:36">
      <c r="E599" s="6"/>
      <c r="F599" s="6"/>
      <c r="P599" s="6"/>
      <c r="Q599" s="6"/>
      <c r="Y599" s="6"/>
      <c r="Z599" s="6"/>
      <c r="AI599" s="6"/>
      <c r="AJ599" s="6"/>
    </row>
    <row r="600" spans="5:36">
      <c r="E600" s="6"/>
      <c r="F600" s="6"/>
      <c r="P600" s="6"/>
      <c r="Q600" s="6"/>
      <c r="Y600" s="6"/>
      <c r="Z600" s="6"/>
      <c r="AI600" s="6"/>
      <c r="AJ600" s="6"/>
    </row>
    <row r="601" spans="5:36">
      <c r="E601" s="6"/>
      <c r="F601" s="6"/>
      <c r="P601" s="6"/>
      <c r="Q601" s="6"/>
      <c r="Y601" s="6"/>
      <c r="Z601" s="6"/>
      <c r="AI601" s="6"/>
      <c r="AJ601" s="6"/>
    </row>
    <row r="602" spans="5:36">
      <c r="E602" s="6"/>
      <c r="F602" s="6"/>
      <c r="P602" s="6"/>
      <c r="Q602" s="6"/>
      <c r="Y602" s="6"/>
      <c r="Z602" s="6"/>
      <c r="AI602" s="6"/>
      <c r="AJ602" s="6"/>
    </row>
    <row r="603" spans="5:36">
      <c r="E603" s="6"/>
      <c r="F603" s="6"/>
      <c r="P603" s="6"/>
      <c r="Q603" s="6"/>
      <c r="Y603" s="6"/>
      <c r="Z603" s="6"/>
      <c r="AI603" s="6"/>
      <c r="AJ603" s="6"/>
    </row>
    <row r="604" spans="5:36">
      <c r="E604" s="6"/>
      <c r="F604" s="6"/>
      <c r="P604" s="6"/>
      <c r="Q604" s="6"/>
      <c r="Y604" s="6"/>
      <c r="Z604" s="6"/>
      <c r="AI604" s="6"/>
      <c r="AJ604" s="6"/>
    </row>
    <row r="605" spans="5:36">
      <c r="E605" s="6"/>
      <c r="F605" s="6"/>
      <c r="P605" s="6"/>
      <c r="Q605" s="6"/>
      <c r="Y605" s="6"/>
      <c r="Z605" s="6"/>
      <c r="AI605" s="6"/>
      <c r="AJ605" s="6"/>
    </row>
    <row r="606" spans="5:36">
      <c r="E606" s="6"/>
      <c r="F606" s="6"/>
      <c r="P606" s="6"/>
      <c r="Q606" s="6"/>
      <c r="Y606" s="6"/>
      <c r="Z606" s="6"/>
      <c r="AI606" s="6"/>
      <c r="AJ606" s="6"/>
    </row>
    <row r="607" spans="5:36">
      <c r="E607" s="6"/>
      <c r="F607" s="6"/>
      <c r="P607" s="6"/>
      <c r="Q607" s="6"/>
      <c r="Y607" s="6"/>
      <c r="Z607" s="6"/>
      <c r="AI607" s="6"/>
      <c r="AJ607" s="6"/>
    </row>
    <row r="608" spans="5:36">
      <c r="E608" s="6"/>
      <c r="F608" s="6"/>
      <c r="P608" s="6"/>
      <c r="Q608" s="6"/>
      <c r="Y608" s="6"/>
      <c r="Z608" s="6"/>
      <c r="AI608" s="6"/>
      <c r="AJ608" s="6"/>
    </row>
    <row r="609" spans="5:36">
      <c r="E609" s="6"/>
      <c r="F609" s="6"/>
      <c r="P609" s="6"/>
      <c r="Q609" s="6"/>
      <c r="Y609" s="6"/>
      <c r="Z609" s="6"/>
      <c r="AI609" s="6"/>
      <c r="AJ609" s="6"/>
    </row>
    <row r="610" spans="5:36">
      <c r="E610" s="6"/>
      <c r="F610" s="6"/>
      <c r="P610" s="6"/>
      <c r="Q610" s="6"/>
      <c r="Y610" s="6"/>
      <c r="Z610" s="6"/>
      <c r="AI610" s="6"/>
      <c r="AJ610" s="6"/>
    </row>
    <row r="611" spans="5:36">
      <c r="E611" s="6"/>
      <c r="F611" s="6"/>
      <c r="P611" s="6"/>
      <c r="Q611" s="6"/>
      <c r="Y611" s="6"/>
      <c r="Z611" s="6"/>
      <c r="AI611" s="6"/>
      <c r="AJ611" s="6"/>
    </row>
    <row r="612" spans="5:36">
      <c r="E612" s="6"/>
      <c r="F612" s="6"/>
      <c r="P612" s="6"/>
      <c r="Q612" s="6"/>
      <c r="Y612" s="6"/>
      <c r="Z612" s="6"/>
      <c r="AI612" s="6"/>
      <c r="AJ612" s="6"/>
    </row>
    <row r="613" spans="5:36">
      <c r="E613" s="6"/>
      <c r="F613" s="6"/>
      <c r="P613" s="6"/>
      <c r="Q613" s="6"/>
      <c r="Y613" s="6"/>
      <c r="Z613" s="6"/>
      <c r="AI613" s="6"/>
      <c r="AJ613" s="6"/>
    </row>
    <row r="614" spans="5:36">
      <c r="E614" s="6"/>
      <c r="F614" s="6"/>
      <c r="P614" s="6"/>
      <c r="Q614" s="6"/>
      <c r="Y614" s="6"/>
      <c r="Z614" s="6"/>
      <c r="AI614" s="6"/>
      <c r="AJ614" s="6"/>
    </row>
    <row r="615" spans="5:36">
      <c r="E615" s="6"/>
      <c r="F615" s="6"/>
      <c r="P615" s="6"/>
      <c r="Q615" s="6"/>
      <c r="Y615" s="6"/>
      <c r="Z615" s="6"/>
      <c r="AI615" s="6"/>
      <c r="AJ615" s="6"/>
    </row>
    <row r="616" spans="5:36">
      <c r="E616" s="6"/>
      <c r="F616" s="6"/>
      <c r="P616" s="6"/>
      <c r="Q616" s="6"/>
      <c r="Y616" s="6"/>
      <c r="Z616" s="6"/>
      <c r="AI616" s="6"/>
      <c r="AJ616" s="6"/>
    </row>
    <row r="617" spans="5:36">
      <c r="E617" s="6"/>
      <c r="F617" s="6"/>
      <c r="P617" s="6"/>
      <c r="Q617" s="6"/>
      <c r="Y617" s="6"/>
      <c r="Z617" s="6"/>
      <c r="AI617" s="6"/>
      <c r="AJ617" s="6"/>
    </row>
    <row r="618" spans="5:36">
      <c r="E618" s="6"/>
      <c r="F618" s="6"/>
      <c r="P618" s="6"/>
      <c r="Q618" s="6"/>
      <c r="Y618" s="6"/>
      <c r="Z618" s="6"/>
      <c r="AI618" s="6"/>
      <c r="AJ618" s="6"/>
    </row>
    <row r="619" spans="5:36">
      <c r="E619" s="6"/>
      <c r="F619" s="6"/>
      <c r="P619" s="6"/>
      <c r="Q619" s="6"/>
      <c r="Y619" s="6"/>
      <c r="Z619" s="6"/>
      <c r="AI619" s="6"/>
      <c r="AJ619" s="6"/>
    </row>
    <row r="620" spans="5:36">
      <c r="E620" s="6"/>
      <c r="F620" s="6"/>
      <c r="P620" s="6"/>
      <c r="Q620" s="6"/>
      <c r="Y620" s="6"/>
      <c r="Z620" s="6"/>
      <c r="AI620" s="6"/>
      <c r="AJ620" s="6"/>
    </row>
    <row r="621" spans="5:36">
      <c r="E621" s="6"/>
      <c r="F621" s="6"/>
      <c r="P621" s="6"/>
      <c r="Q621" s="6"/>
      <c r="Y621" s="6"/>
      <c r="Z621" s="6"/>
      <c r="AI621" s="6"/>
      <c r="AJ621" s="6"/>
    </row>
    <row r="622" spans="5:36">
      <c r="E622" s="6"/>
      <c r="F622" s="6"/>
      <c r="P622" s="6"/>
      <c r="Q622" s="6"/>
      <c r="Y622" s="6"/>
      <c r="Z622" s="6"/>
      <c r="AI622" s="6"/>
      <c r="AJ622" s="6"/>
    </row>
    <row r="623" spans="5:36">
      <c r="E623" s="6"/>
      <c r="F623" s="6"/>
      <c r="P623" s="6"/>
      <c r="Q623" s="6"/>
      <c r="Y623" s="6"/>
      <c r="Z623" s="6"/>
      <c r="AI623" s="6"/>
      <c r="AJ623" s="6"/>
    </row>
    <row r="624" spans="5:36">
      <c r="E624" s="6"/>
      <c r="F624" s="6"/>
      <c r="P624" s="6"/>
      <c r="Q624" s="6"/>
      <c r="Y624" s="6"/>
      <c r="Z624" s="6"/>
      <c r="AI624" s="6"/>
      <c r="AJ624" s="6"/>
    </row>
    <row r="625" spans="5:36">
      <c r="E625" s="6"/>
      <c r="F625" s="6"/>
      <c r="P625" s="6"/>
      <c r="Q625" s="6"/>
      <c r="Y625" s="6"/>
      <c r="Z625" s="6"/>
      <c r="AI625" s="6"/>
      <c r="AJ625" s="6"/>
    </row>
    <row r="626" spans="5:36">
      <c r="E626" s="6"/>
      <c r="F626" s="6"/>
      <c r="P626" s="6"/>
      <c r="Q626" s="6"/>
      <c r="Y626" s="6"/>
      <c r="Z626" s="6"/>
      <c r="AI626" s="6"/>
      <c r="AJ626" s="6"/>
    </row>
    <row r="627" spans="5:36">
      <c r="E627" s="6"/>
      <c r="F627" s="6"/>
      <c r="P627" s="6"/>
      <c r="Q627" s="6"/>
      <c r="Y627" s="6"/>
      <c r="Z627" s="6"/>
      <c r="AI627" s="6"/>
      <c r="AJ627" s="6"/>
    </row>
    <row r="628" spans="5:36">
      <c r="E628" s="6"/>
      <c r="F628" s="6"/>
      <c r="P628" s="6"/>
      <c r="Q628" s="6"/>
      <c r="Y628" s="6"/>
      <c r="Z628" s="6"/>
      <c r="AI628" s="6"/>
      <c r="AJ628" s="6"/>
    </row>
    <row r="629" spans="5:36">
      <c r="E629" s="6"/>
      <c r="F629" s="6"/>
      <c r="P629" s="6"/>
      <c r="Q629" s="6"/>
      <c r="Y629" s="6"/>
      <c r="Z629" s="6"/>
      <c r="AI629" s="6"/>
      <c r="AJ629" s="6"/>
    </row>
    <row r="630" spans="5:36">
      <c r="E630" s="6"/>
      <c r="F630" s="6"/>
      <c r="P630" s="6"/>
      <c r="Q630" s="6"/>
      <c r="Y630" s="6"/>
      <c r="Z630" s="6"/>
      <c r="AI630" s="6"/>
      <c r="AJ630" s="6"/>
    </row>
    <row r="631" spans="5:36">
      <c r="E631" s="6"/>
      <c r="F631" s="6"/>
      <c r="P631" s="6"/>
      <c r="Q631" s="6"/>
      <c r="Y631" s="6"/>
      <c r="Z631" s="6"/>
      <c r="AI631" s="6"/>
      <c r="AJ631" s="6"/>
    </row>
    <row r="632" spans="5:36">
      <c r="E632" s="6"/>
      <c r="F632" s="6"/>
      <c r="P632" s="6"/>
      <c r="Q632" s="6"/>
      <c r="Y632" s="6"/>
      <c r="Z632" s="6"/>
      <c r="AI632" s="6"/>
      <c r="AJ632" s="6"/>
    </row>
    <row r="633" spans="5:36">
      <c r="E633" s="6"/>
      <c r="F633" s="6"/>
      <c r="P633" s="6"/>
      <c r="Q633" s="6"/>
      <c r="Y633" s="6"/>
      <c r="Z633" s="6"/>
      <c r="AI633" s="6"/>
      <c r="AJ633" s="6"/>
    </row>
    <row r="634" spans="5:36">
      <c r="E634" s="6"/>
      <c r="F634" s="6"/>
      <c r="P634" s="6"/>
      <c r="Q634" s="6"/>
      <c r="Y634" s="6"/>
      <c r="Z634" s="6"/>
      <c r="AI634" s="6"/>
      <c r="AJ634" s="6"/>
    </row>
    <row r="635" spans="5:36">
      <c r="E635" s="6"/>
      <c r="F635" s="6"/>
      <c r="P635" s="6"/>
      <c r="Q635" s="6"/>
      <c r="Y635" s="6"/>
      <c r="Z635" s="6"/>
      <c r="AI635" s="6"/>
      <c r="AJ635" s="6"/>
    </row>
    <row r="636" spans="5:36">
      <c r="E636" s="6"/>
      <c r="F636" s="6"/>
      <c r="P636" s="6"/>
      <c r="Q636" s="6"/>
      <c r="Y636" s="6"/>
      <c r="Z636" s="6"/>
      <c r="AI636" s="6"/>
      <c r="AJ636" s="6"/>
    </row>
    <row r="637" spans="5:36">
      <c r="E637" s="6"/>
      <c r="F637" s="6"/>
      <c r="P637" s="6"/>
      <c r="Q637" s="6"/>
      <c r="Y637" s="6"/>
      <c r="Z637" s="6"/>
      <c r="AI637" s="6"/>
      <c r="AJ637" s="6"/>
    </row>
    <row r="638" spans="5:36">
      <c r="E638" s="6"/>
      <c r="F638" s="6"/>
      <c r="P638" s="6"/>
      <c r="Q638" s="6"/>
      <c r="Y638" s="6"/>
      <c r="Z638" s="6"/>
      <c r="AI638" s="6"/>
      <c r="AJ638" s="6"/>
    </row>
    <row r="639" spans="5:36">
      <c r="E639" s="6"/>
      <c r="F639" s="6"/>
      <c r="P639" s="6"/>
      <c r="Q639" s="6"/>
      <c r="Y639" s="6"/>
      <c r="Z639" s="6"/>
      <c r="AI639" s="6"/>
      <c r="AJ639" s="6"/>
    </row>
    <row r="640" spans="5:36">
      <c r="E640" s="6"/>
      <c r="F640" s="6"/>
      <c r="P640" s="6"/>
      <c r="Q640" s="6"/>
      <c r="Y640" s="6"/>
      <c r="Z640" s="6"/>
      <c r="AI640" s="6"/>
      <c r="AJ640" s="6"/>
    </row>
    <row r="641" spans="5:36">
      <c r="E641" s="6"/>
      <c r="F641" s="6"/>
      <c r="P641" s="6"/>
      <c r="Q641" s="6"/>
      <c r="Y641" s="6"/>
      <c r="Z641" s="6"/>
      <c r="AI641" s="6"/>
      <c r="AJ641" s="6"/>
    </row>
    <row r="642" spans="5:36">
      <c r="E642" s="6"/>
      <c r="F642" s="6"/>
      <c r="P642" s="6"/>
      <c r="Q642" s="6"/>
      <c r="Y642" s="6"/>
      <c r="Z642" s="6"/>
      <c r="AI642" s="6"/>
      <c r="AJ642" s="6"/>
    </row>
    <row r="643" spans="5:36">
      <c r="E643" s="6"/>
      <c r="F643" s="6"/>
      <c r="P643" s="6"/>
      <c r="Q643" s="6"/>
      <c r="Y643" s="6"/>
      <c r="Z643" s="6"/>
      <c r="AI643" s="6"/>
      <c r="AJ643" s="6"/>
    </row>
    <row r="644" spans="5:36">
      <c r="E644" s="6"/>
      <c r="F644" s="6"/>
      <c r="P644" s="6"/>
      <c r="Q644" s="6"/>
      <c r="Y644" s="6"/>
      <c r="Z644" s="6"/>
      <c r="AI644" s="6"/>
      <c r="AJ644" s="6"/>
    </row>
    <row r="645" spans="5:36">
      <c r="E645" s="6"/>
      <c r="F645" s="6"/>
      <c r="P645" s="6"/>
      <c r="Q645" s="6"/>
      <c r="Y645" s="6"/>
      <c r="Z645" s="6"/>
      <c r="AI645" s="6"/>
      <c r="AJ645" s="6"/>
    </row>
    <row r="646" spans="5:36">
      <c r="E646" s="6"/>
      <c r="F646" s="6"/>
      <c r="P646" s="6"/>
      <c r="Q646" s="6"/>
      <c r="Y646" s="6"/>
      <c r="Z646" s="6"/>
      <c r="AI646" s="6"/>
      <c r="AJ646" s="6"/>
    </row>
    <row r="647" spans="5:36">
      <c r="E647" s="6"/>
      <c r="F647" s="6"/>
      <c r="P647" s="6"/>
      <c r="Q647" s="6"/>
      <c r="Y647" s="6"/>
      <c r="Z647" s="6"/>
      <c r="AI647" s="6"/>
      <c r="AJ647" s="6"/>
    </row>
    <row r="648" spans="5:36">
      <c r="E648" s="6"/>
      <c r="F648" s="6"/>
      <c r="P648" s="6"/>
      <c r="Q648" s="6"/>
      <c r="Y648" s="6"/>
      <c r="Z648" s="6"/>
      <c r="AI648" s="6"/>
      <c r="AJ648" s="6"/>
    </row>
    <row r="649" spans="5:36">
      <c r="E649" s="6"/>
      <c r="F649" s="6"/>
      <c r="P649" s="6"/>
      <c r="Q649" s="6"/>
      <c r="Y649" s="6"/>
      <c r="Z649" s="6"/>
      <c r="AI649" s="6"/>
      <c r="AJ649" s="6"/>
    </row>
    <row r="650" spans="5:36">
      <c r="E650" s="6"/>
      <c r="F650" s="6"/>
      <c r="P650" s="6"/>
      <c r="Q650" s="6"/>
      <c r="Y650" s="6"/>
      <c r="Z650" s="6"/>
      <c r="AI650" s="6"/>
      <c r="AJ650" s="6"/>
    </row>
    <row r="651" spans="5:36">
      <c r="E651" s="6"/>
      <c r="F651" s="6"/>
      <c r="P651" s="6"/>
      <c r="Q651" s="6"/>
      <c r="Y651" s="6"/>
      <c r="Z651" s="6"/>
      <c r="AI651" s="6"/>
      <c r="AJ651" s="6"/>
    </row>
    <row r="652" spans="5:36">
      <c r="E652" s="6"/>
      <c r="F652" s="6"/>
      <c r="P652" s="6"/>
      <c r="Q652" s="6"/>
      <c r="Y652" s="6"/>
      <c r="Z652" s="6"/>
      <c r="AI652" s="6"/>
      <c r="AJ652" s="6"/>
    </row>
    <row r="653" spans="5:36">
      <c r="E653" s="6"/>
      <c r="F653" s="6"/>
      <c r="P653" s="6"/>
      <c r="Q653" s="6"/>
      <c r="Y653" s="6"/>
      <c r="Z653" s="6"/>
      <c r="AI653" s="6"/>
      <c r="AJ653" s="6"/>
    </row>
    <row r="654" spans="5:36">
      <c r="E654" s="6"/>
      <c r="F654" s="6"/>
      <c r="P654" s="6"/>
      <c r="Q654" s="6"/>
      <c r="Y654" s="6"/>
      <c r="Z654" s="6"/>
      <c r="AI654" s="6"/>
      <c r="AJ654" s="6"/>
    </row>
    <row r="655" spans="5:36">
      <c r="E655" s="6"/>
      <c r="F655" s="6"/>
      <c r="P655" s="6"/>
      <c r="Q655" s="6"/>
      <c r="Y655" s="6"/>
      <c r="Z655" s="6"/>
      <c r="AI655" s="6"/>
      <c r="AJ655" s="6"/>
    </row>
    <row r="656" spans="5:36">
      <c r="E656" s="6"/>
      <c r="F656" s="6"/>
      <c r="P656" s="6"/>
      <c r="Q656" s="6"/>
      <c r="Y656" s="6"/>
      <c r="Z656" s="6"/>
      <c r="AI656" s="6"/>
      <c r="AJ656" s="6"/>
    </row>
    <row r="657" spans="5:36">
      <c r="E657" s="6"/>
      <c r="F657" s="6"/>
      <c r="P657" s="6"/>
      <c r="Q657" s="6"/>
      <c r="Y657" s="6"/>
      <c r="Z657" s="6"/>
      <c r="AI657" s="6"/>
      <c r="AJ657" s="6"/>
    </row>
    <row r="658" spans="5:36">
      <c r="E658" s="6"/>
      <c r="F658" s="6"/>
      <c r="P658" s="6"/>
      <c r="Q658" s="6"/>
      <c r="Y658" s="6"/>
      <c r="Z658" s="6"/>
      <c r="AI658" s="6"/>
      <c r="AJ658" s="6"/>
    </row>
    <row r="659" spans="5:36">
      <c r="E659" s="6"/>
      <c r="F659" s="6"/>
      <c r="P659" s="6"/>
      <c r="Q659" s="6"/>
      <c r="Y659" s="6"/>
      <c r="Z659" s="6"/>
      <c r="AI659" s="6"/>
      <c r="AJ659" s="6"/>
    </row>
    <row r="660" spans="5:36">
      <c r="E660" s="6"/>
      <c r="F660" s="6"/>
      <c r="P660" s="6"/>
      <c r="Q660" s="6"/>
      <c r="Y660" s="6"/>
      <c r="Z660" s="6"/>
      <c r="AI660" s="6"/>
      <c r="AJ660" s="6"/>
    </row>
    <row r="661" spans="5:36">
      <c r="E661" s="6"/>
      <c r="F661" s="6"/>
      <c r="P661" s="6"/>
      <c r="Q661" s="6"/>
      <c r="Y661" s="6"/>
      <c r="Z661" s="6"/>
      <c r="AI661" s="6"/>
      <c r="AJ661" s="6"/>
    </row>
    <row r="662" spans="5:36">
      <c r="E662" s="6"/>
      <c r="F662" s="6"/>
      <c r="P662" s="6"/>
      <c r="Q662" s="6"/>
      <c r="Y662" s="6"/>
      <c r="Z662" s="6"/>
      <c r="AI662" s="6"/>
      <c r="AJ662" s="6"/>
    </row>
    <row r="663" spans="5:36">
      <c r="E663" s="6"/>
      <c r="F663" s="6"/>
      <c r="P663" s="6"/>
      <c r="Q663" s="6"/>
      <c r="Y663" s="6"/>
      <c r="Z663" s="6"/>
      <c r="AI663" s="6"/>
      <c r="AJ663" s="6"/>
    </row>
    <row r="664" spans="5:36">
      <c r="E664" s="6"/>
      <c r="F664" s="6"/>
      <c r="P664" s="6"/>
      <c r="Q664" s="6"/>
      <c r="Y664" s="6"/>
      <c r="Z664" s="6"/>
      <c r="AI664" s="6"/>
      <c r="AJ664" s="6"/>
    </row>
    <row r="665" spans="5:36">
      <c r="E665" s="6"/>
      <c r="F665" s="6"/>
      <c r="P665" s="6"/>
      <c r="Q665" s="6"/>
      <c r="Y665" s="6"/>
      <c r="Z665" s="6"/>
      <c r="AI665" s="6"/>
      <c r="AJ665" s="6"/>
    </row>
    <row r="666" spans="5:36">
      <c r="E666" s="6"/>
      <c r="F666" s="6"/>
      <c r="P666" s="6"/>
      <c r="Q666" s="6"/>
      <c r="Y666" s="6"/>
      <c r="Z666" s="6"/>
      <c r="AI666" s="6"/>
      <c r="AJ666" s="6"/>
    </row>
    <row r="667" spans="5:36">
      <c r="E667" s="6"/>
      <c r="F667" s="6"/>
      <c r="P667" s="6"/>
      <c r="Q667" s="6"/>
      <c r="Y667" s="6"/>
      <c r="Z667" s="6"/>
      <c r="AI667" s="6"/>
      <c r="AJ667" s="6"/>
    </row>
    <row r="668" spans="5:36">
      <c r="E668" s="6"/>
      <c r="F668" s="6"/>
      <c r="P668" s="6"/>
      <c r="Q668" s="6"/>
      <c r="Y668" s="6"/>
      <c r="Z668" s="6"/>
      <c r="AI668" s="6"/>
      <c r="AJ668" s="6"/>
    </row>
    <row r="669" spans="5:36">
      <c r="E669" s="6"/>
      <c r="F669" s="6"/>
      <c r="P669" s="6"/>
      <c r="Q669" s="6"/>
      <c r="Y669" s="6"/>
      <c r="Z669" s="6"/>
      <c r="AI669" s="6"/>
      <c r="AJ669" s="6"/>
    </row>
    <row r="670" spans="5:36">
      <c r="E670" s="6"/>
      <c r="F670" s="6"/>
      <c r="P670" s="6"/>
      <c r="Q670" s="6"/>
      <c r="Y670" s="6"/>
      <c r="Z670" s="6"/>
      <c r="AI670" s="6"/>
      <c r="AJ670" s="6"/>
    </row>
    <row r="671" spans="5:36">
      <c r="E671" s="6"/>
      <c r="F671" s="6"/>
      <c r="P671" s="6"/>
      <c r="Q671" s="6"/>
      <c r="Y671" s="6"/>
      <c r="Z671" s="6"/>
      <c r="AI671" s="6"/>
      <c r="AJ671" s="6"/>
    </row>
    <row r="672" spans="5:36">
      <c r="E672" s="6"/>
      <c r="F672" s="6"/>
      <c r="P672" s="6"/>
      <c r="Q672" s="6"/>
      <c r="Y672" s="6"/>
      <c r="Z672" s="6"/>
      <c r="AI672" s="6"/>
      <c r="AJ672" s="6"/>
    </row>
    <row r="673" spans="5:36">
      <c r="E673" s="6"/>
      <c r="F673" s="6"/>
      <c r="P673" s="6"/>
      <c r="Q673" s="6"/>
      <c r="Y673" s="6"/>
      <c r="Z673" s="6"/>
      <c r="AI673" s="6"/>
      <c r="AJ673" s="6"/>
    </row>
    <row r="674" spans="5:36">
      <c r="E674" s="6"/>
      <c r="F674" s="6"/>
      <c r="P674" s="6"/>
      <c r="Q674" s="6"/>
      <c r="Y674" s="6"/>
      <c r="Z674" s="6"/>
      <c r="AI674" s="6"/>
      <c r="AJ674" s="6"/>
    </row>
    <row r="675" spans="5:36">
      <c r="E675" s="6"/>
      <c r="F675" s="6"/>
      <c r="P675" s="6"/>
      <c r="Q675" s="6"/>
      <c r="Y675" s="6"/>
      <c r="Z675" s="6"/>
      <c r="AI675" s="6"/>
      <c r="AJ675" s="6"/>
    </row>
    <row r="676" spans="5:36">
      <c r="E676" s="6"/>
      <c r="F676" s="6"/>
      <c r="P676" s="6"/>
      <c r="Q676" s="6"/>
      <c r="Y676" s="6"/>
      <c r="Z676" s="6"/>
      <c r="AI676" s="6"/>
      <c r="AJ676" s="6"/>
    </row>
    <row r="677" spans="5:36">
      <c r="E677" s="6"/>
      <c r="F677" s="6"/>
      <c r="P677" s="6"/>
      <c r="Q677" s="6"/>
      <c r="Y677" s="6"/>
      <c r="Z677" s="6"/>
      <c r="AI677" s="6"/>
      <c r="AJ677" s="6"/>
    </row>
    <row r="678" spans="5:36">
      <c r="E678" s="6"/>
      <c r="F678" s="6"/>
      <c r="P678" s="6"/>
      <c r="Q678" s="6"/>
      <c r="Y678" s="6"/>
      <c r="Z678" s="6"/>
      <c r="AI678" s="6"/>
      <c r="AJ678" s="6"/>
    </row>
    <row r="679" spans="5:36">
      <c r="E679" s="6"/>
      <c r="F679" s="6"/>
      <c r="P679" s="6"/>
      <c r="Q679" s="6"/>
      <c r="Y679" s="6"/>
      <c r="Z679" s="6"/>
      <c r="AI679" s="6"/>
      <c r="AJ679" s="6"/>
    </row>
    <row r="680" spans="5:36">
      <c r="E680" s="6"/>
      <c r="F680" s="6"/>
      <c r="P680" s="6"/>
      <c r="Q680" s="6"/>
      <c r="Y680" s="6"/>
      <c r="Z680" s="6"/>
      <c r="AI680" s="6"/>
      <c r="AJ680" s="6"/>
    </row>
    <row r="681" spans="5:36">
      <c r="E681" s="6"/>
      <c r="F681" s="6"/>
      <c r="P681" s="6"/>
      <c r="Q681" s="6"/>
      <c r="Y681" s="6"/>
      <c r="Z681" s="6"/>
      <c r="AI681" s="6"/>
      <c r="AJ681" s="6"/>
    </row>
    <row r="682" spans="5:36">
      <c r="E682" s="6"/>
      <c r="F682" s="6"/>
      <c r="P682" s="6"/>
      <c r="Q682" s="6"/>
      <c r="Y682" s="6"/>
      <c r="Z682" s="6"/>
      <c r="AI682" s="6"/>
      <c r="AJ682" s="6"/>
    </row>
    <row r="683" spans="5:36">
      <c r="E683" s="6"/>
      <c r="F683" s="6"/>
      <c r="P683" s="6"/>
      <c r="Q683" s="6"/>
      <c r="Y683" s="6"/>
      <c r="Z683" s="6"/>
      <c r="AI683" s="6"/>
      <c r="AJ683" s="6"/>
    </row>
    <row r="684" spans="5:36">
      <c r="E684" s="6"/>
      <c r="F684" s="6"/>
      <c r="P684" s="6"/>
      <c r="Q684" s="6"/>
      <c r="Y684" s="6"/>
      <c r="Z684" s="6"/>
      <c r="AI684" s="6"/>
      <c r="AJ684" s="6"/>
    </row>
    <row r="685" spans="5:36">
      <c r="E685" s="6"/>
      <c r="F685" s="6"/>
      <c r="P685" s="6"/>
      <c r="Q685" s="6"/>
      <c r="Y685" s="6"/>
      <c r="Z685" s="6"/>
      <c r="AI685" s="6"/>
      <c r="AJ685" s="6"/>
    </row>
    <row r="686" spans="5:36">
      <c r="E686" s="6"/>
      <c r="F686" s="6"/>
      <c r="P686" s="6"/>
      <c r="Q686" s="6"/>
      <c r="Y686" s="6"/>
      <c r="Z686" s="6"/>
      <c r="AI686" s="6"/>
      <c r="AJ686" s="6"/>
    </row>
    <row r="687" spans="5:36">
      <c r="E687" s="6"/>
      <c r="F687" s="6"/>
      <c r="P687" s="6"/>
      <c r="Q687" s="6"/>
      <c r="Y687" s="6"/>
      <c r="Z687" s="6"/>
      <c r="AI687" s="6"/>
      <c r="AJ687" s="6"/>
    </row>
    <row r="688" spans="5:36">
      <c r="E688" s="6"/>
      <c r="F688" s="6"/>
      <c r="P688" s="6"/>
      <c r="Q688" s="6"/>
      <c r="Y688" s="6"/>
      <c r="Z688" s="6"/>
      <c r="AI688" s="6"/>
      <c r="AJ688" s="6"/>
    </row>
    <row r="689" spans="5:36">
      <c r="E689" s="6"/>
      <c r="F689" s="6"/>
      <c r="P689" s="6"/>
      <c r="Q689" s="6"/>
      <c r="Y689" s="6"/>
      <c r="Z689" s="6"/>
      <c r="AI689" s="6"/>
      <c r="AJ689" s="6"/>
    </row>
    <row r="690" spans="5:36">
      <c r="E690" s="6"/>
      <c r="F690" s="6"/>
      <c r="P690" s="6"/>
      <c r="Q690" s="6"/>
      <c r="Y690" s="6"/>
      <c r="Z690" s="6"/>
      <c r="AI690" s="6"/>
      <c r="AJ690" s="6"/>
    </row>
    <row r="691" spans="5:36">
      <c r="E691" s="6"/>
      <c r="F691" s="6"/>
      <c r="P691" s="6"/>
      <c r="Q691" s="6"/>
      <c r="Y691" s="6"/>
      <c r="Z691" s="6"/>
      <c r="AI691" s="6"/>
      <c r="AJ691" s="6"/>
    </row>
    <row r="692" spans="5:36">
      <c r="E692" s="6"/>
      <c r="F692" s="6"/>
      <c r="P692" s="6"/>
      <c r="Q692" s="6"/>
      <c r="Y692" s="6"/>
      <c r="Z692" s="6"/>
      <c r="AI692" s="6"/>
      <c r="AJ692" s="6"/>
    </row>
    <row r="693" spans="5:36">
      <c r="E693" s="6"/>
      <c r="F693" s="6"/>
      <c r="P693" s="6"/>
      <c r="Q693" s="6"/>
      <c r="Y693" s="6"/>
      <c r="Z693" s="6"/>
      <c r="AI693" s="6"/>
      <c r="AJ693" s="6"/>
    </row>
    <row r="694" spans="5:36">
      <c r="E694" s="6"/>
      <c r="F694" s="6"/>
      <c r="P694" s="6"/>
      <c r="Q694" s="6"/>
      <c r="Y694" s="6"/>
      <c r="Z694" s="6"/>
      <c r="AI694" s="6"/>
      <c r="AJ694" s="6"/>
    </row>
    <row r="695" spans="5:36">
      <c r="E695" s="6"/>
      <c r="F695" s="6"/>
      <c r="P695" s="6"/>
      <c r="Q695" s="6"/>
      <c r="Y695" s="6"/>
      <c r="Z695" s="6"/>
      <c r="AI695" s="6"/>
      <c r="AJ695" s="6"/>
    </row>
    <row r="696" spans="5:36">
      <c r="E696" s="6"/>
      <c r="F696" s="6"/>
      <c r="P696" s="6"/>
      <c r="Q696" s="6"/>
      <c r="Y696" s="6"/>
      <c r="Z696" s="6"/>
      <c r="AI696" s="6"/>
      <c r="AJ696" s="6"/>
    </row>
    <row r="697" spans="5:36">
      <c r="E697" s="6"/>
      <c r="F697" s="6"/>
      <c r="P697" s="6"/>
      <c r="Q697" s="6"/>
      <c r="Y697" s="6"/>
      <c r="Z697" s="6"/>
      <c r="AI697" s="6"/>
      <c r="AJ697" s="6"/>
    </row>
    <row r="698" spans="5:36">
      <c r="E698" s="6"/>
      <c r="F698" s="6"/>
      <c r="P698" s="6"/>
      <c r="Q698" s="6"/>
      <c r="Y698" s="6"/>
      <c r="Z698" s="6"/>
      <c r="AI698" s="6"/>
      <c r="AJ698" s="6"/>
    </row>
    <row r="699" spans="5:36">
      <c r="E699" s="6"/>
      <c r="F699" s="6"/>
      <c r="P699" s="6"/>
      <c r="Q699" s="6"/>
      <c r="Y699" s="6"/>
      <c r="Z699" s="6"/>
      <c r="AI699" s="6"/>
      <c r="AJ699" s="6"/>
    </row>
    <row r="700" spans="5:36">
      <c r="E700" s="6"/>
      <c r="F700" s="6"/>
      <c r="P700" s="6"/>
      <c r="Q700" s="6"/>
      <c r="Y700" s="6"/>
      <c r="Z700" s="6"/>
      <c r="AI700" s="6"/>
      <c r="AJ700" s="6"/>
    </row>
    <row r="701" spans="5:36">
      <c r="E701" s="6"/>
      <c r="F701" s="6"/>
      <c r="P701" s="6"/>
      <c r="Q701" s="6"/>
      <c r="Y701" s="6"/>
      <c r="Z701" s="6"/>
      <c r="AI701" s="6"/>
      <c r="AJ701" s="6"/>
    </row>
    <row r="702" spans="5:36">
      <c r="E702" s="6"/>
      <c r="F702" s="6"/>
      <c r="P702" s="6"/>
      <c r="Q702" s="6"/>
      <c r="Y702" s="6"/>
      <c r="Z702" s="6"/>
      <c r="AI702" s="6"/>
      <c r="AJ702" s="6"/>
    </row>
    <row r="703" spans="5:36">
      <c r="E703" s="6"/>
      <c r="F703" s="6"/>
      <c r="P703" s="6"/>
      <c r="Q703" s="6"/>
      <c r="Y703" s="6"/>
      <c r="Z703" s="6"/>
      <c r="AI703" s="6"/>
      <c r="AJ703" s="6"/>
    </row>
    <row r="704" spans="5:36">
      <c r="E704" s="6"/>
      <c r="F704" s="6"/>
      <c r="P704" s="6"/>
      <c r="Q704" s="6"/>
      <c r="Y704" s="6"/>
      <c r="Z704" s="6"/>
      <c r="AI704" s="6"/>
      <c r="AJ704" s="6"/>
    </row>
    <row r="705" spans="5:36">
      <c r="E705" s="6"/>
      <c r="F705" s="6"/>
      <c r="P705" s="6"/>
      <c r="Q705" s="6"/>
      <c r="Y705" s="6"/>
      <c r="Z705" s="6"/>
      <c r="AI705" s="6"/>
      <c r="AJ705" s="6"/>
    </row>
    <row r="706" spans="5:36">
      <c r="E706" s="6"/>
      <c r="F706" s="6"/>
      <c r="P706" s="6"/>
      <c r="Q706" s="6"/>
      <c r="Y706" s="6"/>
      <c r="Z706" s="6"/>
      <c r="AI706" s="6"/>
      <c r="AJ706" s="6"/>
    </row>
    <row r="707" spans="5:36">
      <c r="E707" s="6"/>
      <c r="F707" s="6"/>
      <c r="P707" s="6"/>
      <c r="Q707" s="6"/>
      <c r="Y707" s="6"/>
      <c r="Z707" s="6"/>
      <c r="AI707" s="6"/>
      <c r="AJ707" s="6"/>
    </row>
    <row r="708" spans="5:36">
      <c r="E708" s="6"/>
      <c r="F708" s="6"/>
      <c r="P708" s="6"/>
      <c r="Q708" s="6"/>
      <c r="Y708" s="6"/>
      <c r="Z708" s="6"/>
      <c r="AI708" s="6"/>
      <c r="AJ708" s="6"/>
    </row>
    <row r="709" spans="5:36">
      <c r="E709" s="6"/>
      <c r="F709" s="6"/>
      <c r="P709" s="6"/>
      <c r="Q709" s="6"/>
      <c r="Y709" s="6"/>
      <c r="Z709" s="6"/>
      <c r="AI709" s="6"/>
      <c r="AJ709" s="6"/>
    </row>
    <row r="710" spans="5:36">
      <c r="E710" s="6"/>
      <c r="F710" s="6"/>
      <c r="P710" s="6"/>
      <c r="Q710" s="6"/>
      <c r="Y710" s="6"/>
      <c r="Z710" s="6"/>
      <c r="AI710" s="6"/>
      <c r="AJ710" s="6"/>
    </row>
    <row r="711" spans="5:36">
      <c r="E711" s="6"/>
      <c r="F711" s="6"/>
      <c r="P711" s="6"/>
      <c r="Q711" s="6"/>
      <c r="Y711" s="6"/>
      <c r="Z711" s="6"/>
      <c r="AI711" s="6"/>
      <c r="AJ711" s="6"/>
    </row>
    <row r="712" spans="5:36">
      <c r="E712" s="6"/>
      <c r="F712" s="6"/>
      <c r="P712" s="6"/>
      <c r="Q712" s="6"/>
      <c r="Y712" s="6"/>
      <c r="Z712" s="6"/>
      <c r="AI712" s="6"/>
      <c r="AJ712" s="6"/>
    </row>
    <row r="713" spans="5:36">
      <c r="E713" s="6"/>
      <c r="F713" s="6"/>
      <c r="P713" s="6"/>
      <c r="Q713" s="6"/>
      <c r="Y713" s="6"/>
      <c r="Z713" s="6"/>
      <c r="AI713" s="6"/>
      <c r="AJ713" s="6"/>
    </row>
    <row r="714" spans="5:36">
      <c r="E714" s="6"/>
      <c r="F714" s="6"/>
      <c r="P714" s="6"/>
      <c r="Q714" s="6"/>
      <c r="Y714" s="6"/>
      <c r="Z714" s="6"/>
      <c r="AI714" s="6"/>
      <c r="AJ714" s="6"/>
    </row>
    <row r="715" spans="5:36">
      <c r="E715" s="6"/>
      <c r="F715" s="6"/>
      <c r="P715" s="6"/>
      <c r="Q715" s="6"/>
      <c r="Y715" s="6"/>
      <c r="Z715" s="6"/>
      <c r="AI715" s="6"/>
      <c r="AJ715" s="6"/>
    </row>
    <row r="716" spans="5:36">
      <c r="E716" s="6"/>
      <c r="F716" s="6"/>
      <c r="P716" s="6"/>
      <c r="Q716" s="6"/>
      <c r="Y716" s="6"/>
      <c r="Z716" s="6"/>
      <c r="AI716" s="6"/>
      <c r="AJ716" s="6"/>
    </row>
    <row r="717" spans="5:36">
      <c r="E717" s="6"/>
      <c r="F717" s="6"/>
      <c r="P717" s="6"/>
      <c r="Q717" s="6"/>
      <c r="Y717" s="6"/>
      <c r="Z717" s="6"/>
      <c r="AI717" s="6"/>
      <c r="AJ717" s="6"/>
    </row>
    <row r="718" spans="5:36">
      <c r="E718" s="6"/>
      <c r="F718" s="6"/>
      <c r="P718" s="6"/>
      <c r="Q718" s="6"/>
      <c r="Y718" s="6"/>
      <c r="Z718" s="6"/>
      <c r="AI718" s="6"/>
      <c r="AJ718" s="6"/>
    </row>
    <row r="719" spans="5:36">
      <c r="E719" s="6"/>
      <c r="F719" s="6"/>
      <c r="P719" s="6"/>
      <c r="Q719" s="6"/>
      <c r="Y719" s="6"/>
      <c r="Z719" s="6"/>
      <c r="AI719" s="6"/>
      <c r="AJ719" s="6"/>
    </row>
    <row r="720" spans="5:36">
      <c r="E720" s="6"/>
      <c r="F720" s="6"/>
      <c r="P720" s="6"/>
      <c r="Q720" s="6"/>
      <c r="Y720" s="6"/>
      <c r="Z720" s="6"/>
      <c r="AI720" s="6"/>
      <c r="AJ720" s="6"/>
    </row>
    <row r="721" spans="5:36">
      <c r="E721" s="6"/>
      <c r="F721" s="6"/>
      <c r="P721" s="6"/>
      <c r="Q721" s="6"/>
      <c r="Y721" s="6"/>
      <c r="Z721" s="6"/>
      <c r="AI721" s="6"/>
      <c r="AJ721" s="6"/>
    </row>
    <row r="722" spans="5:36">
      <c r="E722" s="6"/>
      <c r="F722" s="6"/>
      <c r="P722" s="6"/>
      <c r="Q722" s="6"/>
      <c r="Y722" s="6"/>
      <c r="Z722" s="6"/>
      <c r="AI722" s="6"/>
      <c r="AJ722" s="6"/>
    </row>
    <row r="723" spans="5:36">
      <c r="E723" s="6"/>
      <c r="F723" s="6"/>
      <c r="P723" s="6"/>
      <c r="Q723" s="6"/>
      <c r="Y723" s="6"/>
      <c r="Z723" s="6"/>
      <c r="AI723" s="6"/>
      <c r="AJ723" s="6"/>
    </row>
    <row r="724" spans="5:36">
      <c r="E724" s="6"/>
      <c r="F724" s="6"/>
      <c r="P724" s="6"/>
      <c r="Q724" s="6"/>
      <c r="Y724" s="6"/>
      <c r="Z724" s="6"/>
      <c r="AI724" s="6"/>
      <c r="AJ724" s="6"/>
    </row>
    <row r="725" spans="5:36">
      <c r="E725" s="6"/>
      <c r="F725" s="6"/>
      <c r="P725" s="6"/>
      <c r="Q725" s="6"/>
      <c r="Y725" s="6"/>
      <c r="Z725" s="6"/>
      <c r="AI725" s="6"/>
      <c r="AJ725" s="6"/>
    </row>
    <row r="726" spans="5:36">
      <c r="E726" s="6"/>
      <c r="F726" s="6"/>
      <c r="P726" s="6"/>
      <c r="Q726" s="6"/>
      <c r="Y726" s="6"/>
      <c r="Z726" s="6"/>
      <c r="AI726" s="6"/>
      <c r="AJ726" s="6"/>
    </row>
    <row r="727" spans="5:36">
      <c r="E727" s="6"/>
      <c r="F727" s="6"/>
      <c r="P727" s="6"/>
      <c r="Q727" s="6"/>
      <c r="Y727" s="6"/>
      <c r="Z727" s="6"/>
      <c r="AI727" s="6"/>
      <c r="AJ727" s="6"/>
    </row>
    <row r="728" spans="5:36">
      <c r="E728" s="6"/>
      <c r="F728" s="6"/>
      <c r="P728" s="6"/>
      <c r="Q728" s="6"/>
      <c r="Y728" s="6"/>
      <c r="Z728" s="6"/>
      <c r="AI728" s="6"/>
      <c r="AJ728" s="6"/>
    </row>
    <row r="729" spans="5:36">
      <c r="E729" s="6"/>
      <c r="F729" s="6"/>
      <c r="P729" s="6"/>
      <c r="Q729" s="6"/>
      <c r="Y729" s="6"/>
      <c r="Z729" s="6"/>
      <c r="AI729" s="6"/>
      <c r="AJ729" s="6"/>
    </row>
    <row r="730" spans="5:36">
      <c r="E730" s="6"/>
      <c r="F730" s="6"/>
      <c r="P730" s="6"/>
      <c r="Q730" s="6"/>
      <c r="Y730" s="6"/>
      <c r="Z730" s="6"/>
      <c r="AI730" s="6"/>
      <c r="AJ730" s="6"/>
    </row>
    <row r="731" spans="5:36">
      <c r="E731" s="6"/>
      <c r="F731" s="6"/>
      <c r="P731" s="6"/>
      <c r="Q731" s="6"/>
      <c r="Y731" s="6"/>
      <c r="Z731" s="6"/>
      <c r="AI731" s="6"/>
      <c r="AJ731" s="6"/>
    </row>
    <row r="732" spans="5:36">
      <c r="E732" s="6"/>
      <c r="F732" s="6"/>
      <c r="P732" s="6"/>
      <c r="Q732" s="6"/>
      <c r="Y732" s="6"/>
      <c r="Z732" s="6"/>
      <c r="AI732" s="6"/>
      <c r="AJ732" s="6"/>
    </row>
    <row r="733" spans="5:36">
      <c r="E733" s="6"/>
      <c r="F733" s="6"/>
      <c r="P733" s="6"/>
      <c r="Q733" s="6"/>
      <c r="Y733" s="6"/>
      <c r="Z733" s="6"/>
      <c r="AI733" s="6"/>
      <c r="AJ733" s="6"/>
    </row>
    <row r="734" spans="5:36">
      <c r="E734" s="6"/>
      <c r="F734" s="6"/>
      <c r="P734" s="6"/>
      <c r="Q734" s="6"/>
      <c r="Y734" s="6"/>
      <c r="Z734" s="6"/>
      <c r="AI734" s="6"/>
      <c r="AJ734" s="6"/>
    </row>
    <row r="735" spans="5:36">
      <c r="E735" s="6"/>
      <c r="F735" s="6"/>
      <c r="P735" s="6"/>
      <c r="Q735" s="6"/>
      <c r="Y735" s="6"/>
      <c r="Z735" s="6"/>
      <c r="AI735" s="6"/>
      <c r="AJ735" s="6"/>
    </row>
    <row r="736" spans="5:36">
      <c r="E736" s="6"/>
      <c r="F736" s="6"/>
      <c r="P736" s="6"/>
      <c r="Q736" s="6"/>
      <c r="Y736" s="6"/>
      <c r="Z736" s="6"/>
      <c r="AI736" s="6"/>
      <c r="AJ736" s="6"/>
    </row>
    <row r="737" spans="5:36">
      <c r="E737" s="6"/>
      <c r="F737" s="6"/>
      <c r="P737" s="6"/>
      <c r="Q737" s="6"/>
      <c r="Y737" s="6"/>
      <c r="Z737" s="6"/>
      <c r="AI737" s="6"/>
      <c r="AJ737" s="6"/>
    </row>
    <row r="738" spans="5:36">
      <c r="E738" s="6"/>
      <c r="F738" s="6"/>
      <c r="P738" s="6"/>
      <c r="Q738" s="6"/>
      <c r="Y738" s="6"/>
      <c r="Z738" s="6"/>
      <c r="AI738" s="6"/>
      <c r="AJ738" s="6"/>
    </row>
    <row r="739" spans="5:36">
      <c r="E739" s="6"/>
      <c r="F739" s="6"/>
      <c r="P739" s="6"/>
      <c r="Q739" s="6"/>
      <c r="Y739" s="6"/>
      <c r="Z739" s="6"/>
      <c r="AI739" s="6"/>
      <c r="AJ739" s="6"/>
    </row>
    <row r="740" spans="5:36">
      <c r="E740" s="6"/>
      <c r="F740" s="6"/>
      <c r="P740" s="6"/>
      <c r="Q740" s="6"/>
      <c r="Y740" s="6"/>
      <c r="Z740" s="6"/>
      <c r="AI740" s="6"/>
      <c r="AJ740" s="6"/>
    </row>
    <row r="741" spans="5:36">
      <c r="E741" s="6"/>
      <c r="F741" s="6"/>
      <c r="P741" s="6"/>
      <c r="Q741" s="6"/>
      <c r="Y741" s="6"/>
      <c r="Z741" s="6"/>
      <c r="AI741" s="6"/>
      <c r="AJ741" s="6"/>
    </row>
    <row r="742" spans="5:36">
      <c r="E742" s="6"/>
      <c r="F742" s="6"/>
      <c r="P742" s="6"/>
      <c r="Q742" s="6"/>
      <c r="Y742" s="6"/>
      <c r="Z742" s="6"/>
      <c r="AI742" s="6"/>
      <c r="AJ742" s="6"/>
    </row>
    <row r="743" spans="5:36">
      <c r="E743" s="6"/>
      <c r="F743" s="6"/>
      <c r="P743" s="6"/>
      <c r="Q743" s="6"/>
      <c r="Y743" s="6"/>
      <c r="Z743" s="6"/>
      <c r="AI743" s="6"/>
      <c r="AJ743" s="6"/>
    </row>
    <row r="744" spans="5:36">
      <c r="E744" s="6"/>
      <c r="F744" s="6"/>
      <c r="P744" s="6"/>
      <c r="Q744" s="6"/>
      <c r="Y744" s="6"/>
      <c r="Z744" s="6"/>
      <c r="AI744" s="6"/>
      <c r="AJ744" s="6"/>
    </row>
    <row r="745" spans="5:36">
      <c r="E745" s="6"/>
      <c r="F745" s="6"/>
      <c r="P745" s="6"/>
      <c r="Q745" s="6"/>
      <c r="Y745" s="6"/>
      <c r="Z745" s="6"/>
      <c r="AI745" s="6"/>
      <c r="AJ745" s="6"/>
    </row>
    <row r="746" spans="5:36">
      <c r="E746" s="6"/>
      <c r="F746" s="6"/>
      <c r="P746" s="6"/>
      <c r="Q746" s="6"/>
      <c r="Y746" s="6"/>
      <c r="Z746" s="6"/>
      <c r="AI746" s="6"/>
      <c r="AJ746" s="6"/>
    </row>
    <row r="747" spans="5:36">
      <c r="E747" s="6"/>
      <c r="F747" s="6"/>
      <c r="P747" s="6"/>
      <c r="Q747" s="6"/>
      <c r="Y747" s="6"/>
      <c r="Z747" s="6"/>
      <c r="AI747" s="6"/>
      <c r="AJ747" s="6"/>
    </row>
    <row r="748" spans="5:36">
      <c r="E748" s="6"/>
      <c r="F748" s="6"/>
      <c r="P748" s="6"/>
      <c r="Q748" s="6"/>
      <c r="Y748" s="6"/>
      <c r="Z748" s="6"/>
      <c r="AI748" s="6"/>
      <c r="AJ748" s="6"/>
    </row>
    <row r="749" spans="5:36">
      <c r="E749" s="6"/>
      <c r="F749" s="6"/>
      <c r="P749" s="6"/>
      <c r="Q749" s="6"/>
      <c r="Y749" s="6"/>
      <c r="Z749" s="6"/>
      <c r="AI749" s="6"/>
      <c r="AJ749" s="6"/>
    </row>
    <row r="750" spans="5:36">
      <c r="E750" s="6"/>
      <c r="F750" s="6"/>
      <c r="P750" s="6"/>
      <c r="Q750" s="6"/>
      <c r="Y750" s="6"/>
      <c r="Z750" s="6"/>
      <c r="AI750" s="6"/>
      <c r="AJ750" s="6"/>
    </row>
    <row r="751" spans="5:36">
      <c r="E751" s="6"/>
      <c r="F751" s="6"/>
      <c r="P751" s="6"/>
      <c r="Q751" s="6"/>
      <c r="Y751" s="6"/>
      <c r="Z751" s="6"/>
      <c r="AI751" s="6"/>
      <c r="AJ751" s="6"/>
    </row>
    <row r="752" spans="5:36">
      <c r="E752" s="6"/>
      <c r="F752" s="6"/>
      <c r="P752" s="6"/>
      <c r="Q752" s="6"/>
      <c r="Y752" s="6"/>
      <c r="Z752" s="6"/>
      <c r="AI752" s="6"/>
      <c r="AJ752" s="6"/>
    </row>
    <row r="753" spans="5:36">
      <c r="E753" s="6"/>
      <c r="F753" s="6"/>
      <c r="P753" s="6"/>
      <c r="Q753" s="6"/>
      <c r="Y753" s="6"/>
      <c r="Z753" s="6"/>
      <c r="AI753" s="6"/>
      <c r="AJ753" s="6"/>
    </row>
    <row r="754" spans="5:36">
      <c r="E754" s="6"/>
      <c r="F754" s="6"/>
      <c r="P754" s="6"/>
      <c r="Q754" s="6"/>
      <c r="Y754" s="6"/>
      <c r="Z754" s="6"/>
      <c r="AI754" s="6"/>
      <c r="AJ754" s="6"/>
    </row>
    <row r="755" spans="5:36">
      <c r="E755" s="6"/>
      <c r="F755" s="6"/>
      <c r="P755" s="6"/>
      <c r="Q755" s="6"/>
      <c r="Y755" s="6"/>
      <c r="Z755" s="6"/>
      <c r="AI755" s="6"/>
      <c r="AJ755" s="6"/>
    </row>
    <row r="756" spans="5:36">
      <c r="E756" s="6"/>
      <c r="F756" s="6"/>
      <c r="P756" s="6"/>
      <c r="Q756" s="6"/>
      <c r="Y756" s="6"/>
      <c r="Z756" s="6"/>
      <c r="AI756" s="6"/>
      <c r="AJ756" s="6"/>
    </row>
    <row r="757" spans="5:36">
      <c r="E757" s="6"/>
      <c r="F757" s="6"/>
      <c r="P757" s="6"/>
      <c r="Q757" s="6"/>
      <c r="Y757" s="6"/>
      <c r="Z757" s="6"/>
      <c r="AI757" s="6"/>
      <c r="AJ757" s="6"/>
    </row>
    <row r="758" spans="5:36">
      <c r="E758" s="6"/>
      <c r="F758" s="6"/>
      <c r="P758" s="6"/>
      <c r="Q758" s="6"/>
      <c r="Y758" s="6"/>
      <c r="Z758" s="6"/>
      <c r="AI758" s="6"/>
      <c r="AJ758" s="6"/>
    </row>
    <row r="759" spans="5:36">
      <c r="E759" s="6"/>
      <c r="F759" s="6"/>
      <c r="P759" s="6"/>
      <c r="Q759" s="6"/>
      <c r="Y759" s="6"/>
      <c r="Z759" s="6"/>
      <c r="AI759" s="6"/>
      <c r="AJ759" s="6"/>
    </row>
    <row r="760" spans="5:36">
      <c r="E760" s="6"/>
      <c r="F760" s="6"/>
      <c r="P760" s="6"/>
      <c r="Q760" s="6"/>
      <c r="Y760" s="6"/>
      <c r="Z760" s="6"/>
      <c r="AI760" s="6"/>
      <c r="AJ760" s="6"/>
    </row>
    <row r="761" spans="5:36">
      <c r="E761" s="6"/>
      <c r="F761" s="6"/>
      <c r="P761" s="6"/>
      <c r="Q761" s="6"/>
      <c r="Y761" s="6"/>
      <c r="Z761" s="6"/>
      <c r="AI761" s="6"/>
      <c r="AJ761" s="6"/>
    </row>
    <row r="762" spans="5:36">
      <c r="E762" s="6"/>
      <c r="F762" s="6"/>
      <c r="P762" s="6"/>
      <c r="Q762" s="6"/>
      <c r="Y762" s="6"/>
      <c r="Z762" s="6"/>
      <c r="AI762" s="6"/>
      <c r="AJ762" s="6"/>
    </row>
    <row r="763" spans="5:36">
      <c r="E763" s="6"/>
      <c r="F763" s="6"/>
      <c r="P763" s="6"/>
      <c r="Q763" s="6"/>
      <c r="Y763" s="6"/>
      <c r="Z763" s="6"/>
      <c r="AI763" s="6"/>
      <c r="AJ763" s="6"/>
    </row>
    <row r="764" spans="5:36">
      <c r="E764" s="6"/>
      <c r="F764" s="6"/>
      <c r="P764" s="6"/>
      <c r="Q764" s="6"/>
      <c r="Y764" s="6"/>
      <c r="Z764" s="6"/>
      <c r="AI764" s="6"/>
      <c r="AJ764" s="6"/>
    </row>
    <row r="765" spans="5:36">
      <c r="E765" s="6"/>
      <c r="F765" s="6"/>
      <c r="P765" s="6"/>
      <c r="Q765" s="6"/>
      <c r="Y765" s="6"/>
      <c r="Z765" s="6"/>
      <c r="AI765" s="6"/>
      <c r="AJ765" s="6"/>
    </row>
    <row r="766" spans="5:36">
      <c r="E766" s="6"/>
      <c r="F766" s="6"/>
      <c r="P766" s="6"/>
      <c r="Q766" s="6"/>
      <c r="Y766" s="6"/>
      <c r="Z766" s="6"/>
      <c r="AI766" s="6"/>
      <c r="AJ766" s="6"/>
    </row>
    <row r="767" spans="5:36">
      <c r="E767" s="6"/>
      <c r="F767" s="6"/>
      <c r="P767" s="6"/>
      <c r="Q767" s="6"/>
      <c r="Y767" s="6"/>
      <c r="Z767" s="6"/>
      <c r="AI767" s="6"/>
      <c r="AJ767" s="6"/>
    </row>
    <row r="768" spans="5:36">
      <c r="E768" s="6"/>
      <c r="F768" s="6"/>
      <c r="P768" s="6"/>
      <c r="Q768" s="6"/>
      <c r="Y768" s="6"/>
      <c r="Z768" s="6"/>
      <c r="AI768" s="6"/>
      <c r="AJ768" s="6"/>
    </row>
    <row r="769" spans="5:36">
      <c r="E769" s="6"/>
      <c r="F769" s="6"/>
      <c r="P769" s="6"/>
      <c r="Q769" s="6"/>
      <c r="Y769" s="6"/>
      <c r="Z769" s="6"/>
      <c r="AI769" s="6"/>
      <c r="AJ769" s="6"/>
    </row>
    <row r="770" spans="5:36">
      <c r="E770" s="6"/>
      <c r="F770" s="6"/>
      <c r="P770" s="6"/>
      <c r="Q770" s="6"/>
      <c r="Y770" s="6"/>
      <c r="Z770" s="6"/>
      <c r="AI770" s="6"/>
      <c r="AJ770" s="6"/>
    </row>
    <row r="771" spans="5:36">
      <c r="E771" s="6"/>
      <c r="F771" s="6"/>
      <c r="P771" s="6"/>
      <c r="Q771" s="6"/>
      <c r="Y771" s="6"/>
      <c r="Z771" s="6"/>
      <c r="AI771" s="6"/>
      <c r="AJ771" s="6"/>
    </row>
    <row r="772" spans="5:36">
      <c r="E772" s="6"/>
      <c r="F772" s="6"/>
      <c r="P772" s="6"/>
      <c r="Q772" s="6"/>
      <c r="Y772" s="6"/>
      <c r="Z772" s="6"/>
      <c r="AI772" s="6"/>
      <c r="AJ772" s="6"/>
    </row>
    <row r="773" spans="5:36">
      <c r="E773" s="6"/>
      <c r="F773" s="6"/>
      <c r="P773" s="6"/>
      <c r="Q773" s="6"/>
      <c r="Y773" s="6"/>
      <c r="Z773" s="6"/>
      <c r="AI773" s="6"/>
      <c r="AJ773" s="6"/>
    </row>
    <row r="774" spans="5:36">
      <c r="E774" s="6"/>
      <c r="F774" s="6"/>
      <c r="P774" s="6"/>
      <c r="Q774" s="6"/>
      <c r="Y774" s="6"/>
      <c r="Z774" s="6"/>
      <c r="AI774" s="6"/>
      <c r="AJ774" s="6"/>
    </row>
    <row r="775" spans="5:36">
      <c r="E775" s="6"/>
      <c r="F775" s="6"/>
      <c r="P775" s="6"/>
      <c r="Q775" s="6"/>
      <c r="Y775" s="6"/>
      <c r="Z775" s="6"/>
      <c r="AI775" s="6"/>
      <c r="AJ775" s="6"/>
    </row>
    <row r="776" spans="5:36">
      <c r="E776" s="6"/>
      <c r="F776" s="6"/>
      <c r="P776" s="6"/>
      <c r="Q776" s="6"/>
      <c r="Y776" s="6"/>
      <c r="Z776" s="6"/>
      <c r="AI776" s="6"/>
      <c r="AJ776" s="6"/>
    </row>
    <row r="777" spans="5:36">
      <c r="E777" s="6"/>
      <c r="F777" s="6"/>
      <c r="P777" s="6"/>
      <c r="Q777" s="6"/>
      <c r="Y777" s="6"/>
      <c r="Z777" s="6"/>
      <c r="AI777" s="6"/>
      <c r="AJ777" s="6"/>
    </row>
    <row r="778" spans="5:36">
      <c r="E778" s="6"/>
      <c r="F778" s="6"/>
      <c r="P778" s="6"/>
      <c r="Q778" s="6"/>
      <c r="Y778" s="6"/>
      <c r="Z778" s="6"/>
      <c r="AI778" s="6"/>
      <c r="AJ778" s="6"/>
    </row>
    <row r="779" spans="5:36">
      <c r="E779" s="6"/>
      <c r="F779" s="6"/>
      <c r="P779" s="6"/>
      <c r="Q779" s="6"/>
      <c r="Y779" s="6"/>
      <c r="Z779" s="6"/>
      <c r="AI779" s="6"/>
      <c r="AJ779" s="6"/>
    </row>
    <row r="780" spans="5:36">
      <c r="E780" s="6"/>
      <c r="F780" s="6"/>
      <c r="P780" s="6"/>
      <c r="Q780" s="6"/>
      <c r="Y780" s="6"/>
      <c r="Z780" s="6"/>
      <c r="AI780" s="6"/>
      <c r="AJ780" s="6"/>
    </row>
    <row r="781" spans="5:36">
      <c r="E781" s="6"/>
      <c r="F781" s="6"/>
      <c r="P781" s="6"/>
      <c r="Q781" s="6"/>
      <c r="Y781" s="6"/>
      <c r="Z781" s="6"/>
      <c r="AI781" s="6"/>
      <c r="AJ781" s="6"/>
    </row>
    <row r="782" spans="5:36">
      <c r="E782" s="6"/>
      <c r="F782" s="6"/>
      <c r="P782" s="6"/>
      <c r="Q782" s="6"/>
      <c r="Y782" s="6"/>
      <c r="Z782" s="6"/>
      <c r="AI782" s="6"/>
      <c r="AJ782" s="6"/>
    </row>
    <row r="783" spans="5:36">
      <c r="E783" s="6"/>
      <c r="F783" s="6"/>
      <c r="P783" s="6"/>
      <c r="Q783" s="6"/>
      <c r="Y783" s="6"/>
      <c r="Z783" s="6"/>
      <c r="AI783" s="6"/>
      <c r="AJ783" s="6"/>
    </row>
    <row r="784" spans="5:36">
      <c r="E784" s="6"/>
      <c r="F784" s="6"/>
      <c r="P784" s="6"/>
      <c r="Q784" s="6"/>
      <c r="Y784" s="6"/>
      <c r="Z784" s="6"/>
      <c r="AI784" s="6"/>
      <c r="AJ784" s="6"/>
    </row>
    <row r="785" spans="5:36">
      <c r="E785" s="6"/>
      <c r="F785" s="6"/>
      <c r="P785" s="6"/>
      <c r="Q785" s="6"/>
      <c r="Y785" s="6"/>
      <c r="Z785" s="6"/>
      <c r="AI785" s="6"/>
      <c r="AJ785" s="6"/>
    </row>
    <row r="786" spans="5:36">
      <c r="E786" s="6"/>
      <c r="F786" s="6"/>
      <c r="P786" s="6"/>
      <c r="Q786" s="6"/>
      <c r="Y786" s="6"/>
      <c r="Z786" s="6"/>
      <c r="AI786" s="6"/>
      <c r="AJ786" s="6"/>
    </row>
    <row r="787" spans="5:36">
      <c r="E787" s="6"/>
      <c r="F787" s="6"/>
      <c r="P787" s="6"/>
      <c r="Q787" s="6"/>
      <c r="Y787" s="6"/>
      <c r="Z787" s="6"/>
      <c r="AI787" s="6"/>
      <c r="AJ787" s="6"/>
    </row>
    <row r="788" spans="5:36">
      <c r="E788" s="6"/>
      <c r="F788" s="6"/>
      <c r="P788" s="6"/>
      <c r="Q788" s="6"/>
      <c r="Y788" s="6"/>
      <c r="Z788" s="6"/>
      <c r="AI788" s="6"/>
      <c r="AJ788" s="6"/>
    </row>
    <row r="789" spans="5:36">
      <c r="E789" s="6"/>
      <c r="F789" s="6"/>
      <c r="P789" s="6"/>
      <c r="Q789" s="6"/>
      <c r="Y789" s="6"/>
      <c r="Z789" s="6"/>
      <c r="AI789" s="6"/>
      <c r="AJ789" s="6"/>
    </row>
    <row r="790" spans="5:36">
      <c r="E790" s="6"/>
      <c r="F790" s="6"/>
      <c r="P790" s="6"/>
      <c r="Q790" s="6"/>
      <c r="Y790" s="6"/>
      <c r="Z790" s="6"/>
      <c r="AI790" s="6"/>
      <c r="AJ790" s="6"/>
    </row>
    <row r="791" spans="5:36">
      <c r="E791" s="6"/>
      <c r="F791" s="6"/>
      <c r="P791" s="6"/>
      <c r="Q791" s="6"/>
      <c r="Y791" s="6"/>
      <c r="Z791" s="6"/>
      <c r="AI791" s="6"/>
      <c r="AJ791" s="6"/>
    </row>
    <row r="792" spans="5:36">
      <c r="E792" s="6"/>
      <c r="F792" s="6"/>
      <c r="P792" s="6"/>
      <c r="Q792" s="6"/>
      <c r="Y792" s="6"/>
      <c r="Z792" s="6"/>
      <c r="AI792" s="6"/>
      <c r="AJ792" s="6"/>
    </row>
    <row r="793" spans="5:36">
      <c r="E793" s="6"/>
      <c r="F793" s="6"/>
      <c r="P793" s="6"/>
      <c r="Q793" s="6"/>
      <c r="Y793" s="6"/>
      <c r="Z793" s="6"/>
      <c r="AI793" s="6"/>
      <c r="AJ793" s="6"/>
    </row>
    <row r="794" spans="5:36">
      <c r="E794" s="6"/>
      <c r="F794" s="6"/>
      <c r="P794" s="6"/>
      <c r="Q794" s="6"/>
      <c r="Y794" s="6"/>
      <c r="Z794" s="6"/>
      <c r="AI794" s="6"/>
      <c r="AJ794" s="6"/>
    </row>
    <row r="795" spans="5:36">
      <c r="E795" s="6"/>
      <c r="F795" s="6"/>
      <c r="P795" s="6"/>
      <c r="Q795" s="6"/>
      <c r="Y795" s="6"/>
      <c r="Z795" s="6"/>
      <c r="AI795" s="6"/>
      <c r="AJ795" s="6"/>
    </row>
    <row r="796" spans="5:36">
      <c r="E796" s="6"/>
      <c r="F796" s="6"/>
      <c r="P796" s="6"/>
      <c r="Q796" s="6"/>
      <c r="Y796" s="6"/>
      <c r="Z796" s="6"/>
      <c r="AI796" s="6"/>
      <c r="AJ796" s="6"/>
    </row>
    <row r="797" spans="5:36">
      <c r="E797" s="6"/>
      <c r="F797" s="6"/>
      <c r="P797" s="6"/>
      <c r="Q797" s="6"/>
      <c r="Y797" s="6"/>
      <c r="Z797" s="6"/>
      <c r="AI797" s="6"/>
      <c r="AJ797" s="6"/>
    </row>
    <row r="798" spans="5:36">
      <c r="E798" s="6"/>
      <c r="F798" s="6"/>
      <c r="P798" s="6"/>
      <c r="Q798" s="6"/>
      <c r="Y798" s="6"/>
      <c r="Z798" s="6"/>
      <c r="AI798" s="6"/>
      <c r="AJ798" s="6"/>
    </row>
    <row r="799" spans="5:36">
      <c r="E799" s="6"/>
      <c r="F799" s="6"/>
      <c r="P799" s="6"/>
      <c r="Q799" s="6"/>
      <c r="Y799" s="6"/>
      <c r="Z799" s="6"/>
      <c r="AI799" s="6"/>
      <c r="AJ799" s="6"/>
    </row>
    <row r="800" spans="5:36">
      <c r="E800" s="6"/>
      <c r="F800" s="6"/>
      <c r="P800" s="6"/>
      <c r="Q800" s="6"/>
      <c r="Y800" s="6"/>
      <c r="Z800" s="6"/>
      <c r="AI800" s="6"/>
      <c r="AJ800" s="6"/>
    </row>
    <row r="801" spans="5:36">
      <c r="E801" s="6"/>
      <c r="F801" s="6"/>
      <c r="P801" s="6"/>
      <c r="Q801" s="6"/>
      <c r="Y801" s="6"/>
      <c r="Z801" s="6"/>
      <c r="AI801" s="6"/>
      <c r="AJ801" s="6"/>
    </row>
    <row r="802" spans="5:36">
      <c r="E802" s="6"/>
      <c r="F802" s="6"/>
      <c r="P802" s="6"/>
      <c r="Q802" s="6"/>
      <c r="Y802" s="6"/>
      <c r="Z802" s="6"/>
      <c r="AI802" s="6"/>
      <c r="AJ802" s="6"/>
    </row>
    <row r="803" spans="5:36">
      <c r="E803" s="6"/>
      <c r="F803" s="6"/>
      <c r="P803" s="6"/>
      <c r="Q803" s="6"/>
      <c r="Y803" s="6"/>
      <c r="Z803" s="6"/>
      <c r="AI803" s="6"/>
      <c r="AJ803" s="6"/>
    </row>
    <row r="804" spans="5:36">
      <c r="E804" s="6"/>
      <c r="F804" s="6"/>
      <c r="P804" s="6"/>
      <c r="Q804" s="6"/>
      <c r="Y804" s="6"/>
      <c r="Z804" s="6"/>
      <c r="AI804" s="6"/>
      <c r="AJ804" s="6"/>
    </row>
    <row r="805" spans="5:36">
      <c r="E805" s="6"/>
      <c r="F805" s="6"/>
      <c r="P805" s="6"/>
      <c r="Q805" s="6"/>
      <c r="Y805" s="6"/>
      <c r="Z805" s="6"/>
      <c r="AI805" s="6"/>
      <c r="AJ805" s="6"/>
    </row>
    <row r="806" spans="5:36">
      <c r="E806" s="6"/>
      <c r="F806" s="6"/>
      <c r="P806" s="6"/>
      <c r="Q806" s="6"/>
      <c r="Y806" s="6"/>
      <c r="Z806" s="6"/>
      <c r="AI806" s="6"/>
      <c r="AJ806" s="6"/>
    </row>
    <row r="807" spans="5:36">
      <c r="E807" s="6"/>
      <c r="F807" s="6"/>
      <c r="P807" s="6"/>
      <c r="Q807" s="6"/>
      <c r="Y807" s="6"/>
      <c r="Z807" s="6"/>
      <c r="AI807" s="6"/>
      <c r="AJ807" s="6"/>
    </row>
    <row r="808" spans="5:36">
      <c r="E808" s="6"/>
      <c r="F808" s="6"/>
      <c r="P808" s="6"/>
      <c r="Q808" s="6"/>
      <c r="Y808" s="6"/>
      <c r="Z808" s="6"/>
      <c r="AI808" s="6"/>
      <c r="AJ808" s="6"/>
    </row>
    <row r="809" spans="5:36">
      <c r="E809" s="6"/>
      <c r="F809" s="6"/>
      <c r="P809" s="6"/>
      <c r="Q809" s="6"/>
      <c r="Y809" s="6"/>
      <c r="Z809" s="6"/>
      <c r="AI809" s="6"/>
      <c r="AJ809" s="6"/>
    </row>
    <row r="810" spans="5:36">
      <c r="E810" s="6"/>
      <c r="F810" s="6"/>
      <c r="P810" s="6"/>
      <c r="Q810" s="6"/>
      <c r="Y810" s="6"/>
      <c r="Z810" s="6"/>
      <c r="AI810" s="6"/>
      <c r="AJ810" s="6"/>
    </row>
    <row r="811" spans="5:36">
      <c r="E811" s="6"/>
      <c r="F811" s="6"/>
      <c r="P811" s="6"/>
      <c r="Q811" s="6"/>
      <c r="Y811" s="6"/>
      <c r="Z811" s="6"/>
      <c r="AI811" s="6"/>
      <c r="AJ811" s="6"/>
    </row>
    <row r="812" spans="5:36">
      <c r="E812" s="6"/>
      <c r="F812" s="6"/>
      <c r="P812" s="6"/>
      <c r="Q812" s="6"/>
      <c r="Y812" s="6"/>
      <c r="Z812" s="6"/>
      <c r="AI812" s="6"/>
      <c r="AJ812" s="6"/>
    </row>
    <row r="813" spans="5:36">
      <c r="E813" s="6"/>
      <c r="F813" s="6"/>
      <c r="P813" s="6"/>
      <c r="Q813" s="6"/>
      <c r="Y813" s="6"/>
      <c r="Z813" s="6"/>
      <c r="AI813" s="6"/>
      <c r="AJ813" s="6"/>
    </row>
    <row r="814" spans="5:36">
      <c r="E814" s="6"/>
      <c r="F814" s="6"/>
      <c r="P814" s="6"/>
      <c r="Q814" s="6"/>
      <c r="Y814" s="6"/>
      <c r="Z814" s="6"/>
      <c r="AI814" s="6"/>
      <c r="AJ814" s="6"/>
    </row>
    <row r="815" spans="5:36">
      <c r="E815" s="6"/>
      <c r="F815" s="6"/>
      <c r="P815" s="6"/>
      <c r="Q815" s="6"/>
      <c r="Y815" s="6"/>
      <c r="Z815" s="6"/>
      <c r="AI815" s="6"/>
      <c r="AJ815" s="6"/>
    </row>
    <row r="816" spans="5:36">
      <c r="E816" s="6"/>
      <c r="F816" s="6"/>
      <c r="P816" s="6"/>
      <c r="Q816" s="6"/>
      <c r="Y816" s="6"/>
      <c r="Z816" s="6"/>
      <c r="AI816" s="6"/>
      <c r="AJ816" s="6"/>
    </row>
    <row r="817" spans="5:36">
      <c r="E817" s="6"/>
      <c r="F817" s="6"/>
      <c r="P817" s="6"/>
      <c r="Q817" s="6"/>
      <c r="Y817" s="6"/>
      <c r="Z817" s="6"/>
      <c r="AI817" s="6"/>
      <c r="AJ817" s="6"/>
    </row>
    <row r="818" spans="5:36">
      <c r="E818" s="6"/>
      <c r="F818" s="6"/>
      <c r="P818" s="6"/>
      <c r="Q818" s="6"/>
      <c r="Y818" s="6"/>
      <c r="Z818" s="6"/>
      <c r="AI818" s="6"/>
      <c r="AJ818" s="6"/>
    </row>
    <row r="819" spans="5:36">
      <c r="E819" s="6"/>
      <c r="F819" s="6"/>
      <c r="P819" s="6"/>
      <c r="Q819" s="6"/>
      <c r="Y819" s="6"/>
      <c r="Z819" s="6"/>
      <c r="AI819" s="6"/>
      <c r="AJ819" s="6"/>
    </row>
    <row r="820" spans="5:36">
      <c r="E820" s="6"/>
      <c r="F820" s="6"/>
      <c r="P820" s="6"/>
      <c r="Q820" s="6"/>
      <c r="Y820" s="6"/>
      <c r="Z820" s="6"/>
      <c r="AI820" s="6"/>
      <c r="AJ820" s="6"/>
    </row>
    <row r="821" spans="5:36">
      <c r="E821" s="6"/>
      <c r="F821" s="6"/>
      <c r="P821" s="6"/>
      <c r="Q821" s="6"/>
      <c r="Y821" s="6"/>
      <c r="Z821" s="6"/>
      <c r="AI821" s="6"/>
      <c r="AJ821" s="6"/>
    </row>
    <row r="822" spans="5:36">
      <c r="E822" s="6"/>
      <c r="F822" s="6"/>
      <c r="P822" s="6"/>
      <c r="Q822" s="6"/>
      <c r="Y822" s="6"/>
      <c r="Z822" s="6"/>
      <c r="AI822" s="6"/>
      <c r="AJ822" s="6"/>
    </row>
    <row r="823" spans="5:36">
      <c r="E823" s="6"/>
      <c r="F823" s="6"/>
      <c r="P823" s="6"/>
      <c r="Q823" s="6"/>
      <c r="Y823" s="6"/>
      <c r="Z823" s="6"/>
      <c r="AI823" s="6"/>
      <c r="AJ823" s="6"/>
    </row>
    <row r="824" spans="5:36">
      <c r="E824" s="6"/>
      <c r="F824" s="6"/>
      <c r="P824" s="6"/>
      <c r="Q824" s="6"/>
      <c r="Y824" s="6"/>
      <c r="Z824" s="6"/>
      <c r="AI824" s="6"/>
      <c r="AJ824" s="6"/>
    </row>
    <row r="825" spans="5:36">
      <c r="E825" s="6"/>
      <c r="F825" s="6"/>
      <c r="P825" s="6"/>
      <c r="Q825" s="6"/>
      <c r="Y825" s="6"/>
      <c r="Z825" s="6"/>
      <c r="AI825" s="6"/>
      <c r="AJ825" s="6"/>
    </row>
    <row r="826" spans="5:36">
      <c r="E826" s="6"/>
      <c r="F826" s="6"/>
      <c r="P826" s="6"/>
      <c r="Q826" s="6"/>
      <c r="Y826" s="6"/>
      <c r="Z826" s="6"/>
      <c r="AI826" s="6"/>
      <c r="AJ826" s="6"/>
    </row>
    <row r="827" spans="5:36">
      <c r="E827" s="6"/>
      <c r="F827" s="6"/>
      <c r="P827" s="6"/>
      <c r="Q827" s="6"/>
      <c r="Y827" s="6"/>
      <c r="Z827" s="6"/>
      <c r="AI827" s="6"/>
      <c r="AJ827" s="6"/>
    </row>
    <row r="828" spans="5:36">
      <c r="E828" s="6"/>
      <c r="F828" s="6"/>
      <c r="P828" s="6"/>
      <c r="Q828" s="6"/>
      <c r="Y828" s="6"/>
      <c r="Z828" s="6"/>
      <c r="AI828" s="6"/>
      <c r="AJ828" s="6"/>
    </row>
    <row r="829" spans="5:36">
      <c r="E829" s="6"/>
      <c r="F829" s="6"/>
      <c r="P829" s="6"/>
      <c r="Q829" s="6"/>
      <c r="Y829" s="6"/>
      <c r="Z829" s="6"/>
      <c r="AI829" s="6"/>
      <c r="AJ829" s="6"/>
    </row>
    <row r="830" spans="5:36">
      <c r="E830" s="6"/>
      <c r="F830" s="6"/>
      <c r="P830" s="6"/>
      <c r="Q830" s="6"/>
      <c r="Y830" s="6"/>
      <c r="Z830" s="6"/>
      <c r="AI830" s="6"/>
      <c r="AJ830" s="6"/>
    </row>
    <row r="831" spans="5:36">
      <c r="E831" s="6"/>
      <c r="F831" s="6"/>
      <c r="P831" s="6"/>
      <c r="Q831" s="6"/>
      <c r="Y831" s="6"/>
      <c r="Z831" s="6"/>
      <c r="AI831" s="6"/>
      <c r="AJ831" s="6"/>
    </row>
    <row r="832" spans="5:36">
      <c r="E832" s="6"/>
      <c r="F832" s="6"/>
      <c r="P832" s="6"/>
      <c r="Q832" s="6"/>
      <c r="Y832" s="6"/>
      <c r="Z832" s="6"/>
      <c r="AI832" s="6"/>
      <c r="AJ832" s="6"/>
    </row>
    <row r="833" spans="5:36">
      <c r="E833" s="6"/>
      <c r="F833" s="6"/>
      <c r="P833" s="6"/>
      <c r="Q833" s="6"/>
      <c r="Y833" s="6"/>
      <c r="Z833" s="6"/>
      <c r="AI833" s="6"/>
      <c r="AJ833" s="6"/>
    </row>
    <row r="834" spans="5:36">
      <c r="E834" s="6"/>
      <c r="F834" s="6"/>
      <c r="P834" s="6"/>
      <c r="Q834" s="6"/>
      <c r="Y834" s="6"/>
      <c r="Z834" s="6"/>
      <c r="AI834" s="6"/>
      <c r="AJ834" s="6"/>
    </row>
    <row r="835" spans="5:36">
      <c r="E835" s="6"/>
      <c r="F835" s="6"/>
      <c r="P835" s="6"/>
      <c r="Q835" s="6"/>
      <c r="Y835" s="6"/>
      <c r="Z835" s="6"/>
      <c r="AI835" s="6"/>
      <c r="AJ835" s="6"/>
    </row>
    <row r="836" spans="5:36">
      <c r="E836" s="6"/>
      <c r="F836" s="6"/>
      <c r="P836" s="6"/>
      <c r="Q836" s="6"/>
      <c r="Y836" s="6"/>
      <c r="Z836" s="6"/>
      <c r="AI836" s="6"/>
      <c r="AJ836" s="6"/>
    </row>
    <row r="837" spans="5:36">
      <c r="E837" s="6"/>
      <c r="F837" s="6"/>
      <c r="P837" s="6"/>
      <c r="Q837" s="6"/>
      <c r="Y837" s="6"/>
      <c r="Z837" s="6"/>
      <c r="AI837" s="6"/>
      <c r="AJ837" s="6"/>
    </row>
    <row r="838" spans="5:36">
      <c r="E838" s="6"/>
      <c r="F838" s="6"/>
      <c r="P838" s="6"/>
      <c r="Q838" s="6"/>
      <c r="Y838" s="6"/>
      <c r="Z838" s="6"/>
      <c r="AI838" s="6"/>
      <c r="AJ838" s="6"/>
    </row>
    <row r="839" spans="5:36">
      <c r="E839" s="6"/>
      <c r="F839" s="6"/>
      <c r="P839" s="6"/>
      <c r="Q839" s="6"/>
      <c r="Y839" s="6"/>
      <c r="Z839" s="6"/>
      <c r="AI839" s="6"/>
      <c r="AJ839" s="6"/>
    </row>
    <row r="840" spans="5:36">
      <c r="E840" s="6"/>
      <c r="F840" s="6"/>
      <c r="P840" s="6"/>
      <c r="Q840" s="6"/>
      <c r="Y840" s="6"/>
      <c r="Z840" s="6"/>
      <c r="AI840" s="6"/>
      <c r="AJ840" s="6"/>
    </row>
    <row r="841" spans="5:36">
      <c r="E841" s="6"/>
      <c r="F841" s="6"/>
      <c r="P841" s="6"/>
      <c r="Q841" s="6"/>
      <c r="Y841" s="6"/>
      <c r="Z841" s="6"/>
      <c r="AI841" s="6"/>
      <c r="AJ841" s="6"/>
    </row>
    <row r="842" spans="5:36">
      <c r="E842" s="6"/>
      <c r="F842" s="6"/>
      <c r="P842" s="6"/>
      <c r="Q842" s="6"/>
      <c r="Y842" s="6"/>
      <c r="Z842" s="6"/>
      <c r="AI842" s="6"/>
      <c r="AJ842" s="6"/>
    </row>
    <row r="843" spans="5:36">
      <c r="E843" s="6"/>
      <c r="F843" s="6"/>
      <c r="P843" s="6"/>
      <c r="Q843" s="6"/>
      <c r="Y843" s="6"/>
      <c r="Z843" s="6"/>
      <c r="AI843" s="6"/>
      <c r="AJ843" s="6"/>
    </row>
    <row r="844" spans="5:36">
      <c r="E844" s="6"/>
      <c r="F844" s="6"/>
      <c r="P844" s="6"/>
      <c r="Q844" s="6"/>
      <c r="Y844" s="6"/>
      <c r="Z844" s="6"/>
      <c r="AI844" s="6"/>
      <c r="AJ844" s="6"/>
    </row>
    <row r="845" spans="5:36">
      <c r="E845" s="6"/>
      <c r="F845" s="6"/>
      <c r="P845" s="6"/>
      <c r="Q845" s="6"/>
      <c r="Y845" s="6"/>
      <c r="Z845" s="6"/>
      <c r="AI845" s="6"/>
      <c r="AJ845" s="6"/>
    </row>
    <row r="846" spans="5:36">
      <c r="E846" s="6"/>
      <c r="F846" s="6"/>
      <c r="P846" s="6"/>
      <c r="Q846" s="6"/>
      <c r="Y846" s="6"/>
      <c r="Z846" s="6"/>
      <c r="AI846" s="6"/>
      <c r="AJ846" s="6"/>
    </row>
    <row r="847" spans="5:36">
      <c r="E847" s="6"/>
      <c r="F847" s="6"/>
      <c r="P847" s="6"/>
      <c r="Q847" s="6"/>
      <c r="Y847" s="6"/>
      <c r="Z847" s="6"/>
      <c r="AI847" s="6"/>
      <c r="AJ847" s="6"/>
    </row>
    <row r="848" spans="5:36">
      <c r="E848" s="6"/>
      <c r="F848" s="6"/>
      <c r="P848" s="6"/>
      <c r="Q848" s="6"/>
      <c r="Y848" s="6"/>
      <c r="Z848" s="6"/>
      <c r="AI848" s="6"/>
      <c r="AJ848" s="6"/>
    </row>
    <row r="849" spans="5:36">
      <c r="E849" s="6"/>
      <c r="F849" s="6"/>
      <c r="P849" s="6"/>
      <c r="Q849" s="6"/>
      <c r="Y849" s="6"/>
      <c r="Z849" s="6"/>
      <c r="AI849" s="6"/>
      <c r="AJ849" s="6"/>
    </row>
    <row r="850" spans="5:36">
      <c r="E850" s="6"/>
      <c r="F850" s="6"/>
      <c r="P850" s="6"/>
      <c r="Q850" s="6"/>
      <c r="Y850" s="6"/>
      <c r="Z850" s="6"/>
      <c r="AI850" s="6"/>
      <c r="AJ850" s="6"/>
    </row>
    <row r="851" spans="5:36">
      <c r="E851" s="6"/>
      <c r="F851" s="6"/>
      <c r="P851" s="6"/>
      <c r="Q851" s="6"/>
      <c r="Y851" s="6"/>
      <c r="Z851" s="6"/>
      <c r="AI851" s="6"/>
      <c r="AJ851" s="6"/>
    </row>
    <row r="852" spans="5:36">
      <c r="E852" s="6"/>
      <c r="F852" s="6"/>
      <c r="P852" s="6"/>
      <c r="Q852" s="6"/>
      <c r="Y852" s="6"/>
      <c r="Z852" s="6"/>
      <c r="AI852" s="6"/>
      <c r="AJ852" s="6"/>
    </row>
    <row r="853" spans="5:36">
      <c r="E853" s="6"/>
      <c r="F853" s="6"/>
      <c r="P853" s="6"/>
      <c r="Q853" s="6"/>
      <c r="Y853" s="6"/>
      <c r="Z853" s="6"/>
      <c r="AI853" s="6"/>
      <c r="AJ853" s="6"/>
    </row>
    <row r="854" spans="5:36">
      <c r="E854" s="6"/>
      <c r="F854" s="6"/>
      <c r="P854" s="6"/>
      <c r="Q854" s="6"/>
      <c r="Y854" s="6"/>
      <c r="Z854" s="6"/>
      <c r="AI854" s="6"/>
      <c r="AJ854" s="6"/>
    </row>
    <row r="855" spans="5:36">
      <c r="E855" s="6"/>
      <c r="F855" s="6"/>
      <c r="P855" s="6"/>
      <c r="Q855" s="6"/>
      <c r="Y855" s="6"/>
      <c r="Z855" s="6"/>
      <c r="AI855" s="6"/>
      <c r="AJ855" s="6"/>
    </row>
    <row r="856" spans="5:36">
      <c r="E856" s="6"/>
      <c r="F856" s="6"/>
      <c r="P856" s="6"/>
      <c r="Q856" s="6"/>
      <c r="Y856" s="6"/>
      <c r="Z856" s="6"/>
      <c r="AI856" s="6"/>
      <c r="AJ856" s="6"/>
    </row>
    <row r="857" spans="5:36">
      <c r="E857" s="6"/>
      <c r="F857" s="6"/>
      <c r="P857" s="6"/>
      <c r="Q857" s="6"/>
      <c r="Y857" s="6"/>
      <c r="Z857" s="6"/>
      <c r="AI857" s="6"/>
      <c r="AJ857" s="6"/>
    </row>
    <row r="858" spans="5:36">
      <c r="E858" s="6"/>
      <c r="F858" s="6"/>
      <c r="P858" s="6"/>
      <c r="Q858" s="6"/>
      <c r="Y858" s="6"/>
      <c r="Z858" s="6"/>
      <c r="AI858" s="6"/>
      <c r="AJ858" s="6"/>
    </row>
    <row r="859" spans="5:36">
      <c r="E859" s="6"/>
      <c r="F859" s="6"/>
      <c r="P859" s="6"/>
      <c r="Q859" s="6"/>
      <c r="Y859" s="6"/>
      <c r="Z859" s="6"/>
      <c r="AI859" s="6"/>
      <c r="AJ859" s="6"/>
    </row>
    <row r="860" spans="5:36">
      <c r="E860" s="6"/>
      <c r="F860" s="6"/>
      <c r="P860" s="6"/>
      <c r="Q860" s="6"/>
      <c r="Y860" s="6"/>
      <c r="Z860" s="6"/>
      <c r="AI860" s="6"/>
      <c r="AJ860" s="6"/>
    </row>
    <row r="861" spans="5:36">
      <c r="E861" s="6"/>
      <c r="F861" s="6"/>
      <c r="P861" s="6"/>
      <c r="Q861" s="6"/>
      <c r="Y861" s="6"/>
      <c r="Z861" s="6"/>
      <c r="AI861" s="6"/>
      <c r="AJ861" s="6"/>
    </row>
    <row r="862" spans="5:36">
      <c r="E862" s="6"/>
      <c r="F862" s="6"/>
      <c r="P862" s="6"/>
      <c r="Q862" s="6"/>
      <c r="Y862" s="6"/>
      <c r="Z862" s="6"/>
      <c r="AI862" s="6"/>
      <c r="AJ862" s="6"/>
    </row>
    <row r="863" spans="5:36">
      <c r="E863" s="6"/>
      <c r="F863" s="6"/>
      <c r="P863" s="6"/>
      <c r="Q863" s="6"/>
      <c r="Y863" s="6"/>
      <c r="Z863" s="6"/>
      <c r="AI863" s="6"/>
      <c r="AJ863" s="6"/>
    </row>
    <row r="864" spans="5:36">
      <c r="E864" s="6"/>
      <c r="F864" s="6"/>
      <c r="P864" s="6"/>
      <c r="Q864" s="6"/>
      <c r="Y864" s="6"/>
      <c r="Z864" s="6"/>
      <c r="AI864" s="6"/>
      <c r="AJ864" s="6"/>
    </row>
    <row r="865" spans="5:36">
      <c r="E865" s="6"/>
      <c r="F865" s="6"/>
      <c r="P865" s="6"/>
      <c r="Q865" s="6"/>
      <c r="Y865" s="6"/>
      <c r="Z865" s="6"/>
      <c r="AI865" s="6"/>
      <c r="AJ865" s="6"/>
    </row>
    <row r="866" spans="5:36">
      <c r="E866" s="6"/>
      <c r="F866" s="6"/>
      <c r="P866" s="6"/>
      <c r="Q866" s="6"/>
      <c r="Y866" s="6"/>
      <c r="Z866" s="6"/>
      <c r="AI866" s="6"/>
      <c r="AJ866" s="6"/>
    </row>
    <row r="867" spans="5:36">
      <c r="E867" s="6"/>
      <c r="F867" s="6"/>
      <c r="P867" s="6"/>
      <c r="Q867" s="6"/>
      <c r="Y867" s="6"/>
      <c r="Z867" s="6"/>
      <c r="AI867" s="6"/>
      <c r="AJ867" s="6"/>
    </row>
    <row r="868" spans="5:36">
      <c r="E868" s="6"/>
      <c r="F868" s="6"/>
      <c r="P868" s="6"/>
      <c r="Q868" s="6"/>
      <c r="Y868" s="6"/>
      <c r="Z868" s="6"/>
      <c r="AI868" s="6"/>
      <c r="AJ868" s="6"/>
    </row>
    <row r="869" spans="5:36">
      <c r="E869" s="6"/>
      <c r="F869" s="6"/>
      <c r="P869" s="6"/>
      <c r="Q869" s="6"/>
      <c r="Y869" s="6"/>
      <c r="Z869" s="6"/>
      <c r="AI869" s="6"/>
      <c r="AJ869" s="6"/>
    </row>
    <row r="870" spans="5:36">
      <c r="E870" s="6"/>
      <c r="F870" s="6"/>
      <c r="P870" s="6"/>
      <c r="Q870" s="6"/>
      <c r="Y870" s="6"/>
      <c r="Z870" s="6"/>
      <c r="AI870" s="6"/>
      <c r="AJ870" s="6"/>
    </row>
    <row r="871" spans="5:36">
      <c r="E871" s="6"/>
      <c r="F871" s="6"/>
      <c r="P871" s="6"/>
      <c r="Q871" s="6"/>
      <c r="Y871" s="6"/>
      <c r="Z871" s="6"/>
      <c r="AI871" s="6"/>
      <c r="AJ871" s="6"/>
    </row>
    <row r="872" spans="5:36">
      <c r="E872" s="6"/>
      <c r="F872" s="6"/>
      <c r="P872" s="6"/>
      <c r="Q872" s="6"/>
      <c r="Y872" s="6"/>
      <c r="Z872" s="6"/>
      <c r="AI872" s="6"/>
      <c r="AJ872" s="6"/>
    </row>
    <row r="873" spans="5:36">
      <c r="E873" s="6"/>
      <c r="F873" s="6"/>
      <c r="P873" s="6"/>
      <c r="Q873" s="6"/>
      <c r="Y873" s="6"/>
      <c r="Z873" s="6"/>
      <c r="AI873" s="6"/>
      <c r="AJ873" s="6"/>
    </row>
    <row r="874" spans="5:36">
      <c r="E874" s="6"/>
      <c r="F874" s="6"/>
      <c r="P874" s="6"/>
      <c r="Q874" s="6"/>
      <c r="Y874" s="6"/>
      <c r="Z874" s="6"/>
      <c r="AI874" s="6"/>
      <c r="AJ874" s="6"/>
    </row>
    <row r="875" spans="5:36">
      <c r="E875" s="6"/>
      <c r="F875" s="6"/>
      <c r="P875" s="6"/>
      <c r="Q875" s="6"/>
      <c r="Y875" s="6"/>
      <c r="Z875" s="6"/>
      <c r="AI875" s="6"/>
      <c r="AJ875" s="6"/>
    </row>
    <row r="876" spans="5:36">
      <c r="E876" s="6"/>
      <c r="F876" s="6"/>
      <c r="P876" s="6"/>
      <c r="Q876" s="6"/>
      <c r="Y876" s="6"/>
      <c r="Z876" s="6"/>
      <c r="AI876" s="6"/>
      <c r="AJ876" s="6"/>
    </row>
    <row r="877" spans="5:36">
      <c r="E877" s="6"/>
      <c r="F877" s="6"/>
      <c r="P877" s="6"/>
      <c r="Q877" s="6"/>
      <c r="Y877" s="6"/>
      <c r="Z877" s="6"/>
      <c r="AI877" s="6"/>
      <c r="AJ877" s="6"/>
    </row>
    <row r="878" spans="5:36">
      <c r="E878" s="6"/>
      <c r="F878" s="6"/>
      <c r="P878" s="6"/>
      <c r="Q878" s="6"/>
      <c r="Y878" s="6"/>
      <c r="Z878" s="6"/>
      <c r="AI878" s="6"/>
      <c r="AJ878" s="6"/>
    </row>
    <row r="879" spans="5:36">
      <c r="E879" s="6"/>
      <c r="F879" s="6"/>
      <c r="P879" s="6"/>
      <c r="Q879" s="6"/>
      <c r="Y879" s="6"/>
      <c r="Z879" s="6"/>
      <c r="AI879" s="6"/>
      <c r="AJ879" s="6"/>
    </row>
    <row r="880" spans="5:36">
      <c r="E880" s="6"/>
      <c r="F880" s="6"/>
      <c r="P880" s="6"/>
      <c r="Q880" s="6"/>
      <c r="Y880" s="6"/>
      <c r="Z880" s="6"/>
      <c r="AI880" s="6"/>
      <c r="AJ880" s="6"/>
    </row>
    <row r="881" spans="5:36">
      <c r="E881" s="6"/>
      <c r="F881" s="6"/>
      <c r="P881" s="6"/>
      <c r="Q881" s="6"/>
      <c r="Y881" s="6"/>
      <c r="Z881" s="6"/>
      <c r="AI881" s="6"/>
      <c r="AJ881" s="6"/>
    </row>
    <row r="882" spans="5:36">
      <c r="E882" s="6"/>
      <c r="F882" s="6"/>
      <c r="P882" s="6"/>
      <c r="Q882" s="6"/>
      <c r="Y882" s="6"/>
      <c r="Z882" s="6"/>
      <c r="AI882" s="6"/>
      <c r="AJ882" s="6"/>
    </row>
    <row r="883" spans="5:36">
      <c r="E883" s="6"/>
      <c r="F883" s="6"/>
      <c r="P883" s="6"/>
      <c r="Q883" s="6"/>
      <c r="Y883" s="6"/>
      <c r="Z883" s="6"/>
      <c r="AI883" s="6"/>
      <c r="AJ883" s="6"/>
    </row>
    <row r="884" spans="5:36">
      <c r="E884" s="6"/>
      <c r="F884" s="6"/>
      <c r="P884" s="6"/>
      <c r="Q884" s="6"/>
      <c r="Y884" s="6"/>
      <c r="Z884" s="6"/>
      <c r="AI884" s="6"/>
      <c r="AJ884" s="6"/>
    </row>
    <row r="885" spans="5:36">
      <c r="E885" s="6"/>
      <c r="F885" s="6"/>
      <c r="P885" s="6"/>
      <c r="Q885" s="6"/>
      <c r="Y885" s="6"/>
      <c r="Z885" s="6"/>
      <c r="AI885" s="6"/>
      <c r="AJ885" s="6"/>
    </row>
    <row r="886" spans="5:36">
      <c r="E886" s="6"/>
      <c r="F886" s="6"/>
      <c r="P886" s="6"/>
      <c r="Q886" s="6"/>
      <c r="Y886" s="6"/>
      <c r="Z886" s="6"/>
      <c r="AI886" s="6"/>
      <c r="AJ886" s="6"/>
    </row>
    <row r="887" spans="5:36">
      <c r="E887" s="6"/>
      <c r="F887" s="6"/>
      <c r="P887" s="6"/>
      <c r="Q887" s="6"/>
      <c r="Y887" s="6"/>
      <c r="Z887" s="6"/>
      <c r="AI887" s="6"/>
      <c r="AJ887" s="6"/>
    </row>
    <row r="888" spans="5:36">
      <c r="E888" s="6"/>
      <c r="F888" s="6"/>
      <c r="P888" s="6"/>
      <c r="Q888" s="6"/>
      <c r="Y888" s="6"/>
      <c r="Z888" s="6"/>
      <c r="AI888" s="6"/>
      <c r="AJ888" s="6"/>
    </row>
    <row r="889" spans="5:36">
      <c r="E889" s="6"/>
      <c r="F889" s="6"/>
      <c r="P889" s="6"/>
      <c r="Q889" s="6"/>
      <c r="Y889" s="6"/>
      <c r="Z889" s="6"/>
      <c r="AI889" s="6"/>
      <c r="AJ889" s="6"/>
    </row>
    <row r="890" spans="5:36">
      <c r="E890" s="6"/>
      <c r="F890" s="6"/>
      <c r="P890" s="6"/>
      <c r="Q890" s="6"/>
      <c r="Y890" s="6"/>
      <c r="Z890" s="6"/>
      <c r="AI890" s="6"/>
      <c r="AJ890" s="6"/>
    </row>
    <row r="891" spans="5:36">
      <c r="E891" s="6"/>
      <c r="F891" s="6"/>
      <c r="P891" s="6"/>
      <c r="Q891" s="6"/>
      <c r="Y891" s="6"/>
      <c r="Z891" s="6"/>
      <c r="AI891" s="6"/>
      <c r="AJ891" s="6"/>
    </row>
    <row r="892" spans="5:36">
      <c r="E892" s="6"/>
      <c r="F892" s="6"/>
      <c r="P892" s="6"/>
      <c r="Q892" s="6"/>
      <c r="Y892" s="6"/>
      <c r="Z892" s="6"/>
      <c r="AI892" s="6"/>
      <c r="AJ892" s="6"/>
    </row>
    <row r="893" spans="5:36">
      <c r="E893" s="6"/>
      <c r="F893" s="6"/>
      <c r="P893" s="6"/>
      <c r="Q893" s="6"/>
      <c r="Y893" s="6"/>
      <c r="Z893" s="6"/>
      <c r="AI893" s="6"/>
      <c r="AJ893" s="6"/>
    </row>
    <row r="894" spans="5:36">
      <c r="E894" s="6"/>
      <c r="F894" s="6"/>
      <c r="P894" s="6"/>
      <c r="Q894" s="6"/>
      <c r="Y894" s="6"/>
      <c r="Z894" s="6"/>
      <c r="AI894" s="6"/>
      <c r="AJ894" s="6"/>
    </row>
    <row r="895" spans="5:36">
      <c r="E895" s="6"/>
      <c r="F895" s="6"/>
      <c r="P895" s="6"/>
      <c r="Q895" s="6"/>
      <c r="Y895" s="6"/>
      <c r="Z895" s="6"/>
      <c r="AI895" s="6"/>
      <c r="AJ895" s="6"/>
    </row>
    <row r="896" spans="5:36">
      <c r="E896" s="6"/>
      <c r="F896" s="6"/>
      <c r="P896" s="6"/>
      <c r="Q896" s="6"/>
      <c r="Y896" s="6"/>
      <c r="Z896" s="6"/>
      <c r="AI896" s="6"/>
      <c r="AJ896" s="6"/>
    </row>
    <row r="897" spans="5:36">
      <c r="E897" s="6"/>
      <c r="F897" s="6"/>
      <c r="P897" s="6"/>
      <c r="Q897" s="6"/>
      <c r="Y897" s="6"/>
      <c r="Z897" s="6"/>
      <c r="AI897" s="6"/>
      <c r="AJ897" s="6"/>
    </row>
    <row r="898" spans="5:36">
      <c r="E898" s="6"/>
      <c r="F898" s="6"/>
      <c r="P898" s="6"/>
      <c r="Q898" s="6"/>
      <c r="Y898" s="6"/>
      <c r="Z898" s="6"/>
      <c r="AI898" s="6"/>
      <c r="AJ898" s="6"/>
    </row>
    <row r="899" spans="5:36">
      <c r="E899" s="6"/>
      <c r="F899" s="6"/>
      <c r="P899" s="6"/>
      <c r="Q899" s="6"/>
      <c r="Y899" s="6"/>
      <c r="Z899" s="6"/>
      <c r="AI899" s="6"/>
      <c r="AJ899" s="6"/>
    </row>
    <row r="900" spans="5:36">
      <c r="E900" s="6"/>
      <c r="F900" s="6"/>
      <c r="P900" s="6"/>
      <c r="Q900" s="6"/>
      <c r="Y900" s="6"/>
      <c r="Z900" s="6"/>
      <c r="AI900" s="6"/>
      <c r="AJ900" s="6"/>
    </row>
    <row r="901" spans="5:36">
      <c r="E901" s="6"/>
      <c r="F901" s="6"/>
      <c r="P901" s="6"/>
      <c r="Q901" s="6"/>
      <c r="Y901" s="6"/>
      <c r="Z901" s="6"/>
      <c r="AI901" s="6"/>
      <c r="AJ901" s="6"/>
    </row>
    <row r="902" spans="5:36">
      <c r="E902" s="6"/>
      <c r="F902" s="6"/>
      <c r="P902" s="6"/>
      <c r="Q902" s="6"/>
      <c r="Y902" s="6"/>
      <c r="Z902" s="6"/>
      <c r="AI902" s="6"/>
      <c r="AJ902" s="6"/>
    </row>
    <row r="903" spans="5:36">
      <c r="E903" s="6"/>
      <c r="F903" s="6"/>
      <c r="P903" s="6"/>
      <c r="Q903" s="6"/>
      <c r="Y903" s="6"/>
      <c r="Z903" s="6"/>
      <c r="AI903" s="6"/>
      <c r="AJ903" s="6"/>
    </row>
    <row r="904" spans="5:36">
      <c r="E904" s="6"/>
      <c r="F904" s="6"/>
      <c r="P904" s="6"/>
      <c r="Q904" s="6"/>
      <c r="Y904" s="6"/>
      <c r="Z904" s="6"/>
      <c r="AI904" s="6"/>
      <c r="AJ904" s="6"/>
    </row>
    <row r="905" spans="5:36">
      <c r="E905" s="6"/>
      <c r="F905" s="6"/>
      <c r="P905" s="6"/>
      <c r="Q905" s="6"/>
      <c r="Y905" s="6"/>
      <c r="Z905" s="6"/>
      <c r="AI905" s="6"/>
      <c r="AJ905" s="6"/>
    </row>
    <row r="906" spans="5:36">
      <c r="E906" s="6"/>
      <c r="F906" s="6"/>
      <c r="P906" s="6"/>
      <c r="Q906" s="6"/>
      <c r="Y906" s="6"/>
      <c r="Z906" s="6"/>
      <c r="AI906" s="6"/>
      <c r="AJ906" s="6"/>
    </row>
    <row r="907" spans="5:36">
      <c r="E907" s="6"/>
      <c r="F907" s="6"/>
      <c r="P907" s="6"/>
      <c r="Q907" s="6"/>
      <c r="Y907" s="6"/>
      <c r="Z907" s="6"/>
      <c r="AI907" s="6"/>
      <c r="AJ907" s="6"/>
    </row>
    <row r="908" spans="5:36">
      <c r="E908" s="6"/>
      <c r="F908" s="6"/>
      <c r="P908" s="6"/>
      <c r="Q908" s="6"/>
      <c r="Y908" s="6"/>
      <c r="Z908" s="6"/>
      <c r="AI908" s="6"/>
      <c r="AJ908" s="6"/>
    </row>
    <row r="909" spans="5:36">
      <c r="E909" s="6"/>
      <c r="F909" s="6"/>
      <c r="P909" s="6"/>
      <c r="Q909" s="6"/>
      <c r="Y909" s="6"/>
      <c r="Z909" s="6"/>
      <c r="AI909" s="6"/>
      <c r="AJ909" s="6"/>
    </row>
    <row r="910" spans="5:36">
      <c r="E910" s="6"/>
      <c r="F910" s="6"/>
      <c r="P910" s="6"/>
      <c r="Q910" s="6"/>
      <c r="Y910" s="6"/>
      <c r="Z910" s="6"/>
      <c r="AI910" s="6"/>
      <c r="AJ910" s="6"/>
    </row>
    <row r="911" spans="5:36">
      <c r="E911" s="6"/>
      <c r="F911" s="6"/>
      <c r="P911" s="6"/>
      <c r="Q911" s="6"/>
      <c r="Y911" s="6"/>
      <c r="Z911" s="6"/>
      <c r="AI911" s="6"/>
      <c r="AJ911" s="6"/>
    </row>
    <row r="912" spans="5:36">
      <c r="E912" s="6"/>
      <c r="F912" s="6"/>
      <c r="P912" s="6"/>
      <c r="Q912" s="6"/>
      <c r="Y912" s="6"/>
      <c r="Z912" s="6"/>
      <c r="AI912" s="6"/>
      <c r="AJ912" s="6"/>
    </row>
    <row r="913" spans="5:36">
      <c r="E913" s="6"/>
      <c r="F913" s="6"/>
      <c r="P913" s="6"/>
      <c r="Q913" s="6"/>
      <c r="Y913" s="6"/>
      <c r="Z913" s="6"/>
      <c r="AI913" s="6"/>
      <c r="AJ913" s="6"/>
    </row>
    <row r="914" spans="5:36">
      <c r="E914" s="6"/>
      <c r="F914" s="6"/>
      <c r="P914" s="6"/>
      <c r="Q914" s="6"/>
      <c r="Y914" s="6"/>
      <c r="Z914" s="6"/>
      <c r="AI914" s="6"/>
      <c r="AJ914" s="6"/>
    </row>
    <row r="915" spans="5:36">
      <c r="E915" s="6"/>
      <c r="F915" s="6"/>
      <c r="P915" s="6"/>
      <c r="Q915" s="6"/>
      <c r="Y915" s="6"/>
      <c r="Z915" s="6"/>
      <c r="AI915" s="6"/>
      <c r="AJ915" s="6"/>
    </row>
    <row r="916" spans="5:36">
      <c r="E916" s="6"/>
      <c r="F916" s="6"/>
      <c r="P916" s="6"/>
      <c r="Q916" s="6"/>
      <c r="Y916" s="6"/>
      <c r="Z916" s="6"/>
      <c r="AI916" s="6"/>
      <c r="AJ916" s="6"/>
    </row>
    <row r="917" spans="5:36">
      <c r="E917" s="6"/>
      <c r="F917" s="6"/>
      <c r="P917" s="6"/>
      <c r="Q917" s="6"/>
      <c r="Y917" s="6"/>
      <c r="Z917" s="6"/>
      <c r="AI917" s="6"/>
      <c r="AJ917" s="6"/>
    </row>
    <row r="918" spans="5:36">
      <c r="E918" s="6"/>
      <c r="F918" s="6"/>
      <c r="P918" s="6"/>
      <c r="Q918" s="6"/>
      <c r="Y918" s="6"/>
      <c r="Z918" s="6"/>
      <c r="AI918" s="6"/>
      <c r="AJ918" s="6"/>
    </row>
    <row r="919" spans="5:36">
      <c r="E919" s="6"/>
      <c r="F919" s="6"/>
      <c r="P919" s="6"/>
      <c r="Q919" s="6"/>
      <c r="Y919" s="6"/>
      <c r="Z919" s="6"/>
      <c r="AI919" s="6"/>
      <c r="AJ919" s="6"/>
    </row>
    <row r="920" spans="5:36">
      <c r="E920" s="6"/>
      <c r="F920" s="6"/>
      <c r="P920" s="6"/>
      <c r="Q920" s="6"/>
      <c r="Y920" s="6"/>
      <c r="Z920" s="6"/>
      <c r="AI920" s="6"/>
      <c r="AJ920" s="6"/>
    </row>
    <row r="921" spans="5:36">
      <c r="E921" s="6"/>
      <c r="F921" s="6"/>
      <c r="P921" s="6"/>
      <c r="Q921" s="6"/>
      <c r="Y921" s="6"/>
      <c r="Z921" s="6"/>
      <c r="AI921" s="6"/>
      <c r="AJ921" s="6"/>
    </row>
    <row r="922" spans="5:36">
      <c r="E922" s="6"/>
      <c r="F922" s="6"/>
      <c r="P922" s="6"/>
      <c r="Q922" s="6"/>
      <c r="Y922" s="6"/>
      <c r="Z922" s="6"/>
      <c r="AI922" s="6"/>
      <c r="AJ922" s="6"/>
    </row>
    <row r="923" spans="5:36">
      <c r="E923" s="6"/>
      <c r="F923" s="6"/>
      <c r="P923" s="6"/>
      <c r="Q923" s="6"/>
      <c r="Y923" s="6"/>
      <c r="Z923" s="6"/>
      <c r="AI923" s="6"/>
      <c r="AJ923" s="6"/>
    </row>
    <row r="924" spans="5:36">
      <c r="E924" s="6"/>
      <c r="F924" s="6"/>
      <c r="P924" s="6"/>
      <c r="Q924" s="6"/>
      <c r="Y924" s="6"/>
      <c r="Z924" s="6"/>
      <c r="AI924" s="6"/>
      <c r="AJ924" s="6"/>
    </row>
    <row r="925" spans="5:36">
      <c r="E925" s="6"/>
      <c r="F925" s="6"/>
      <c r="P925" s="6"/>
      <c r="Q925" s="6"/>
      <c r="Y925" s="6"/>
      <c r="Z925" s="6"/>
      <c r="AI925" s="6"/>
      <c r="AJ925" s="6"/>
    </row>
    <row r="926" spans="5:36">
      <c r="E926" s="6"/>
      <c r="F926" s="6"/>
      <c r="P926" s="6"/>
      <c r="Q926" s="6"/>
      <c r="Y926" s="6"/>
      <c r="Z926" s="6"/>
      <c r="AI926" s="6"/>
      <c r="AJ926" s="6"/>
    </row>
    <row r="927" spans="5:36">
      <c r="E927" s="6"/>
      <c r="F927" s="6"/>
      <c r="P927" s="6"/>
      <c r="Q927" s="6"/>
      <c r="Y927" s="6"/>
      <c r="Z927" s="6"/>
      <c r="AI927" s="6"/>
      <c r="AJ927" s="6"/>
    </row>
    <row r="928" spans="5:36">
      <c r="E928" s="6"/>
      <c r="F928" s="6"/>
      <c r="P928" s="6"/>
      <c r="Q928" s="6"/>
      <c r="Y928" s="6"/>
      <c r="Z928" s="6"/>
      <c r="AI928" s="6"/>
      <c r="AJ928" s="6"/>
    </row>
    <row r="929" spans="5:36">
      <c r="E929" s="6"/>
      <c r="F929" s="6"/>
      <c r="P929" s="6"/>
      <c r="Q929" s="6"/>
      <c r="Y929" s="6"/>
      <c r="Z929" s="6"/>
      <c r="AI929" s="6"/>
      <c r="AJ929" s="6"/>
    </row>
    <row r="930" spans="5:36">
      <c r="E930" s="6"/>
      <c r="F930" s="6"/>
      <c r="P930" s="6"/>
      <c r="Q930" s="6"/>
      <c r="Y930" s="6"/>
      <c r="Z930" s="6"/>
      <c r="AI930" s="6"/>
      <c r="AJ930" s="6"/>
    </row>
    <row r="931" spans="5:36">
      <c r="E931" s="6"/>
      <c r="F931" s="6"/>
      <c r="P931" s="6"/>
      <c r="Q931" s="6"/>
      <c r="Y931" s="6"/>
      <c r="Z931" s="6"/>
      <c r="AI931" s="6"/>
      <c r="AJ931" s="6"/>
    </row>
    <row r="932" spans="5:36">
      <c r="E932" s="6"/>
      <c r="F932" s="6"/>
      <c r="P932" s="6"/>
      <c r="Q932" s="6"/>
      <c r="Y932" s="6"/>
      <c r="Z932" s="6"/>
      <c r="AI932" s="6"/>
      <c r="AJ932" s="6"/>
    </row>
    <row r="933" spans="5:36">
      <c r="E933" s="6"/>
      <c r="F933" s="6"/>
      <c r="P933" s="6"/>
      <c r="Q933" s="6"/>
      <c r="Y933" s="6"/>
      <c r="Z933" s="6"/>
      <c r="AI933" s="6"/>
      <c r="AJ933" s="6"/>
    </row>
    <row r="934" spans="5:36">
      <c r="E934" s="6"/>
      <c r="F934" s="6"/>
      <c r="P934" s="6"/>
      <c r="Q934" s="6"/>
      <c r="Y934" s="6"/>
      <c r="Z934" s="6"/>
      <c r="AI934" s="6"/>
      <c r="AJ934" s="6"/>
    </row>
    <row r="935" spans="5:36">
      <c r="E935" s="6"/>
      <c r="F935" s="6"/>
      <c r="P935" s="6"/>
      <c r="Q935" s="6"/>
      <c r="Y935" s="6"/>
      <c r="Z935" s="6"/>
      <c r="AI935" s="6"/>
      <c r="AJ935" s="6"/>
    </row>
    <row r="936" spans="5:36">
      <c r="E936" s="6"/>
      <c r="F936" s="6"/>
      <c r="P936" s="6"/>
      <c r="Q936" s="6"/>
      <c r="Y936" s="6"/>
      <c r="Z936" s="6"/>
      <c r="AI936" s="6"/>
      <c r="AJ936" s="6"/>
    </row>
    <row r="937" spans="5:36">
      <c r="E937" s="6"/>
      <c r="F937" s="6"/>
      <c r="P937" s="6"/>
      <c r="Q937" s="6"/>
      <c r="Y937" s="6"/>
      <c r="Z937" s="6"/>
      <c r="AI937" s="6"/>
      <c r="AJ937" s="6"/>
    </row>
    <row r="938" spans="5:36">
      <c r="E938" s="6"/>
      <c r="F938" s="6"/>
      <c r="P938" s="6"/>
      <c r="Q938" s="6"/>
      <c r="Y938" s="6"/>
      <c r="Z938" s="6"/>
      <c r="AI938" s="6"/>
      <c r="AJ938" s="6"/>
    </row>
    <row r="939" spans="5:36">
      <c r="E939" s="6"/>
      <c r="F939" s="6"/>
      <c r="P939" s="6"/>
      <c r="Q939" s="6"/>
      <c r="Y939" s="6"/>
      <c r="Z939" s="6"/>
      <c r="AI939" s="6"/>
      <c r="AJ939" s="6"/>
    </row>
    <row r="940" spans="5:36">
      <c r="E940" s="6"/>
      <c r="F940" s="6"/>
      <c r="P940" s="6"/>
      <c r="Q940" s="6"/>
      <c r="Y940" s="6"/>
      <c r="Z940" s="6"/>
      <c r="AI940" s="6"/>
      <c r="AJ940" s="6"/>
    </row>
    <row r="941" spans="5:36">
      <c r="E941" s="6"/>
      <c r="F941" s="6"/>
      <c r="P941" s="6"/>
      <c r="Q941" s="6"/>
      <c r="Y941" s="6"/>
      <c r="Z941" s="6"/>
      <c r="AI941" s="6"/>
      <c r="AJ941" s="6"/>
    </row>
    <row r="942" spans="5:36">
      <c r="E942" s="6"/>
      <c r="F942" s="6"/>
      <c r="P942" s="6"/>
      <c r="Q942" s="6"/>
      <c r="Y942" s="6"/>
      <c r="Z942" s="6"/>
      <c r="AI942" s="6"/>
      <c r="AJ942" s="6"/>
    </row>
    <row r="943" spans="5:36">
      <c r="E943" s="6"/>
      <c r="F943" s="6"/>
      <c r="P943" s="6"/>
      <c r="Q943" s="6"/>
      <c r="Y943" s="6"/>
      <c r="Z943" s="6"/>
      <c r="AI943" s="6"/>
      <c r="AJ943" s="6"/>
    </row>
    <row r="944" spans="5:36">
      <c r="E944" s="6"/>
      <c r="F944" s="6"/>
      <c r="P944" s="6"/>
      <c r="Q944" s="6"/>
      <c r="Y944" s="6"/>
      <c r="Z944" s="6"/>
      <c r="AI944" s="6"/>
      <c r="AJ944" s="6"/>
    </row>
    <row r="945" spans="5:36">
      <c r="E945" s="6"/>
      <c r="F945" s="6"/>
      <c r="P945" s="6"/>
      <c r="Q945" s="6"/>
      <c r="Y945" s="6"/>
      <c r="Z945" s="6"/>
      <c r="AI945" s="6"/>
      <c r="AJ945" s="6"/>
    </row>
    <row r="946" spans="5:36">
      <c r="E946" s="6"/>
      <c r="F946" s="6"/>
      <c r="P946" s="6"/>
      <c r="Q946" s="6"/>
      <c r="Y946" s="6"/>
      <c r="Z946" s="6"/>
      <c r="AI946" s="6"/>
      <c r="AJ946" s="6"/>
    </row>
    <row r="947" spans="5:36">
      <c r="E947" s="6"/>
      <c r="F947" s="6"/>
      <c r="P947" s="6"/>
      <c r="Q947" s="6"/>
      <c r="Y947" s="6"/>
      <c r="Z947" s="6"/>
      <c r="AI947" s="6"/>
      <c r="AJ947" s="6"/>
    </row>
    <row r="948" spans="5:36">
      <c r="E948" s="6"/>
      <c r="F948" s="6"/>
      <c r="P948" s="6"/>
      <c r="Q948" s="6"/>
      <c r="Y948" s="6"/>
      <c r="Z948" s="6"/>
      <c r="AI948" s="6"/>
      <c r="AJ948" s="6"/>
    </row>
    <row r="949" spans="5:36">
      <c r="E949" s="6"/>
      <c r="F949" s="6"/>
      <c r="P949" s="6"/>
      <c r="Q949" s="6"/>
      <c r="Y949" s="6"/>
      <c r="Z949" s="6"/>
      <c r="AI949" s="6"/>
      <c r="AJ949" s="6"/>
    </row>
    <row r="950" spans="5:36">
      <c r="E950" s="6"/>
      <c r="F950" s="6"/>
      <c r="P950" s="6"/>
      <c r="Q950" s="6"/>
      <c r="Y950" s="6"/>
      <c r="Z950" s="6"/>
      <c r="AI950" s="6"/>
      <c r="AJ950" s="6"/>
    </row>
    <row r="951" spans="5:36">
      <c r="E951" s="6"/>
      <c r="F951" s="6"/>
      <c r="P951" s="6"/>
      <c r="Q951" s="6"/>
      <c r="Y951" s="6"/>
      <c r="Z951" s="6"/>
      <c r="AI951" s="6"/>
      <c r="AJ951" s="6"/>
    </row>
    <row r="952" spans="5:36">
      <c r="E952" s="6"/>
      <c r="F952" s="6"/>
      <c r="P952" s="6"/>
      <c r="Q952" s="6"/>
      <c r="Y952" s="6"/>
      <c r="Z952" s="6"/>
      <c r="AI952" s="6"/>
      <c r="AJ952" s="6"/>
    </row>
    <row r="953" spans="5:36">
      <c r="E953" s="6"/>
      <c r="F953" s="6"/>
      <c r="P953" s="6"/>
      <c r="Q953" s="6"/>
      <c r="Y953" s="6"/>
      <c r="Z953" s="6"/>
      <c r="AI953" s="6"/>
      <c r="AJ953" s="6"/>
    </row>
    <row r="954" spans="5:36">
      <c r="E954" s="6"/>
      <c r="F954" s="6"/>
      <c r="P954" s="6"/>
      <c r="Q954" s="6"/>
      <c r="Y954" s="6"/>
      <c r="Z954" s="6"/>
      <c r="AI954" s="6"/>
      <c r="AJ954" s="6"/>
    </row>
    <row r="955" spans="5:36">
      <c r="E955" s="6"/>
      <c r="F955" s="6"/>
      <c r="P955" s="6"/>
      <c r="Q955" s="6"/>
      <c r="Y955" s="6"/>
      <c r="Z955" s="6"/>
      <c r="AI955" s="6"/>
      <c r="AJ955" s="6"/>
    </row>
    <row r="956" spans="5:36">
      <c r="E956" s="6"/>
      <c r="F956" s="6"/>
      <c r="P956" s="6"/>
      <c r="Q956" s="6"/>
      <c r="Y956" s="6"/>
      <c r="Z956" s="6"/>
      <c r="AI956" s="6"/>
      <c r="AJ956" s="6"/>
    </row>
    <row r="957" spans="5:36">
      <c r="E957" s="6"/>
      <c r="F957" s="6"/>
      <c r="P957" s="6"/>
      <c r="Q957" s="6"/>
      <c r="Y957" s="6"/>
      <c r="Z957" s="6"/>
      <c r="AI957" s="6"/>
      <c r="AJ957" s="6"/>
    </row>
    <row r="958" spans="5:36">
      <c r="E958" s="6"/>
      <c r="F958" s="6"/>
      <c r="P958" s="6"/>
      <c r="Q958" s="6"/>
      <c r="Y958" s="6"/>
      <c r="Z958" s="6"/>
      <c r="AI958" s="6"/>
      <c r="AJ958" s="6"/>
    </row>
    <row r="959" spans="5:36">
      <c r="E959" s="6"/>
      <c r="F959" s="6"/>
      <c r="P959" s="6"/>
      <c r="Q959" s="6"/>
      <c r="Y959" s="6"/>
      <c r="Z959" s="6"/>
      <c r="AI959" s="6"/>
      <c r="AJ959" s="6"/>
    </row>
    <row r="960" spans="5:36">
      <c r="E960" s="6"/>
      <c r="F960" s="6"/>
      <c r="P960" s="6"/>
      <c r="Q960" s="6"/>
      <c r="Y960" s="6"/>
      <c r="Z960" s="6"/>
      <c r="AI960" s="6"/>
      <c r="AJ960" s="6"/>
    </row>
    <row r="961" spans="5:36">
      <c r="E961" s="6"/>
      <c r="F961" s="6"/>
      <c r="P961" s="6"/>
      <c r="Q961" s="6"/>
      <c r="Y961" s="6"/>
      <c r="Z961" s="6"/>
      <c r="AI961" s="6"/>
      <c r="AJ961" s="6"/>
    </row>
    <row r="962" spans="5:36">
      <c r="E962" s="6"/>
      <c r="F962" s="6"/>
      <c r="P962" s="6"/>
      <c r="Q962" s="6"/>
      <c r="Y962" s="6"/>
      <c r="Z962" s="6"/>
      <c r="AI962" s="6"/>
      <c r="AJ962" s="6"/>
    </row>
    <row r="963" spans="5:36">
      <c r="E963" s="6"/>
      <c r="F963" s="6"/>
      <c r="P963" s="6"/>
      <c r="Q963" s="6"/>
      <c r="Y963" s="6"/>
      <c r="Z963" s="6"/>
      <c r="AI963" s="6"/>
      <c r="AJ963" s="6"/>
    </row>
    <row r="964" spans="5:36">
      <c r="E964" s="6"/>
      <c r="F964" s="6"/>
      <c r="P964" s="6"/>
      <c r="Q964" s="6"/>
      <c r="Y964" s="6"/>
      <c r="Z964" s="6"/>
      <c r="AI964" s="6"/>
      <c r="AJ964" s="6"/>
    </row>
    <row r="965" spans="5:36">
      <c r="E965" s="6"/>
      <c r="F965" s="6"/>
      <c r="P965" s="6"/>
      <c r="Q965" s="6"/>
      <c r="Y965" s="6"/>
      <c r="Z965" s="6"/>
      <c r="AI965" s="6"/>
      <c r="AJ965" s="6"/>
    </row>
    <row r="966" spans="5:36">
      <c r="E966" s="6"/>
      <c r="F966" s="6"/>
      <c r="P966" s="6"/>
      <c r="Q966" s="6"/>
      <c r="Y966" s="6"/>
      <c r="Z966" s="6"/>
      <c r="AI966" s="6"/>
      <c r="AJ966" s="6"/>
    </row>
    <row r="967" spans="5:36">
      <c r="E967" s="6"/>
      <c r="F967" s="6"/>
      <c r="P967" s="6"/>
      <c r="Q967" s="6"/>
      <c r="Y967" s="6"/>
      <c r="Z967" s="6"/>
      <c r="AI967" s="6"/>
      <c r="AJ967" s="6"/>
    </row>
    <row r="968" spans="5:36">
      <c r="E968" s="6"/>
      <c r="F968" s="6"/>
      <c r="P968" s="6"/>
      <c r="Q968" s="6"/>
      <c r="Y968" s="6"/>
      <c r="Z968" s="6"/>
      <c r="AI968" s="6"/>
      <c r="AJ968" s="6"/>
    </row>
    <row r="969" spans="5:36">
      <c r="E969" s="6"/>
      <c r="F969" s="6"/>
      <c r="P969" s="6"/>
      <c r="Q969" s="6"/>
      <c r="Y969" s="6"/>
      <c r="Z969" s="6"/>
      <c r="AI969" s="6"/>
      <c r="AJ969" s="6"/>
    </row>
    <row r="970" spans="5:36">
      <c r="E970" s="6"/>
      <c r="F970" s="6"/>
      <c r="P970" s="6"/>
      <c r="Q970" s="6"/>
      <c r="Y970" s="6"/>
      <c r="Z970" s="6"/>
      <c r="AI970" s="6"/>
      <c r="AJ970" s="6"/>
    </row>
    <row r="971" spans="5:36">
      <c r="E971" s="6"/>
      <c r="F971" s="6"/>
      <c r="P971" s="6"/>
      <c r="Q971" s="6"/>
      <c r="Y971" s="6"/>
      <c r="Z971" s="6"/>
      <c r="AI971" s="6"/>
      <c r="AJ971" s="6"/>
    </row>
    <row r="972" spans="5:36">
      <c r="E972" s="6"/>
      <c r="F972" s="6"/>
      <c r="P972" s="6"/>
      <c r="Q972" s="6"/>
      <c r="Y972" s="6"/>
      <c r="Z972" s="6"/>
      <c r="AI972" s="6"/>
      <c r="AJ972" s="6"/>
    </row>
    <row r="973" spans="5:36">
      <c r="E973" s="6"/>
      <c r="F973" s="6"/>
      <c r="P973" s="6"/>
      <c r="Q973" s="6"/>
      <c r="Y973" s="6"/>
      <c r="Z973" s="6"/>
      <c r="AI973" s="6"/>
      <c r="AJ973" s="6"/>
    </row>
    <row r="974" spans="5:36">
      <c r="E974" s="6"/>
      <c r="F974" s="6"/>
      <c r="P974" s="6"/>
      <c r="Q974" s="6"/>
      <c r="Y974" s="6"/>
      <c r="Z974" s="6"/>
      <c r="AI974" s="6"/>
      <c r="AJ974" s="6"/>
    </row>
    <row r="975" spans="5:36">
      <c r="E975" s="6"/>
      <c r="F975" s="6"/>
      <c r="P975" s="6"/>
      <c r="Q975" s="6"/>
      <c r="Y975" s="6"/>
      <c r="Z975" s="6"/>
      <c r="AI975" s="6"/>
      <c r="AJ975" s="6"/>
    </row>
    <row r="976" spans="5:36">
      <c r="E976" s="6"/>
      <c r="F976" s="6"/>
      <c r="P976" s="6"/>
      <c r="Q976" s="6"/>
      <c r="Y976" s="6"/>
      <c r="Z976" s="6"/>
      <c r="AI976" s="6"/>
      <c r="AJ976" s="6"/>
    </row>
    <row r="977" spans="5:36">
      <c r="E977" s="6"/>
      <c r="F977" s="6"/>
      <c r="P977" s="6"/>
      <c r="Q977" s="6"/>
      <c r="Y977" s="6"/>
      <c r="Z977" s="6"/>
      <c r="AI977" s="6"/>
      <c r="AJ977" s="6"/>
    </row>
    <row r="978" spans="5:36">
      <c r="E978" s="6"/>
      <c r="F978" s="6"/>
      <c r="P978" s="6"/>
      <c r="Q978" s="6"/>
      <c r="Y978" s="6"/>
      <c r="Z978" s="6"/>
      <c r="AI978" s="6"/>
      <c r="AJ978" s="6"/>
    </row>
    <row r="979" spans="5:36">
      <c r="E979" s="6"/>
      <c r="F979" s="6"/>
      <c r="P979" s="6"/>
      <c r="Q979" s="6"/>
      <c r="Y979" s="6"/>
      <c r="Z979" s="6"/>
      <c r="AI979" s="6"/>
      <c r="AJ979" s="6"/>
    </row>
    <row r="980" spans="5:36">
      <c r="E980" s="6"/>
      <c r="F980" s="6"/>
      <c r="P980" s="6"/>
      <c r="Q980" s="6"/>
      <c r="Y980" s="6"/>
      <c r="Z980" s="6"/>
      <c r="AI980" s="6"/>
      <c r="AJ980" s="6"/>
    </row>
    <row r="981" spans="5:36">
      <c r="E981" s="6"/>
      <c r="F981" s="6"/>
      <c r="P981" s="6"/>
      <c r="Q981" s="6"/>
      <c r="Y981" s="6"/>
      <c r="Z981" s="6"/>
      <c r="AI981" s="6"/>
      <c r="AJ981" s="6"/>
    </row>
    <row r="982" spans="5:36">
      <c r="E982" s="6"/>
      <c r="F982" s="6"/>
      <c r="P982" s="6"/>
      <c r="Q982" s="6"/>
      <c r="Y982" s="6"/>
      <c r="Z982" s="6"/>
      <c r="AI982" s="6"/>
      <c r="AJ982" s="6"/>
    </row>
    <row r="983" spans="5:36">
      <c r="E983" s="6"/>
      <c r="F983" s="6"/>
      <c r="P983" s="6"/>
      <c r="Q983" s="6"/>
      <c r="Y983" s="6"/>
      <c r="Z983" s="6"/>
      <c r="AI983" s="6"/>
      <c r="AJ983" s="6"/>
    </row>
    <row r="984" spans="5:36">
      <c r="E984" s="6"/>
      <c r="F984" s="6"/>
      <c r="P984" s="6"/>
      <c r="Q984" s="6"/>
      <c r="Y984" s="6"/>
      <c r="Z984" s="6"/>
      <c r="AI984" s="6"/>
      <c r="AJ984" s="6"/>
    </row>
    <row r="985" spans="5:36">
      <c r="E985" s="6"/>
      <c r="F985" s="6"/>
      <c r="P985" s="6"/>
      <c r="Q985" s="6"/>
      <c r="Y985" s="6"/>
      <c r="Z985" s="6"/>
      <c r="AI985" s="6"/>
      <c r="AJ985" s="6"/>
    </row>
    <row r="986" spans="5:36">
      <c r="E986" s="6"/>
      <c r="F986" s="6"/>
      <c r="P986" s="6"/>
      <c r="Q986" s="6"/>
      <c r="Y986" s="6"/>
      <c r="Z986" s="6"/>
      <c r="AI986" s="6"/>
      <c r="AJ986" s="6"/>
    </row>
    <row r="987" spans="5:36">
      <c r="E987" s="6"/>
      <c r="F987" s="6"/>
      <c r="P987" s="6"/>
      <c r="Q987" s="6"/>
      <c r="Y987" s="6"/>
      <c r="Z987" s="6"/>
      <c r="AI987" s="6"/>
      <c r="AJ987" s="6"/>
    </row>
    <row r="988" spans="5:36">
      <c r="E988" s="6"/>
      <c r="F988" s="6"/>
      <c r="P988" s="6"/>
      <c r="Q988" s="6"/>
      <c r="Y988" s="6"/>
      <c r="Z988" s="6"/>
      <c r="AI988" s="6"/>
      <c r="AJ988" s="6"/>
    </row>
    <row r="989" spans="5:36">
      <c r="E989" s="6"/>
      <c r="F989" s="6"/>
      <c r="P989" s="6"/>
      <c r="Q989" s="6"/>
      <c r="Y989" s="6"/>
      <c r="Z989" s="6"/>
      <c r="AI989" s="6"/>
      <c r="AJ989" s="6"/>
    </row>
    <row r="990" spans="5:36">
      <c r="E990" s="6"/>
      <c r="F990" s="6"/>
      <c r="P990" s="6"/>
      <c r="Q990" s="6"/>
      <c r="Y990" s="6"/>
      <c r="Z990" s="6"/>
      <c r="AI990" s="6"/>
      <c r="AJ990" s="6"/>
    </row>
    <row r="991" spans="5:36">
      <c r="E991" s="6"/>
      <c r="F991" s="6"/>
      <c r="P991" s="6"/>
      <c r="Q991" s="6"/>
      <c r="Y991" s="6"/>
      <c r="Z991" s="6"/>
      <c r="AI991" s="6"/>
      <c r="AJ991" s="6"/>
    </row>
    <row r="992" spans="5:36">
      <c r="E992" s="6"/>
      <c r="F992" s="6"/>
      <c r="P992" s="6"/>
      <c r="Q992" s="6"/>
      <c r="Y992" s="6"/>
      <c r="Z992" s="6"/>
      <c r="AI992" s="6"/>
      <c r="AJ992" s="6"/>
    </row>
    <row r="993" spans="5:36">
      <c r="E993" s="6"/>
      <c r="F993" s="6"/>
      <c r="P993" s="6"/>
      <c r="Q993" s="6"/>
      <c r="Y993" s="6"/>
      <c r="Z993" s="6"/>
      <c r="AI993" s="6"/>
      <c r="AJ993" s="6"/>
    </row>
    <row r="994" spans="5:36">
      <c r="E994" s="6"/>
      <c r="F994" s="6"/>
      <c r="P994" s="6"/>
      <c r="Q994" s="6"/>
      <c r="Y994" s="6"/>
      <c r="Z994" s="6"/>
      <c r="AI994" s="6"/>
      <c r="AJ994" s="6"/>
    </row>
    <row r="995" spans="5:36">
      <c r="E995" s="6"/>
      <c r="F995" s="6"/>
      <c r="P995" s="6"/>
      <c r="Q995" s="6"/>
      <c r="Y995" s="6"/>
      <c r="Z995" s="6"/>
      <c r="AI995" s="6"/>
      <c r="AJ995" s="6"/>
    </row>
    <row r="996" spans="5:36">
      <c r="E996" s="6"/>
      <c r="F996" s="6"/>
      <c r="P996" s="6"/>
      <c r="Q996" s="6"/>
      <c r="Y996" s="6"/>
      <c r="Z996" s="6"/>
      <c r="AI996" s="6"/>
      <c r="AJ996" s="6"/>
    </row>
    <row r="997" spans="5:36">
      <c r="E997" s="6"/>
      <c r="F997" s="6"/>
      <c r="P997" s="6"/>
      <c r="Q997" s="6"/>
      <c r="Y997" s="6"/>
      <c r="Z997" s="6"/>
      <c r="AI997" s="6"/>
      <c r="AJ997" s="6"/>
    </row>
    <row r="998" spans="5:36">
      <c r="E998" s="6"/>
      <c r="F998" s="6"/>
      <c r="P998" s="6"/>
      <c r="Q998" s="6"/>
      <c r="Y998" s="6"/>
      <c r="Z998" s="6"/>
      <c r="AI998" s="6"/>
      <c r="AJ998" s="6"/>
    </row>
    <row r="999" spans="5:36">
      <c r="E999" s="6"/>
      <c r="F999" s="6"/>
      <c r="P999" s="6"/>
      <c r="Q999" s="6"/>
      <c r="Y999" s="6"/>
      <c r="Z999" s="6"/>
      <c r="AI999" s="6"/>
      <c r="AJ999" s="6"/>
    </row>
    <row r="1000" spans="5:36">
      <c r="E1000" s="6"/>
      <c r="F1000" s="6"/>
      <c r="P1000" s="6"/>
      <c r="Q1000" s="6"/>
      <c r="Y1000" s="6"/>
      <c r="Z1000" s="6"/>
      <c r="AI1000" s="6"/>
      <c r="AJ1000" s="6"/>
    </row>
    <row r="1001" spans="5:36">
      <c r="E1001" s="6"/>
      <c r="F1001" s="6"/>
      <c r="P1001" s="6"/>
      <c r="Q1001" s="6"/>
      <c r="Y1001" s="6"/>
      <c r="Z1001" s="6"/>
      <c r="AI1001" s="6"/>
      <c r="AJ1001" s="6"/>
    </row>
    <row r="1002" spans="5:36">
      <c r="E1002" s="6"/>
      <c r="F1002" s="6"/>
      <c r="P1002" s="6"/>
      <c r="Q1002" s="6"/>
      <c r="Y1002" s="6"/>
      <c r="Z1002" s="6"/>
      <c r="AI1002" s="6"/>
      <c r="AJ1002" s="6"/>
    </row>
    <row r="1003" spans="5:36">
      <c r="E1003" s="6"/>
      <c r="F1003" s="6"/>
      <c r="P1003" s="6"/>
      <c r="Q1003" s="6"/>
      <c r="Y1003" s="6"/>
      <c r="Z1003" s="6"/>
      <c r="AI1003" s="6"/>
      <c r="AJ1003" s="6"/>
    </row>
    <row r="1004" spans="5:36">
      <c r="E1004" s="6"/>
      <c r="F1004" s="6"/>
      <c r="P1004" s="6"/>
      <c r="Q1004" s="6"/>
      <c r="Y1004" s="6"/>
      <c r="Z1004" s="6"/>
      <c r="AI1004" s="6"/>
      <c r="AJ1004" s="6"/>
    </row>
    <row r="1005" spans="5:36">
      <c r="E1005" s="6"/>
      <c r="F1005" s="6"/>
      <c r="P1005" s="6"/>
      <c r="Q1005" s="6"/>
      <c r="Y1005" s="6"/>
      <c r="Z1005" s="6"/>
      <c r="AI1005" s="6"/>
      <c r="AJ1005" s="6"/>
    </row>
    <row r="1006" spans="5:36">
      <c r="E1006" s="6"/>
      <c r="F1006" s="6"/>
      <c r="P1006" s="6"/>
      <c r="Q1006" s="6"/>
      <c r="Y1006" s="6"/>
      <c r="Z1006" s="6"/>
      <c r="AI1006" s="6"/>
      <c r="AJ1006" s="6"/>
    </row>
    <row r="1007" spans="5:36">
      <c r="E1007" s="6"/>
      <c r="F1007" s="6"/>
      <c r="P1007" s="6"/>
      <c r="Q1007" s="6"/>
      <c r="Y1007" s="6"/>
      <c r="Z1007" s="6"/>
      <c r="AI1007" s="6"/>
      <c r="AJ1007" s="6"/>
    </row>
    <row r="1008" spans="5:36">
      <c r="E1008" s="6"/>
      <c r="F1008" s="6"/>
      <c r="P1008" s="6"/>
      <c r="Q1008" s="6"/>
      <c r="Y1008" s="6"/>
      <c r="Z1008" s="6"/>
      <c r="AI1008" s="6"/>
      <c r="AJ1008" s="6"/>
    </row>
    <row r="1009" spans="5:36">
      <c r="E1009" s="6"/>
      <c r="F1009" s="6"/>
      <c r="P1009" s="6"/>
      <c r="Q1009" s="6"/>
      <c r="Y1009" s="6"/>
      <c r="Z1009" s="6"/>
      <c r="AI1009" s="6"/>
      <c r="AJ1009" s="6"/>
    </row>
    <row r="1010" spans="5:36">
      <c r="E1010" s="6"/>
      <c r="F1010" s="6"/>
      <c r="P1010" s="6"/>
      <c r="Q1010" s="6"/>
      <c r="Y1010" s="6"/>
      <c r="Z1010" s="6"/>
      <c r="AI1010" s="6"/>
      <c r="AJ1010" s="6"/>
    </row>
    <row r="1011" spans="5:36">
      <c r="E1011" s="6"/>
      <c r="F1011" s="6"/>
      <c r="P1011" s="6"/>
      <c r="Q1011" s="6"/>
      <c r="Y1011" s="6"/>
      <c r="Z1011" s="6"/>
      <c r="AI1011" s="6"/>
      <c r="AJ1011" s="6"/>
    </row>
    <row r="1012" spans="5:36">
      <c r="E1012" s="6"/>
      <c r="F1012" s="6"/>
      <c r="P1012" s="6"/>
      <c r="Q1012" s="6"/>
      <c r="Y1012" s="6"/>
      <c r="Z1012" s="6"/>
      <c r="AI1012" s="6"/>
      <c r="AJ1012" s="6"/>
    </row>
    <row r="1013" spans="5:36">
      <c r="E1013" s="6"/>
      <c r="F1013" s="6"/>
      <c r="P1013" s="6"/>
      <c r="Q1013" s="6"/>
      <c r="Y1013" s="6"/>
      <c r="Z1013" s="6"/>
      <c r="AI1013" s="6"/>
      <c r="AJ1013" s="6"/>
    </row>
    <row r="1014" spans="5:36">
      <c r="E1014" s="6"/>
      <c r="F1014" s="6"/>
      <c r="P1014" s="6"/>
      <c r="Q1014" s="6"/>
      <c r="Y1014" s="6"/>
      <c r="Z1014" s="6"/>
      <c r="AI1014" s="6"/>
      <c r="AJ1014" s="6"/>
    </row>
    <row r="1015" spans="5:36">
      <c r="E1015" s="6"/>
      <c r="F1015" s="6"/>
      <c r="P1015" s="6"/>
      <c r="Q1015" s="6"/>
      <c r="Y1015" s="6"/>
      <c r="Z1015" s="6"/>
      <c r="AI1015" s="6"/>
      <c r="AJ1015" s="6"/>
    </row>
    <row r="1016" spans="5:36">
      <c r="E1016" s="6"/>
      <c r="F1016" s="6"/>
      <c r="P1016" s="6"/>
      <c r="Q1016" s="6"/>
      <c r="Y1016" s="6"/>
      <c r="Z1016" s="6"/>
      <c r="AI1016" s="6"/>
      <c r="AJ1016" s="6"/>
    </row>
    <row r="1017" spans="5:36">
      <c r="E1017" s="6"/>
      <c r="F1017" s="6"/>
      <c r="P1017" s="6"/>
      <c r="Q1017" s="6"/>
      <c r="Y1017" s="6"/>
      <c r="Z1017" s="6"/>
      <c r="AI1017" s="6"/>
      <c r="AJ1017" s="6"/>
    </row>
    <row r="1018" spans="5:36">
      <c r="E1018" s="6"/>
      <c r="F1018" s="6"/>
      <c r="P1018" s="6"/>
      <c r="Q1018" s="6"/>
      <c r="Y1018" s="6"/>
      <c r="Z1018" s="6"/>
      <c r="AI1018" s="6"/>
      <c r="AJ1018" s="6"/>
    </row>
    <row r="1019" spans="5:36">
      <c r="E1019" s="6"/>
      <c r="F1019" s="6"/>
      <c r="P1019" s="6"/>
      <c r="Q1019" s="6"/>
      <c r="Y1019" s="6"/>
      <c r="Z1019" s="6"/>
      <c r="AI1019" s="6"/>
      <c r="AJ1019" s="6"/>
    </row>
    <row r="1020" spans="5:36">
      <c r="E1020" s="6"/>
      <c r="F1020" s="6"/>
      <c r="P1020" s="6"/>
      <c r="Q1020" s="6"/>
      <c r="Y1020" s="6"/>
      <c r="Z1020" s="6"/>
      <c r="AI1020" s="6"/>
      <c r="AJ1020" s="6"/>
    </row>
    <row r="1021" spans="5:36">
      <c r="E1021" s="6"/>
      <c r="F1021" s="6"/>
      <c r="P1021" s="6"/>
      <c r="Q1021" s="6"/>
      <c r="Y1021" s="6"/>
      <c r="Z1021" s="6"/>
      <c r="AI1021" s="6"/>
      <c r="AJ1021" s="6"/>
    </row>
    <row r="1022" spans="5:36">
      <c r="E1022" s="6"/>
      <c r="F1022" s="6"/>
      <c r="P1022" s="6"/>
      <c r="Q1022" s="6"/>
      <c r="Y1022" s="6"/>
      <c r="Z1022" s="6"/>
      <c r="AI1022" s="6"/>
      <c r="AJ1022" s="6"/>
    </row>
    <row r="1023" spans="5:36">
      <c r="E1023" s="6"/>
      <c r="F1023" s="6"/>
      <c r="P1023" s="6"/>
      <c r="Q1023" s="6"/>
      <c r="Y1023" s="6"/>
      <c r="Z1023" s="6"/>
      <c r="AI1023" s="6"/>
      <c r="AJ1023" s="6"/>
    </row>
    <row r="1024" spans="5:36">
      <c r="E1024" s="6"/>
      <c r="F1024" s="6"/>
      <c r="P1024" s="6"/>
      <c r="Q1024" s="6"/>
      <c r="Y1024" s="6"/>
      <c r="Z1024" s="6"/>
      <c r="AI1024" s="6"/>
      <c r="AJ1024" s="6"/>
    </row>
    <row r="1025" spans="5:36">
      <c r="E1025" s="6"/>
      <c r="F1025" s="6"/>
      <c r="P1025" s="6"/>
      <c r="Q1025" s="6"/>
      <c r="Y1025" s="6"/>
      <c r="Z1025" s="6"/>
      <c r="AI1025" s="6"/>
      <c r="AJ1025" s="6"/>
    </row>
    <row r="1026" spans="5:36">
      <c r="E1026" s="6"/>
      <c r="F1026" s="6"/>
      <c r="P1026" s="6"/>
      <c r="Q1026" s="6"/>
      <c r="Y1026" s="6"/>
      <c r="Z1026" s="6"/>
      <c r="AI1026" s="6"/>
      <c r="AJ1026" s="6"/>
    </row>
    <row r="1027" spans="5:36">
      <c r="E1027" s="6"/>
      <c r="F1027" s="6"/>
      <c r="P1027" s="6"/>
      <c r="Q1027" s="6"/>
      <c r="Y1027" s="6"/>
      <c r="Z1027" s="6"/>
      <c r="AI1027" s="6"/>
      <c r="AJ1027" s="6"/>
    </row>
    <row r="1028" spans="5:36">
      <c r="E1028" s="6"/>
      <c r="F1028" s="6"/>
      <c r="P1028" s="6"/>
      <c r="Q1028" s="6"/>
      <c r="Y1028" s="6"/>
      <c r="Z1028" s="6"/>
      <c r="AI1028" s="6"/>
      <c r="AJ1028" s="6"/>
    </row>
    <row r="1029" spans="5:36">
      <c r="E1029" s="6"/>
      <c r="F1029" s="6"/>
      <c r="P1029" s="6"/>
      <c r="Q1029" s="6"/>
      <c r="Y1029" s="6"/>
      <c r="Z1029" s="6"/>
      <c r="AI1029" s="6"/>
      <c r="AJ1029" s="6"/>
    </row>
    <row r="1030" spans="5:36">
      <c r="E1030" s="6"/>
      <c r="F1030" s="6"/>
      <c r="P1030" s="6"/>
      <c r="Q1030" s="6"/>
      <c r="Y1030" s="6"/>
      <c r="Z1030" s="6"/>
      <c r="AI1030" s="6"/>
      <c r="AJ1030" s="6"/>
    </row>
    <row r="1031" spans="5:36">
      <c r="E1031" s="6"/>
      <c r="F1031" s="6"/>
      <c r="P1031" s="6"/>
      <c r="Q1031" s="6"/>
      <c r="Y1031" s="6"/>
      <c r="Z1031" s="6"/>
      <c r="AI1031" s="6"/>
      <c r="AJ1031" s="6"/>
    </row>
    <row r="1032" spans="5:36">
      <c r="E1032" s="6"/>
      <c r="F1032" s="6"/>
      <c r="P1032" s="6"/>
      <c r="Q1032" s="6"/>
      <c r="Y1032" s="6"/>
      <c r="Z1032" s="6"/>
      <c r="AI1032" s="6"/>
      <c r="AJ1032" s="6"/>
    </row>
    <row r="1033" spans="5:36">
      <c r="E1033" s="6"/>
      <c r="F1033" s="6"/>
      <c r="P1033" s="6"/>
      <c r="Q1033" s="6"/>
      <c r="Y1033" s="6"/>
      <c r="Z1033" s="6"/>
      <c r="AI1033" s="6"/>
      <c r="AJ1033" s="6"/>
    </row>
    <row r="1034" spans="5:36">
      <c r="E1034" s="6"/>
      <c r="F1034" s="6"/>
      <c r="P1034" s="6"/>
      <c r="Q1034" s="6"/>
      <c r="Y1034" s="6"/>
      <c r="Z1034" s="6"/>
      <c r="AI1034" s="6"/>
      <c r="AJ1034" s="6"/>
    </row>
    <row r="1035" spans="5:36">
      <c r="E1035" s="6"/>
      <c r="F1035" s="6"/>
      <c r="P1035" s="6"/>
      <c r="Q1035" s="6"/>
      <c r="Y1035" s="6"/>
      <c r="Z1035" s="6"/>
      <c r="AI1035" s="6"/>
      <c r="AJ1035" s="6"/>
    </row>
    <row r="1036" spans="5:36">
      <c r="E1036" s="6"/>
      <c r="F1036" s="6"/>
      <c r="P1036" s="6"/>
      <c r="Q1036" s="6"/>
      <c r="Y1036" s="6"/>
      <c r="Z1036" s="6"/>
      <c r="AI1036" s="6"/>
      <c r="AJ1036" s="6"/>
    </row>
    <row r="1037" spans="5:36">
      <c r="E1037" s="6"/>
      <c r="F1037" s="6"/>
      <c r="P1037" s="6"/>
      <c r="Q1037" s="6"/>
      <c r="Y1037" s="6"/>
      <c r="Z1037" s="6"/>
      <c r="AI1037" s="6"/>
      <c r="AJ1037" s="6"/>
    </row>
    <row r="1038" spans="5:36">
      <c r="E1038" s="6"/>
      <c r="F1038" s="6"/>
      <c r="P1038" s="6"/>
      <c r="Q1038" s="6"/>
      <c r="Y1038" s="6"/>
      <c r="Z1038" s="6"/>
      <c r="AI1038" s="6"/>
      <c r="AJ1038" s="6"/>
    </row>
    <row r="1039" spans="5:36">
      <c r="E1039" s="6"/>
      <c r="F1039" s="6"/>
      <c r="P1039" s="6"/>
      <c r="Q1039" s="6"/>
      <c r="Y1039" s="6"/>
      <c r="Z1039" s="6"/>
      <c r="AI1039" s="6"/>
      <c r="AJ1039" s="6"/>
    </row>
    <row r="1040" spans="5:36">
      <c r="E1040" s="6"/>
      <c r="F1040" s="6"/>
      <c r="P1040" s="6"/>
      <c r="Q1040" s="6"/>
      <c r="Y1040" s="6"/>
      <c r="Z1040" s="6"/>
      <c r="AI1040" s="6"/>
      <c r="AJ1040" s="6"/>
    </row>
    <row r="1041" spans="5:36">
      <c r="E1041" s="6"/>
      <c r="F1041" s="6"/>
      <c r="P1041" s="6"/>
      <c r="Q1041" s="6"/>
      <c r="Y1041" s="6"/>
      <c r="Z1041" s="6"/>
      <c r="AI1041" s="6"/>
      <c r="AJ1041" s="6"/>
    </row>
    <row r="1042" spans="5:36">
      <c r="E1042" s="6"/>
      <c r="F1042" s="6"/>
      <c r="P1042" s="6"/>
      <c r="Q1042" s="6"/>
      <c r="Y1042" s="6"/>
      <c r="Z1042" s="6"/>
      <c r="AI1042" s="6"/>
      <c r="AJ1042" s="6"/>
    </row>
    <row r="1043" spans="5:36">
      <c r="E1043" s="6"/>
      <c r="F1043" s="6"/>
      <c r="P1043" s="6"/>
      <c r="Q1043" s="6"/>
      <c r="Y1043" s="6"/>
      <c r="Z1043" s="6"/>
      <c r="AI1043" s="6"/>
      <c r="AJ1043" s="6"/>
    </row>
    <row r="1044" spans="5:36">
      <c r="E1044" s="6"/>
      <c r="F1044" s="6"/>
      <c r="P1044" s="6"/>
      <c r="Q1044" s="6"/>
      <c r="Y1044" s="6"/>
      <c r="Z1044" s="6"/>
      <c r="AI1044" s="6"/>
      <c r="AJ1044" s="6"/>
    </row>
    <row r="1045" spans="5:36">
      <c r="E1045" s="6"/>
      <c r="F1045" s="6"/>
      <c r="P1045" s="6"/>
      <c r="Q1045" s="6"/>
      <c r="Y1045" s="6"/>
      <c r="Z1045" s="6"/>
      <c r="AI1045" s="6"/>
      <c r="AJ1045" s="6"/>
    </row>
    <row r="1046" spans="5:36">
      <c r="E1046" s="6"/>
      <c r="F1046" s="6"/>
      <c r="P1046" s="6"/>
      <c r="Q1046" s="6"/>
      <c r="Y1046" s="6"/>
      <c r="Z1046" s="6"/>
      <c r="AI1046" s="6"/>
      <c r="AJ1046" s="6"/>
    </row>
    <row r="1047" spans="5:36">
      <c r="E1047" s="6"/>
      <c r="F1047" s="6"/>
      <c r="P1047" s="6"/>
      <c r="Q1047" s="6"/>
      <c r="Y1047" s="6"/>
      <c r="Z1047" s="6"/>
      <c r="AI1047" s="6"/>
      <c r="AJ1047" s="6"/>
    </row>
    <row r="1048" spans="5:36">
      <c r="E1048" s="6"/>
      <c r="F1048" s="6"/>
      <c r="P1048" s="6"/>
      <c r="Q1048" s="6"/>
      <c r="Y1048" s="6"/>
      <c r="Z1048" s="6"/>
      <c r="AI1048" s="6"/>
      <c r="AJ1048" s="6"/>
    </row>
    <row r="1049" spans="5:36">
      <c r="E1049" s="6"/>
      <c r="F1049" s="6"/>
      <c r="P1049" s="6"/>
      <c r="Q1049" s="6"/>
      <c r="Y1049" s="6"/>
      <c r="Z1049" s="6"/>
      <c r="AI1049" s="6"/>
      <c r="AJ1049" s="6"/>
    </row>
    <row r="1050" spans="5:36">
      <c r="E1050" s="6"/>
      <c r="F1050" s="6"/>
      <c r="P1050" s="6"/>
      <c r="Q1050" s="6"/>
      <c r="Y1050" s="6"/>
      <c r="Z1050" s="6"/>
      <c r="AI1050" s="6"/>
      <c r="AJ1050" s="6"/>
    </row>
    <row r="1051" spans="5:36">
      <c r="E1051" s="6"/>
      <c r="F1051" s="6"/>
      <c r="P1051" s="6"/>
      <c r="Q1051" s="6"/>
      <c r="Y1051" s="6"/>
      <c r="Z1051" s="6"/>
      <c r="AI1051" s="6"/>
      <c r="AJ1051" s="6"/>
    </row>
    <row r="1052" spans="5:36">
      <c r="E1052" s="6"/>
      <c r="F1052" s="6"/>
      <c r="P1052" s="6"/>
      <c r="Q1052" s="6"/>
      <c r="Y1052" s="6"/>
      <c r="Z1052" s="6"/>
      <c r="AI1052" s="6"/>
      <c r="AJ1052" s="6"/>
    </row>
    <row r="1053" spans="5:36">
      <c r="E1053" s="6"/>
      <c r="F1053" s="6"/>
      <c r="P1053" s="6"/>
      <c r="Q1053" s="6"/>
      <c r="Y1053" s="6"/>
      <c r="Z1053" s="6"/>
      <c r="AI1053" s="6"/>
      <c r="AJ1053" s="6"/>
    </row>
    <row r="1054" spans="5:36">
      <c r="E1054" s="6"/>
      <c r="F1054" s="6"/>
      <c r="P1054" s="6"/>
      <c r="Q1054" s="6"/>
      <c r="Y1054" s="6"/>
      <c r="Z1054" s="6"/>
      <c r="AI1054" s="6"/>
      <c r="AJ1054" s="6"/>
    </row>
    <row r="1055" spans="5:36">
      <c r="E1055" s="6"/>
      <c r="F1055" s="6"/>
      <c r="P1055" s="6"/>
      <c r="Q1055" s="6"/>
      <c r="Y1055" s="6"/>
      <c r="Z1055" s="6"/>
      <c r="AI1055" s="6"/>
      <c r="AJ1055" s="6"/>
    </row>
    <row r="1056" spans="5:36">
      <c r="E1056" s="6"/>
      <c r="F1056" s="6"/>
      <c r="P1056" s="6"/>
      <c r="Q1056" s="6"/>
      <c r="Y1056" s="6"/>
      <c r="Z1056" s="6"/>
      <c r="AI1056" s="6"/>
      <c r="AJ1056" s="6"/>
    </row>
    <row r="1057" spans="5:36">
      <c r="E1057" s="6"/>
      <c r="F1057" s="6"/>
      <c r="P1057" s="6"/>
      <c r="Q1057" s="6"/>
      <c r="Y1057" s="6"/>
      <c r="Z1057" s="6"/>
      <c r="AI1057" s="6"/>
      <c r="AJ1057" s="6"/>
    </row>
    <row r="1058" spans="5:36">
      <c r="E1058" s="6"/>
      <c r="F1058" s="6"/>
      <c r="P1058" s="6"/>
      <c r="Q1058" s="6"/>
      <c r="Y1058" s="6"/>
      <c r="Z1058" s="6"/>
      <c r="AI1058" s="6"/>
      <c r="AJ1058" s="6"/>
    </row>
    <row r="1059" spans="5:36">
      <c r="E1059" s="6"/>
      <c r="F1059" s="6"/>
      <c r="P1059" s="6"/>
      <c r="Q1059" s="6"/>
      <c r="Y1059" s="6"/>
      <c r="Z1059" s="6"/>
      <c r="AI1059" s="6"/>
      <c r="AJ1059" s="6"/>
    </row>
    <row r="1060" spans="5:36">
      <c r="E1060" s="6"/>
      <c r="F1060" s="6"/>
      <c r="P1060" s="6"/>
      <c r="Q1060" s="6"/>
      <c r="Y1060" s="6"/>
      <c r="Z1060" s="6"/>
      <c r="AI1060" s="6"/>
      <c r="AJ1060" s="6"/>
    </row>
    <row r="1061" spans="5:36">
      <c r="E1061" s="6"/>
      <c r="F1061" s="6"/>
      <c r="P1061" s="6"/>
      <c r="Q1061" s="6"/>
      <c r="Y1061" s="6"/>
      <c r="Z1061" s="6"/>
      <c r="AI1061" s="6"/>
      <c r="AJ1061" s="6"/>
    </row>
    <row r="1062" spans="5:36">
      <c r="E1062" s="6"/>
      <c r="F1062" s="6"/>
      <c r="P1062" s="6"/>
      <c r="Q1062" s="6"/>
      <c r="Y1062" s="6"/>
      <c r="Z1062" s="6"/>
      <c r="AI1062" s="6"/>
      <c r="AJ1062" s="6"/>
    </row>
    <row r="1063" spans="5:36">
      <c r="E1063" s="6"/>
      <c r="F1063" s="6"/>
      <c r="P1063" s="6"/>
      <c r="Q1063" s="6"/>
      <c r="Y1063" s="6"/>
      <c r="Z1063" s="6"/>
      <c r="AI1063" s="6"/>
      <c r="AJ1063" s="6"/>
    </row>
    <row r="1064" spans="5:36">
      <c r="E1064" s="6"/>
      <c r="F1064" s="6"/>
      <c r="P1064" s="6"/>
      <c r="Q1064" s="6"/>
      <c r="Y1064" s="6"/>
      <c r="Z1064" s="6"/>
      <c r="AI1064" s="6"/>
      <c r="AJ1064" s="6"/>
    </row>
    <row r="1065" spans="5:36">
      <c r="E1065" s="6"/>
      <c r="F1065" s="6"/>
      <c r="P1065" s="6"/>
      <c r="Q1065" s="6"/>
      <c r="Y1065" s="6"/>
      <c r="Z1065" s="6"/>
      <c r="AI1065" s="6"/>
      <c r="AJ1065" s="6"/>
    </row>
    <row r="1066" spans="5:36">
      <c r="E1066" s="6"/>
      <c r="F1066" s="6"/>
      <c r="P1066" s="6"/>
      <c r="Q1066" s="6"/>
      <c r="Y1066" s="6"/>
      <c r="Z1066" s="6"/>
      <c r="AI1066" s="6"/>
      <c r="AJ1066" s="6"/>
    </row>
    <row r="1067" spans="5:36">
      <c r="E1067" s="6"/>
      <c r="F1067" s="6"/>
      <c r="P1067" s="6"/>
      <c r="Q1067" s="6"/>
      <c r="Y1067" s="6"/>
      <c r="Z1067" s="6"/>
      <c r="AI1067" s="6"/>
      <c r="AJ1067" s="6"/>
    </row>
    <row r="1068" spans="5:36">
      <c r="E1068" s="6"/>
      <c r="F1068" s="6"/>
      <c r="P1068" s="6"/>
      <c r="Q1068" s="6"/>
      <c r="Y1068" s="6"/>
      <c r="Z1068" s="6"/>
      <c r="AI1068" s="6"/>
      <c r="AJ1068" s="6"/>
    </row>
    <row r="1069" spans="5:36">
      <c r="E1069" s="6"/>
      <c r="F1069" s="6"/>
      <c r="P1069" s="6"/>
      <c r="Q1069" s="6"/>
      <c r="Y1069" s="6"/>
      <c r="Z1069" s="6"/>
      <c r="AI1069" s="6"/>
      <c r="AJ1069" s="6"/>
    </row>
    <row r="1070" spans="5:36">
      <c r="E1070" s="6"/>
      <c r="F1070" s="6"/>
      <c r="P1070" s="6"/>
      <c r="Q1070" s="6"/>
      <c r="Y1070" s="6"/>
      <c r="Z1070" s="6"/>
      <c r="AI1070" s="6"/>
      <c r="AJ1070" s="6"/>
    </row>
    <row r="1071" spans="5:36">
      <c r="E1071" s="6"/>
      <c r="F1071" s="6"/>
      <c r="P1071" s="6"/>
      <c r="Q1071" s="6"/>
      <c r="Y1071" s="6"/>
      <c r="Z1071" s="6"/>
      <c r="AI1071" s="6"/>
      <c r="AJ1071" s="6"/>
    </row>
    <row r="1072" spans="5:36">
      <c r="E1072" s="6"/>
      <c r="F1072" s="6"/>
      <c r="P1072" s="6"/>
      <c r="Q1072" s="6"/>
      <c r="Y1072" s="6"/>
      <c r="Z1072" s="6"/>
      <c r="AI1072" s="6"/>
      <c r="AJ1072" s="6"/>
    </row>
    <row r="1073" spans="5:36">
      <c r="E1073" s="6"/>
      <c r="F1073" s="6"/>
      <c r="P1073" s="6"/>
      <c r="Q1073" s="6"/>
      <c r="Y1073" s="6"/>
      <c r="Z1073" s="6"/>
      <c r="AI1073" s="6"/>
      <c r="AJ1073" s="6"/>
    </row>
    <row r="1074" spans="5:36">
      <c r="E1074" s="6"/>
      <c r="F1074" s="6"/>
      <c r="P1074" s="6"/>
      <c r="Q1074" s="6"/>
      <c r="Y1074" s="6"/>
      <c r="Z1074" s="6"/>
      <c r="AI1074" s="6"/>
      <c r="AJ1074" s="6"/>
    </row>
    <row r="1075" spans="5:36">
      <c r="E1075" s="6"/>
      <c r="F1075" s="6"/>
      <c r="P1075" s="6"/>
      <c r="Q1075" s="6"/>
      <c r="Y1075" s="6"/>
      <c r="Z1075" s="6"/>
      <c r="AI1075" s="6"/>
      <c r="AJ1075" s="6"/>
    </row>
    <row r="1076" spans="5:36">
      <c r="E1076" s="6"/>
      <c r="F1076" s="6"/>
      <c r="P1076" s="6"/>
      <c r="Q1076" s="6"/>
      <c r="Y1076" s="6"/>
      <c r="Z1076" s="6"/>
      <c r="AI1076" s="6"/>
      <c r="AJ1076" s="6"/>
    </row>
    <row r="1077" spans="5:36">
      <c r="E1077" s="6"/>
      <c r="F1077" s="6"/>
      <c r="P1077" s="6"/>
      <c r="Q1077" s="6"/>
      <c r="Y1077" s="6"/>
      <c r="Z1077" s="6"/>
      <c r="AI1077" s="6"/>
      <c r="AJ1077" s="6"/>
    </row>
    <row r="1078" spans="5:36">
      <c r="E1078" s="6"/>
      <c r="F1078" s="6"/>
      <c r="P1078" s="6"/>
      <c r="Q1078" s="6"/>
      <c r="Y1078" s="6"/>
      <c r="Z1078" s="6"/>
      <c r="AI1078" s="6"/>
      <c r="AJ1078" s="6"/>
    </row>
    <row r="1079" spans="5:36">
      <c r="E1079" s="6"/>
      <c r="F1079" s="6"/>
      <c r="P1079" s="6"/>
      <c r="Q1079" s="6"/>
      <c r="Y1079" s="6"/>
      <c r="Z1079" s="6"/>
      <c r="AI1079" s="6"/>
      <c r="AJ1079" s="6"/>
    </row>
    <row r="1080" spans="5:36">
      <c r="E1080" s="6"/>
      <c r="F1080" s="6"/>
      <c r="P1080" s="6"/>
      <c r="Q1080" s="6"/>
      <c r="Y1080" s="6"/>
      <c r="Z1080" s="6"/>
      <c r="AI1080" s="6"/>
      <c r="AJ1080" s="6"/>
    </row>
    <row r="1081" spans="5:36">
      <c r="E1081" s="6"/>
      <c r="F1081" s="6"/>
      <c r="P1081" s="6"/>
      <c r="Q1081" s="6"/>
      <c r="Y1081" s="6"/>
      <c r="Z1081" s="6"/>
      <c r="AI1081" s="6"/>
      <c r="AJ1081" s="6"/>
    </row>
    <row r="1082" spans="5:36">
      <c r="E1082" s="6"/>
      <c r="F1082" s="6"/>
      <c r="P1082" s="6"/>
      <c r="Q1082" s="6"/>
      <c r="Y1082" s="6"/>
      <c r="Z1082" s="6"/>
      <c r="AI1082" s="6"/>
      <c r="AJ1082" s="6"/>
    </row>
    <row r="1083" spans="5:36">
      <c r="E1083" s="6"/>
      <c r="F1083" s="6"/>
      <c r="P1083" s="6"/>
      <c r="Q1083" s="6"/>
      <c r="Y1083" s="6"/>
      <c r="Z1083" s="6"/>
      <c r="AI1083" s="6"/>
      <c r="AJ1083" s="6"/>
    </row>
    <row r="1084" spans="5:36">
      <c r="E1084" s="6"/>
      <c r="F1084" s="6"/>
      <c r="P1084" s="6"/>
      <c r="Q1084" s="6"/>
      <c r="Y1084" s="6"/>
      <c r="Z1084" s="6"/>
      <c r="AI1084" s="6"/>
      <c r="AJ1084" s="6"/>
    </row>
    <row r="1085" spans="5:36">
      <c r="E1085" s="6"/>
      <c r="F1085" s="6"/>
      <c r="P1085" s="6"/>
      <c r="Q1085" s="6"/>
      <c r="Y1085" s="6"/>
      <c r="Z1085" s="6"/>
      <c r="AI1085" s="6"/>
      <c r="AJ1085" s="6"/>
    </row>
    <row r="1086" spans="5:36">
      <c r="E1086" s="6"/>
      <c r="F1086" s="6"/>
      <c r="P1086" s="6"/>
      <c r="Q1086" s="6"/>
      <c r="Y1086" s="6"/>
      <c r="Z1086" s="6"/>
      <c r="AI1086" s="6"/>
      <c r="AJ1086" s="6"/>
    </row>
    <row r="1087" spans="5:36">
      <c r="E1087" s="6"/>
      <c r="F1087" s="6"/>
      <c r="P1087" s="6"/>
      <c r="Q1087" s="6"/>
      <c r="Y1087" s="6"/>
      <c r="Z1087" s="6"/>
      <c r="AI1087" s="6"/>
      <c r="AJ1087" s="6"/>
    </row>
    <row r="1088" spans="5:36">
      <c r="E1088" s="6"/>
      <c r="F1088" s="6"/>
      <c r="P1088" s="6"/>
      <c r="Q1088" s="6"/>
      <c r="Y1088" s="6"/>
      <c r="Z1088" s="6"/>
      <c r="AI1088" s="6"/>
      <c r="AJ1088" s="6"/>
    </row>
    <row r="1089" spans="5:36">
      <c r="E1089" s="6"/>
      <c r="F1089" s="6"/>
      <c r="P1089" s="6"/>
      <c r="Q1089" s="6"/>
      <c r="Y1089" s="6"/>
      <c r="Z1089" s="6"/>
      <c r="AI1089" s="6"/>
      <c r="AJ1089" s="6"/>
    </row>
    <row r="1090" spans="5:36">
      <c r="E1090" s="6"/>
      <c r="F1090" s="6"/>
      <c r="P1090" s="6"/>
      <c r="Q1090" s="6"/>
      <c r="Y1090" s="6"/>
      <c r="Z1090" s="6"/>
      <c r="AI1090" s="6"/>
      <c r="AJ1090" s="6"/>
    </row>
    <row r="1091" spans="5:36">
      <c r="E1091" s="6"/>
      <c r="F1091" s="6"/>
      <c r="P1091" s="6"/>
      <c r="Q1091" s="6"/>
      <c r="Y1091" s="6"/>
      <c r="Z1091" s="6"/>
      <c r="AI1091" s="6"/>
      <c r="AJ1091" s="6"/>
    </row>
    <row r="1092" spans="5:36">
      <c r="E1092" s="6"/>
      <c r="F1092" s="6"/>
      <c r="P1092" s="6"/>
      <c r="Q1092" s="6"/>
      <c r="Y1092" s="6"/>
      <c r="Z1092" s="6"/>
      <c r="AI1092" s="6"/>
      <c r="AJ1092" s="6"/>
    </row>
    <row r="1093" spans="5:36">
      <c r="E1093" s="6"/>
      <c r="F1093" s="6"/>
      <c r="P1093" s="6"/>
      <c r="Q1093" s="6"/>
      <c r="Y1093" s="6"/>
      <c r="Z1093" s="6"/>
      <c r="AI1093" s="6"/>
      <c r="AJ1093" s="6"/>
    </row>
    <row r="1094" spans="5:36">
      <c r="E1094" s="6"/>
      <c r="F1094" s="6"/>
      <c r="P1094" s="6"/>
      <c r="Q1094" s="6"/>
      <c r="Y1094" s="6"/>
      <c r="Z1094" s="6"/>
      <c r="AI1094" s="6"/>
      <c r="AJ1094" s="6"/>
    </row>
    <row r="1095" spans="5:36">
      <c r="E1095" s="6"/>
      <c r="F1095" s="6"/>
      <c r="P1095" s="6"/>
      <c r="Q1095" s="6"/>
      <c r="Y1095" s="6"/>
      <c r="Z1095" s="6"/>
      <c r="AI1095" s="6"/>
      <c r="AJ1095" s="6"/>
    </row>
    <row r="1096" spans="5:36">
      <c r="E1096" s="6"/>
      <c r="F1096" s="6"/>
      <c r="P1096" s="6"/>
      <c r="Q1096" s="6"/>
      <c r="Y1096" s="6"/>
      <c r="Z1096" s="6"/>
      <c r="AI1096" s="6"/>
      <c r="AJ1096" s="6"/>
    </row>
    <row r="1097" spans="5:36">
      <c r="E1097" s="6"/>
      <c r="F1097" s="6"/>
      <c r="P1097" s="6"/>
      <c r="Q1097" s="6"/>
      <c r="Y1097" s="6"/>
      <c r="Z1097" s="6"/>
      <c r="AI1097" s="6"/>
      <c r="AJ1097" s="6"/>
    </row>
    <row r="1098" spans="5:36">
      <c r="E1098" s="6"/>
      <c r="F1098" s="6"/>
      <c r="P1098" s="6"/>
      <c r="Q1098" s="6"/>
      <c r="Y1098" s="6"/>
      <c r="Z1098" s="6"/>
      <c r="AI1098" s="6"/>
      <c r="AJ1098" s="6"/>
    </row>
    <row r="1099" spans="5:36">
      <c r="E1099" s="6"/>
      <c r="F1099" s="6"/>
      <c r="P1099" s="6"/>
      <c r="Q1099" s="6"/>
      <c r="Y1099" s="6"/>
      <c r="Z1099" s="6"/>
      <c r="AI1099" s="6"/>
      <c r="AJ1099" s="6"/>
    </row>
    <row r="1100" spans="5:36">
      <c r="E1100" s="6"/>
      <c r="F1100" s="6"/>
      <c r="P1100" s="6"/>
      <c r="Q1100" s="6"/>
      <c r="Y1100" s="6"/>
      <c r="Z1100" s="6"/>
      <c r="AI1100" s="6"/>
      <c r="AJ1100" s="6"/>
    </row>
    <row r="1101" spans="5:36">
      <c r="E1101" s="6"/>
      <c r="F1101" s="6"/>
      <c r="P1101" s="6"/>
      <c r="Q1101" s="6"/>
      <c r="Y1101" s="6"/>
      <c r="Z1101" s="6"/>
      <c r="AI1101" s="6"/>
      <c r="AJ1101" s="6"/>
    </row>
    <row r="1102" spans="5:36">
      <c r="E1102" s="6"/>
      <c r="F1102" s="6"/>
      <c r="P1102" s="6"/>
      <c r="Q1102" s="6"/>
      <c r="Y1102" s="6"/>
      <c r="Z1102" s="6"/>
      <c r="AI1102" s="6"/>
      <c r="AJ1102" s="6"/>
    </row>
    <row r="1103" spans="5:36">
      <c r="E1103" s="6"/>
      <c r="F1103" s="6"/>
      <c r="P1103" s="6"/>
      <c r="Q1103" s="6"/>
      <c r="Y1103" s="6"/>
      <c r="Z1103" s="6"/>
      <c r="AI1103" s="6"/>
      <c r="AJ1103" s="6"/>
    </row>
    <row r="1104" spans="5:36">
      <c r="E1104" s="6"/>
      <c r="F1104" s="6"/>
      <c r="P1104" s="6"/>
      <c r="Q1104" s="6"/>
      <c r="Y1104" s="6"/>
      <c r="Z1104" s="6"/>
      <c r="AI1104" s="6"/>
      <c r="AJ1104" s="6"/>
    </row>
    <row r="1105" spans="5:36">
      <c r="E1105" s="6"/>
      <c r="F1105" s="6"/>
      <c r="P1105" s="6"/>
      <c r="Q1105" s="6"/>
      <c r="Y1105" s="6"/>
      <c r="Z1105" s="6"/>
      <c r="AI1105" s="6"/>
      <c r="AJ1105" s="6"/>
    </row>
    <row r="1106" spans="5:36">
      <c r="E1106" s="6"/>
      <c r="F1106" s="6"/>
      <c r="P1106" s="6"/>
      <c r="Q1106" s="6"/>
      <c r="Y1106" s="6"/>
      <c r="Z1106" s="6"/>
      <c r="AI1106" s="6"/>
      <c r="AJ1106" s="6"/>
    </row>
    <row r="1107" spans="5:36">
      <c r="E1107" s="6"/>
      <c r="F1107" s="6"/>
      <c r="P1107" s="6"/>
      <c r="Q1107" s="6"/>
      <c r="Y1107" s="6"/>
      <c r="Z1107" s="6"/>
      <c r="AI1107" s="6"/>
      <c r="AJ1107" s="6"/>
    </row>
    <row r="1108" spans="5:36">
      <c r="E1108" s="6"/>
      <c r="F1108" s="6"/>
      <c r="P1108" s="6"/>
      <c r="Q1108" s="6"/>
      <c r="Y1108" s="6"/>
      <c r="Z1108" s="6"/>
      <c r="AI1108" s="6"/>
      <c r="AJ1108" s="6"/>
    </row>
    <row r="1109" spans="5:36">
      <c r="E1109" s="6"/>
      <c r="F1109" s="6"/>
      <c r="P1109" s="6"/>
      <c r="Q1109" s="6"/>
      <c r="Y1109" s="6"/>
      <c r="Z1109" s="6"/>
      <c r="AI1109" s="6"/>
      <c r="AJ1109" s="6"/>
    </row>
    <row r="1110" spans="5:36">
      <c r="E1110" s="6"/>
      <c r="F1110" s="6"/>
      <c r="P1110" s="6"/>
      <c r="Q1110" s="6"/>
      <c r="Y1110" s="6"/>
      <c r="Z1110" s="6"/>
      <c r="AI1110" s="6"/>
      <c r="AJ1110" s="6"/>
    </row>
    <row r="1111" spans="5:36">
      <c r="E1111" s="6"/>
      <c r="F1111" s="6"/>
      <c r="P1111" s="6"/>
      <c r="Q1111" s="6"/>
      <c r="Y1111" s="6"/>
      <c r="Z1111" s="6"/>
      <c r="AI1111" s="6"/>
      <c r="AJ1111" s="6"/>
    </row>
    <row r="1112" spans="5:36">
      <c r="E1112" s="6"/>
      <c r="F1112" s="6"/>
      <c r="P1112" s="6"/>
      <c r="Q1112" s="6"/>
      <c r="Y1112" s="6"/>
      <c r="Z1112" s="6"/>
      <c r="AI1112" s="6"/>
      <c r="AJ1112" s="6"/>
    </row>
    <row r="1113" spans="5:36">
      <c r="E1113" s="6"/>
      <c r="F1113" s="6"/>
      <c r="P1113" s="6"/>
      <c r="Q1113" s="6"/>
      <c r="Y1113" s="6"/>
      <c r="Z1113" s="6"/>
      <c r="AI1113" s="6"/>
      <c r="AJ1113" s="6"/>
    </row>
    <row r="1114" spans="5:36">
      <c r="E1114" s="6"/>
      <c r="F1114" s="6"/>
      <c r="P1114" s="6"/>
      <c r="Q1114" s="6"/>
      <c r="Y1114" s="6"/>
      <c r="Z1114" s="6"/>
      <c r="AI1114" s="6"/>
      <c r="AJ1114" s="6"/>
    </row>
    <row r="1115" spans="5:36">
      <c r="E1115" s="6"/>
      <c r="F1115" s="6"/>
      <c r="P1115" s="6"/>
      <c r="Q1115" s="6"/>
    </row>
    <row r="1116" spans="5:36">
      <c r="E1116" s="6"/>
      <c r="F1116" s="6"/>
      <c r="P1116" s="6"/>
      <c r="Q1116" s="6"/>
    </row>
    <row r="1117" spans="5:36">
      <c r="E1117" s="6"/>
      <c r="F1117" s="6"/>
      <c r="P1117" s="6"/>
      <c r="Q1117" s="6"/>
    </row>
    <row r="1118" spans="5:36">
      <c r="E1118" s="6"/>
      <c r="F1118" s="6"/>
      <c r="P1118" s="6"/>
      <c r="Q1118" s="6"/>
    </row>
  </sheetData>
  <phoneticPr fontId="0" type="noConversion"/>
  <pageMargins left="0.75" right="0.75" top="1" bottom="1" header="0.5" footer="0.5"/>
  <pageSetup paperSize="9" scale="54" orientation="portrait" horizontalDpi="300" verticalDpi="300" r:id="rId1"/>
  <headerFooter alignWithMargins="0">
    <oddHeader xml:space="preserve">&amp;R&amp;D&amp;LReclaim 7.0 Project: Baffinland Iron Mine     </oddHeader>
    <oddFooter>&amp;L&amp;F&amp;R&amp;P of &amp;N</oddFooter>
  </headerFooter>
  <colBreaks count="1" manualBreakCount="1">
    <brk id="1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BQ1090"/>
  <sheetViews>
    <sheetView zoomScale="75" zoomScaleNormal="75" workbookViewId="0"/>
  </sheetViews>
  <sheetFormatPr defaultColWidth="9.81640625" defaultRowHeight="13.2"/>
  <cols>
    <col min="1" max="1" width="1.90625" style="6" customWidth="1"/>
    <col min="2" max="2" width="53.1796875" style="6" customWidth="1"/>
    <col min="3" max="3" width="11.453125" style="6" customWidth="1"/>
    <col min="4" max="4" width="5.08984375" style="13" customWidth="1"/>
    <col min="5" max="5" width="8" style="4" customWidth="1"/>
    <col min="6" max="6" width="7" style="4" customWidth="1"/>
    <col min="7" max="7" width="11.81640625" style="110" customWidth="1"/>
    <col min="8" max="8" width="14.54296875" style="6" customWidth="1"/>
    <col min="9" max="9" width="5.08984375" style="6" customWidth="1"/>
    <col min="10" max="10" width="6.08984375" style="6" customWidth="1"/>
    <col min="11" max="11" width="6.81640625" style="6" customWidth="1"/>
    <col min="12" max="12" width="8" style="6" customWidth="1"/>
    <col min="13" max="13" width="30.54296875" style="6" customWidth="1"/>
    <col min="14" max="14" width="14.90625" style="13" customWidth="1"/>
    <col min="15" max="15" width="10.08984375" style="4" customWidth="1"/>
    <col min="16" max="16" width="8.08984375" style="4" customWidth="1"/>
    <col min="17" max="17" width="8.36328125" style="6" customWidth="1"/>
    <col min="18" max="18" width="11.453125" style="6" customWidth="1"/>
    <col min="19" max="19" width="9.453125" style="6" customWidth="1"/>
    <col min="20" max="20" width="3.36328125" style="6" customWidth="1"/>
    <col min="21" max="21" width="30.54296875" style="6" customWidth="1"/>
    <col min="22" max="22" width="14.90625" style="6" customWidth="1"/>
    <col min="23" max="23" width="10.08984375" style="6" customWidth="1"/>
    <col min="24" max="24" width="8.08984375" style="6" customWidth="1"/>
    <col min="25" max="25" width="8.36328125" style="6" customWidth="1"/>
    <col min="26" max="26" width="11.453125" style="6" customWidth="1"/>
    <col min="27" max="27" width="9.453125" style="6" customWidth="1"/>
    <col min="28" max="28" width="3.36328125" style="6" customWidth="1"/>
    <col min="29" max="29" width="30.54296875" style="6" customWidth="1"/>
    <col min="30" max="30" width="14.90625" style="6" customWidth="1"/>
    <col min="31" max="31" width="10.08984375" style="6" customWidth="1"/>
    <col min="32" max="32" width="8.08984375" style="6" customWidth="1"/>
    <col min="33" max="33" width="8.36328125" style="6" customWidth="1"/>
    <col min="34" max="34" width="11.453125" style="6" customWidth="1"/>
    <col min="35" max="35" width="9.453125" style="6" customWidth="1"/>
    <col min="36" max="36" width="3.36328125" style="6" customWidth="1"/>
    <col min="37" max="37" width="30.54296875" style="6" customWidth="1"/>
    <col min="38" max="38" width="14.90625" style="6" customWidth="1"/>
    <col min="39" max="39" width="10.08984375" style="6" customWidth="1"/>
    <col min="40" max="40" width="8.08984375" style="6" customWidth="1"/>
    <col min="41" max="41" width="8.36328125" style="6" customWidth="1"/>
    <col min="42" max="42" width="11.453125" style="6" customWidth="1"/>
    <col min="43" max="43" width="9.453125" style="6" customWidth="1"/>
    <col min="44" max="44" width="3.36328125" style="6" customWidth="1"/>
    <col min="45" max="45" width="30.54296875" style="6" customWidth="1"/>
    <col min="46" max="46" width="14.90625" style="6" customWidth="1"/>
    <col min="47" max="47" width="10.08984375" style="6" customWidth="1"/>
    <col min="48" max="48" width="8.08984375" style="6" customWidth="1"/>
    <col min="49" max="49" width="8.36328125" style="6" customWidth="1"/>
    <col min="50" max="50" width="11.453125" style="6" customWidth="1"/>
    <col min="51" max="51" width="9.453125" style="6" customWidth="1"/>
    <col min="52" max="16384" width="9.81640625" style="6"/>
  </cols>
  <sheetData>
    <row r="1" spans="1:69" s="103" customFormat="1" ht="24.75" customHeight="1">
      <c r="A1" s="6">
        <v>1</v>
      </c>
      <c r="B1" s="290" t="s">
        <v>636</v>
      </c>
      <c r="D1" s="257"/>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B2" s="45"/>
      <c r="C2" s="45"/>
      <c r="D2" s="46"/>
      <c r="E2" s="47"/>
      <c r="F2" s="47"/>
      <c r="G2" s="108"/>
      <c r="H2" s="48"/>
      <c r="I2" s="6"/>
      <c r="J2" s="6"/>
      <c r="K2" s="6"/>
      <c r="L2" s="6"/>
    </row>
    <row r="3" spans="1:69" s="103" customFormat="1" ht="33" customHeight="1" thickBot="1">
      <c r="A3" s="6"/>
      <c r="B3" s="291" t="s">
        <v>4</v>
      </c>
      <c r="C3" s="291" t="s">
        <v>333</v>
      </c>
      <c r="D3" s="292" t="s">
        <v>191</v>
      </c>
      <c r="E3" s="293" t="s">
        <v>190</v>
      </c>
      <c r="F3" s="293" t="s">
        <v>192</v>
      </c>
      <c r="G3" s="294" t="s">
        <v>193</v>
      </c>
      <c r="H3" s="292" t="s">
        <v>194</v>
      </c>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s="103" customFormat="1" ht="15" customHeight="1">
      <c r="A4" s="6"/>
      <c r="B4" s="58" t="s">
        <v>804</v>
      </c>
      <c r="C4" s="58"/>
      <c r="D4" s="59"/>
      <c r="E4" s="58"/>
      <c r="F4" s="58"/>
      <c r="G4" s="112"/>
      <c r="H4" s="61"/>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row>
    <row r="5" spans="1:69" s="103" customFormat="1" ht="15" hidden="1" customHeight="1">
      <c r="A5" s="6"/>
      <c r="B5" s="4" t="s">
        <v>155</v>
      </c>
      <c r="C5" s="4"/>
      <c r="D5" s="4" t="s">
        <v>43</v>
      </c>
      <c r="E5" s="4"/>
      <c r="F5" s="4" t="e">
        <f>NA()</f>
        <v>#N/A</v>
      </c>
      <c r="G5" s="110">
        <f t="shared" ref="G5:G10" si="0">IF(ISNA(F5),0,INDEX(IF(UPPER(RIGHT(F5,1))=Low,UnitCostLow, IF(UPPER(RIGHT(F5,1))=High,UnitCostHigh,UnitCostSpecified)),MATCH(UPPER(LEFT(F5,LEN(F5)-1)),CostCode,0)))</f>
        <v>0</v>
      </c>
      <c r="H5" s="3">
        <f t="shared" ref="H5:H10" si="1">G5*E5</f>
        <v>0</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row>
    <row r="6" spans="1:69" s="103" customFormat="1" ht="15" hidden="1" customHeight="1">
      <c r="A6" s="6"/>
      <c r="B6" s="4" t="s">
        <v>56</v>
      </c>
      <c r="C6" s="4"/>
      <c r="D6" s="4" t="s">
        <v>43</v>
      </c>
      <c r="E6" s="4"/>
      <c r="F6" s="4" t="e">
        <f>NA()</f>
        <v>#N/A</v>
      </c>
      <c r="G6" s="110">
        <f t="shared" si="0"/>
        <v>0</v>
      </c>
      <c r="H6" s="3">
        <f t="shared" si="1"/>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row>
    <row r="7" spans="1:69" s="103" customFormat="1" ht="15" hidden="1" customHeight="1">
      <c r="A7" s="6"/>
      <c r="B7" s="4" t="s">
        <v>57</v>
      </c>
      <c r="C7" s="4"/>
      <c r="D7" s="4" t="s">
        <v>43</v>
      </c>
      <c r="E7" s="4"/>
      <c r="F7" s="4" t="e">
        <f>NA()</f>
        <v>#N/A</v>
      </c>
      <c r="G7" s="110">
        <f t="shared" si="0"/>
        <v>0</v>
      </c>
      <c r="H7" s="3">
        <f t="shared" si="1"/>
        <v>0</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row>
    <row r="8" spans="1:69" s="103" customFormat="1" ht="15" hidden="1" customHeight="1">
      <c r="A8" s="6"/>
      <c r="B8" s="4" t="s">
        <v>58</v>
      </c>
      <c r="C8" s="4"/>
      <c r="D8" s="4" t="s">
        <v>43</v>
      </c>
      <c r="E8" s="4"/>
      <c r="F8" s="4" t="e">
        <f>NA()</f>
        <v>#N/A</v>
      </c>
      <c r="G8" s="110">
        <f t="shared" si="0"/>
        <v>0</v>
      </c>
      <c r="H8" s="3">
        <f t="shared" si="1"/>
        <v>0</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row>
    <row r="9" spans="1:69" s="103" customFormat="1" ht="15" hidden="1" customHeight="1">
      <c r="A9" s="6"/>
      <c r="B9" s="4" t="s">
        <v>59</v>
      </c>
      <c r="C9" s="4"/>
      <c r="D9" s="4" t="s">
        <v>43</v>
      </c>
      <c r="E9" s="4"/>
      <c r="F9" s="4" t="e">
        <f>NA()</f>
        <v>#N/A</v>
      </c>
      <c r="G9" s="110">
        <f t="shared" si="0"/>
        <v>0</v>
      </c>
      <c r="H9" s="3">
        <f t="shared" si="1"/>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row>
    <row r="10" spans="1:69" s="103" customFormat="1" ht="15" hidden="1" customHeight="1">
      <c r="A10" s="6"/>
      <c r="B10" s="4" t="s">
        <v>13</v>
      </c>
      <c r="C10" s="4"/>
      <c r="D10" s="4"/>
      <c r="E10" s="4"/>
      <c r="F10" s="4" t="e">
        <f>NA()</f>
        <v>#N/A</v>
      </c>
      <c r="G10" s="110">
        <f t="shared" si="0"/>
        <v>0</v>
      </c>
      <c r="H10" s="3">
        <f t="shared" si="1"/>
        <v>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row>
    <row r="11" spans="1:69" s="103" customFormat="1" ht="15" customHeight="1">
      <c r="A11" s="6"/>
      <c r="B11" s="58" t="s">
        <v>805</v>
      </c>
      <c r="C11" s="58"/>
      <c r="D11" s="59"/>
      <c r="E11" s="58"/>
      <c r="F11" s="58"/>
      <c r="G11" s="112"/>
      <c r="H11" s="6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row>
    <row r="12" spans="1:69" s="103" customFormat="1" ht="15" hidden="1" customHeight="1">
      <c r="A12" s="6"/>
      <c r="B12" s="4" t="s">
        <v>594</v>
      </c>
      <c r="C12" s="4"/>
      <c r="D12" s="4" t="s">
        <v>728</v>
      </c>
      <c r="E12" s="4"/>
      <c r="F12" s="4" t="e">
        <f>NA()</f>
        <v>#N/A</v>
      </c>
      <c r="G12" s="110">
        <f t="shared" ref="G12:G18" si="2">IF(ISNA(F12),0,INDEX(IF(UPPER(RIGHT(F12,1))=Low,UnitCostLow, IF(UPPER(RIGHT(F12,1))=High,UnitCostHigh,UnitCostSpecified)),MATCH(UPPER(LEFT(F12,LEN(F12)-1)),CostCode,0)))</f>
        <v>0</v>
      </c>
      <c r="H12" s="3">
        <f t="shared" ref="H12:H18" si="3">G12*E12</f>
        <v>0</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row>
    <row r="13" spans="1:69" s="103" customFormat="1" ht="15" hidden="1" customHeight="1">
      <c r="A13" s="6"/>
      <c r="B13" s="4" t="s">
        <v>595</v>
      </c>
      <c r="C13" s="4"/>
      <c r="D13" s="4" t="s">
        <v>396</v>
      </c>
      <c r="E13" s="4"/>
      <c r="F13" s="4" t="e">
        <f>NA()</f>
        <v>#N/A</v>
      </c>
      <c r="G13" s="110">
        <f>IF(ISNA(F13),0,INDEX(IF(UPPER(RIGHT(F13,1))=Low,UnitCostLow, IF(UPPER(RIGHT(F13,1))=High,UnitCostHigh,UnitCostSpecified)),MATCH(UPPER(LEFT(F13,LEN(F13)-1)),CostCode,0)))</f>
        <v>0</v>
      </c>
      <c r="H13" s="3">
        <f>G13*E13</f>
        <v>0</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row>
    <row r="14" spans="1:69" s="103" customFormat="1" ht="15" hidden="1" customHeight="1">
      <c r="A14" s="6"/>
      <c r="B14" s="4" t="s">
        <v>404</v>
      </c>
      <c r="C14" s="4"/>
      <c r="D14" s="4" t="s">
        <v>239</v>
      </c>
      <c r="E14" s="4"/>
      <c r="F14" s="4" t="e">
        <f>NA()</f>
        <v>#N/A</v>
      </c>
      <c r="G14" s="110">
        <f t="shared" si="2"/>
        <v>0</v>
      </c>
      <c r="H14" s="3">
        <f t="shared" si="3"/>
        <v>0</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row>
    <row r="15" spans="1:69" s="103" customFormat="1" ht="15" hidden="1" customHeight="1">
      <c r="A15" s="6"/>
      <c r="B15" s="4" t="s">
        <v>405</v>
      </c>
      <c r="C15" s="4"/>
      <c r="D15" s="4" t="s">
        <v>239</v>
      </c>
      <c r="E15" s="4"/>
      <c r="F15" s="4" t="e">
        <f>NA()</f>
        <v>#N/A</v>
      </c>
      <c r="G15" s="110">
        <f t="shared" si="2"/>
        <v>0</v>
      </c>
      <c r="H15" s="3">
        <f t="shared" si="3"/>
        <v>0</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row>
    <row r="16" spans="1:69" s="103" customFormat="1" ht="15" hidden="1" customHeight="1">
      <c r="A16" s="6"/>
      <c r="B16" s="4" t="s">
        <v>397</v>
      </c>
      <c r="C16" s="4"/>
      <c r="D16" s="4" t="s">
        <v>239</v>
      </c>
      <c r="E16" s="4"/>
      <c r="F16" s="4" t="e">
        <f>NA()</f>
        <v>#N/A</v>
      </c>
      <c r="G16" s="110">
        <f t="shared" si="2"/>
        <v>0</v>
      </c>
      <c r="H16" s="3">
        <f t="shared" si="3"/>
        <v>0</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row>
    <row r="17" spans="1:16" ht="15" hidden="1" customHeight="1">
      <c r="B17" s="4" t="s">
        <v>403</v>
      </c>
      <c r="C17" s="4"/>
      <c r="D17" s="4" t="s">
        <v>239</v>
      </c>
      <c r="F17" s="4" t="e">
        <f>NA()</f>
        <v>#N/A</v>
      </c>
      <c r="G17" s="110">
        <f t="shared" si="2"/>
        <v>0</v>
      </c>
      <c r="H17" s="3">
        <f t="shared" si="3"/>
        <v>0</v>
      </c>
      <c r="N17" s="6"/>
      <c r="O17" s="6"/>
      <c r="P17" s="6"/>
    </row>
    <row r="18" spans="1:16" s="165" customFormat="1" ht="15" hidden="1" customHeight="1">
      <c r="A18" s="6"/>
      <c r="B18" s="4" t="s">
        <v>13</v>
      </c>
      <c r="C18" s="4"/>
      <c r="D18" s="20"/>
      <c r="E18" s="20"/>
      <c r="F18" s="22" t="e">
        <f>NA()</f>
        <v>#N/A</v>
      </c>
      <c r="G18" s="110">
        <f t="shared" si="2"/>
        <v>0</v>
      </c>
      <c r="H18" s="3">
        <f t="shared" si="3"/>
        <v>0</v>
      </c>
      <c r="L18" s="6"/>
    </row>
    <row r="19" spans="1:16" s="165" customFormat="1" ht="15" customHeight="1">
      <c r="A19" s="6"/>
      <c r="B19" s="58" t="s">
        <v>887</v>
      </c>
      <c r="C19" s="58"/>
      <c r="D19" s="59"/>
      <c r="E19" s="58"/>
      <c r="F19" s="58"/>
      <c r="G19" s="112"/>
      <c r="H19" s="61"/>
      <c r="L19" s="6"/>
    </row>
    <row r="20" spans="1:16" s="165" customFormat="1" ht="15" hidden="1" customHeight="1">
      <c r="A20" s="6"/>
      <c r="B20" s="4" t="s">
        <v>888</v>
      </c>
      <c r="C20" s="4"/>
      <c r="D20" s="4" t="s">
        <v>10</v>
      </c>
      <c r="E20" s="4"/>
      <c r="F20" s="4" t="s">
        <v>869</v>
      </c>
      <c r="G20" s="110">
        <v>0.62</v>
      </c>
      <c r="H20" s="3">
        <f>G20*E20</f>
        <v>0</v>
      </c>
      <c r="L20" s="6"/>
    </row>
    <row r="21" spans="1:16" s="165" customFormat="1" ht="15" hidden="1" customHeight="1">
      <c r="A21" s="6"/>
      <c r="B21" s="4" t="s">
        <v>889</v>
      </c>
      <c r="C21" s="4"/>
      <c r="D21" s="4" t="s">
        <v>239</v>
      </c>
      <c r="E21" s="4"/>
      <c r="F21" s="4" t="s">
        <v>869</v>
      </c>
      <c r="G21" s="110">
        <v>29367.83</v>
      </c>
      <c r="H21" s="3">
        <f>G21*E21</f>
        <v>0</v>
      </c>
      <c r="L21" s="6"/>
    </row>
    <row r="22" spans="1:16" s="165" customFormat="1" ht="15" hidden="1" customHeight="1">
      <c r="A22" s="6"/>
      <c r="B22" s="4" t="s">
        <v>890</v>
      </c>
      <c r="C22" s="4"/>
      <c r="D22" s="4" t="s">
        <v>593</v>
      </c>
      <c r="E22" s="4"/>
      <c r="F22" s="4" t="s">
        <v>893</v>
      </c>
      <c r="G22" s="110">
        <f>IF(ISNA(F22),0,INDEX(IF(UPPER(RIGHT(F22,1))=Low,UnitCostLow, IF(UPPER(RIGHT(F22,1))=High,UnitCostHigh,UnitCostSpecified)),MATCH(UPPER(LEFT(F22,LEN(F22)-1)),CostCode,0)))</f>
        <v>120</v>
      </c>
      <c r="H22" s="3">
        <f>G22*E22</f>
        <v>0</v>
      </c>
      <c r="L22" s="6"/>
    </row>
    <row r="23" spans="1:16" s="165" customFormat="1" ht="15" hidden="1" customHeight="1">
      <c r="A23" s="6"/>
      <c r="B23" s="4" t="s">
        <v>891</v>
      </c>
      <c r="C23" s="4"/>
      <c r="D23" s="4" t="s">
        <v>892</v>
      </c>
      <c r="E23" s="4"/>
      <c r="F23" s="4" t="s">
        <v>869</v>
      </c>
      <c r="G23" s="110">
        <v>4000</v>
      </c>
      <c r="H23" s="3">
        <f>G23*E23</f>
        <v>0</v>
      </c>
      <c r="L23" s="6"/>
    </row>
    <row r="24" spans="1:16" s="165" customFormat="1" ht="15" hidden="1" customHeight="1">
      <c r="A24" s="6"/>
      <c r="B24" s="4" t="s">
        <v>13</v>
      </c>
      <c r="C24" s="4"/>
      <c r="D24" s="14"/>
      <c r="E24" s="4"/>
      <c r="F24" s="4" t="e">
        <f>NA()</f>
        <v>#N/A</v>
      </c>
      <c r="G24" s="110">
        <f>IF(ISNA(F24),0,INDEX(IF(UPPER(RIGHT(F24,1))=Low,UnitCostLow, IF(UPPER(RIGHT(F24,1))=High,UnitCostHigh,UnitCostSpecified)),MATCH(UPPER(LEFT(F24,LEN(F24)-1)),CostCode,0)))</f>
        <v>0</v>
      </c>
      <c r="H24" s="3">
        <f>G24*E24</f>
        <v>0</v>
      </c>
      <c r="L24" s="6"/>
    </row>
    <row r="25" spans="1:16">
      <c r="B25" s="58" t="s">
        <v>806</v>
      </c>
      <c r="C25" s="58"/>
      <c r="D25" s="59"/>
      <c r="E25" s="58"/>
      <c r="F25" s="58"/>
      <c r="G25" s="112"/>
      <c r="H25" s="61"/>
      <c r="N25" s="6"/>
      <c r="O25" s="6"/>
      <c r="P25" s="6"/>
    </row>
    <row r="26" spans="1:16" ht="15" hidden="1" customHeight="1">
      <c r="B26" s="4" t="s">
        <v>398</v>
      </c>
      <c r="C26" s="4"/>
      <c r="D26" s="4" t="s">
        <v>239</v>
      </c>
      <c r="F26" s="4" t="e">
        <f>NA()</f>
        <v>#N/A</v>
      </c>
      <c r="G26" s="110">
        <f>IF(ISNA(F26),0,INDEX(IF(UPPER(RIGHT(F26,1))=Low,UnitCostLow, IF(UPPER(RIGHT(F26,1))=High,UnitCostHigh,UnitCostSpecified)),MATCH(UPPER(LEFT(F26,LEN(F26)-1)),CostCode,0)))</f>
        <v>0</v>
      </c>
      <c r="H26" s="3">
        <f>G26*E26</f>
        <v>0</v>
      </c>
      <c r="N26" s="6"/>
      <c r="O26" s="6"/>
      <c r="P26" s="6"/>
    </row>
    <row r="27" spans="1:16" ht="15" hidden="1" customHeight="1">
      <c r="B27" s="4" t="s">
        <v>399</v>
      </c>
      <c r="C27" s="4"/>
      <c r="D27" s="4" t="s">
        <v>239</v>
      </c>
      <c r="F27" s="4" t="e">
        <f>NA()</f>
        <v>#N/A</v>
      </c>
      <c r="G27" s="110">
        <f>IF(ISNA(F27),0,INDEX(IF(UPPER(RIGHT(F27,1))=Low,UnitCostLow, IF(UPPER(RIGHT(F27,1))=High,UnitCostHigh,UnitCostSpecified)),MATCH(UPPER(LEFT(F27,LEN(F27)-1)),CostCode,0)))</f>
        <v>0</v>
      </c>
      <c r="H27" s="3">
        <f>G27*E27</f>
        <v>0</v>
      </c>
      <c r="N27" s="6"/>
      <c r="O27" s="6"/>
      <c r="P27" s="6"/>
    </row>
    <row r="28" spans="1:16" ht="15" hidden="1" customHeight="1">
      <c r="B28" s="4" t="s">
        <v>407</v>
      </c>
      <c r="C28" s="4"/>
      <c r="D28" s="4" t="s">
        <v>239</v>
      </c>
      <c r="F28" s="4" t="e">
        <f>NA()</f>
        <v>#N/A</v>
      </c>
      <c r="G28" s="110">
        <f>IF(ISNA(F28),0,INDEX(IF(UPPER(RIGHT(F28,1))=Low,UnitCostLow, IF(UPPER(RIGHT(F28,1))=High,UnitCostHigh,UnitCostSpecified)),MATCH(UPPER(LEFT(F28,LEN(F28)-1)),CostCode,0)))</f>
        <v>0</v>
      </c>
      <c r="H28" s="3">
        <f>G28*E28</f>
        <v>0</v>
      </c>
      <c r="N28" s="6"/>
      <c r="O28" s="6"/>
      <c r="P28" s="6"/>
    </row>
    <row r="29" spans="1:16" ht="15" hidden="1" customHeight="1">
      <c r="B29" s="4" t="s">
        <v>400</v>
      </c>
      <c r="C29" s="4"/>
      <c r="D29" s="4" t="s">
        <v>239</v>
      </c>
      <c r="F29" s="4" t="e">
        <f>NA()</f>
        <v>#N/A</v>
      </c>
      <c r="G29" s="110">
        <f>IF(ISNA(F29),0,INDEX(IF(UPPER(RIGHT(F29,1))=Low,UnitCostLow, IF(UPPER(RIGHT(F29,1))=High,UnitCostHigh,UnitCostSpecified)),MATCH(UPPER(LEFT(F29,LEN(F29)-1)),CostCode,0)))</f>
        <v>0</v>
      </c>
      <c r="H29" s="3">
        <f>G29*E29</f>
        <v>0</v>
      </c>
      <c r="N29" s="6"/>
      <c r="O29" s="6"/>
      <c r="P29" s="6"/>
    </row>
    <row r="30" spans="1:16" ht="15" hidden="1" customHeight="1">
      <c r="B30" s="4" t="s">
        <v>13</v>
      </c>
      <c r="C30" s="4"/>
      <c r="D30" s="14"/>
      <c r="F30" s="4" t="e">
        <f>NA()</f>
        <v>#N/A</v>
      </c>
      <c r="G30" s="110">
        <f>IF(ISNA(F30),0,INDEX(IF(UPPER(RIGHT(F30,1))=Low,UnitCostLow, IF(UPPER(RIGHT(F30,1))=High,UnitCostHigh,UnitCostSpecified)),MATCH(UPPER(LEFT(F30,LEN(F30)-1)),CostCode,0)))</f>
        <v>0</v>
      </c>
      <c r="H30" s="3">
        <f>G30*E30</f>
        <v>0</v>
      </c>
      <c r="N30" s="6"/>
      <c r="O30" s="6"/>
      <c r="P30" s="6"/>
    </row>
    <row r="31" spans="1:16" ht="15" customHeight="1" thickBot="1">
      <c r="B31" s="58" t="s">
        <v>807</v>
      </c>
      <c r="C31" s="58"/>
      <c r="D31" s="59"/>
      <c r="E31" s="58"/>
      <c r="F31" s="58"/>
      <c r="G31" s="112"/>
      <c r="H31" s="61"/>
      <c r="N31" s="6"/>
      <c r="O31" s="6"/>
      <c r="P31" s="6"/>
    </row>
    <row r="32" spans="1:16" ht="15" hidden="1" customHeight="1">
      <c r="B32" s="4" t="s">
        <v>406</v>
      </c>
      <c r="C32" s="4"/>
      <c r="D32" s="4" t="s">
        <v>239</v>
      </c>
      <c r="F32" s="4" t="s">
        <v>869</v>
      </c>
      <c r="G32" s="110">
        <v>50000</v>
      </c>
      <c r="H32" s="3">
        <f>G32*E32</f>
        <v>0</v>
      </c>
      <c r="N32" s="6"/>
      <c r="O32" s="6"/>
      <c r="P32" s="6"/>
    </row>
    <row r="33" spans="1:16" s="100" customFormat="1" ht="15" hidden="1" customHeight="1">
      <c r="A33" s="6"/>
      <c r="B33" s="52" t="s">
        <v>415</v>
      </c>
      <c r="C33" s="52"/>
      <c r="D33" s="158" t="s">
        <v>239</v>
      </c>
      <c r="E33" s="52"/>
      <c r="F33" s="52" t="e">
        <f>NA()</f>
        <v>#N/A</v>
      </c>
      <c r="G33" s="119">
        <f>IF(ISNA(F33),0,INDEX(IF(UPPER(RIGHT(F33,1))=Low,UnitCostLow, IF(UPPER(RIGHT(F33,1))=High,UnitCostHigh,UnitCostSpecified)),MATCH(UPPER(LEFT(F33,LEN(F33)-1)),CostCode,0)))</f>
        <v>0</v>
      </c>
      <c r="H33" s="54">
        <f>G33*E33</f>
        <v>0</v>
      </c>
      <c r="L33" s="6"/>
    </row>
    <row r="34" spans="1:16" ht="15" hidden="1" customHeight="1">
      <c r="B34" s="4" t="s">
        <v>401</v>
      </c>
      <c r="C34" s="4"/>
      <c r="D34" s="4" t="s">
        <v>239</v>
      </c>
      <c r="F34" s="4" t="e">
        <f>NA()</f>
        <v>#N/A</v>
      </c>
      <c r="G34" s="110">
        <f>IF(ISNA(F34),0,INDEX(IF(UPPER(RIGHT(F34,1))=Low,UnitCostLow, IF(UPPER(RIGHT(F34,1))=High,UnitCostHigh,UnitCostSpecified)),MATCH(UPPER(LEFT(F34,LEN(F34)-1)),CostCode,0)))</f>
        <v>0</v>
      </c>
      <c r="H34" s="3">
        <f>G34*E34</f>
        <v>0</v>
      </c>
      <c r="N34" s="6"/>
      <c r="O34" s="6"/>
      <c r="P34" s="6"/>
    </row>
    <row r="35" spans="1:16" ht="15" hidden="1" customHeight="1">
      <c r="B35" s="4" t="s">
        <v>402</v>
      </c>
      <c r="C35" s="4"/>
      <c r="D35" s="4" t="s">
        <v>239</v>
      </c>
      <c r="F35" s="4" t="e">
        <f>NA()</f>
        <v>#N/A</v>
      </c>
      <c r="G35" s="110">
        <f>IF(ISNA(F35),0,INDEX(IF(UPPER(RIGHT(F35,1))=Low,UnitCostLow, IF(UPPER(RIGHT(F35,1))=High,UnitCostHigh,UnitCostSpecified)),MATCH(UPPER(LEFT(F35,LEN(F35)-1)),CostCode,0)))</f>
        <v>0</v>
      </c>
      <c r="H35" s="3">
        <f>G35*E35</f>
        <v>0</v>
      </c>
      <c r="N35" s="6"/>
      <c r="O35" s="6"/>
      <c r="P35" s="6"/>
    </row>
    <row r="36" spans="1:16" ht="15" hidden="1" customHeight="1" thickBot="1">
      <c r="B36" s="20"/>
      <c r="C36" s="20"/>
      <c r="D36" s="21"/>
      <c r="E36" s="20"/>
      <c r="F36" s="20"/>
      <c r="G36" s="243"/>
      <c r="H36" s="22"/>
      <c r="N36" s="6"/>
      <c r="O36" s="6"/>
      <c r="P36" s="6"/>
    </row>
    <row r="37" spans="1:16" ht="15" customHeight="1">
      <c r="B37" s="159"/>
      <c r="C37" s="159"/>
      <c r="D37" s="74"/>
      <c r="E37" s="159"/>
      <c r="F37" s="159"/>
      <c r="G37" s="268" t="s">
        <v>410</v>
      </c>
      <c r="H37" s="117">
        <f>SUM(H5:H36)+0.0001</f>
        <v>1E-4</v>
      </c>
      <c r="N37" s="6"/>
      <c r="O37" s="6"/>
      <c r="P37" s="6"/>
    </row>
    <row r="38" spans="1:16" ht="15" customHeight="1">
      <c r="B38" s="20" t="s">
        <v>408</v>
      </c>
      <c r="C38" s="161"/>
      <c r="D38" s="21" t="s">
        <v>60</v>
      </c>
      <c r="E38" s="227">
        <v>25</v>
      </c>
      <c r="F38" s="20"/>
      <c r="G38" s="295"/>
      <c r="H38" s="22"/>
      <c r="N38" s="6"/>
      <c r="O38" s="6"/>
      <c r="P38" s="6"/>
    </row>
    <row r="39" spans="1:16" ht="15" customHeight="1" thickBot="1">
      <c r="B39" s="23"/>
      <c r="C39" s="203"/>
      <c r="D39" s="24"/>
      <c r="E39" s="23"/>
      <c r="F39" s="23"/>
      <c r="G39" s="296" t="s">
        <v>437</v>
      </c>
      <c r="H39" s="202">
        <f>AnnualTreat1Cost*E38</f>
        <v>2.5000000000000001E-3</v>
      </c>
      <c r="N39" s="6"/>
      <c r="O39" s="6"/>
      <c r="P39" s="6"/>
    </row>
    <row r="40" spans="1:16">
      <c r="B40" s="4"/>
      <c r="C40" s="4"/>
      <c r="D40" s="14"/>
      <c r="N40" s="6"/>
      <c r="O40" s="6"/>
      <c r="P40" s="6"/>
    </row>
    <row r="41" spans="1:16" ht="15" customHeight="1">
      <c r="B41" s="4"/>
      <c r="C41" s="4"/>
      <c r="D41" s="14"/>
      <c r="H41" s="3"/>
      <c r="N41" s="6"/>
      <c r="O41" s="6"/>
      <c r="P41" s="6"/>
    </row>
    <row r="42" spans="1:16" ht="15" customHeight="1">
      <c r="B42" s="4"/>
      <c r="C42" s="4"/>
      <c r="D42" s="14"/>
      <c r="H42" s="3"/>
      <c r="N42" s="6"/>
      <c r="O42" s="6"/>
      <c r="P42" s="6"/>
    </row>
    <row r="43" spans="1:16" ht="15" customHeight="1">
      <c r="B43" s="4"/>
      <c r="C43" s="4"/>
      <c r="D43" s="14"/>
      <c r="H43" s="3"/>
      <c r="N43" s="6"/>
      <c r="O43" s="6"/>
      <c r="P43" s="6"/>
    </row>
    <row r="44" spans="1:16" ht="15" customHeight="1">
      <c r="B44" s="4"/>
      <c r="C44" s="4"/>
      <c r="D44" s="14"/>
      <c r="H44" s="3"/>
      <c r="N44" s="6"/>
      <c r="O44" s="6"/>
      <c r="P44" s="6"/>
    </row>
    <row r="45" spans="1:16" ht="15" customHeight="1">
      <c r="B45" s="4"/>
      <c r="C45" s="4"/>
      <c r="D45" s="14"/>
      <c r="H45" s="3"/>
      <c r="N45" s="6"/>
      <c r="O45" s="6"/>
      <c r="P45" s="6"/>
    </row>
    <row r="46" spans="1:16" ht="15" customHeight="1">
      <c r="B46" s="4"/>
      <c r="C46" s="4"/>
      <c r="D46" s="14"/>
      <c r="H46" s="3"/>
      <c r="N46" s="6"/>
      <c r="O46" s="6"/>
      <c r="P46" s="6"/>
    </row>
    <row r="47" spans="1:16" ht="15" customHeight="1">
      <c r="B47" s="4"/>
      <c r="C47" s="4"/>
      <c r="D47" s="14"/>
      <c r="H47" s="3"/>
      <c r="N47" s="6"/>
      <c r="O47" s="6"/>
      <c r="P47" s="6"/>
    </row>
    <row r="48" spans="1:16" ht="15" customHeight="1">
      <c r="B48" s="4"/>
      <c r="C48" s="4"/>
      <c r="D48" s="14"/>
      <c r="H48" s="3"/>
      <c r="N48" s="6"/>
      <c r="O48" s="6"/>
      <c r="P48" s="6"/>
    </row>
    <row r="49" spans="4:16" ht="15" customHeight="1">
      <c r="D49" s="6"/>
      <c r="H49" s="3"/>
      <c r="N49" s="6"/>
      <c r="O49" s="6"/>
      <c r="P49" s="6"/>
    </row>
    <row r="50" spans="4:16" ht="15" customHeight="1">
      <c r="D50" s="6"/>
      <c r="E50" s="6"/>
      <c r="F50" s="6"/>
      <c r="N50" s="6"/>
      <c r="O50" s="6"/>
      <c r="P50" s="6"/>
    </row>
    <row r="51" spans="4:16" ht="15" customHeight="1">
      <c r="D51" s="6"/>
      <c r="E51" s="6"/>
      <c r="F51" s="6"/>
      <c r="N51" s="6"/>
      <c r="O51" s="6"/>
      <c r="P51" s="6"/>
    </row>
    <row r="52" spans="4:16" ht="15" customHeight="1">
      <c r="D52" s="6"/>
      <c r="E52" s="6"/>
      <c r="F52" s="6"/>
      <c r="N52" s="6"/>
      <c r="O52" s="6"/>
      <c r="P52" s="6"/>
    </row>
    <row r="53" spans="4:16" ht="15" customHeight="1">
      <c r="D53" s="6"/>
      <c r="E53" s="6"/>
      <c r="F53" s="6"/>
      <c r="N53" s="6"/>
      <c r="O53" s="6"/>
      <c r="P53" s="6"/>
    </row>
    <row r="54" spans="4:16" ht="15" customHeight="1">
      <c r="D54" s="6"/>
      <c r="E54" s="6"/>
      <c r="F54" s="6"/>
      <c r="N54" s="6"/>
      <c r="O54" s="6"/>
      <c r="P54" s="6"/>
    </row>
    <row r="55" spans="4:16" ht="15" customHeight="1">
      <c r="D55" s="6"/>
      <c r="E55" s="6"/>
      <c r="F55" s="6"/>
      <c r="N55" s="6"/>
      <c r="O55" s="6"/>
      <c r="P55" s="6"/>
    </row>
    <row r="56" spans="4:16" ht="15" customHeight="1">
      <c r="D56" s="6"/>
      <c r="E56" s="6"/>
      <c r="F56" s="6"/>
      <c r="N56" s="6"/>
      <c r="O56" s="6"/>
      <c r="P56" s="6"/>
    </row>
    <row r="57" spans="4:16" ht="15" customHeight="1">
      <c r="D57" s="6"/>
      <c r="E57" s="6"/>
      <c r="F57" s="6"/>
      <c r="N57" s="6"/>
      <c r="O57" s="6"/>
      <c r="P57" s="6"/>
    </row>
    <row r="58" spans="4:16" ht="15" customHeight="1">
      <c r="D58" s="6"/>
      <c r="E58" s="6"/>
      <c r="F58" s="6"/>
      <c r="N58" s="6"/>
      <c r="O58" s="6"/>
      <c r="P58" s="6"/>
    </row>
    <row r="59" spans="4:16" ht="15" customHeight="1">
      <c r="D59" s="6"/>
      <c r="E59" s="6"/>
      <c r="F59" s="6"/>
      <c r="N59" s="6"/>
      <c r="O59" s="6"/>
      <c r="P59" s="6"/>
    </row>
    <row r="60" spans="4:16" ht="15" customHeight="1">
      <c r="D60" s="6"/>
      <c r="E60" s="6"/>
      <c r="F60" s="6"/>
      <c r="N60" s="6"/>
      <c r="O60" s="6"/>
      <c r="P60" s="6"/>
    </row>
    <row r="61" spans="4:16" ht="15" customHeight="1">
      <c r="D61" s="6"/>
      <c r="E61" s="6"/>
      <c r="F61" s="6"/>
      <c r="N61" s="6"/>
      <c r="O61" s="6"/>
      <c r="P61" s="6"/>
    </row>
    <row r="62" spans="4:16" ht="15" customHeight="1">
      <c r="D62" s="6"/>
      <c r="E62" s="6"/>
      <c r="F62" s="6"/>
      <c r="N62" s="6"/>
      <c r="O62" s="6"/>
      <c r="P62" s="6"/>
    </row>
    <row r="63" spans="4:16" ht="15" customHeight="1">
      <c r="D63" s="6"/>
      <c r="E63" s="6"/>
      <c r="F63" s="6"/>
      <c r="N63" s="6"/>
      <c r="O63" s="6"/>
      <c r="P63" s="6"/>
    </row>
    <row r="64" spans="4:16" ht="15" customHeight="1">
      <c r="D64" s="6"/>
      <c r="E64" s="6"/>
      <c r="F64" s="6"/>
      <c r="N64" s="6"/>
      <c r="O64" s="6"/>
      <c r="P64" s="6"/>
    </row>
    <row r="65" spans="4:16" ht="15" customHeight="1">
      <c r="D65" s="6"/>
      <c r="E65" s="6"/>
      <c r="F65" s="6"/>
      <c r="N65" s="6"/>
      <c r="O65" s="6"/>
      <c r="P65" s="6"/>
    </row>
    <row r="66" spans="4:16" ht="15" customHeight="1">
      <c r="D66" s="6"/>
      <c r="E66" s="6"/>
      <c r="F66" s="6"/>
      <c r="N66" s="6"/>
      <c r="O66" s="6"/>
      <c r="P66" s="6"/>
    </row>
    <row r="67" spans="4:16" ht="15" customHeight="1">
      <c r="D67" s="6"/>
      <c r="E67" s="6"/>
      <c r="F67" s="6"/>
      <c r="N67" s="6"/>
      <c r="O67" s="6"/>
      <c r="P67" s="6"/>
    </row>
    <row r="68" spans="4:16" ht="15" customHeight="1">
      <c r="D68" s="6"/>
      <c r="E68" s="6"/>
      <c r="F68" s="6"/>
      <c r="N68" s="6"/>
      <c r="O68" s="6"/>
      <c r="P68" s="6"/>
    </row>
    <row r="69" spans="4:16" ht="15" customHeight="1">
      <c r="D69" s="6"/>
      <c r="E69" s="6"/>
      <c r="F69" s="6"/>
      <c r="N69" s="6"/>
      <c r="O69" s="6"/>
      <c r="P69" s="6"/>
    </row>
    <row r="70" spans="4:16" ht="15" customHeight="1">
      <c r="D70" s="6"/>
      <c r="E70" s="6"/>
      <c r="F70" s="6"/>
      <c r="N70" s="6"/>
      <c r="O70" s="6"/>
      <c r="P70" s="6"/>
    </row>
    <row r="71" spans="4:16" ht="15" customHeight="1">
      <c r="D71" s="6"/>
      <c r="E71" s="6"/>
      <c r="F71" s="6"/>
      <c r="N71" s="6"/>
      <c r="O71" s="6"/>
      <c r="P71" s="6"/>
    </row>
    <row r="72" spans="4:16" ht="15" customHeight="1">
      <c r="D72" s="6"/>
      <c r="E72" s="6"/>
      <c r="F72" s="6"/>
      <c r="N72" s="6"/>
      <c r="O72" s="6"/>
      <c r="P72" s="6"/>
    </row>
    <row r="73" spans="4:16" ht="15" customHeight="1">
      <c r="D73" s="6"/>
      <c r="E73" s="6"/>
      <c r="F73" s="6"/>
      <c r="N73" s="6"/>
      <c r="O73" s="6"/>
      <c r="P73" s="6"/>
    </row>
    <row r="74" spans="4:16" ht="15" customHeight="1">
      <c r="D74" s="6"/>
      <c r="E74" s="6"/>
      <c r="F74" s="6"/>
      <c r="N74" s="6"/>
      <c r="O74" s="6"/>
      <c r="P74" s="6"/>
    </row>
    <row r="75" spans="4:16" ht="15" customHeight="1">
      <c r="D75" s="6"/>
      <c r="E75" s="6"/>
      <c r="F75" s="6"/>
      <c r="N75" s="6"/>
      <c r="O75" s="6"/>
      <c r="P75" s="6"/>
    </row>
    <row r="76" spans="4:16" ht="15" customHeight="1">
      <c r="D76" s="6"/>
      <c r="E76" s="6"/>
      <c r="F76" s="6"/>
      <c r="N76" s="6"/>
      <c r="O76" s="6"/>
      <c r="P76" s="6"/>
    </row>
    <row r="77" spans="4:16" ht="15" customHeight="1">
      <c r="D77" s="6"/>
      <c r="E77" s="6"/>
      <c r="F77" s="6"/>
      <c r="N77" s="6"/>
      <c r="O77" s="6"/>
      <c r="P77" s="6"/>
    </row>
    <row r="78" spans="4:16" ht="15" customHeight="1">
      <c r="D78" s="6"/>
      <c r="E78" s="6"/>
      <c r="F78" s="6"/>
      <c r="N78" s="6"/>
      <c r="O78" s="6"/>
      <c r="P78" s="6"/>
    </row>
    <row r="79" spans="4:16" ht="15" customHeight="1">
      <c r="D79" s="6"/>
      <c r="E79" s="6"/>
      <c r="F79" s="6"/>
      <c r="N79" s="6"/>
      <c r="O79" s="6"/>
      <c r="P79" s="6"/>
    </row>
    <row r="80" spans="4:16" ht="15" customHeight="1">
      <c r="D80" s="6"/>
      <c r="E80" s="6"/>
      <c r="F80" s="6"/>
      <c r="N80" s="6"/>
      <c r="O80" s="6"/>
      <c r="P80" s="6"/>
    </row>
    <row r="81" spans="4:16">
      <c r="D81" s="6"/>
      <c r="E81" s="6"/>
      <c r="F81" s="6"/>
      <c r="N81" s="6"/>
      <c r="O81" s="6"/>
      <c r="P81" s="6"/>
    </row>
    <row r="82" spans="4:16">
      <c r="D82" s="6"/>
      <c r="E82" s="6"/>
      <c r="F82" s="6"/>
      <c r="N82" s="6"/>
      <c r="O82" s="6"/>
      <c r="P82" s="6"/>
    </row>
    <row r="83" spans="4:16">
      <c r="D83" s="6"/>
      <c r="E83" s="6"/>
      <c r="F83" s="6"/>
      <c r="N83" s="6"/>
      <c r="O83" s="6"/>
      <c r="P83" s="6"/>
    </row>
    <row r="84" spans="4:16">
      <c r="D84" s="6"/>
      <c r="E84" s="6"/>
      <c r="F84" s="6"/>
      <c r="N84" s="6"/>
      <c r="O84" s="6"/>
      <c r="P84" s="6"/>
    </row>
    <row r="85" spans="4:16">
      <c r="D85" s="6"/>
      <c r="E85" s="6"/>
      <c r="F85" s="6"/>
      <c r="N85" s="6"/>
      <c r="O85" s="6"/>
      <c r="P85" s="6"/>
    </row>
    <row r="86" spans="4:16">
      <c r="D86" s="6"/>
      <c r="E86" s="6"/>
      <c r="F86" s="6"/>
      <c r="N86" s="6"/>
      <c r="O86" s="6"/>
      <c r="P86" s="6"/>
    </row>
    <row r="87" spans="4:16">
      <c r="D87" s="6"/>
      <c r="E87" s="6"/>
      <c r="F87" s="6"/>
      <c r="N87" s="6"/>
      <c r="O87" s="6"/>
      <c r="P87" s="6"/>
    </row>
    <row r="88" spans="4:16">
      <c r="D88" s="6"/>
      <c r="E88" s="6"/>
      <c r="F88" s="6"/>
      <c r="N88" s="6"/>
      <c r="O88" s="6"/>
      <c r="P88" s="6"/>
    </row>
    <row r="89" spans="4:16">
      <c r="D89" s="6"/>
      <c r="E89" s="6"/>
      <c r="F89" s="6"/>
      <c r="N89" s="6"/>
      <c r="O89" s="6"/>
      <c r="P89" s="6"/>
    </row>
    <row r="90" spans="4:16">
      <c r="D90" s="6"/>
      <c r="E90" s="6"/>
      <c r="F90" s="6"/>
      <c r="N90" s="6"/>
      <c r="O90" s="6"/>
      <c r="P90" s="6"/>
    </row>
    <row r="91" spans="4:16">
      <c r="D91" s="6"/>
      <c r="E91" s="6"/>
      <c r="F91" s="6"/>
      <c r="N91" s="6"/>
      <c r="O91" s="6"/>
      <c r="P91" s="6"/>
    </row>
    <row r="92" spans="4:16">
      <c r="D92" s="6"/>
      <c r="E92" s="6"/>
      <c r="F92" s="6"/>
      <c r="N92" s="6"/>
      <c r="O92" s="6"/>
      <c r="P92" s="6"/>
    </row>
    <row r="93" spans="4:16">
      <c r="D93" s="6"/>
      <c r="E93" s="6"/>
      <c r="F93" s="6"/>
      <c r="N93" s="6"/>
      <c r="O93" s="6"/>
      <c r="P93" s="6"/>
    </row>
    <row r="94" spans="4:16">
      <c r="D94" s="6"/>
      <c r="E94" s="6"/>
      <c r="F94" s="6"/>
      <c r="N94" s="6"/>
      <c r="O94" s="6"/>
      <c r="P94" s="6"/>
    </row>
    <row r="95" spans="4:16">
      <c r="D95" s="6"/>
      <c r="E95" s="6"/>
      <c r="F95" s="6"/>
      <c r="N95" s="6"/>
      <c r="O95" s="6"/>
      <c r="P95" s="6"/>
    </row>
    <row r="96" spans="4:16">
      <c r="D96" s="6"/>
      <c r="E96" s="6"/>
      <c r="F96" s="6"/>
      <c r="N96" s="6"/>
      <c r="O96" s="6"/>
      <c r="P96" s="6"/>
    </row>
    <row r="97" spans="4:16">
      <c r="D97" s="6"/>
      <c r="E97" s="6"/>
      <c r="F97" s="6"/>
      <c r="N97" s="6"/>
      <c r="O97" s="6"/>
      <c r="P97" s="6"/>
    </row>
    <row r="98" spans="4:16">
      <c r="D98" s="6"/>
      <c r="E98" s="6"/>
      <c r="F98" s="6"/>
      <c r="N98" s="6"/>
      <c r="O98" s="6"/>
      <c r="P98" s="6"/>
    </row>
    <row r="99" spans="4:16">
      <c r="D99" s="6"/>
      <c r="E99" s="6"/>
      <c r="F99" s="6"/>
      <c r="N99" s="6"/>
      <c r="O99" s="6"/>
      <c r="P99" s="6"/>
    </row>
    <row r="100" spans="4:16">
      <c r="D100" s="6"/>
      <c r="E100" s="6"/>
      <c r="F100" s="6"/>
      <c r="N100" s="6"/>
      <c r="O100" s="6"/>
      <c r="P100" s="6"/>
    </row>
    <row r="101" spans="4:16">
      <c r="D101" s="6"/>
      <c r="E101" s="6"/>
      <c r="F101" s="6"/>
      <c r="N101" s="6"/>
      <c r="O101" s="6"/>
      <c r="P101" s="6"/>
    </row>
    <row r="102" spans="4:16">
      <c r="D102" s="6"/>
      <c r="E102" s="6"/>
      <c r="F102" s="6"/>
      <c r="N102" s="6"/>
      <c r="O102" s="6"/>
      <c r="P102" s="6"/>
    </row>
    <row r="103" spans="4:16">
      <c r="D103" s="6"/>
      <c r="E103" s="6"/>
      <c r="F103" s="6"/>
      <c r="N103" s="6"/>
      <c r="O103" s="6"/>
      <c r="P103" s="6"/>
    </row>
    <row r="104" spans="4:16">
      <c r="D104" s="6"/>
      <c r="E104" s="6"/>
      <c r="F104" s="6"/>
      <c r="N104" s="6"/>
      <c r="O104" s="6"/>
      <c r="P104" s="6"/>
    </row>
    <row r="105" spans="4:16">
      <c r="D105" s="6"/>
      <c r="E105" s="6"/>
      <c r="F105" s="6"/>
      <c r="N105" s="6"/>
      <c r="O105" s="6"/>
      <c r="P105" s="6"/>
    </row>
    <row r="106" spans="4:16">
      <c r="D106" s="6"/>
      <c r="E106" s="6"/>
      <c r="F106" s="6"/>
      <c r="N106" s="6"/>
      <c r="O106" s="6"/>
      <c r="P106" s="6"/>
    </row>
    <row r="107" spans="4:16">
      <c r="D107" s="6"/>
      <c r="E107" s="6"/>
      <c r="F107" s="6"/>
      <c r="N107" s="6"/>
      <c r="O107" s="6"/>
      <c r="P107" s="6"/>
    </row>
    <row r="108" spans="4:16">
      <c r="D108" s="6"/>
      <c r="E108" s="6"/>
      <c r="F108" s="6"/>
      <c r="N108" s="6"/>
      <c r="O108" s="6"/>
      <c r="P108" s="6"/>
    </row>
    <row r="109" spans="4:16">
      <c r="D109" s="6"/>
      <c r="E109" s="6"/>
      <c r="F109" s="6"/>
      <c r="N109" s="6"/>
      <c r="O109" s="6"/>
      <c r="P109" s="6"/>
    </row>
    <row r="110" spans="4:16">
      <c r="D110" s="6"/>
      <c r="E110" s="6"/>
      <c r="F110" s="6"/>
      <c r="N110" s="6"/>
      <c r="O110" s="6"/>
      <c r="P110" s="6"/>
    </row>
    <row r="111" spans="4:16">
      <c r="D111" s="6"/>
      <c r="E111" s="6"/>
      <c r="F111" s="6"/>
      <c r="N111" s="6"/>
      <c r="O111" s="6"/>
      <c r="P111" s="6"/>
    </row>
    <row r="112" spans="4:16">
      <c r="D112" s="6"/>
      <c r="E112" s="6"/>
      <c r="F112" s="6"/>
      <c r="N112" s="6"/>
      <c r="O112" s="6"/>
      <c r="P112" s="6"/>
    </row>
    <row r="113" spans="4:16">
      <c r="D113" s="6"/>
      <c r="E113" s="6"/>
      <c r="F113" s="6"/>
      <c r="N113" s="6"/>
      <c r="O113" s="6"/>
      <c r="P113" s="6"/>
    </row>
    <row r="114" spans="4:16">
      <c r="D114" s="6"/>
      <c r="E114" s="6"/>
      <c r="F114" s="6"/>
      <c r="N114" s="6"/>
      <c r="O114" s="6"/>
      <c r="P114" s="6"/>
    </row>
    <row r="115" spans="4:16">
      <c r="D115" s="6"/>
      <c r="E115" s="6"/>
      <c r="F115" s="6"/>
      <c r="N115" s="6"/>
      <c r="O115" s="6"/>
      <c r="P115" s="6"/>
    </row>
    <row r="116" spans="4:16">
      <c r="D116" s="6"/>
      <c r="E116" s="6"/>
      <c r="F116" s="6"/>
      <c r="N116" s="6"/>
      <c r="O116" s="6"/>
      <c r="P116" s="6"/>
    </row>
    <row r="117" spans="4:16">
      <c r="D117" s="6"/>
      <c r="E117" s="6"/>
      <c r="F117" s="6"/>
      <c r="N117" s="6"/>
      <c r="O117" s="6"/>
      <c r="P117" s="6"/>
    </row>
    <row r="118" spans="4:16">
      <c r="D118" s="6"/>
      <c r="E118" s="6"/>
      <c r="F118" s="6"/>
      <c r="N118" s="6"/>
      <c r="O118" s="6"/>
      <c r="P118" s="6"/>
    </row>
    <row r="119" spans="4:16">
      <c r="D119" s="6"/>
      <c r="E119" s="6"/>
      <c r="F119" s="6"/>
      <c r="N119" s="6"/>
      <c r="O119" s="6"/>
      <c r="P119" s="6"/>
    </row>
    <row r="120" spans="4:16">
      <c r="D120" s="6"/>
      <c r="E120" s="6"/>
      <c r="F120" s="6"/>
      <c r="N120" s="6"/>
      <c r="O120" s="6"/>
      <c r="P120" s="6"/>
    </row>
    <row r="121" spans="4:16">
      <c r="D121" s="6"/>
      <c r="E121" s="6"/>
      <c r="F121" s="6"/>
      <c r="N121" s="6"/>
      <c r="O121" s="6"/>
      <c r="P121" s="6"/>
    </row>
    <row r="122" spans="4:16">
      <c r="D122" s="6"/>
      <c r="E122" s="6"/>
      <c r="F122" s="6"/>
      <c r="N122" s="6"/>
      <c r="O122" s="6"/>
      <c r="P122" s="6"/>
    </row>
    <row r="123" spans="4:16">
      <c r="E123" s="6"/>
      <c r="F123" s="6"/>
      <c r="L123" s="13"/>
      <c r="N123" s="6"/>
      <c r="O123" s="6"/>
      <c r="P123" s="6"/>
    </row>
    <row r="124" spans="4:16">
      <c r="E124" s="6"/>
      <c r="F124" s="6"/>
      <c r="L124" s="13"/>
      <c r="N124" s="6"/>
      <c r="O124" s="6"/>
      <c r="P124" s="6"/>
    </row>
    <row r="125" spans="4:16">
      <c r="E125" s="6"/>
      <c r="F125" s="6"/>
      <c r="L125" s="13"/>
      <c r="N125" s="6"/>
      <c r="O125" s="6"/>
      <c r="P125" s="6"/>
    </row>
    <row r="126" spans="4:16">
      <c r="E126" s="6"/>
      <c r="F126" s="6"/>
      <c r="L126" s="13"/>
      <c r="N126" s="6"/>
      <c r="O126" s="6"/>
      <c r="P126" s="6"/>
    </row>
    <row r="127" spans="4:16">
      <c r="E127" s="6"/>
      <c r="F127" s="6"/>
      <c r="L127" s="13"/>
      <c r="N127" s="6"/>
      <c r="O127" s="6"/>
      <c r="P127" s="6"/>
    </row>
    <row r="128" spans="4:16">
      <c r="E128" s="6"/>
      <c r="F128" s="6"/>
      <c r="L128" s="13"/>
      <c r="N128" s="6"/>
      <c r="O128" s="6"/>
      <c r="P128" s="6"/>
    </row>
    <row r="129" spans="5:16">
      <c r="E129" s="6"/>
      <c r="F129" s="6"/>
      <c r="L129" s="13"/>
      <c r="N129" s="6"/>
      <c r="O129" s="6"/>
      <c r="P129" s="6"/>
    </row>
    <row r="130" spans="5:16">
      <c r="E130" s="6"/>
      <c r="F130" s="6"/>
      <c r="L130" s="13"/>
      <c r="N130" s="6"/>
      <c r="O130" s="6"/>
      <c r="P130" s="6"/>
    </row>
    <row r="131" spans="5:16">
      <c r="E131" s="6"/>
      <c r="F131" s="6"/>
      <c r="L131" s="13"/>
      <c r="N131" s="6"/>
      <c r="O131" s="6"/>
      <c r="P131" s="6"/>
    </row>
    <row r="132" spans="5:16">
      <c r="E132" s="6"/>
      <c r="F132" s="6"/>
      <c r="L132" s="13"/>
      <c r="N132" s="6"/>
      <c r="O132" s="6"/>
      <c r="P132" s="6"/>
    </row>
    <row r="133" spans="5:16">
      <c r="E133" s="6"/>
      <c r="F133" s="6"/>
      <c r="L133" s="13"/>
      <c r="N133" s="6"/>
      <c r="O133" s="6"/>
      <c r="P133" s="6"/>
    </row>
    <row r="134" spans="5:16">
      <c r="E134" s="6"/>
      <c r="F134" s="6"/>
      <c r="L134" s="13"/>
      <c r="N134" s="6"/>
      <c r="O134" s="6"/>
      <c r="P134" s="6"/>
    </row>
    <row r="135" spans="5:16">
      <c r="E135" s="6"/>
      <c r="F135" s="6"/>
      <c r="L135" s="13"/>
      <c r="N135" s="6"/>
      <c r="O135" s="6"/>
      <c r="P135" s="6"/>
    </row>
    <row r="136" spans="5:16">
      <c r="E136" s="6"/>
      <c r="F136" s="6"/>
      <c r="L136" s="13"/>
      <c r="N136" s="6"/>
      <c r="O136" s="6"/>
      <c r="P136" s="6"/>
    </row>
    <row r="137" spans="5:16">
      <c r="E137" s="6"/>
      <c r="F137" s="6"/>
      <c r="L137" s="13"/>
      <c r="N137" s="6"/>
      <c r="O137" s="6"/>
      <c r="P137" s="6"/>
    </row>
    <row r="138" spans="5:16">
      <c r="E138" s="6"/>
      <c r="F138" s="6"/>
      <c r="L138" s="13"/>
      <c r="N138" s="6"/>
      <c r="O138" s="6"/>
      <c r="P138" s="6"/>
    </row>
    <row r="139" spans="5:16">
      <c r="E139" s="6"/>
      <c r="F139" s="6"/>
      <c r="L139" s="13"/>
      <c r="N139" s="6"/>
      <c r="O139" s="6"/>
      <c r="P139" s="6"/>
    </row>
    <row r="140" spans="5:16">
      <c r="E140" s="6"/>
      <c r="F140" s="6"/>
      <c r="L140" s="13"/>
      <c r="N140" s="6"/>
      <c r="O140" s="6"/>
      <c r="P140" s="6"/>
    </row>
    <row r="141" spans="5:16">
      <c r="E141" s="6"/>
      <c r="F141" s="6"/>
      <c r="L141" s="13"/>
      <c r="N141" s="6"/>
      <c r="O141" s="6"/>
      <c r="P141" s="6"/>
    </row>
    <row r="142" spans="5:16">
      <c r="E142" s="6"/>
      <c r="F142" s="6"/>
      <c r="L142" s="13"/>
      <c r="N142" s="6"/>
      <c r="O142" s="6"/>
      <c r="P142" s="6"/>
    </row>
    <row r="143" spans="5:16">
      <c r="E143" s="6"/>
      <c r="F143" s="6"/>
      <c r="L143" s="13"/>
      <c r="N143" s="6"/>
      <c r="O143" s="6"/>
      <c r="P143" s="6"/>
    </row>
    <row r="144" spans="5:16">
      <c r="E144" s="6"/>
      <c r="F144" s="6"/>
      <c r="L144" s="13"/>
      <c r="N144" s="6"/>
      <c r="O144" s="6"/>
      <c r="P144" s="6"/>
    </row>
    <row r="145" spans="5:16">
      <c r="E145" s="6"/>
      <c r="F145" s="6"/>
      <c r="L145" s="13"/>
      <c r="N145" s="6"/>
      <c r="O145" s="6"/>
      <c r="P145" s="6"/>
    </row>
    <row r="146" spans="5:16">
      <c r="E146" s="6"/>
      <c r="F146" s="6"/>
      <c r="L146" s="13"/>
      <c r="N146" s="6"/>
      <c r="O146" s="6"/>
      <c r="P146" s="6"/>
    </row>
    <row r="147" spans="5:16">
      <c r="E147" s="6"/>
      <c r="F147" s="6"/>
      <c r="L147" s="13"/>
      <c r="N147" s="6"/>
      <c r="O147" s="6"/>
      <c r="P147" s="6"/>
    </row>
    <row r="148" spans="5:16">
      <c r="E148" s="6"/>
      <c r="F148" s="6"/>
      <c r="L148" s="13"/>
      <c r="N148" s="6"/>
      <c r="O148" s="6"/>
      <c r="P148" s="6"/>
    </row>
    <row r="149" spans="5:16">
      <c r="E149" s="6"/>
      <c r="F149" s="6"/>
      <c r="L149" s="13"/>
      <c r="N149" s="6"/>
      <c r="O149" s="6"/>
      <c r="P149" s="6"/>
    </row>
    <row r="150" spans="5:16">
      <c r="E150" s="6"/>
      <c r="F150" s="6"/>
      <c r="L150" s="13"/>
      <c r="N150" s="6"/>
      <c r="O150" s="6"/>
      <c r="P150" s="6"/>
    </row>
    <row r="151" spans="5:16">
      <c r="E151" s="6"/>
      <c r="F151" s="6"/>
      <c r="L151" s="13"/>
      <c r="N151" s="6"/>
      <c r="O151" s="6"/>
      <c r="P151" s="6"/>
    </row>
    <row r="152" spans="5:16">
      <c r="E152" s="6"/>
      <c r="F152" s="6"/>
      <c r="L152" s="13"/>
      <c r="N152" s="6"/>
      <c r="O152" s="6"/>
      <c r="P152" s="6"/>
    </row>
    <row r="153" spans="5:16">
      <c r="E153" s="6"/>
      <c r="F153" s="6"/>
      <c r="L153" s="13"/>
      <c r="N153" s="6"/>
      <c r="O153" s="6"/>
      <c r="P153" s="6"/>
    </row>
    <row r="154" spans="5:16">
      <c r="E154" s="6"/>
      <c r="F154" s="6"/>
      <c r="L154" s="13"/>
      <c r="N154" s="6"/>
      <c r="O154" s="6"/>
      <c r="P154" s="6"/>
    </row>
    <row r="155" spans="5:16">
      <c r="E155" s="6"/>
      <c r="F155" s="6"/>
      <c r="L155" s="13"/>
      <c r="N155" s="6"/>
      <c r="O155" s="6"/>
      <c r="P155" s="6"/>
    </row>
    <row r="156" spans="5:16">
      <c r="E156" s="6"/>
      <c r="F156" s="6"/>
      <c r="L156" s="13"/>
      <c r="N156" s="6"/>
      <c r="O156" s="6"/>
      <c r="P156" s="6"/>
    </row>
    <row r="157" spans="5:16">
      <c r="E157" s="6"/>
      <c r="F157" s="6"/>
      <c r="L157" s="13"/>
      <c r="N157" s="6"/>
      <c r="O157" s="6"/>
      <c r="P157" s="6"/>
    </row>
    <row r="158" spans="5:16">
      <c r="E158" s="6"/>
      <c r="F158" s="6"/>
      <c r="L158" s="13"/>
      <c r="N158" s="6"/>
      <c r="O158" s="6"/>
      <c r="P158" s="6"/>
    </row>
    <row r="159" spans="5:16">
      <c r="E159" s="6"/>
      <c r="F159" s="6"/>
      <c r="L159" s="13"/>
      <c r="N159" s="6"/>
      <c r="O159" s="6"/>
      <c r="P159" s="6"/>
    </row>
    <row r="160" spans="5:16">
      <c r="E160" s="6"/>
      <c r="F160" s="6"/>
      <c r="L160" s="13"/>
      <c r="N160" s="6"/>
      <c r="O160" s="6"/>
      <c r="P160" s="6"/>
    </row>
    <row r="161" spans="5:16">
      <c r="E161" s="6"/>
      <c r="F161" s="6"/>
      <c r="L161" s="13"/>
      <c r="N161" s="6"/>
      <c r="O161" s="6"/>
      <c r="P161" s="6"/>
    </row>
    <row r="162" spans="5:16">
      <c r="E162" s="6"/>
      <c r="F162" s="6"/>
      <c r="L162" s="13"/>
      <c r="N162" s="6"/>
      <c r="O162" s="6"/>
      <c r="P162" s="6"/>
    </row>
    <row r="163" spans="5:16">
      <c r="E163" s="6"/>
      <c r="F163" s="6"/>
      <c r="L163" s="13"/>
      <c r="N163" s="6"/>
      <c r="O163" s="6"/>
      <c r="P163" s="6"/>
    </row>
    <row r="164" spans="5:16">
      <c r="E164" s="6"/>
      <c r="F164" s="6"/>
      <c r="L164" s="13"/>
      <c r="N164" s="6"/>
      <c r="O164" s="6"/>
      <c r="P164" s="6"/>
    </row>
    <row r="165" spans="5:16">
      <c r="E165" s="6"/>
      <c r="F165" s="6"/>
      <c r="L165" s="13"/>
      <c r="N165" s="6"/>
      <c r="O165" s="6"/>
      <c r="P165" s="6"/>
    </row>
    <row r="166" spans="5:16">
      <c r="E166" s="6"/>
      <c r="F166" s="6"/>
      <c r="L166" s="13"/>
      <c r="N166" s="6"/>
      <c r="O166" s="6"/>
      <c r="P166" s="6"/>
    </row>
    <row r="167" spans="5:16">
      <c r="E167" s="6"/>
      <c r="F167" s="6"/>
      <c r="L167" s="13"/>
      <c r="N167" s="6"/>
      <c r="O167" s="6"/>
      <c r="P167" s="6"/>
    </row>
    <row r="168" spans="5:16">
      <c r="E168" s="6"/>
      <c r="F168" s="6"/>
      <c r="L168" s="13"/>
      <c r="N168" s="6"/>
      <c r="O168" s="6"/>
      <c r="P168" s="6"/>
    </row>
    <row r="169" spans="5:16">
      <c r="E169" s="6"/>
      <c r="F169" s="6"/>
      <c r="L169" s="13"/>
      <c r="N169" s="6"/>
      <c r="O169" s="6"/>
      <c r="P169" s="6"/>
    </row>
    <row r="170" spans="5:16">
      <c r="E170" s="6"/>
      <c r="F170" s="6"/>
      <c r="L170" s="13"/>
      <c r="N170" s="6"/>
      <c r="O170" s="6"/>
      <c r="P170" s="6"/>
    </row>
    <row r="171" spans="5:16">
      <c r="E171" s="6"/>
      <c r="F171" s="6"/>
      <c r="L171" s="13"/>
      <c r="N171" s="6"/>
      <c r="O171" s="6"/>
      <c r="P171" s="6"/>
    </row>
    <row r="172" spans="5:16">
      <c r="E172" s="6"/>
      <c r="F172" s="6"/>
      <c r="L172" s="13"/>
      <c r="N172" s="6"/>
      <c r="O172" s="6"/>
      <c r="P172" s="6"/>
    </row>
    <row r="173" spans="5:16">
      <c r="E173" s="6"/>
      <c r="F173" s="6"/>
      <c r="L173" s="13"/>
      <c r="N173" s="6"/>
      <c r="O173" s="6"/>
      <c r="P173" s="6"/>
    </row>
    <row r="174" spans="5:16">
      <c r="E174" s="6"/>
      <c r="F174" s="6"/>
      <c r="L174" s="13"/>
      <c r="N174" s="6"/>
      <c r="O174" s="6"/>
      <c r="P174" s="6"/>
    </row>
    <row r="175" spans="5:16">
      <c r="E175" s="6"/>
      <c r="F175" s="6"/>
      <c r="L175" s="13"/>
      <c r="N175" s="6"/>
      <c r="O175" s="6"/>
      <c r="P175" s="6"/>
    </row>
    <row r="176" spans="5:16">
      <c r="E176" s="6"/>
      <c r="F176" s="6"/>
      <c r="L176" s="13"/>
      <c r="N176" s="6"/>
      <c r="O176" s="6"/>
      <c r="P176" s="6"/>
    </row>
    <row r="177" spans="5:16">
      <c r="E177" s="6"/>
      <c r="F177" s="6"/>
      <c r="L177" s="13"/>
      <c r="N177" s="6"/>
      <c r="O177" s="6"/>
      <c r="P177" s="6"/>
    </row>
    <row r="178" spans="5:16">
      <c r="E178" s="6"/>
      <c r="F178" s="6"/>
      <c r="L178" s="13"/>
      <c r="N178" s="6"/>
      <c r="O178" s="6"/>
      <c r="P178" s="6"/>
    </row>
    <row r="179" spans="5:16">
      <c r="E179" s="6"/>
      <c r="F179" s="6"/>
      <c r="L179" s="13"/>
      <c r="N179" s="6"/>
      <c r="O179" s="6"/>
      <c r="P179" s="6"/>
    </row>
    <row r="180" spans="5:16">
      <c r="E180" s="6"/>
      <c r="F180" s="6"/>
      <c r="L180" s="13"/>
      <c r="N180" s="6"/>
      <c r="O180" s="6"/>
      <c r="P180" s="6"/>
    </row>
    <row r="181" spans="5:16">
      <c r="E181" s="6"/>
      <c r="F181" s="6"/>
      <c r="L181" s="13"/>
      <c r="N181" s="6"/>
      <c r="O181" s="6"/>
      <c r="P181" s="6"/>
    </row>
    <row r="182" spans="5:16">
      <c r="E182" s="6"/>
      <c r="F182" s="6"/>
      <c r="L182" s="13"/>
      <c r="N182" s="6"/>
      <c r="O182" s="6"/>
      <c r="P182" s="6"/>
    </row>
    <row r="183" spans="5:16">
      <c r="E183" s="6"/>
      <c r="F183" s="6"/>
      <c r="L183" s="13"/>
      <c r="N183" s="6"/>
      <c r="O183" s="6"/>
      <c r="P183" s="6"/>
    </row>
    <row r="184" spans="5:16">
      <c r="E184" s="6"/>
      <c r="F184" s="6"/>
      <c r="L184" s="13"/>
      <c r="N184" s="6"/>
      <c r="O184" s="6"/>
      <c r="P184" s="6"/>
    </row>
    <row r="185" spans="5:16">
      <c r="E185" s="6"/>
      <c r="F185" s="6"/>
      <c r="L185" s="13"/>
      <c r="N185" s="6"/>
      <c r="O185" s="6"/>
      <c r="P185" s="6"/>
    </row>
    <row r="186" spans="5:16">
      <c r="E186" s="6"/>
      <c r="F186" s="6"/>
      <c r="L186" s="13"/>
      <c r="N186" s="6"/>
      <c r="O186" s="6"/>
      <c r="P186" s="6"/>
    </row>
    <row r="187" spans="5:16">
      <c r="E187" s="6"/>
      <c r="F187" s="6"/>
      <c r="L187" s="13"/>
      <c r="N187" s="6"/>
      <c r="O187" s="6"/>
      <c r="P187" s="6"/>
    </row>
    <row r="188" spans="5:16">
      <c r="E188" s="6"/>
      <c r="F188" s="6"/>
      <c r="L188" s="13"/>
      <c r="N188" s="6"/>
      <c r="O188" s="6"/>
      <c r="P188" s="6"/>
    </row>
    <row r="189" spans="5:16">
      <c r="E189" s="6"/>
      <c r="F189" s="6"/>
      <c r="L189" s="13"/>
      <c r="N189" s="6"/>
      <c r="O189" s="6"/>
      <c r="P189" s="6"/>
    </row>
    <row r="190" spans="5:16">
      <c r="E190" s="6"/>
      <c r="F190" s="6"/>
      <c r="L190" s="13"/>
      <c r="N190" s="6"/>
      <c r="O190" s="6"/>
      <c r="P190" s="6"/>
    </row>
    <row r="191" spans="5:16">
      <c r="E191" s="6"/>
      <c r="F191" s="6"/>
      <c r="L191" s="13"/>
      <c r="N191" s="6"/>
      <c r="O191" s="6"/>
      <c r="P191" s="6"/>
    </row>
    <row r="192" spans="5:16">
      <c r="E192" s="6"/>
      <c r="F192" s="6"/>
      <c r="L192" s="13"/>
      <c r="N192" s="6"/>
      <c r="O192" s="6"/>
      <c r="P192" s="6"/>
    </row>
    <row r="193" spans="5:16">
      <c r="E193" s="6"/>
      <c r="F193" s="6"/>
      <c r="L193" s="13"/>
      <c r="N193" s="6"/>
      <c r="O193" s="6"/>
      <c r="P193" s="6"/>
    </row>
    <row r="194" spans="5:16">
      <c r="E194" s="6"/>
      <c r="F194" s="6"/>
      <c r="L194" s="13"/>
      <c r="N194" s="6"/>
      <c r="O194" s="6"/>
      <c r="P194" s="6"/>
    </row>
    <row r="195" spans="5:16">
      <c r="E195" s="6"/>
      <c r="F195" s="6"/>
      <c r="L195" s="13"/>
      <c r="N195" s="6"/>
      <c r="O195" s="6"/>
      <c r="P195" s="6"/>
    </row>
    <row r="196" spans="5:16">
      <c r="E196" s="6"/>
      <c r="F196" s="6"/>
      <c r="L196" s="13"/>
      <c r="N196" s="6"/>
      <c r="O196" s="6"/>
      <c r="P196" s="6"/>
    </row>
    <row r="197" spans="5:16">
      <c r="E197" s="6"/>
      <c r="F197" s="6"/>
      <c r="L197" s="13"/>
      <c r="N197" s="6"/>
      <c r="O197" s="6"/>
      <c r="P197" s="6"/>
    </row>
    <row r="198" spans="5:16">
      <c r="E198" s="6"/>
      <c r="F198" s="6"/>
      <c r="L198" s="13"/>
      <c r="N198" s="6"/>
      <c r="O198" s="6"/>
      <c r="P198" s="6"/>
    </row>
    <row r="199" spans="5:16">
      <c r="E199" s="6"/>
      <c r="F199" s="6"/>
      <c r="L199" s="13"/>
      <c r="N199" s="6"/>
      <c r="O199" s="6"/>
      <c r="P199" s="6"/>
    </row>
    <row r="200" spans="5:16">
      <c r="E200" s="6"/>
      <c r="F200" s="6"/>
      <c r="L200" s="13"/>
      <c r="N200" s="6"/>
      <c r="O200" s="6"/>
      <c r="P200" s="6"/>
    </row>
    <row r="201" spans="5:16">
      <c r="E201" s="6"/>
      <c r="F201" s="6"/>
      <c r="L201" s="13"/>
      <c r="N201" s="6"/>
      <c r="O201" s="6"/>
      <c r="P201" s="6"/>
    </row>
    <row r="202" spans="5:16">
      <c r="E202" s="6"/>
      <c r="F202" s="6"/>
      <c r="L202" s="13"/>
      <c r="N202" s="6"/>
      <c r="O202" s="6"/>
      <c r="P202" s="6"/>
    </row>
    <row r="203" spans="5:16">
      <c r="E203" s="6"/>
      <c r="F203" s="6"/>
      <c r="L203" s="13"/>
      <c r="N203" s="6"/>
      <c r="O203" s="6"/>
      <c r="P203" s="6"/>
    </row>
    <row r="204" spans="5:16">
      <c r="E204" s="6"/>
      <c r="F204" s="6"/>
      <c r="L204" s="13"/>
      <c r="N204" s="6"/>
      <c r="O204" s="6"/>
      <c r="P204" s="6"/>
    </row>
    <row r="205" spans="5:16">
      <c r="E205" s="6"/>
      <c r="F205" s="6"/>
      <c r="L205" s="13"/>
      <c r="N205" s="6"/>
      <c r="O205" s="6"/>
      <c r="P205" s="6"/>
    </row>
    <row r="206" spans="5:16">
      <c r="E206" s="6"/>
      <c r="F206" s="6"/>
      <c r="L206" s="13"/>
      <c r="N206" s="6"/>
      <c r="O206" s="6"/>
      <c r="P206" s="6"/>
    </row>
    <row r="207" spans="5:16">
      <c r="E207" s="6"/>
      <c r="F207" s="6"/>
      <c r="L207" s="13"/>
      <c r="N207" s="6"/>
      <c r="O207" s="6"/>
      <c r="P207" s="6"/>
    </row>
    <row r="208" spans="5:16">
      <c r="E208" s="6"/>
      <c r="F208" s="6"/>
      <c r="L208" s="13"/>
      <c r="N208" s="6"/>
      <c r="O208" s="6"/>
      <c r="P208" s="6"/>
    </row>
    <row r="209" spans="5:16">
      <c r="E209" s="6"/>
      <c r="F209" s="6"/>
      <c r="L209" s="13"/>
      <c r="N209" s="6"/>
      <c r="O209" s="6"/>
      <c r="P209" s="6"/>
    </row>
    <row r="210" spans="5:16">
      <c r="E210" s="6"/>
      <c r="F210" s="6"/>
      <c r="L210" s="13"/>
      <c r="N210" s="6"/>
      <c r="O210" s="6"/>
      <c r="P210" s="6"/>
    </row>
    <row r="211" spans="5:16">
      <c r="E211" s="6"/>
      <c r="F211" s="6"/>
      <c r="L211" s="13"/>
      <c r="N211" s="6"/>
      <c r="O211" s="6"/>
      <c r="P211" s="6"/>
    </row>
    <row r="212" spans="5:16">
      <c r="E212" s="6"/>
      <c r="F212" s="6"/>
      <c r="L212" s="13"/>
      <c r="N212" s="6"/>
      <c r="O212" s="6"/>
      <c r="P212" s="6"/>
    </row>
    <row r="213" spans="5:16">
      <c r="E213" s="6"/>
      <c r="F213" s="6"/>
      <c r="L213" s="13"/>
      <c r="N213" s="6"/>
      <c r="O213" s="6"/>
      <c r="P213" s="6"/>
    </row>
    <row r="214" spans="5:16">
      <c r="E214" s="6"/>
      <c r="F214" s="6"/>
      <c r="L214" s="13"/>
      <c r="N214" s="6"/>
      <c r="O214" s="6"/>
      <c r="P214" s="6"/>
    </row>
    <row r="215" spans="5:16">
      <c r="E215" s="6"/>
      <c r="F215" s="6"/>
      <c r="L215" s="13"/>
      <c r="N215" s="6"/>
      <c r="O215" s="6"/>
      <c r="P215" s="6"/>
    </row>
    <row r="216" spans="5:16">
      <c r="E216" s="6"/>
      <c r="F216" s="6"/>
      <c r="L216" s="13"/>
      <c r="N216" s="6"/>
      <c r="O216" s="6"/>
      <c r="P216" s="6"/>
    </row>
    <row r="217" spans="5:16">
      <c r="E217" s="6"/>
      <c r="F217" s="6"/>
      <c r="L217" s="13"/>
      <c r="N217" s="6"/>
      <c r="O217" s="6"/>
      <c r="P217" s="6"/>
    </row>
    <row r="218" spans="5:16">
      <c r="E218" s="6"/>
      <c r="F218" s="6"/>
      <c r="L218" s="13"/>
      <c r="N218" s="6"/>
      <c r="O218" s="6"/>
      <c r="P218" s="6"/>
    </row>
    <row r="219" spans="5:16">
      <c r="E219" s="6"/>
      <c r="F219" s="6"/>
      <c r="L219" s="13"/>
      <c r="N219" s="6"/>
      <c r="O219" s="6"/>
      <c r="P219" s="6"/>
    </row>
    <row r="220" spans="5:16">
      <c r="E220" s="6"/>
      <c r="F220" s="6"/>
      <c r="L220" s="13"/>
      <c r="N220" s="6"/>
      <c r="O220" s="6"/>
      <c r="P220" s="6"/>
    </row>
    <row r="221" spans="5:16">
      <c r="E221" s="6"/>
      <c r="F221" s="6"/>
      <c r="L221" s="13"/>
      <c r="N221" s="6"/>
      <c r="O221" s="6"/>
      <c r="P221" s="6"/>
    </row>
    <row r="222" spans="5:16">
      <c r="E222" s="6"/>
      <c r="F222" s="6"/>
      <c r="L222" s="13"/>
      <c r="N222" s="6"/>
      <c r="O222" s="6"/>
      <c r="P222" s="6"/>
    </row>
    <row r="223" spans="5:16">
      <c r="E223" s="6"/>
      <c r="F223" s="6"/>
      <c r="L223" s="13"/>
      <c r="N223" s="6"/>
      <c r="O223" s="6"/>
      <c r="P223" s="6"/>
    </row>
    <row r="224" spans="5:16">
      <c r="E224" s="6"/>
      <c r="F224" s="6"/>
      <c r="L224" s="13"/>
      <c r="N224" s="6"/>
      <c r="O224" s="6"/>
      <c r="P224" s="6"/>
    </row>
    <row r="225" spans="5:16">
      <c r="E225" s="6"/>
      <c r="F225" s="6"/>
      <c r="L225" s="13"/>
      <c r="N225" s="6"/>
      <c r="O225" s="6"/>
      <c r="P225" s="6"/>
    </row>
    <row r="226" spans="5:16">
      <c r="E226" s="6"/>
      <c r="F226" s="6"/>
      <c r="L226" s="13"/>
      <c r="N226" s="6"/>
      <c r="O226" s="6"/>
      <c r="P226" s="6"/>
    </row>
    <row r="227" spans="5:16">
      <c r="E227" s="6"/>
      <c r="F227" s="6"/>
      <c r="L227" s="13"/>
      <c r="N227" s="6"/>
      <c r="O227" s="6"/>
      <c r="P227" s="6"/>
    </row>
    <row r="228" spans="5:16">
      <c r="E228" s="6"/>
      <c r="F228" s="6"/>
      <c r="L228" s="13"/>
      <c r="N228" s="6"/>
      <c r="O228" s="6"/>
      <c r="P228" s="6"/>
    </row>
    <row r="229" spans="5:16">
      <c r="E229" s="6"/>
      <c r="F229" s="6"/>
      <c r="L229" s="13"/>
      <c r="N229" s="6"/>
      <c r="O229" s="6"/>
      <c r="P229" s="6"/>
    </row>
    <row r="230" spans="5:16">
      <c r="E230" s="6"/>
      <c r="F230" s="6"/>
      <c r="L230" s="13"/>
      <c r="N230" s="6"/>
      <c r="O230" s="6"/>
      <c r="P230" s="6"/>
    </row>
    <row r="231" spans="5:16">
      <c r="E231" s="6"/>
      <c r="F231" s="6"/>
      <c r="L231" s="13"/>
      <c r="N231" s="6"/>
      <c r="O231" s="6"/>
      <c r="P231" s="6"/>
    </row>
    <row r="232" spans="5:16">
      <c r="E232" s="6"/>
      <c r="F232" s="6"/>
      <c r="L232" s="13"/>
      <c r="N232" s="6"/>
      <c r="O232" s="6"/>
      <c r="P232" s="6"/>
    </row>
    <row r="233" spans="5:16">
      <c r="E233" s="6"/>
      <c r="F233" s="6"/>
      <c r="L233" s="13"/>
      <c r="N233" s="6"/>
      <c r="O233" s="6"/>
      <c r="P233" s="6"/>
    </row>
    <row r="234" spans="5:16">
      <c r="E234" s="6"/>
      <c r="F234" s="6"/>
      <c r="L234" s="13"/>
      <c r="N234" s="6"/>
      <c r="O234" s="6"/>
      <c r="P234" s="6"/>
    </row>
    <row r="235" spans="5:16">
      <c r="E235" s="6"/>
      <c r="F235" s="6"/>
      <c r="L235" s="13"/>
      <c r="N235" s="6"/>
      <c r="O235" s="6"/>
      <c r="P235" s="6"/>
    </row>
    <row r="236" spans="5:16">
      <c r="E236" s="6"/>
      <c r="F236" s="6"/>
      <c r="L236" s="13"/>
      <c r="N236" s="6"/>
      <c r="O236" s="6"/>
      <c r="P236" s="6"/>
    </row>
    <row r="237" spans="5:16">
      <c r="E237" s="6"/>
      <c r="F237" s="6"/>
      <c r="L237" s="13"/>
      <c r="N237" s="6"/>
      <c r="O237" s="6"/>
      <c r="P237" s="6"/>
    </row>
    <row r="238" spans="5:16">
      <c r="E238" s="6"/>
      <c r="F238" s="6"/>
      <c r="L238" s="13"/>
      <c r="N238" s="6"/>
      <c r="O238" s="6"/>
      <c r="P238" s="6"/>
    </row>
    <row r="239" spans="5:16">
      <c r="E239" s="6"/>
      <c r="F239" s="6"/>
      <c r="L239" s="13"/>
      <c r="N239" s="6"/>
      <c r="O239" s="6"/>
      <c r="P239" s="6"/>
    </row>
    <row r="240" spans="5:16">
      <c r="E240" s="6"/>
      <c r="F240" s="6"/>
      <c r="L240" s="13"/>
      <c r="N240" s="6"/>
      <c r="O240" s="6"/>
      <c r="P240" s="6"/>
    </row>
    <row r="241" spans="5:16">
      <c r="E241" s="6"/>
      <c r="F241" s="6"/>
      <c r="L241" s="13"/>
      <c r="N241" s="6"/>
      <c r="O241" s="6"/>
      <c r="P241" s="6"/>
    </row>
    <row r="242" spans="5:16">
      <c r="E242" s="6"/>
      <c r="F242" s="6"/>
      <c r="L242" s="13"/>
      <c r="N242" s="6"/>
      <c r="O242" s="6"/>
      <c r="P242" s="6"/>
    </row>
    <row r="243" spans="5:16">
      <c r="E243" s="6"/>
      <c r="F243" s="6"/>
      <c r="L243" s="13"/>
      <c r="N243" s="6"/>
      <c r="O243" s="6"/>
      <c r="P243" s="6"/>
    </row>
    <row r="244" spans="5:16">
      <c r="E244" s="6"/>
      <c r="F244" s="6"/>
      <c r="L244" s="13"/>
      <c r="N244" s="6"/>
      <c r="O244" s="6"/>
      <c r="P244" s="6"/>
    </row>
    <row r="245" spans="5:16">
      <c r="E245" s="6"/>
      <c r="F245" s="6"/>
      <c r="L245" s="13"/>
      <c r="N245" s="6"/>
      <c r="O245" s="6"/>
      <c r="P245" s="6"/>
    </row>
    <row r="246" spans="5:16">
      <c r="E246" s="6"/>
      <c r="F246" s="6"/>
      <c r="L246" s="13"/>
      <c r="N246" s="6"/>
      <c r="O246" s="6"/>
      <c r="P246" s="6"/>
    </row>
    <row r="247" spans="5:16">
      <c r="E247" s="6"/>
      <c r="F247" s="6"/>
      <c r="L247" s="13"/>
      <c r="N247" s="6"/>
      <c r="O247" s="6"/>
      <c r="P247" s="6"/>
    </row>
    <row r="248" spans="5:16">
      <c r="E248" s="6"/>
      <c r="F248" s="6"/>
      <c r="L248" s="13"/>
      <c r="N248" s="6"/>
      <c r="O248" s="6"/>
      <c r="P248" s="6"/>
    </row>
    <row r="249" spans="5:16">
      <c r="E249" s="6"/>
      <c r="F249" s="6"/>
      <c r="L249" s="13"/>
      <c r="N249" s="6"/>
      <c r="O249" s="6"/>
      <c r="P249" s="6"/>
    </row>
    <row r="250" spans="5:16">
      <c r="E250" s="6"/>
      <c r="F250" s="6"/>
      <c r="L250" s="13"/>
      <c r="N250" s="6"/>
      <c r="O250" s="6"/>
      <c r="P250" s="6"/>
    </row>
    <row r="251" spans="5:16">
      <c r="E251" s="6"/>
      <c r="F251" s="6"/>
      <c r="L251" s="13"/>
      <c r="N251" s="6"/>
      <c r="O251" s="6"/>
      <c r="P251" s="6"/>
    </row>
    <row r="252" spans="5:16">
      <c r="E252" s="6"/>
      <c r="F252" s="6"/>
      <c r="L252" s="13"/>
      <c r="N252" s="6"/>
      <c r="O252" s="6"/>
      <c r="P252" s="6"/>
    </row>
    <row r="253" spans="5:16">
      <c r="E253" s="6"/>
      <c r="F253" s="6"/>
      <c r="L253" s="13"/>
      <c r="N253" s="6"/>
      <c r="O253" s="6"/>
      <c r="P253" s="6"/>
    </row>
    <row r="254" spans="5:16">
      <c r="E254" s="6"/>
      <c r="F254" s="6"/>
      <c r="L254" s="13"/>
      <c r="N254" s="6"/>
      <c r="O254" s="6"/>
      <c r="P254" s="6"/>
    </row>
    <row r="255" spans="5:16">
      <c r="E255" s="6"/>
      <c r="F255" s="6"/>
      <c r="L255" s="13"/>
      <c r="N255" s="6"/>
      <c r="O255" s="6"/>
      <c r="P255" s="6"/>
    </row>
    <row r="256" spans="5:16">
      <c r="E256" s="6"/>
      <c r="F256" s="6"/>
      <c r="L256" s="13"/>
      <c r="N256" s="6"/>
      <c r="O256" s="6"/>
      <c r="P256" s="6"/>
    </row>
    <row r="257" spans="5:16">
      <c r="E257" s="6"/>
      <c r="F257" s="6"/>
      <c r="L257" s="13"/>
      <c r="N257" s="6"/>
      <c r="O257" s="6"/>
      <c r="P257" s="6"/>
    </row>
    <row r="258" spans="5:16">
      <c r="E258" s="6"/>
      <c r="F258" s="6"/>
      <c r="L258" s="13"/>
      <c r="N258" s="6"/>
      <c r="O258" s="6"/>
      <c r="P258" s="6"/>
    </row>
    <row r="259" spans="5:16">
      <c r="E259" s="6"/>
      <c r="F259" s="6"/>
      <c r="L259" s="13"/>
      <c r="N259" s="6"/>
      <c r="O259" s="6"/>
      <c r="P259" s="6"/>
    </row>
    <row r="260" spans="5:16">
      <c r="E260" s="6"/>
      <c r="F260" s="6"/>
      <c r="L260" s="13"/>
      <c r="N260" s="6"/>
      <c r="O260" s="6"/>
      <c r="P260" s="6"/>
    </row>
    <row r="261" spans="5:16">
      <c r="E261" s="6"/>
      <c r="F261" s="6"/>
      <c r="L261" s="13"/>
      <c r="N261" s="6"/>
      <c r="O261" s="6"/>
      <c r="P261" s="6"/>
    </row>
    <row r="262" spans="5:16">
      <c r="E262" s="6"/>
      <c r="F262" s="6"/>
      <c r="L262" s="13"/>
      <c r="N262" s="6"/>
      <c r="O262" s="6"/>
      <c r="P262" s="6"/>
    </row>
    <row r="263" spans="5:16">
      <c r="E263" s="6"/>
      <c r="F263" s="6"/>
      <c r="L263" s="13"/>
      <c r="N263" s="6"/>
      <c r="O263" s="6"/>
      <c r="P263" s="6"/>
    </row>
    <row r="264" spans="5:16">
      <c r="E264" s="6"/>
      <c r="F264" s="6"/>
      <c r="L264" s="13"/>
      <c r="N264" s="6"/>
      <c r="O264" s="6"/>
      <c r="P264" s="6"/>
    </row>
    <row r="265" spans="5:16">
      <c r="E265" s="6"/>
      <c r="F265" s="6"/>
      <c r="L265" s="13"/>
      <c r="N265" s="6"/>
      <c r="O265" s="6"/>
      <c r="P265" s="6"/>
    </row>
    <row r="266" spans="5:16">
      <c r="E266" s="6"/>
      <c r="F266" s="6"/>
      <c r="L266" s="13"/>
      <c r="N266" s="6"/>
      <c r="O266" s="6"/>
      <c r="P266" s="6"/>
    </row>
    <row r="267" spans="5:16">
      <c r="E267" s="6"/>
      <c r="F267" s="6"/>
      <c r="L267" s="13"/>
      <c r="N267" s="6"/>
      <c r="O267" s="6"/>
      <c r="P267" s="6"/>
    </row>
    <row r="268" spans="5:16">
      <c r="E268" s="6"/>
      <c r="F268" s="6"/>
      <c r="L268" s="13"/>
      <c r="N268" s="6"/>
      <c r="O268" s="6"/>
      <c r="P268" s="6"/>
    </row>
    <row r="269" spans="5:16">
      <c r="E269" s="6"/>
      <c r="F269" s="6"/>
      <c r="L269" s="13"/>
      <c r="N269" s="6"/>
      <c r="O269" s="6"/>
      <c r="P269" s="6"/>
    </row>
    <row r="270" spans="5:16">
      <c r="E270" s="6"/>
      <c r="F270" s="6"/>
      <c r="L270" s="13"/>
      <c r="N270" s="6"/>
      <c r="O270" s="6"/>
      <c r="P270" s="6"/>
    </row>
    <row r="271" spans="5:16">
      <c r="E271" s="6"/>
      <c r="F271" s="6"/>
      <c r="L271" s="13"/>
      <c r="N271" s="6"/>
      <c r="O271" s="6"/>
      <c r="P271" s="6"/>
    </row>
    <row r="272" spans="5:16">
      <c r="E272" s="6"/>
      <c r="F272" s="6"/>
      <c r="L272" s="13"/>
      <c r="N272" s="6"/>
      <c r="O272" s="6"/>
      <c r="P272" s="6"/>
    </row>
    <row r="273" spans="5:16">
      <c r="E273" s="6"/>
      <c r="F273" s="6"/>
      <c r="L273" s="13"/>
      <c r="N273" s="6"/>
      <c r="O273" s="6"/>
      <c r="P273" s="6"/>
    </row>
    <row r="274" spans="5:16">
      <c r="E274" s="6"/>
      <c r="F274" s="6"/>
      <c r="L274" s="13"/>
      <c r="N274" s="6"/>
      <c r="O274" s="6"/>
      <c r="P274" s="6"/>
    </row>
    <row r="275" spans="5:16">
      <c r="E275" s="6"/>
      <c r="F275" s="6"/>
      <c r="L275" s="13"/>
      <c r="N275" s="6"/>
      <c r="O275" s="6"/>
      <c r="P275" s="6"/>
    </row>
    <row r="276" spans="5:16">
      <c r="E276" s="6"/>
      <c r="F276" s="6"/>
      <c r="L276" s="13"/>
      <c r="N276" s="6"/>
      <c r="O276" s="6"/>
      <c r="P276" s="6"/>
    </row>
    <row r="277" spans="5:16">
      <c r="E277" s="6"/>
      <c r="F277" s="6"/>
      <c r="L277" s="13"/>
      <c r="N277" s="6"/>
      <c r="O277" s="6"/>
      <c r="P277" s="6"/>
    </row>
    <row r="278" spans="5:16">
      <c r="E278" s="6"/>
      <c r="F278" s="6"/>
      <c r="L278" s="13"/>
      <c r="N278" s="6"/>
      <c r="O278" s="6"/>
      <c r="P278" s="6"/>
    </row>
    <row r="279" spans="5:16">
      <c r="E279" s="6"/>
      <c r="F279" s="6"/>
      <c r="L279" s="13"/>
      <c r="N279" s="6"/>
      <c r="O279" s="6"/>
      <c r="P279" s="6"/>
    </row>
    <row r="280" spans="5:16">
      <c r="E280" s="6"/>
      <c r="F280" s="6"/>
      <c r="L280" s="13"/>
      <c r="N280" s="6"/>
      <c r="O280" s="6"/>
      <c r="P280" s="6"/>
    </row>
    <row r="281" spans="5:16">
      <c r="E281" s="6"/>
      <c r="F281" s="6"/>
      <c r="L281" s="13"/>
      <c r="N281" s="6"/>
      <c r="O281" s="6"/>
      <c r="P281" s="6"/>
    </row>
    <row r="282" spans="5:16">
      <c r="E282" s="6"/>
      <c r="F282" s="6"/>
      <c r="L282" s="13"/>
      <c r="N282" s="6"/>
      <c r="O282" s="6"/>
      <c r="P282" s="6"/>
    </row>
    <row r="283" spans="5:16">
      <c r="E283" s="6"/>
      <c r="F283" s="6"/>
      <c r="L283" s="13"/>
      <c r="N283" s="6"/>
      <c r="O283" s="6"/>
      <c r="P283" s="6"/>
    </row>
    <row r="284" spans="5:16">
      <c r="E284" s="6"/>
      <c r="F284" s="6"/>
      <c r="L284" s="13"/>
      <c r="N284" s="6"/>
      <c r="O284" s="6"/>
      <c r="P284" s="6"/>
    </row>
    <row r="285" spans="5:16">
      <c r="E285" s="6"/>
      <c r="F285" s="6"/>
      <c r="L285" s="13"/>
      <c r="N285" s="6"/>
      <c r="O285" s="6"/>
      <c r="P285" s="6"/>
    </row>
    <row r="286" spans="5:16">
      <c r="E286" s="6"/>
      <c r="F286" s="6"/>
      <c r="L286" s="13"/>
      <c r="N286" s="6"/>
      <c r="O286" s="6"/>
      <c r="P286" s="6"/>
    </row>
    <row r="287" spans="5:16">
      <c r="E287" s="6"/>
      <c r="F287" s="6"/>
      <c r="L287" s="13"/>
      <c r="N287" s="6"/>
      <c r="O287" s="6"/>
      <c r="P287" s="6"/>
    </row>
    <row r="288" spans="5:16">
      <c r="E288" s="6"/>
      <c r="F288" s="6"/>
      <c r="L288" s="13"/>
      <c r="N288" s="6"/>
      <c r="O288" s="6"/>
      <c r="P288" s="6"/>
    </row>
    <row r="289" spans="5:16">
      <c r="E289" s="6"/>
      <c r="F289" s="6"/>
      <c r="L289" s="13"/>
      <c r="N289" s="6"/>
      <c r="O289" s="6"/>
      <c r="P289" s="6"/>
    </row>
    <row r="290" spans="5:16">
      <c r="E290" s="6"/>
      <c r="F290" s="6"/>
      <c r="L290" s="13"/>
      <c r="N290" s="6"/>
      <c r="O290" s="6"/>
      <c r="P290" s="6"/>
    </row>
    <row r="291" spans="5:16">
      <c r="E291" s="6"/>
      <c r="F291" s="6"/>
      <c r="L291" s="13"/>
      <c r="N291" s="6"/>
      <c r="O291" s="6"/>
      <c r="P291" s="6"/>
    </row>
    <row r="292" spans="5:16">
      <c r="E292" s="6"/>
      <c r="F292" s="6"/>
      <c r="L292" s="13"/>
      <c r="N292" s="6"/>
      <c r="O292" s="6"/>
      <c r="P292" s="6"/>
    </row>
    <row r="293" spans="5:16">
      <c r="E293" s="6"/>
      <c r="F293" s="6"/>
      <c r="O293" s="6"/>
      <c r="P293" s="6"/>
    </row>
    <row r="294" spans="5:16">
      <c r="E294" s="6"/>
      <c r="F294" s="6"/>
      <c r="O294" s="6"/>
      <c r="P294" s="6"/>
    </row>
    <row r="295" spans="5:16">
      <c r="E295" s="6"/>
      <c r="F295" s="6"/>
      <c r="O295" s="6"/>
      <c r="P295" s="6"/>
    </row>
    <row r="296" spans="5:16">
      <c r="E296" s="6"/>
      <c r="F296" s="6"/>
      <c r="O296" s="6"/>
      <c r="P296" s="6"/>
    </row>
    <row r="297" spans="5:16">
      <c r="E297" s="6"/>
      <c r="F297" s="6"/>
      <c r="O297" s="6"/>
      <c r="P297" s="6"/>
    </row>
    <row r="298" spans="5:16">
      <c r="E298" s="6"/>
      <c r="F298" s="6"/>
      <c r="O298" s="6"/>
      <c r="P298" s="6"/>
    </row>
    <row r="299" spans="5:16">
      <c r="E299" s="6"/>
      <c r="F299" s="6"/>
      <c r="O299" s="6"/>
      <c r="P299" s="6"/>
    </row>
    <row r="300" spans="5:16">
      <c r="E300" s="6"/>
      <c r="F300" s="6"/>
      <c r="O300" s="6"/>
      <c r="P300" s="6"/>
    </row>
    <row r="301" spans="5:16">
      <c r="E301" s="6"/>
      <c r="F301" s="6"/>
      <c r="O301" s="6"/>
      <c r="P301" s="6"/>
    </row>
    <row r="302" spans="5:16">
      <c r="E302" s="6"/>
      <c r="F302" s="6"/>
      <c r="O302" s="6"/>
      <c r="P302" s="6"/>
    </row>
    <row r="303" spans="5:16">
      <c r="E303" s="6"/>
      <c r="F303" s="6"/>
      <c r="O303" s="6"/>
      <c r="P303" s="6"/>
    </row>
    <row r="304" spans="5:16">
      <c r="E304" s="6"/>
      <c r="F304" s="6"/>
      <c r="O304" s="6"/>
      <c r="P304" s="6"/>
    </row>
    <row r="305" spans="5:16">
      <c r="E305" s="6"/>
      <c r="F305" s="6"/>
      <c r="O305" s="6"/>
      <c r="P305" s="6"/>
    </row>
    <row r="306" spans="5:16">
      <c r="E306" s="6"/>
      <c r="F306" s="6"/>
      <c r="O306" s="6"/>
      <c r="P306" s="6"/>
    </row>
    <row r="307" spans="5:16">
      <c r="E307" s="6"/>
      <c r="F307" s="6"/>
      <c r="O307" s="6"/>
      <c r="P307" s="6"/>
    </row>
    <row r="308" spans="5:16">
      <c r="E308" s="6"/>
      <c r="F308" s="6"/>
      <c r="O308" s="6"/>
      <c r="P308" s="6"/>
    </row>
    <row r="309" spans="5:16">
      <c r="E309" s="6"/>
      <c r="F309" s="6"/>
      <c r="O309" s="6"/>
      <c r="P309" s="6"/>
    </row>
    <row r="310" spans="5:16">
      <c r="E310" s="6"/>
      <c r="F310" s="6"/>
      <c r="O310" s="6"/>
      <c r="P310" s="6"/>
    </row>
    <row r="311" spans="5:16">
      <c r="E311" s="6"/>
      <c r="F311" s="6"/>
      <c r="O311" s="6"/>
      <c r="P311" s="6"/>
    </row>
    <row r="312" spans="5:16">
      <c r="E312" s="6"/>
      <c r="F312" s="6"/>
      <c r="O312" s="6"/>
      <c r="P312" s="6"/>
    </row>
    <row r="313" spans="5:16">
      <c r="E313" s="6"/>
      <c r="F313" s="6"/>
      <c r="O313" s="6"/>
      <c r="P313" s="6"/>
    </row>
    <row r="314" spans="5:16">
      <c r="E314" s="6"/>
      <c r="F314" s="6"/>
      <c r="O314" s="6"/>
      <c r="P314" s="6"/>
    </row>
    <row r="315" spans="5:16">
      <c r="E315" s="6"/>
      <c r="F315" s="6"/>
      <c r="O315" s="6"/>
      <c r="P315" s="6"/>
    </row>
    <row r="316" spans="5:16">
      <c r="E316" s="6"/>
      <c r="F316" s="6"/>
      <c r="O316" s="6"/>
      <c r="P316" s="6"/>
    </row>
    <row r="317" spans="5:16">
      <c r="E317" s="6"/>
      <c r="F317" s="6"/>
      <c r="O317" s="6"/>
      <c r="P317" s="6"/>
    </row>
    <row r="318" spans="5:16">
      <c r="E318" s="6"/>
      <c r="F318" s="6"/>
      <c r="O318" s="6"/>
      <c r="P318" s="6"/>
    </row>
    <row r="319" spans="5:16">
      <c r="E319" s="6"/>
      <c r="F319" s="6"/>
      <c r="O319" s="6"/>
      <c r="P319" s="6"/>
    </row>
    <row r="320" spans="5:16">
      <c r="E320" s="6"/>
      <c r="F320" s="6"/>
      <c r="O320" s="6"/>
      <c r="P320" s="6"/>
    </row>
    <row r="321" spans="5:16">
      <c r="E321" s="6"/>
      <c r="F321" s="6"/>
      <c r="O321" s="6"/>
      <c r="P321" s="6"/>
    </row>
    <row r="322" spans="5:16">
      <c r="E322" s="6"/>
      <c r="F322" s="6"/>
      <c r="O322" s="6"/>
      <c r="P322" s="6"/>
    </row>
    <row r="323" spans="5:16">
      <c r="E323" s="6"/>
      <c r="F323" s="6"/>
      <c r="O323" s="6"/>
      <c r="P323" s="6"/>
    </row>
    <row r="324" spans="5:16">
      <c r="E324" s="6"/>
      <c r="F324" s="6"/>
      <c r="O324" s="6"/>
      <c r="P324" s="6"/>
    </row>
    <row r="325" spans="5:16">
      <c r="E325" s="6"/>
      <c r="F325" s="6"/>
      <c r="O325" s="6"/>
      <c r="P325" s="6"/>
    </row>
    <row r="326" spans="5:16">
      <c r="E326" s="6"/>
      <c r="F326" s="6"/>
      <c r="O326" s="6"/>
      <c r="P326" s="6"/>
    </row>
    <row r="327" spans="5:16">
      <c r="E327" s="6"/>
      <c r="F327" s="6"/>
      <c r="O327" s="6"/>
      <c r="P327" s="6"/>
    </row>
    <row r="328" spans="5:16">
      <c r="E328" s="6"/>
      <c r="F328" s="6"/>
      <c r="O328" s="6"/>
      <c r="P328" s="6"/>
    </row>
    <row r="329" spans="5:16">
      <c r="E329" s="6"/>
      <c r="F329" s="6"/>
      <c r="O329" s="6"/>
      <c r="P329" s="6"/>
    </row>
    <row r="330" spans="5:16">
      <c r="E330" s="6"/>
      <c r="F330" s="6"/>
      <c r="O330" s="6"/>
      <c r="P330" s="6"/>
    </row>
    <row r="331" spans="5:16">
      <c r="E331" s="6"/>
      <c r="F331" s="6"/>
      <c r="O331" s="6"/>
      <c r="P331" s="6"/>
    </row>
    <row r="332" spans="5:16">
      <c r="E332" s="6"/>
      <c r="F332" s="6"/>
      <c r="O332" s="6"/>
      <c r="P332" s="6"/>
    </row>
    <row r="333" spans="5:16">
      <c r="E333" s="6"/>
      <c r="F333" s="6"/>
      <c r="O333" s="6"/>
      <c r="P333" s="6"/>
    </row>
    <row r="334" spans="5:16">
      <c r="E334" s="6"/>
      <c r="F334" s="6"/>
      <c r="O334" s="6"/>
      <c r="P334" s="6"/>
    </row>
    <row r="335" spans="5:16">
      <c r="E335" s="6"/>
      <c r="F335" s="6"/>
      <c r="O335" s="6"/>
      <c r="P335" s="6"/>
    </row>
    <row r="336" spans="5:16">
      <c r="E336" s="6"/>
      <c r="F336" s="6"/>
      <c r="O336" s="6"/>
      <c r="P336" s="6"/>
    </row>
    <row r="337" spans="5:16">
      <c r="E337" s="6"/>
      <c r="F337" s="6"/>
      <c r="O337" s="6"/>
      <c r="P337" s="6"/>
    </row>
    <row r="338" spans="5:16">
      <c r="E338" s="6"/>
      <c r="F338" s="6"/>
      <c r="O338" s="6"/>
      <c r="P338" s="6"/>
    </row>
    <row r="339" spans="5:16">
      <c r="E339" s="6"/>
      <c r="F339" s="6"/>
      <c r="O339" s="6"/>
      <c r="P339" s="6"/>
    </row>
    <row r="340" spans="5:16">
      <c r="E340" s="6"/>
      <c r="F340" s="6"/>
      <c r="O340" s="6"/>
      <c r="P340" s="6"/>
    </row>
    <row r="341" spans="5:16">
      <c r="E341" s="6"/>
      <c r="F341" s="6"/>
      <c r="O341" s="6"/>
      <c r="P341" s="6"/>
    </row>
    <row r="342" spans="5:16">
      <c r="E342" s="6"/>
      <c r="F342" s="6"/>
      <c r="O342" s="6"/>
      <c r="P342" s="6"/>
    </row>
    <row r="343" spans="5:16">
      <c r="E343" s="6"/>
      <c r="F343" s="6"/>
      <c r="O343" s="6"/>
      <c r="P343" s="6"/>
    </row>
    <row r="344" spans="5:16">
      <c r="E344" s="6"/>
      <c r="F344" s="6"/>
      <c r="O344" s="6"/>
      <c r="P344" s="6"/>
    </row>
    <row r="345" spans="5:16">
      <c r="E345" s="6"/>
      <c r="F345" s="6"/>
      <c r="O345" s="6"/>
      <c r="P345" s="6"/>
    </row>
    <row r="346" spans="5:16">
      <c r="E346" s="6"/>
      <c r="F346" s="6"/>
      <c r="O346" s="6"/>
      <c r="P346" s="6"/>
    </row>
    <row r="347" spans="5:16">
      <c r="E347" s="6"/>
      <c r="F347" s="6"/>
      <c r="O347" s="6"/>
      <c r="P347" s="6"/>
    </row>
    <row r="348" spans="5:16">
      <c r="E348" s="6"/>
      <c r="F348" s="6"/>
      <c r="O348" s="6"/>
      <c r="P348" s="6"/>
    </row>
    <row r="349" spans="5:16">
      <c r="E349" s="6"/>
      <c r="F349" s="6"/>
      <c r="O349" s="6"/>
      <c r="P349" s="6"/>
    </row>
    <row r="350" spans="5:16">
      <c r="E350" s="6"/>
      <c r="F350" s="6"/>
      <c r="O350" s="6"/>
      <c r="P350" s="6"/>
    </row>
    <row r="351" spans="5:16">
      <c r="E351" s="6"/>
      <c r="F351" s="6"/>
      <c r="O351" s="6"/>
      <c r="P351" s="6"/>
    </row>
    <row r="352" spans="5:16">
      <c r="E352" s="6"/>
      <c r="F352" s="6"/>
      <c r="O352" s="6"/>
      <c r="P352" s="6"/>
    </row>
    <row r="353" spans="5:16">
      <c r="E353" s="6"/>
      <c r="F353" s="6"/>
      <c r="O353" s="6"/>
      <c r="P353" s="6"/>
    </row>
    <row r="354" spans="5:16">
      <c r="E354" s="6"/>
      <c r="F354" s="6"/>
      <c r="O354" s="6"/>
      <c r="P354" s="6"/>
    </row>
    <row r="355" spans="5:16">
      <c r="E355" s="6"/>
      <c r="F355" s="6"/>
      <c r="O355" s="6"/>
      <c r="P355" s="6"/>
    </row>
    <row r="356" spans="5:16">
      <c r="E356" s="6"/>
      <c r="F356" s="6"/>
      <c r="O356" s="6"/>
      <c r="P356" s="6"/>
    </row>
    <row r="357" spans="5:16">
      <c r="E357" s="6"/>
      <c r="F357" s="6"/>
      <c r="O357" s="6"/>
      <c r="P357" s="6"/>
    </row>
    <row r="358" spans="5:16">
      <c r="E358" s="6"/>
      <c r="F358" s="6"/>
      <c r="O358" s="6"/>
      <c r="P358" s="6"/>
    </row>
    <row r="359" spans="5:16">
      <c r="E359" s="6"/>
      <c r="F359" s="6"/>
      <c r="O359" s="6"/>
      <c r="P359" s="6"/>
    </row>
    <row r="360" spans="5:16">
      <c r="E360" s="6"/>
      <c r="F360" s="6"/>
      <c r="O360" s="6"/>
      <c r="P360" s="6"/>
    </row>
    <row r="361" spans="5:16">
      <c r="E361" s="6"/>
      <c r="F361" s="6"/>
      <c r="O361" s="6"/>
      <c r="P361" s="6"/>
    </row>
    <row r="362" spans="5:16">
      <c r="E362" s="6"/>
      <c r="F362" s="6"/>
      <c r="O362" s="6"/>
      <c r="P362" s="6"/>
    </row>
    <row r="363" spans="5:16">
      <c r="E363" s="6"/>
      <c r="F363" s="6"/>
      <c r="O363" s="6"/>
      <c r="P363" s="6"/>
    </row>
    <row r="364" spans="5:16">
      <c r="E364" s="6"/>
      <c r="F364" s="6"/>
      <c r="O364" s="6"/>
      <c r="P364" s="6"/>
    </row>
    <row r="365" spans="5:16">
      <c r="E365" s="6"/>
      <c r="F365" s="6"/>
      <c r="O365" s="6"/>
      <c r="P365" s="6"/>
    </row>
    <row r="366" spans="5:16">
      <c r="E366" s="6"/>
      <c r="F366" s="6"/>
      <c r="O366" s="6"/>
      <c r="P366" s="6"/>
    </row>
    <row r="367" spans="5:16">
      <c r="E367" s="6"/>
      <c r="F367" s="6"/>
      <c r="O367" s="6"/>
      <c r="P367" s="6"/>
    </row>
    <row r="368" spans="5:16">
      <c r="E368" s="6"/>
      <c r="F368" s="6"/>
      <c r="O368" s="6"/>
      <c r="P368" s="6"/>
    </row>
    <row r="369" spans="5:16">
      <c r="E369" s="6"/>
      <c r="F369" s="6"/>
      <c r="O369" s="6"/>
      <c r="P369" s="6"/>
    </row>
    <row r="370" spans="5:16">
      <c r="E370" s="6"/>
      <c r="F370" s="6"/>
      <c r="O370" s="6"/>
      <c r="P370" s="6"/>
    </row>
    <row r="371" spans="5:16">
      <c r="E371" s="6"/>
      <c r="F371" s="6"/>
      <c r="O371" s="6"/>
      <c r="P371" s="6"/>
    </row>
    <row r="372" spans="5:16">
      <c r="E372" s="6"/>
      <c r="F372" s="6"/>
      <c r="O372" s="6"/>
      <c r="P372" s="6"/>
    </row>
    <row r="373" spans="5:16">
      <c r="E373" s="6"/>
      <c r="F373" s="6"/>
      <c r="O373" s="6"/>
      <c r="P373" s="6"/>
    </row>
    <row r="374" spans="5:16">
      <c r="E374" s="6"/>
      <c r="F374" s="6"/>
      <c r="O374" s="6"/>
      <c r="P374" s="6"/>
    </row>
    <row r="375" spans="5:16">
      <c r="E375" s="6"/>
      <c r="F375" s="6"/>
      <c r="O375" s="6"/>
      <c r="P375" s="6"/>
    </row>
    <row r="376" spans="5:16">
      <c r="E376" s="6"/>
      <c r="F376" s="6"/>
      <c r="O376" s="6"/>
      <c r="P376" s="6"/>
    </row>
    <row r="377" spans="5:16">
      <c r="E377" s="6"/>
      <c r="F377" s="6"/>
      <c r="O377" s="6"/>
      <c r="P377" s="6"/>
    </row>
    <row r="378" spans="5:16">
      <c r="E378" s="6"/>
      <c r="F378" s="6"/>
      <c r="O378" s="6"/>
      <c r="P378" s="6"/>
    </row>
    <row r="379" spans="5:16">
      <c r="E379" s="6"/>
      <c r="F379" s="6"/>
      <c r="O379" s="6"/>
      <c r="P379" s="6"/>
    </row>
    <row r="380" spans="5:16">
      <c r="E380" s="6"/>
      <c r="F380" s="6"/>
      <c r="O380" s="6"/>
      <c r="P380" s="6"/>
    </row>
    <row r="381" spans="5:16">
      <c r="E381" s="6"/>
      <c r="F381" s="6"/>
      <c r="O381" s="6"/>
      <c r="P381" s="6"/>
    </row>
    <row r="382" spans="5:16">
      <c r="E382" s="6"/>
      <c r="F382" s="6"/>
      <c r="O382" s="6"/>
      <c r="P382" s="6"/>
    </row>
    <row r="383" spans="5:16">
      <c r="E383" s="6"/>
      <c r="F383" s="6"/>
      <c r="O383" s="6"/>
      <c r="P383" s="6"/>
    </row>
    <row r="384" spans="5:16">
      <c r="E384" s="6"/>
      <c r="F384" s="6"/>
      <c r="O384" s="6"/>
      <c r="P384" s="6"/>
    </row>
    <row r="385" spans="5:16">
      <c r="E385" s="6"/>
      <c r="F385" s="6"/>
      <c r="O385" s="6"/>
      <c r="P385" s="6"/>
    </row>
    <row r="386" spans="5:16">
      <c r="E386" s="6"/>
      <c r="F386" s="6"/>
      <c r="O386" s="6"/>
      <c r="P386" s="6"/>
    </row>
    <row r="387" spans="5:16">
      <c r="E387" s="6"/>
      <c r="F387" s="6"/>
      <c r="O387" s="6"/>
      <c r="P387" s="6"/>
    </row>
    <row r="388" spans="5:16">
      <c r="E388" s="6"/>
      <c r="F388" s="6"/>
      <c r="O388" s="6"/>
      <c r="P388" s="6"/>
    </row>
    <row r="389" spans="5:16">
      <c r="E389" s="6"/>
      <c r="F389" s="6"/>
      <c r="O389" s="6"/>
      <c r="P389" s="6"/>
    </row>
    <row r="390" spans="5:16">
      <c r="E390" s="6"/>
      <c r="F390" s="6"/>
      <c r="O390" s="6"/>
      <c r="P390" s="6"/>
    </row>
    <row r="391" spans="5:16">
      <c r="E391" s="6"/>
      <c r="F391" s="6"/>
      <c r="O391" s="6"/>
      <c r="P391" s="6"/>
    </row>
    <row r="392" spans="5:16">
      <c r="E392" s="6"/>
      <c r="F392" s="6"/>
      <c r="O392" s="6"/>
      <c r="P392" s="6"/>
    </row>
    <row r="393" spans="5:16">
      <c r="E393" s="6"/>
      <c r="F393" s="6"/>
      <c r="O393" s="6"/>
      <c r="P393" s="6"/>
    </row>
    <row r="394" spans="5:16">
      <c r="E394" s="6"/>
      <c r="F394" s="6"/>
      <c r="O394" s="6"/>
      <c r="P394" s="6"/>
    </row>
    <row r="395" spans="5:16">
      <c r="E395" s="6"/>
      <c r="F395" s="6"/>
      <c r="O395" s="6"/>
      <c r="P395" s="6"/>
    </row>
    <row r="396" spans="5:16">
      <c r="E396" s="6"/>
      <c r="F396" s="6"/>
      <c r="O396" s="6"/>
      <c r="P396" s="6"/>
    </row>
    <row r="397" spans="5:16">
      <c r="E397" s="6"/>
      <c r="F397" s="6"/>
      <c r="O397" s="6"/>
      <c r="P397" s="6"/>
    </row>
    <row r="398" spans="5:16">
      <c r="E398" s="6"/>
      <c r="F398" s="6"/>
      <c r="O398" s="6"/>
      <c r="P398" s="6"/>
    </row>
    <row r="399" spans="5:16">
      <c r="E399" s="6"/>
      <c r="F399" s="6"/>
      <c r="O399" s="6"/>
      <c r="P399" s="6"/>
    </row>
    <row r="400" spans="5:16">
      <c r="E400" s="6"/>
      <c r="F400" s="6"/>
      <c r="O400" s="6"/>
      <c r="P400" s="6"/>
    </row>
    <row r="401" spans="5:16">
      <c r="E401" s="6"/>
      <c r="F401" s="6"/>
      <c r="O401" s="6"/>
      <c r="P401" s="6"/>
    </row>
    <row r="402" spans="5:16">
      <c r="E402" s="6"/>
      <c r="F402" s="6"/>
      <c r="O402" s="6"/>
      <c r="P402" s="6"/>
    </row>
    <row r="403" spans="5:16">
      <c r="E403" s="6"/>
      <c r="F403" s="6"/>
      <c r="O403" s="6"/>
      <c r="P403" s="6"/>
    </row>
    <row r="404" spans="5:16">
      <c r="E404" s="6"/>
      <c r="F404" s="6"/>
      <c r="O404" s="6"/>
      <c r="P404" s="6"/>
    </row>
    <row r="405" spans="5:16">
      <c r="E405" s="6"/>
      <c r="F405" s="6"/>
      <c r="O405" s="6"/>
      <c r="P405" s="6"/>
    </row>
    <row r="406" spans="5:16">
      <c r="E406" s="6"/>
      <c r="F406" s="6"/>
      <c r="O406" s="6"/>
      <c r="P406" s="6"/>
    </row>
    <row r="407" spans="5:16">
      <c r="E407" s="6"/>
      <c r="F407" s="6"/>
      <c r="O407" s="6"/>
      <c r="P407" s="6"/>
    </row>
    <row r="408" spans="5:16">
      <c r="E408" s="6"/>
      <c r="F408" s="6"/>
      <c r="O408" s="6"/>
      <c r="P408" s="6"/>
    </row>
    <row r="409" spans="5:16">
      <c r="E409" s="6"/>
      <c r="F409" s="6"/>
      <c r="O409" s="6"/>
      <c r="P409" s="6"/>
    </row>
    <row r="410" spans="5:16">
      <c r="E410" s="6"/>
      <c r="F410" s="6"/>
      <c r="O410" s="6"/>
      <c r="P410" s="6"/>
    </row>
    <row r="411" spans="5:16">
      <c r="E411" s="6"/>
      <c r="F411" s="6"/>
      <c r="O411" s="6"/>
      <c r="P411" s="6"/>
    </row>
    <row r="412" spans="5:16">
      <c r="E412" s="6"/>
      <c r="F412" s="6"/>
      <c r="O412" s="6"/>
      <c r="P412" s="6"/>
    </row>
    <row r="413" spans="5:16">
      <c r="E413" s="6"/>
      <c r="F413" s="6"/>
      <c r="O413" s="6"/>
      <c r="P413" s="6"/>
    </row>
    <row r="414" spans="5:16">
      <c r="E414" s="6"/>
      <c r="F414" s="6"/>
      <c r="O414" s="6"/>
      <c r="P414" s="6"/>
    </row>
    <row r="415" spans="5:16">
      <c r="E415" s="6"/>
      <c r="F415" s="6"/>
      <c r="O415" s="6"/>
      <c r="P415" s="6"/>
    </row>
    <row r="416" spans="5:16">
      <c r="E416" s="6"/>
      <c r="F416" s="6"/>
      <c r="O416" s="6"/>
      <c r="P416" s="6"/>
    </row>
    <row r="417" spans="5:16">
      <c r="E417" s="6"/>
      <c r="F417" s="6"/>
      <c r="O417" s="6"/>
      <c r="P417" s="6"/>
    </row>
    <row r="418" spans="5:16">
      <c r="E418" s="6"/>
      <c r="F418" s="6"/>
      <c r="O418" s="6"/>
      <c r="P418" s="6"/>
    </row>
    <row r="419" spans="5:16">
      <c r="E419" s="6"/>
      <c r="F419" s="6"/>
      <c r="O419" s="6"/>
      <c r="P419" s="6"/>
    </row>
    <row r="420" spans="5:16">
      <c r="E420" s="6"/>
      <c r="F420" s="6"/>
      <c r="O420" s="6"/>
      <c r="P420" s="6"/>
    </row>
    <row r="421" spans="5:16">
      <c r="E421" s="6"/>
      <c r="F421" s="6"/>
      <c r="O421" s="6"/>
      <c r="P421" s="6"/>
    </row>
    <row r="422" spans="5:16">
      <c r="E422" s="6"/>
      <c r="F422" s="6"/>
      <c r="O422" s="6"/>
      <c r="P422" s="6"/>
    </row>
    <row r="423" spans="5:16">
      <c r="E423" s="6"/>
      <c r="F423" s="6"/>
      <c r="O423" s="6"/>
      <c r="P423" s="6"/>
    </row>
    <row r="424" spans="5:16">
      <c r="E424" s="6"/>
      <c r="F424" s="6"/>
      <c r="O424" s="6"/>
      <c r="P424" s="6"/>
    </row>
    <row r="425" spans="5:16">
      <c r="E425" s="6"/>
      <c r="F425" s="6"/>
      <c r="O425" s="6"/>
      <c r="P425" s="6"/>
    </row>
    <row r="426" spans="5:16">
      <c r="E426" s="6"/>
      <c r="F426" s="6"/>
      <c r="O426" s="6"/>
      <c r="P426" s="6"/>
    </row>
    <row r="427" spans="5:16">
      <c r="E427" s="6"/>
      <c r="F427" s="6"/>
      <c r="O427" s="6"/>
      <c r="P427" s="6"/>
    </row>
    <row r="428" spans="5:16">
      <c r="E428" s="6"/>
      <c r="F428" s="6"/>
      <c r="O428" s="6"/>
      <c r="P428" s="6"/>
    </row>
    <row r="429" spans="5:16">
      <c r="E429" s="6"/>
      <c r="F429" s="6"/>
      <c r="O429" s="6"/>
      <c r="P429" s="6"/>
    </row>
    <row r="430" spans="5:16">
      <c r="E430" s="6"/>
      <c r="F430" s="6"/>
      <c r="O430" s="6"/>
      <c r="P430" s="6"/>
    </row>
    <row r="431" spans="5:16">
      <c r="E431" s="6"/>
      <c r="F431" s="6"/>
      <c r="O431" s="6"/>
      <c r="P431" s="6"/>
    </row>
    <row r="432" spans="5:16">
      <c r="E432" s="6"/>
      <c r="F432" s="6"/>
      <c r="O432" s="6"/>
      <c r="P432" s="6"/>
    </row>
    <row r="433" spans="5:16">
      <c r="E433" s="6"/>
      <c r="F433" s="6"/>
      <c r="O433" s="6"/>
      <c r="P433" s="6"/>
    </row>
    <row r="434" spans="5:16">
      <c r="E434" s="6"/>
      <c r="F434" s="6"/>
      <c r="O434" s="6"/>
      <c r="P434" s="6"/>
    </row>
    <row r="435" spans="5:16">
      <c r="E435" s="6"/>
      <c r="F435" s="6"/>
      <c r="O435" s="6"/>
      <c r="P435" s="6"/>
    </row>
    <row r="436" spans="5:16">
      <c r="E436" s="6"/>
      <c r="F436" s="6"/>
      <c r="O436" s="6"/>
      <c r="P436" s="6"/>
    </row>
    <row r="437" spans="5:16">
      <c r="E437" s="6"/>
      <c r="F437" s="6"/>
      <c r="O437" s="6"/>
      <c r="P437" s="6"/>
    </row>
    <row r="438" spans="5:16">
      <c r="E438" s="6"/>
      <c r="F438" s="6"/>
      <c r="O438" s="6"/>
      <c r="P438" s="6"/>
    </row>
    <row r="439" spans="5:16">
      <c r="E439" s="6"/>
      <c r="F439" s="6"/>
      <c r="O439" s="6"/>
      <c r="P439" s="6"/>
    </row>
    <row r="440" spans="5:16">
      <c r="E440" s="6"/>
      <c r="F440" s="6"/>
      <c r="O440" s="6"/>
      <c r="P440" s="6"/>
    </row>
    <row r="441" spans="5:16">
      <c r="E441" s="6"/>
      <c r="F441" s="6"/>
      <c r="O441" s="6"/>
      <c r="P441" s="6"/>
    </row>
    <row r="442" spans="5:16">
      <c r="E442" s="6"/>
      <c r="F442" s="6"/>
      <c r="O442" s="6"/>
      <c r="P442" s="6"/>
    </row>
    <row r="443" spans="5:16">
      <c r="E443" s="6"/>
      <c r="F443" s="6"/>
      <c r="O443" s="6"/>
      <c r="P443" s="6"/>
    </row>
    <row r="444" spans="5:16">
      <c r="E444" s="6"/>
      <c r="F444" s="6"/>
      <c r="O444" s="6"/>
      <c r="P444" s="6"/>
    </row>
    <row r="445" spans="5:16">
      <c r="E445" s="6"/>
      <c r="F445" s="6"/>
      <c r="O445" s="6"/>
      <c r="P445" s="6"/>
    </row>
    <row r="446" spans="5:16">
      <c r="E446" s="6"/>
      <c r="F446" s="6"/>
      <c r="O446" s="6"/>
      <c r="P446" s="6"/>
    </row>
    <row r="447" spans="5:16">
      <c r="E447" s="6"/>
      <c r="F447" s="6"/>
      <c r="O447" s="6"/>
      <c r="P447" s="6"/>
    </row>
    <row r="448" spans="5:16">
      <c r="E448" s="6"/>
      <c r="F448" s="6"/>
      <c r="O448" s="6"/>
      <c r="P448" s="6"/>
    </row>
    <row r="449" spans="5:16">
      <c r="E449" s="6"/>
      <c r="F449" s="6"/>
      <c r="O449" s="6"/>
      <c r="P449" s="6"/>
    </row>
    <row r="450" spans="5:16">
      <c r="E450" s="6"/>
      <c r="F450" s="6"/>
      <c r="O450" s="6"/>
      <c r="P450" s="6"/>
    </row>
    <row r="451" spans="5:16">
      <c r="E451" s="6"/>
      <c r="F451" s="6"/>
      <c r="O451" s="6"/>
      <c r="P451" s="6"/>
    </row>
    <row r="452" spans="5:16">
      <c r="E452" s="6"/>
      <c r="F452" s="6"/>
      <c r="O452" s="6"/>
      <c r="P452" s="6"/>
    </row>
    <row r="453" spans="5:16">
      <c r="E453" s="6"/>
      <c r="F453" s="6"/>
      <c r="O453" s="6"/>
      <c r="P453" s="6"/>
    </row>
    <row r="454" spans="5:16">
      <c r="E454" s="6"/>
      <c r="F454" s="6"/>
      <c r="O454" s="6"/>
      <c r="P454" s="6"/>
    </row>
    <row r="455" spans="5:16">
      <c r="E455" s="6"/>
      <c r="F455" s="6"/>
      <c r="O455" s="6"/>
      <c r="P455" s="6"/>
    </row>
    <row r="456" spans="5:16">
      <c r="E456" s="6"/>
      <c r="F456" s="6"/>
      <c r="O456" s="6"/>
      <c r="P456" s="6"/>
    </row>
    <row r="457" spans="5:16">
      <c r="E457" s="6"/>
      <c r="F457" s="6"/>
      <c r="O457" s="6"/>
      <c r="P457" s="6"/>
    </row>
    <row r="458" spans="5:16">
      <c r="E458" s="6"/>
      <c r="F458" s="6"/>
      <c r="O458" s="6"/>
      <c r="P458" s="6"/>
    </row>
    <row r="459" spans="5:16">
      <c r="E459" s="6"/>
      <c r="F459" s="6"/>
      <c r="O459" s="6"/>
      <c r="P459" s="6"/>
    </row>
    <row r="460" spans="5:16">
      <c r="E460" s="6"/>
      <c r="F460" s="6"/>
      <c r="O460" s="6"/>
      <c r="P460" s="6"/>
    </row>
    <row r="461" spans="5:16">
      <c r="E461" s="6"/>
      <c r="F461" s="6"/>
      <c r="O461" s="6"/>
      <c r="P461" s="6"/>
    </row>
    <row r="462" spans="5:16">
      <c r="E462" s="6"/>
      <c r="F462" s="6"/>
      <c r="O462" s="6"/>
      <c r="P462" s="6"/>
    </row>
    <row r="463" spans="5:16">
      <c r="E463" s="6"/>
      <c r="F463" s="6"/>
      <c r="O463" s="6"/>
      <c r="P463" s="6"/>
    </row>
    <row r="464" spans="5:16">
      <c r="E464" s="6"/>
      <c r="F464" s="6"/>
      <c r="O464" s="6"/>
      <c r="P464" s="6"/>
    </row>
    <row r="465" spans="5:16">
      <c r="E465" s="6"/>
      <c r="F465" s="6"/>
      <c r="O465" s="6"/>
      <c r="P465" s="6"/>
    </row>
    <row r="466" spans="5:16">
      <c r="E466" s="6"/>
      <c r="F466" s="6"/>
      <c r="O466" s="6"/>
      <c r="P466" s="6"/>
    </row>
    <row r="467" spans="5:16">
      <c r="E467" s="6"/>
      <c r="F467" s="6"/>
      <c r="O467" s="6"/>
      <c r="P467" s="6"/>
    </row>
    <row r="468" spans="5:16">
      <c r="E468" s="6"/>
      <c r="F468" s="6"/>
      <c r="O468" s="6"/>
      <c r="P468" s="6"/>
    </row>
    <row r="469" spans="5:16">
      <c r="E469" s="6"/>
      <c r="F469" s="6"/>
      <c r="O469" s="6"/>
      <c r="P469" s="6"/>
    </row>
    <row r="470" spans="5:16">
      <c r="E470" s="6"/>
      <c r="F470" s="6"/>
      <c r="O470" s="6"/>
      <c r="P470" s="6"/>
    </row>
    <row r="471" spans="5:16">
      <c r="E471" s="6"/>
      <c r="F471" s="6"/>
      <c r="O471" s="6"/>
      <c r="P471" s="6"/>
    </row>
    <row r="472" spans="5:16">
      <c r="E472" s="6"/>
      <c r="F472" s="6"/>
      <c r="O472" s="6"/>
      <c r="P472" s="6"/>
    </row>
    <row r="473" spans="5:16">
      <c r="E473" s="6"/>
      <c r="F473" s="6"/>
      <c r="O473" s="6"/>
      <c r="P473" s="6"/>
    </row>
    <row r="474" spans="5:16">
      <c r="E474" s="6"/>
      <c r="F474" s="6"/>
      <c r="O474" s="6"/>
      <c r="P474" s="6"/>
    </row>
    <row r="475" spans="5:16">
      <c r="E475" s="6"/>
      <c r="F475" s="6"/>
      <c r="O475" s="6"/>
      <c r="P475" s="6"/>
    </row>
    <row r="476" spans="5:16">
      <c r="E476" s="6"/>
      <c r="F476" s="6"/>
      <c r="O476" s="6"/>
      <c r="P476" s="6"/>
    </row>
    <row r="477" spans="5:16">
      <c r="E477" s="6"/>
      <c r="F477" s="6"/>
      <c r="O477" s="6"/>
      <c r="P477" s="6"/>
    </row>
    <row r="478" spans="5:16">
      <c r="E478" s="6"/>
      <c r="F478" s="6"/>
      <c r="O478" s="6"/>
      <c r="P478" s="6"/>
    </row>
    <row r="479" spans="5:16">
      <c r="E479" s="6"/>
      <c r="F479" s="6"/>
      <c r="O479" s="6"/>
      <c r="P479" s="6"/>
    </row>
    <row r="480" spans="5:16">
      <c r="E480" s="6"/>
      <c r="F480" s="6"/>
      <c r="O480" s="6"/>
      <c r="P480" s="6"/>
    </row>
    <row r="481" spans="5:16">
      <c r="E481" s="6"/>
      <c r="F481" s="6"/>
      <c r="O481" s="6"/>
      <c r="P481" s="6"/>
    </row>
    <row r="482" spans="5:16">
      <c r="E482" s="6"/>
      <c r="F482" s="6"/>
      <c r="O482" s="6"/>
      <c r="P482" s="6"/>
    </row>
    <row r="483" spans="5:16">
      <c r="E483" s="6"/>
      <c r="F483" s="6"/>
      <c r="O483" s="6"/>
      <c r="P483" s="6"/>
    </row>
    <row r="484" spans="5:16">
      <c r="E484" s="6"/>
      <c r="F484" s="6"/>
      <c r="O484" s="6"/>
      <c r="P484" s="6"/>
    </row>
    <row r="485" spans="5:16">
      <c r="E485" s="6"/>
      <c r="F485" s="6"/>
      <c r="O485" s="6"/>
      <c r="P485" s="6"/>
    </row>
    <row r="486" spans="5:16">
      <c r="E486" s="6"/>
      <c r="F486" s="6"/>
      <c r="O486" s="6"/>
      <c r="P486" s="6"/>
    </row>
    <row r="487" spans="5:16">
      <c r="E487" s="6"/>
      <c r="F487" s="6"/>
      <c r="O487" s="6"/>
      <c r="P487" s="6"/>
    </row>
    <row r="488" spans="5:16">
      <c r="E488" s="6"/>
      <c r="F488" s="6"/>
      <c r="O488" s="6"/>
      <c r="P488" s="6"/>
    </row>
    <row r="489" spans="5:16">
      <c r="E489" s="6"/>
      <c r="F489" s="6"/>
      <c r="O489" s="6"/>
      <c r="P489" s="6"/>
    </row>
    <row r="490" spans="5:16">
      <c r="E490" s="6"/>
      <c r="F490" s="6"/>
      <c r="O490" s="6"/>
      <c r="P490" s="6"/>
    </row>
    <row r="491" spans="5:16">
      <c r="E491" s="6"/>
      <c r="F491" s="6"/>
      <c r="O491" s="6"/>
      <c r="P491" s="6"/>
    </row>
    <row r="492" spans="5:16">
      <c r="E492" s="6"/>
      <c r="F492" s="6"/>
      <c r="O492" s="6"/>
      <c r="P492" s="6"/>
    </row>
    <row r="493" spans="5:16">
      <c r="E493" s="6"/>
      <c r="F493" s="6"/>
      <c r="O493" s="6"/>
      <c r="P493" s="6"/>
    </row>
    <row r="494" spans="5:16">
      <c r="E494" s="6"/>
      <c r="F494" s="6"/>
      <c r="O494" s="6"/>
      <c r="P494" s="6"/>
    </row>
    <row r="495" spans="5:16">
      <c r="E495" s="6"/>
      <c r="F495" s="6"/>
      <c r="O495" s="6"/>
      <c r="P495" s="6"/>
    </row>
    <row r="496" spans="5:16">
      <c r="E496" s="6"/>
      <c r="F496" s="6"/>
      <c r="O496" s="6"/>
      <c r="P496" s="6"/>
    </row>
    <row r="497" spans="5:16">
      <c r="E497" s="6"/>
      <c r="F497" s="6"/>
      <c r="O497" s="6"/>
      <c r="P497" s="6"/>
    </row>
    <row r="498" spans="5:16">
      <c r="E498" s="6"/>
      <c r="F498" s="6"/>
      <c r="O498" s="6"/>
      <c r="P498" s="6"/>
    </row>
    <row r="499" spans="5:16">
      <c r="E499" s="6"/>
      <c r="F499" s="6"/>
      <c r="O499" s="6"/>
      <c r="P499" s="6"/>
    </row>
    <row r="500" spans="5:16">
      <c r="E500" s="6"/>
      <c r="F500" s="6"/>
      <c r="O500" s="6"/>
      <c r="P500" s="6"/>
    </row>
    <row r="501" spans="5:16">
      <c r="E501" s="6"/>
      <c r="F501" s="6"/>
      <c r="O501" s="6"/>
      <c r="P501" s="6"/>
    </row>
    <row r="502" spans="5:16">
      <c r="E502" s="6"/>
      <c r="F502" s="6"/>
      <c r="O502" s="6"/>
      <c r="P502" s="6"/>
    </row>
    <row r="503" spans="5:16">
      <c r="E503" s="6"/>
      <c r="F503" s="6"/>
      <c r="O503" s="6"/>
      <c r="P503" s="6"/>
    </row>
    <row r="504" spans="5:16">
      <c r="E504" s="6"/>
      <c r="F504" s="6"/>
      <c r="O504" s="6"/>
      <c r="P504" s="6"/>
    </row>
    <row r="505" spans="5:16">
      <c r="E505" s="6"/>
      <c r="F505" s="6"/>
      <c r="O505" s="6"/>
      <c r="P505" s="6"/>
    </row>
    <row r="506" spans="5:16">
      <c r="E506" s="6"/>
      <c r="F506" s="6"/>
      <c r="O506" s="6"/>
      <c r="P506" s="6"/>
    </row>
    <row r="507" spans="5:16">
      <c r="E507" s="6"/>
      <c r="F507" s="6"/>
      <c r="O507" s="6"/>
      <c r="P507" s="6"/>
    </row>
    <row r="508" spans="5:16">
      <c r="E508" s="6"/>
      <c r="F508" s="6"/>
      <c r="O508" s="6"/>
      <c r="P508" s="6"/>
    </row>
    <row r="509" spans="5:16">
      <c r="E509" s="6"/>
      <c r="F509" s="6"/>
      <c r="O509" s="6"/>
      <c r="P509" s="6"/>
    </row>
    <row r="510" spans="5:16">
      <c r="E510" s="6"/>
      <c r="F510" s="6"/>
      <c r="O510" s="6"/>
      <c r="P510" s="6"/>
    </row>
    <row r="511" spans="5:16">
      <c r="E511" s="6"/>
      <c r="F511" s="6"/>
      <c r="O511" s="6"/>
      <c r="P511" s="6"/>
    </row>
    <row r="512" spans="5:16">
      <c r="E512" s="6"/>
      <c r="F512" s="6"/>
      <c r="O512" s="6"/>
      <c r="P512" s="6"/>
    </row>
    <row r="513" spans="5:16">
      <c r="E513" s="6"/>
      <c r="F513" s="6"/>
      <c r="O513" s="6"/>
      <c r="P513" s="6"/>
    </row>
    <row r="514" spans="5:16">
      <c r="E514" s="6"/>
      <c r="F514" s="6"/>
      <c r="O514" s="6"/>
      <c r="P514" s="6"/>
    </row>
    <row r="515" spans="5:16">
      <c r="E515" s="6"/>
      <c r="F515" s="6"/>
      <c r="O515" s="6"/>
      <c r="P515" s="6"/>
    </row>
    <row r="516" spans="5:16">
      <c r="E516" s="6"/>
      <c r="F516" s="6"/>
      <c r="O516" s="6"/>
      <c r="P516" s="6"/>
    </row>
    <row r="517" spans="5:16">
      <c r="E517" s="6"/>
      <c r="F517" s="6"/>
      <c r="O517" s="6"/>
      <c r="P517" s="6"/>
    </row>
    <row r="518" spans="5:16">
      <c r="E518" s="6"/>
      <c r="F518" s="6"/>
      <c r="O518" s="6"/>
      <c r="P518" s="6"/>
    </row>
    <row r="519" spans="5:16">
      <c r="E519" s="6"/>
      <c r="F519" s="6"/>
      <c r="O519" s="6"/>
      <c r="P519" s="6"/>
    </row>
    <row r="520" spans="5:16">
      <c r="E520" s="6"/>
      <c r="F520" s="6"/>
      <c r="O520" s="6"/>
      <c r="P520" s="6"/>
    </row>
    <row r="521" spans="5:16">
      <c r="E521" s="6"/>
      <c r="F521" s="6"/>
      <c r="O521" s="6"/>
      <c r="P521" s="6"/>
    </row>
    <row r="522" spans="5:16">
      <c r="E522" s="6"/>
      <c r="F522" s="6"/>
      <c r="O522" s="6"/>
      <c r="P522" s="6"/>
    </row>
    <row r="523" spans="5:16">
      <c r="E523" s="6"/>
      <c r="F523" s="6"/>
      <c r="O523" s="6"/>
      <c r="P523" s="6"/>
    </row>
    <row r="524" spans="5:16">
      <c r="E524" s="6"/>
      <c r="F524" s="6"/>
      <c r="O524" s="6"/>
      <c r="P524" s="6"/>
    </row>
    <row r="525" spans="5:16">
      <c r="E525" s="6"/>
      <c r="F525" s="6"/>
      <c r="O525" s="6"/>
      <c r="P525" s="6"/>
    </row>
    <row r="526" spans="5:16">
      <c r="E526" s="6"/>
      <c r="F526" s="6"/>
      <c r="O526" s="6"/>
      <c r="P526" s="6"/>
    </row>
    <row r="527" spans="5:16">
      <c r="E527" s="6"/>
      <c r="F527" s="6"/>
      <c r="O527" s="6"/>
      <c r="P527" s="6"/>
    </row>
    <row r="528" spans="5:16">
      <c r="E528" s="6"/>
      <c r="F528" s="6"/>
      <c r="O528" s="6"/>
      <c r="P528" s="6"/>
    </row>
    <row r="529" spans="5:16">
      <c r="E529" s="6"/>
      <c r="F529" s="6"/>
      <c r="O529" s="6"/>
      <c r="P529" s="6"/>
    </row>
    <row r="530" spans="5:16">
      <c r="E530" s="6"/>
      <c r="F530" s="6"/>
      <c r="O530" s="6"/>
      <c r="P530" s="6"/>
    </row>
    <row r="531" spans="5:16">
      <c r="E531" s="6"/>
      <c r="F531" s="6"/>
      <c r="O531" s="6"/>
      <c r="P531" s="6"/>
    </row>
    <row r="532" spans="5:16">
      <c r="E532" s="6"/>
      <c r="F532" s="6"/>
      <c r="O532" s="6"/>
      <c r="P532" s="6"/>
    </row>
    <row r="533" spans="5:16">
      <c r="E533" s="6"/>
      <c r="F533" s="6"/>
      <c r="O533" s="6"/>
      <c r="P533" s="6"/>
    </row>
    <row r="534" spans="5:16">
      <c r="E534" s="6"/>
      <c r="F534" s="6"/>
      <c r="O534" s="6"/>
      <c r="P534" s="6"/>
    </row>
    <row r="535" spans="5:16">
      <c r="E535" s="6"/>
      <c r="F535" s="6"/>
      <c r="O535" s="6"/>
      <c r="P535" s="6"/>
    </row>
    <row r="536" spans="5:16">
      <c r="E536" s="6"/>
      <c r="F536" s="6"/>
      <c r="O536" s="6"/>
      <c r="P536" s="6"/>
    </row>
    <row r="537" spans="5:16">
      <c r="E537" s="6"/>
      <c r="F537" s="6"/>
      <c r="O537" s="6"/>
      <c r="P537" s="6"/>
    </row>
    <row r="538" spans="5:16">
      <c r="E538" s="6"/>
      <c r="F538" s="6"/>
      <c r="O538" s="6"/>
      <c r="P538" s="6"/>
    </row>
    <row r="539" spans="5:16">
      <c r="E539" s="6"/>
      <c r="F539" s="6"/>
      <c r="O539" s="6"/>
      <c r="P539" s="6"/>
    </row>
    <row r="540" spans="5:16">
      <c r="E540" s="6"/>
      <c r="F540" s="6"/>
      <c r="O540" s="6"/>
      <c r="P540" s="6"/>
    </row>
    <row r="541" spans="5:16">
      <c r="E541" s="6"/>
      <c r="F541" s="6"/>
      <c r="O541" s="6"/>
      <c r="P541" s="6"/>
    </row>
    <row r="542" spans="5:16">
      <c r="E542" s="6"/>
      <c r="F542" s="6"/>
      <c r="O542" s="6"/>
      <c r="P542" s="6"/>
    </row>
    <row r="543" spans="5:16">
      <c r="E543" s="6"/>
      <c r="F543" s="6"/>
      <c r="O543" s="6"/>
      <c r="P543" s="6"/>
    </row>
    <row r="544" spans="5:16">
      <c r="E544" s="6"/>
      <c r="F544" s="6"/>
      <c r="O544" s="6"/>
      <c r="P544" s="6"/>
    </row>
    <row r="545" spans="5:16">
      <c r="E545" s="6"/>
      <c r="F545" s="6"/>
      <c r="O545" s="6"/>
      <c r="P545" s="6"/>
    </row>
    <row r="546" spans="5:16">
      <c r="E546" s="6"/>
      <c r="F546" s="6"/>
      <c r="O546" s="6"/>
      <c r="P546" s="6"/>
    </row>
    <row r="547" spans="5:16">
      <c r="E547" s="6"/>
      <c r="F547" s="6"/>
      <c r="O547" s="6"/>
      <c r="P547" s="6"/>
    </row>
    <row r="548" spans="5:16">
      <c r="E548" s="6"/>
      <c r="F548" s="6"/>
      <c r="O548" s="6"/>
      <c r="P548" s="6"/>
    </row>
    <row r="549" spans="5:16">
      <c r="E549" s="6"/>
      <c r="F549" s="6"/>
      <c r="O549" s="6"/>
      <c r="P549" s="6"/>
    </row>
    <row r="550" spans="5:16">
      <c r="E550" s="6"/>
      <c r="F550" s="6"/>
      <c r="O550" s="6"/>
      <c r="P550" s="6"/>
    </row>
    <row r="551" spans="5:16">
      <c r="E551" s="6"/>
      <c r="F551" s="6"/>
      <c r="O551" s="6"/>
      <c r="P551" s="6"/>
    </row>
    <row r="552" spans="5:16">
      <c r="E552" s="6"/>
      <c r="F552" s="6"/>
      <c r="O552" s="6"/>
      <c r="P552" s="6"/>
    </row>
    <row r="553" spans="5:16">
      <c r="E553" s="6"/>
      <c r="F553" s="6"/>
      <c r="O553" s="6"/>
      <c r="P553" s="6"/>
    </row>
    <row r="554" spans="5:16">
      <c r="E554" s="6"/>
      <c r="F554" s="6"/>
      <c r="O554" s="6"/>
      <c r="P554" s="6"/>
    </row>
    <row r="555" spans="5:16">
      <c r="E555" s="6"/>
      <c r="F555" s="6"/>
      <c r="O555" s="6"/>
      <c r="P555" s="6"/>
    </row>
    <row r="556" spans="5:16">
      <c r="E556" s="6"/>
      <c r="F556" s="6"/>
      <c r="O556" s="6"/>
      <c r="P556" s="6"/>
    </row>
    <row r="557" spans="5:16">
      <c r="E557" s="6"/>
      <c r="F557" s="6"/>
      <c r="O557" s="6"/>
      <c r="P557" s="6"/>
    </row>
    <row r="558" spans="5:16">
      <c r="E558" s="6"/>
      <c r="F558" s="6"/>
      <c r="O558" s="6"/>
      <c r="P558" s="6"/>
    </row>
    <row r="559" spans="5:16">
      <c r="E559" s="6"/>
      <c r="F559" s="6"/>
      <c r="O559" s="6"/>
      <c r="P559" s="6"/>
    </row>
    <row r="560" spans="5:16">
      <c r="E560" s="6"/>
      <c r="F560" s="6"/>
      <c r="O560" s="6"/>
      <c r="P560" s="6"/>
    </row>
    <row r="561" spans="5:16">
      <c r="E561" s="6"/>
      <c r="F561" s="6"/>
      <c r="O561" s="6"/>
      <c r="P561" s="6"/>
    </row>
    <row r="562" spans="5:16">
      <c r="E562" s="6"/>
      <c r="F562" s="6"/>
      <c r="O562" s="6"/>
      <c r="P562" s="6"/>
    </row>
    <row r="563" spans="5:16">
      <c r="E563" s="6"/>
      <c r="F563" s="6"/>
      <c r="O563" s="6"/>
      <c r="P563" s="6"/>
    </row>
    <row r="564" spans="5:16">
      <c r="E564" s="6"/>
      <c r="F564" s="6"/>
      <c r="O564" s="6"/>
      <c r="P564" s="6"/>
    </row>
    <row r="565" spans="5:16">
      <c r="E565" s="6"/>
      <c r="F565" s="6"/>
      <c r="O565" s="6"/>
      <c r="P565" s="6"/>
    </row>
    <row r="566" spans="5:16">
      <c r="E566" s="6"/>
      <c r="F566" s="6"/>
      <c r="O566" s="6"/>
      <c r="P566" s="6"/>
    </row>
    <row r="567" spans="5:16">
      <c r="E567" s="6"/>
      <c r="F567" s="6"/>
      <c r="O567" s="6"/>
      <c r="P567" s="6"/>
    </row>
    <row r="568" spans="5:16">
      <c r="E568" s="6"/>
      <c r="F568" s="6"/>
      <c r="O568" s="6"/>
      <c r="P568" s="6"/>
    </row>
    <row r="569" spans="5:16">
      <c r="E569" s="6"/>
      <c r="F569" s="6"/>
      <c r="O569" s="6"/>
      <c r="P569" s="6"/>
    </row>
    <row r="570" spans="5:16">
      <c r="E570" s="6"/>
      <c r="F570" s="6"/>
      <c r="O570" s="6"/>
      <c r="P570" s="6"/>
    </row>
    <row r="571" spans="5:16">
      <c r="E571" s="6"/>
      <c r="F571" s="6"/>
      <c r="O571" s="6"/>
      <c r="P571" s="6"/>
    </row>
    <row r="572" spans="5:16">
      <c r="E572" s="6"/>
      <c r="F572" s="6"/>
      <c r="O572" s="6"/>
      <c r="P572" s="6"/>
    </row>
    <row r="573" spans="5:16">
      <c r="E573" s="6"/>
      <c r="F573" s="6"/>
      <c r="O573" s="6"/>
      <c r="P573" s="6"/>
    </row>
    <row r="574" spans="5:16">
      <c r="E574" s="6"/>
      <c r="F574" s="6"/>
      <c r="O574" s="6"/>
      <c r="P574" s="6"/>
    </row>
    <row r="575" spans="5:16">
      <c r="E575" s="6"/>
      <c r="F575" s="6"/>
      <c r="O575" s="6"/>
      <c r="P575" s="6"/>
    </row>
    <row r="576" spans="5:16">
      <c r="E576" s="6"/>
      <c r="F576" s="6"/>
      <c r="O576" s="6"/>
      <c r="P576" s="6"/>
    </row>
    <row r="577" spans="5:16">
      <c r="E577" s="6"/>
      <c r="F577" s="6"/>
      <c r="O577" s="6"/>
      <c r="P577" s="6"/>
    </row>
    <row r="578" spans="5:16">
      <c r="E578" s="6"/>
      <c r="F578" s="6"/>
      <c r="O578" s="6"/>
      <c r="P578" s="6"/>
    </row>
    <row r="579" spans="5:16">
      <c r="E579" s="6"/>
      <c r="F579" s="6"/>
      <c r="O579" s="6"/>
      <c r="P579" s="6"/>
    </row>
    <row r="580" spans="5:16">
      <c r="E580" s="6"/>
      <c r="F580" s="6"/>
      <c r="O580" s="6"/>
      <c r="P580" s="6"/>
    </row>
    <row r="581" spans="5:16">
      <c r="E581" s="6"/>
      <c r="F581" s="6"/>
      <c r="O581" s="6"/>
      <c r="P581" s="6"/>
    </row>
    <row r="582" spans="5:16">
      <c r="E582" s="6"/>
      <c r="F582" s="6"/>
      <c r="O582" s="6"/>
      <c r="P582" s="6"/>
    </row>
    <row r="583" spans="5:16">
      <c r="E583" s="6"/>
      <c r="F583" s="6"/>
      <c r="O583" s="6"/>
      <c r="P583" s="6"/>
    </row>
    <row r="584" spans="5:16">
      <c r="E584" s="6"/>
      <c r="F584" s="6"/>
      <c r="O584" s="6"/>
      <c r="P584" s="6"/>
    </row>
    <row r="585" spans="5:16">
      <c r="E585" s="6"/>
      <c r="F585" s="6"/>
      <c r="O585" s="6"/>
      <c r="P585" s="6"/>
    </row>
    <row r="586" spans="5:16">
      <c r="E586" s="6"/>
      <c r="F586" s="6"/>
      <c r="O586" s="6"/>
      <c r="P586" s="6"/>
    </row>
    <row r="587" spans="5:16">
      <c r="E587" s="6"/>
      <c r="F587" s="6"/>
      <c r="O587" s="6"/>
      <c r="P587" s="6"/>
    </row>
    <row r="588" spans="5:16">
      <c r="E588" s="6"/>
      <c r="F588" s="6"/>
      <c r="O588" s="6"/>
      <c r="P588" s="6"/>
    </row>
    <row r="589" spans="5:16">
      <c r="E589" s="6"/>
      <c r="F589" s="6"/>
      <c r="O589" s="6"/>
      <c r="P589" s="6"/>
    </row>
    <row r="590" spans="5:16">
      <c r="E590" s="6"/>
      <c r="F590" s="6"/>
      <c r="O590" s="6"/>
      <c r="P590" s="6"/>
    </row>
    <row r="591" spans="5:16">
      <c r="E591" s="6"/>
      <c r="F591" s="6"/>
      <c r="O591" s="6"/>
      <c r="P591" s="6"/>
    </row>
    <row r="592" spans="5:16">
      <c r="E592" s="6"/>
      <c r="F592" s="6"/>
      <c r="O592" s="6"/>
      <c r="P592" s="6"/>
    </row>
    <row r="593" spans="5:16">
      <c r="E593" s="6"/>
      <c r="F593" s="6"/>
      <c r="O593" s="6"/>
      <c r="P593" s="6"/>
    </row>
    <row r="594" spans="5:16">
      <c r="E594" s="6"/>
      <c r="F594" s="6"/>
      <c r="O594" s="6"/>
      <c r="P594" s="6"/>
    </row>
    <row r="595" spans="5:16">
      <c r="E595" s="6"/>
      <c r="F595" s="6"/>
      <c r="O595" s="6"/>
      <c r="P595" s="6"/>
    </row>
    <row r="596" spans="5:16">
      <c r="E596" s="6"/>
      <c r="F596" s="6"/>
      <c r="O596" s="6"/>
      <c r="P596" s="6"/>
    </row>
    <row r="597" spans="5:16">
      <c r="E597" s="6"/>
      <c r="F597" s="6"/>
      <c r="O597" s="6"/>
      <c r="P597" s="6"/>
    </row>
    <row r="598" spans="5:16">
      <c r="E598" s="6"/>
      <c r="F598" s="6"/>
      <c r="O598" s="6"/>
      <c r="P598" s="6"/>
    </row>
    <row r="599" spans="5:16">
      <c r="E599" s="6"/>
      <c r="F599" s="6"/>
      <c r="O599" s="6"/>
      <c r="P599" s="6"/>
    </row>
    <row r="600" spans="5:16">
      <c r="E600" s="6"/>
      <c r="F600" s="6"/>
      <c r="O600" s="6"/>
      <c r="P600" s="6"/>
    </row>
    <row r="601" spans="5:16">
      <c r="E601" s="6"/>
      <c r="F601" s="6"/>
      <c r="O601" s="6"/>
      <c r="P601" s="6"/>
    </row>
    <row r="602" spans="5:16">
      <c r="E602" s="6"/>
      <c r="F602" s="6"/>
      <c r="O602" s="6"/>
      <c r="P602" s="6"/>
    </row>
    <row r="603" spans="5:16">
      <c r="E603" s="6"/>
      <c r="F603" s="6"/>
      <c r="O603" s="6"/>
      <c r="P603" s="6"/>
    </row>
    <row r="604" spans="5:16">
      <c r="E604" s="6"/>
      <c r="F604" s="6"/>
      <c r="O604" s="6"/>
      <c r="P604" s="6"/>
    </row>
    <row r="605" spans="5:16">
      <c r="E605" s="6"/>
      <c r="F605" s="6"/>
      <c r="O605" s="6"/>
      <c r="P605" s="6"/>
    </row>
    <row r="606" spans="5:16">
      <c r="E606" s="6"/>
      <c r="F606" s="6"/>
      <c r="O606" s="6"/>
      <c r="P606" s="6"/>
    </row>
    <row r="607" spans="5:16">
      <c r="E607" s="6"/>
      <c r="F607" s="6"/>
      <c r="O607" s="6"/>
      <c r="P607" s="6"/>
    </row>
    <row r="608" spans="5:16">
      <c r="E608" s="6"/>
      <c r="F608" s="6"/>
      <c r="O608" s="6"/>
      <c r="P608" s="6"/>
    </row>
    <row r="609" spans="5:16">
      <c r="E609" s="6"/>
      <c r="F609" s="6"/>
      <c r="O609" s="6"/>
      <c r="P609" s="6"/>
    </row>
    <row r="610" spans="5:16">
      <c r="E610" s="6"/>
      <c r="F610" s="6"/>
      <c r="O610" s="6"/>
      <c r="P610" s="6"/>
    </row>
    <row r="611" spans="5:16">
      <c r="E611" s="6"/>
      <c r="F611" s="6"/>
      <c r="O611" s="6"/>
      <c r="P611" s="6"/>
    </row>
    <row r="612" spans="5:16">
      <c r="E612" s="6"/>
      <c r="F612" s="6"/>
      <c r="O612" s="6"/>
      <c r="P612" s="6"/>
    </row>
    <row r="613" spans="5:16">
      <c r="E613" s="6"/>
      <c r="F613" s="6"/>
      <c r="O613" s="6"/>
      <c r="P613" s="6"/>
    </row>
    <row r="614" spans="5:16">
      <c r="E614" s="6"/>
      <c r="F614" s="6"/>
      <c r="O614" s="6"/>
      <c r="P614" s="6"/>
    </row>
    <row r="615" spans="5:16">
      <c r="E615" s="6"/>
      <c r="F615" s="6"/>
      <c r="O615" s="6"/>
      <c r="P615" s="6"/>
    </row>
    <row r="616" spans="5:16">
      <c r="E616" s="6"/>
      <c r="F616" s="6"/>
      <c r="O616" s="6"/>
      <c r="P616" s="6"/>
    </row>
    <row r="617" spans="5:16">
      <c r="E617" s="6"/>
      <c r="F617" s="6"/>
      <c r="O617" s="6"/>
      <c r="P617" s="6"/>
    </row>
    <row r="618" spans="5:16">
      <c r="E618" s="6"/>
      <c r="F618" s="6"/>
      <c r="O618" s="6"/>
      <c r="P618" s="6"/>
    </row>
    <row r="619" spans="5:16">
      <c r="E619" s="6"/>
      <c r="F619" s="6"/>
      <c r="O619" s="6"/>
      <c r="P619" s="6"/>
    </row>
    <row r="620" spans="5:16">
      <c r="E620" s="6"/>
      <c r="F620" s="6"/>
      <c r="O620" s="6"/>
      <c r="P620" s="6"/>
    </row>
    <row r="621" spans="5:16">
      <c r="E621" s="6"/>
      <c r="F621" s="6"/>
      <c r="O621" s="6"/>
      <c r="P621" s="6"/>
    </row>
    <row r="622" spans="5:16">
      <c r="E622" s="6"/>
      <c r="F622" s="6"/>
      <c r="O622" s="6"/>
      <c r="P622" s="6"/>
    </row>
    <row r="623" spans="5:16">
      <c r="E623" s="6"/>
      <c r="F623" s="6"/>
      <c r="O623" s="6"/>
      <c r="P623" s="6"/>
    </row>
    <row r="624" spans="5:16">
      <c r="E624" s="6"/>
      <c r="F624" s="6"/>
      <c r="O624" s="6"/>
      <c r="P624" s="6"/>
    </row>
    <row r="625" spans="5:16">
      <c r="E625" s="6"/>
      <c r="F625" s="6"/>
      <c r="O625" s="6"/>
      <c r="P625" s="6"/>
    </row>
    <row r="626" spans="5:16">
      <c r="E626" s="6"/>
      <c r="F626" s="6"/>
      <c r="O626" s="6"/>
      <c r="P626" s="6"/>
    </row>
    <row r="627" spans="5:16">
      <c r="E627" s="6"/>
      <c r="F627" s="6"/>
      <c r="O627" s="6"/>
      <c r="P627" s="6"/>
    </row>
    <row r="628" spans="5:16">
      <c r="E628" s="6"/>
      <c r="F628" s="6"/>
      <c r="O628" s="6"/>
      <c r="P628" s="6"/>
    </row>
    <row r="629" spans="5:16">
      <c r="E629" s="6"/>
      <c r="F629" s="6"/>
      <c r="O629" s="6"/>
      <c r="P629" s="6"/>
    </row>
    <row r="630" spans="5:16">
      <c r="E630" s="6"/>
      <c r="F630" s="6"/>
      <c r="O630" s="6"/>
      <c r="P630" s="6"/>
    </row>
    <row r="631" spans="5:16">
      <c r="E631" s="6"/>
      <c r="F631" s="6"/>
      <c r="O631" s="6"/>
      <c r="P631" s="6"/>
    </row>
    <row r="632" spans="5:16">
      <c r="E632" s="6"/>
      <c r="F632" s="6"/>
      <c r="O632" s="6"/>
      <c r="P632" s="6"/>
    </row>
    <row r="633" spans="5:16">
      <c r="E633" s="6"/>
      <c r="F633" s="6"/>
      <c r="O633" s="6"/>
      <c r="P633" s="6"/>
    </row>
    <row r="634" spans="5:16">
      <c r="E634" s="6"/>
      <c r="F634" s="6"/>
      <c r="O634" s="6"/>
      <c r="P634" s="6"/>
    </row>
    <row r="635" spans="5:16">
      <c r="E635" s="6"/>
      <c r="F635" s="6"/>
      <c r="O635" s="6"/>
      <c r="P635" s="6"/>
    </row>
    <row r="636" spans="5:16">
      <c r="E636" s="6"/>
      <c r="F636" s="6"/>
      <c r="O636" s="6"/>
      <c r="P636" s="6"/>
    </row>
    <row r="637" spans="5:16">
      <c r="E637" s="6"/>
      <c r="F637" s="6"/>
      <c r="O637" s="6"/>
      <c r="P637" s="6"/>
    </row>
    <row r="638" spans="5:16">
      <c r="E638" s="6"/>
      <c r="F638" s="6"/>
      <c r="O638" s="6"/>
      <c r="P638" s="6"/>
    </row>
    <row r="639" spans="5:16">
      <c r="E639" s="6"/>
      <c r="F639" s="6"/>
      <c r="O639" s="6"/>
      <c r="P639" s="6"/>
    </row>
    <row r="640" spans="5:16">
      <c r="E640" s="6"/>
      <c r="F640" s="6"/>
      <c r="O640" s="6"/>
      <c r="P640" s="6"/>
    </row>
    <row r="641" spans="5:16">
      <c r="E641" s="6"/>
      <c r="F641" s="6"/>
      <c r="O641" s="6"/>
      <c r="P641" s="6"/>
    </row>
    <row r="642" spans="5:16">
      <c r="E642" s="6"/>
      <c r="F642" s="6"/>
      <c r="O642" s="6"/>
      <c r="P642" s="6"/>
    </row>
    <row r="643" spans="5:16">
      <c r="E643" s="6"/>
      <c r="F643" s="6"/>
      <c r="O643" s="6"/>
      <c r="P643" s="6"/>
    </row>
    <row r="644" spans="5:16">
      <c r="E644" s="6"/>
      <c r="F644" s="6"/>
      <c r="O644" s="6"/>
      <c r="P644" s="6"/>
    </row>
    <row r="645" spans="5:16">
      <c r="E645" s="6"/>
      <c r="F645" s="6"/>
      <c r="O645" s="6"/>
      <c r="P645" s="6"/>
    </row>
    <row r="646" spans="5:16">
      <c r="E646" s="6"/>
      <c r="F646" s="6"/>
      <c r="O646" s="6"/>
      <c r="P646" s="6"/>
    </row>
    <row r="647" spans="5:16">
      <c r="E647" s="6"/>
      <c r="F647" s="6"/>
      <c r="O647" s="6"/>
      <c r="P647" s="6"/>
    </row>
    <row r="648" spans="5:16">
      <c r="E648" s="6"/>
      <c r="F648" s="6"/>
      <c r="O648" s="6"/>
      <c r="P648" s="6"/>
    </row>
    <row r="649" spans="5:16">
      <c r="E649" s="6"/>
      <c r="F649" s="6"/>
      <c r="O649" s="6"/>
      <c r="P649" s="6"/>
    </row>
    <row r="650" spans="5:16">
      <c r="E650" s="6"/>
      <c r="F650" s="6"/>
      <c r="O650" s="6"/>
      <c r="P650" s="6"/>
    </row>
    <row r="651" spans="5:16">
      <c r="E651" s="6"/>
      <c r="F651" s="6"/>
      <c r="O651" s="6"/>
      <c r="P651" s="6"/>
    </row>
    <row r="652" spans="5:16">
      <c r="E652" s="6"/>
      <c r="F652" s="6"/>
      <c r="O652" s="6"/>
      <c r="P652" s="6"/>
    </row>
    <row r="653" spans="5:16">
      <c r="E653" s="6"/>
      <c r="F653" s="6"/>
      <c r="O653" s="6"/>
      <c r="P653" s="6"/>
    </row>
    <row r="654" spans="5:16">
      <c r="E654" s="6"/>
      <c r="F654" s="6"/>
      <c r="O654" s="6"/>
      <c r="P654" s="6"/>
    </row>
    <row r="655" spans="5:16">
      <c r="E655" s="6"/>
      <c r="F655" s="6"/>
      <c r="O655" s="6"/>
      <c r="P655" s="6"/>
    </row>
    <row r="656" spans="5:16">
      <c r="E656" s="6"/>
      <c r="F656" s="6"/>
      <c r="O656" s="6"/>
      <c r="P656" s="6"/>
    </row>
    <row r="657" spans="5:16">
      <c r="E657" s="6"/>
      <c r="F657" s="6"/>
      <c r="O657" s="6"/>
      <c r="P657" s="6"/>
    </row>
    <row r="658" spans="5:16">
      <c r="E658" s="6"/>
      <c r="F658" s="6"/>
      <c r="O658" s="6"/>
      <c r="P658" s="6"/>
    </row>
    <row r="659" spans="5:16">
      <c r="E659" s="6"/>
      <c r="F659" s="6"/>
      <c r="O659" s="6"/>
      <c r="P659" s="6"/>
    </row>
    <row r="660" spans="5:16">
      <c r="E660" s="6"/>
      <c r="F660" s="6"/>
      <c r="O660" s="6"/>
      <c r="P660" s="6"/>
    </row>
    <row r="661" spans="5:16">
      <c r="E661" s="6"/>
      <c r="F661" s="6"/>
      <c r="O661" s="6"/>
      <c r="P661" s="6"/>
    </row>
    <row r="662" spans="5:16">
      <c r="E662" s="6"/>
      <c r="F662" s="6"/>
      <c r="O662" s="6"/>
      <c r="P662" s="6"/>
    </row>
    <row r="663" spans="5:16">
      <c r="E663" s="6"/>
      <c r="F663" s="6"/>
      <c r="O663" s="6"/>
      <c r="P663" s="6"/>
    </row>
    <row r="664" spans="5:16">
      <c r="E664" s="6"/>
      <c r="F664" s="6"/>
      <c r="O664" s="6"/>
      <c r="P664" s="6"/>
    </row>
    <row r="665" spans="5:16">
      <c r="E665" s="6"/>
      <c r="F665" s="6"/>
      <c r="O665" s="6"/>
      <c r="P665" s="6"/>
    </row>
    <row r="666" spans="5:16">
      <c r="E666" s="6"/>
      <c r="F666" s="6"/>
      <c r="O666" s="6"/>
      <c r="P666" s="6"/>
    </row>
    <row r="667" spans="5:16">
      <c r="E667" s="6"/>
      <c r="F667" s="6"/>
      <c r="O667" s="6"/>
      <c r="P667" s="6"/>
    </row>
    <row r="668" spans="5:16">
      <c r="E668" s="6"/>
      <c r="F668" s="6"/>
      <c r="O668" s="6"/>
      <c r="P668" s="6"/>
    </row>
    <row r="669" spans="5:16">
      <c r="E669" s="6"/>
      <c r="F669" s="6"/>
      <c r="O669" s="6"/>
      <c r="P669" s="6"/>
    </row>
    <row r="670" spans="5:16">
      <c r="E670" s="6"/>
      <c r="F670" s="6"/>
      <c r="O670" s="6"/>
      <c r="P670" s="6"/>
    </row>
    <row r="671" spans="5:16">
      <c r="E671" s="6"/>
      <c r="F671" s="6"/>
      <c r="O671" s="6"/>
      <c r="P671" s="6"/>
    </row>
    <row r="672" spans="5:16">
      <c r="E672" s="6"/>
      <c r="F672" s="6"/>
      <c r="O672" s="6"/>
      <c r="P672" s="6"/>
    </row>
    <row r="673" spans="5:16">
      <c r="E673" s="6"/>
      <c r="F673" s="6"/>
      <c r="O673" s="6"/>
      <c r="P673" s="6"/>
    </row>
    <row r="674" spans="5:16">
      <c r="E674" s="6"/>
      <c r="F674" s="6"/>
      <c r="O674" s="6"/>
      <c r="P674" s="6"/>
    </row>
    <row r="675" spans="5:16">
      <c r="E675" s="6"/>
      <c r="F675" s="6"/>
      <c r="O675" s="6"/>
      <c r="P675" s="6"/>
    </row>
    <row r="676" spans="5:16">
      <c r="E676" s="6"/>
      <c r="F676" s="6"/>
      <c r="O676" s="6"/>
      <c r="P676" s="6"/>
    </row>
    <row r="677" spans="5:16">
      <c r="E677" s="6"/>
      <c r="F677" s="6"/>
      <c r="O677" s="6"/>
      <c r="P677" s="6"/>
    </row>
    <row r="678" spans="5:16">
      <c r="E678" s="6"/>
      <c r="F678" s="6"/>
      <c r="O678" s="6"/>
      <c r="P678" s="6"/>
    </row>
    <row r="679" spans="5:16">
      <c r="E679" s="6"/>
      <c r="F679" s="6"/>
      <c r="O679" s="6"/>
      <c r="P679" s="6"/>
    </row>
    <row r="680" spans="5:16">
      <c r="E680" s="6"/>
      <c r="F680" s="6"/>
      <c r="O680" s="6"/>
      <c r="P680" s="6"/>
    </row>
    <row r="681" spans="5:16">
      <c r="E681" s="6"/>
      <c r="F681" s="6"/>
      <c r="O681" s="6"/>
      <c r="P681" s="6"/>
    </row>
    <row r="682" spans="5:16">
      <c r="E682" s="6"/>
      <c r="F682" s="6"/>
      <c r="O682" s="6"/>
      <c r="P682" s="6"/>
    </row>
    <row r="683" spans="5:16">
      <c r="E683" s="6"/>
      <c r="F683" s="6"/>
      <c r="O683" s="6"/>
      <c r="P683" s="6"/>
    </row>
    <row r="684" spans="5:16">
      <c r="E684" s="6"/>
      <c r="F684" s="6"/>
      <c r="O684" s="6"/>
      <c r="P684" s="6"/>
    </row>
    <row r="685" spans="5:16">
      <c r="E685" s="6"/>
      <c r="F685" s="6"/>
      <c r="O685" s="6"/>
      <c r="P685" s="6"/>
    </row>
    <row r="686" spans="5:16">
      <c r="E686" s="6"/>
      <c r="F686" s="6"/>
      <c r="O686" s="6"/>
      <c r="P686" s="6"/>
    </row>
    <row r="687" spans="5:16">
      <c r="E687" s="6"/>
      <c r="F687" s="6"/>
      <c r="O687" s="6"/>
      <c r="P687" s="6"/>
    </row>
    <row r="688" spans="5:16">
      <c r="E688" s="6"/>
      <c r="F688" s="6"/>
      <c r="O688" s="6"/>
      <c r="P688" s="6"/>
    </row>
    <row r="689" spans="5:16">
      <c r="E689" s="6"/>
      <c r="F689" s="6"/>
      <c r="O689" s="6"/>
      <c r="P689" s="6"/>
    </row>
    <row r="690" spans="5:16">
      <c r="E690" s="6"/>
      <c r="F690" s="6"/>
      <c r="O690" s="6"/>
      <c r="P690" s="6"/>
    </row>
    <row r="691" spans="5:16">
      <c r="E691" s="6"/>
      <c r="F691" s="6"/>
      <c r="O691" s="6"/>
      <c r="P691" s="6"/>
    </row>
    <row r="692" spans="5:16">
      <c r="E692" s="6"/>
      <c r="F692" s="6"/>
      <c r="O692" s="6"/>
      <c r="P692" s="6"/>
    </row>
    <row r="693" spans="5:16">
      <c r="E693" s="6"/>
      <c r="F693" s="6"/>
      <c r="O693" s="6"/>
      <c r="P693" s="6"/>
    </row>
    <row r="694" spans="5:16">
      <c r="E694" s="6"/>
      <c r="F694" s="6"/>
      <c r="O694" s="6"/>
      <c r="P694" s="6"/>
    </row>
    <row r="695" spans="5:16">
      <c r="E695" s="6"/>
      <c r="F695" s="6"/>
      <c r="O695" s="6"/>
      <c r="P695" s="6"/>
    </row>
    <row r="696" spans="5:16">
      <c r="E696" s="6"/>
      <c r="F696" s="6"/>
      <c r="O696" s="6"/>
      <c r="P696" s="6"/>
    </row>
    <row r="697" spans="5:16">
      <c r="E697" s="6"/>
      <c r="F697" s="6"/>
      <c r="O697" s="6"/>
      <c r="P697" s="6"/>
    </row>
    <row r="698" spans="5:16">
      <c r="E698" s="6"/>
      <c r="F698" s="6"/>
      <c r="O698" s="6"/>
      <c r="P698" s="6"/>
    </row>
    <row r="699" spans="5:16">
      <c r="E699" s="6"/>
      <c r="F699" s="6"/>
      <c r="O699" s="6"/>
      <c r="P699" s="6"/>
    </row>
    <row r="700" spans="5:16">
      <c r="E700" s="6"/>
      <c r="F700" s="6"/>
      <c r="O700" s="6"/>
      <c r="P700" s="6"/>
    </row>
    <row r="701" spans="5:16">
      <c r="E701" s="6"/>
      <c r="F701" s="6"/>
      <c r="O701" s="6"/>
      <c r="P701" s="6"/>
    </row>
    <row r="702" spans="5:16">
      <c r="E702" s="6"/>
      <c r="F702" s="6"/>
      <c r="O702" s="6"/>
      <c r="P702" s="6"/>
    </row>
    <row r="703" spans="5:16">
      <c r="E703" s="6"/>
      <c r="F703" s="6"/>
      <c r="O703" s="6"/>
      <c r="P703" s="6"/>
    </row>
    <row r="704" spans="5:16">
      <c r="E704" s="6"/>
      <c r="F704" s="6"/>
      <c r="O704" s="6"/>
      <c r="P704" s="6"/>
    </row>
    <row r="705" spans="5:16">
      <c r="E705" s="6"/>
      <c r="F705" s="6"/>
      <c r="O705" s="6"/>
      <c r="P705" s="6"/>
    </row>
    <row r="706" spans="5:16">
      <c r="E706" s="6"/>
      <c r="F706" s="6"/>
      <c r="O706" s="6"/>
      <c r="P706" s="6"/>
    </row>
    <row r="707" spans="5:16">
      <c r="E707" s="6"/>
      <c r="F707" s="6"/>
      <c r="O707" s="6"/>
      <c r="P707" s="6"/>
    </row>
    <row r="708" spans="5:16">
      <c r="E708" s="6"/>
      <c r="F708" s="6"/>
      <c r="O708" s="6"/>
      <c r="P708" s="6"/>
    </row>
    <row r="709" spans="5:16">
      <c r="E709" s="6"/>
      <c r="F709" s="6"/>
      <c r="O709" s="6"/>
      <c r="P709" s="6"/>
    </row>
    <row r="710" spans="5:16">
      <c r="E710" s="6"/>
      <c r="F710" s="6"/>
      <c r="O710" s="6"/>
      <c r="P710" s="6"/>
    </row>
    <row r="711" spans="5:16">
      <c r="E711" s="6"/>
      <c r="F711" s="6"/>
      <c r="O711" s="6"/>
      <c r="P711" s="6"/>
    </row>
    <row r="712" spans="5:16">
      <c r="E712" s="6"/>
      <c r="F712" s="6"/>
      <c r="O712" s="6"/>
      <c r="P712" s="6"/>
    </row>
    <row r="713" spans="5:16">
      <c r="E713" s="6"/>
      <c r="F713" s="6"/>
      <c r="O713" s="6"/>
      <c r="P713" s="6"/>
    </row>
    <row r="714" spans="5:16">
      <c r="E714" s="6"/>
      <c r="F714" s="6"/>
      <c r="O714" s="6"/>
      <c r="P714" s="6"/>
    </row>
    <row r="715" spans="5:16">
      <c r="E715" s="6"/>
      <c r="F715" s="6"/>
      <c r="O715" s="6"/>
      <c r="P715" s="6"/>
    </row>
    <row r="716" spans="5:16">
      <c r="E716" s="6"/>
      <c r="F716" s="6"/>
      <c r="O716" s="6"/>
      <c r="P716" s="6"/>
    </row>
    <row r="717" spans="5:16">
      <c r="E717" s="6"/>
      <c r="F717" s="6"/>
      <c r="O717" s="6"/>
      <c r="P717" s="6"/>
    </row>
    <row r="718" spans="5:16">
      <c r="E718" s="6"/>
      <c r="F718" s="6"/>
      <c r="O718" s="6"/>
      <c r="P718" s="6"/>
    </row>
    <row r="719" spans="5:16">
      <c r="E719" s="6"/>
      <c r="F719" s="6"/>
      <c r="O719" s="6"/>
      <c r="P719" s="6"/>
    </row>
    <row r="720" spans="5:16">
      <c r="E720" s="6"/>
      <c r="F720" s="6"/>
      <c r="O720" s="6"/>
      <c r="P720" s="6"/>
    </row>
    <row r="721" spans="5:16">
      <c r="E721" s="6"/>
      <c r="F721" s="6"/>
      <c r="O721" s="6"/>
      <c r="P721" s="6"/>
    </row>
    <row r="722" spans="5:16">
      <c r="E722" s="6"/>
      <c r="F722" s="6"/>
      <c r="O722" s="6"/>
      <c r="P722" s="6"/>
    </row>
    <row r="723" spans="5:16">
      <c r="E723" s="6"/>
      <c r="F723" s="6"/>
      <c r="O723" s="6"/>
      <c r="P723" s="6"/>
    </row>
    <row r="724" spans="5:16">
      <c r="E724" s="6"/>
      <c r="F724" s="6"/>
      <c r="O724" s="6"/>
      <c r="P724" s="6"/>
    </row>
    <row r="725" spans="5:16">
      <c r="E725" s="6"/>
      <c r="F725" s="6"/>
      <c r="O725" s="6"/>
      <c r="P725" s="6"/>
    </row>
    <row r="726" spans="5:16">
      <c r="E726" s="6"/>
      <c r="F726" s="6"/>
      <c r="O726" s="6"/>
      <c r="P726" s="6"/>
    </row>
    <row r="727" spans="5:16">
      <c r="E727" s="6"/>
      <c r="F727" s="6"/>
      <c r="O727" s="6"/>
      <c r="P727" s="6"/>
    </row>
    <row r="728" spans="5:16">
      <c r="E728" s="6"/>
      <c r="F728" s="6"/>
      <c r="O728" s="6"/>
      <c r="P728" s="6"/>
    </row>
    <row r="729" spans="5:16">
      <c r="E729" s="6"/>
      <c r="F729" s="6"/>
      <c r="O729" s="6"/>
      <c r="P729" s="6"/>
    </row>
    <row r="730" spans="5:16">
      <c r="E730" s="6"/>
      <c r="F730" s="6"/>
      <c r="O730" s="6"/>
      <c r="P730" s="6"/>
    </row>
    <row r="731" spans="5:16">
      <c r="E731" s="6"/>
      <c r="F731" s="6"/>
      <c r="O731" s="6"/>
      <c r="P731" s="6"/>
    </row>
    <row r="732" spans="5:16">
      <c r="E732" s="6"/>
      <c r="F732" s="6"/>
      <c r="O732" s="6"/>
      <c r="P732" s="6"/>
    </row>
    <row r="733" spans="5:16">
      <c r="E733" s="6"/>
      <c r="F733" s="6"/>
      <c r="O733" s="6"/>
      <c r="P733" s="6"/>
    </row>
    <row r="734" spans="5:16">
      <c r="E734" s="6"/>
      <c r="F734" s="6"/>
      <c r="O734" s="6"/>
      <c r="P734" s="6"/>
    </row>
    <row r="735" spans="5:16">
      <c r="E735" s="6"/>
      <c r="F735" s="6"/>
      <c r="O735" s="6"/>
      <c r="P735" s="6"/>
    </row>
    <row r="736" spans="5:16">
      <c r="E736" s="6"/>
      <c r="F736" s="6"/>
      <c r="O736" s="6"/>
      <c r="P736" s="6"/>
    </row>
    <row r="737" spans="5:16">
      <c r="E737" s="6"/>
      <c r="F737" s="6"/>
      <c r="O737" s="6"/>
      <c r="P737" s="6"/>
    </row>
    <row r="738" spans="5:16">
      <c r="E738" s="6"/>
      <c r="F738" s="6"/>
      <c r="O738" s="6"/>
      <c r="P738" s="6"/>
    </row>
    <row r="739" spans="5:16">
      <c r="E739" s="6"/>
      <c r="F739" s="6"/>
      <c r="O739" s="6"/>
      <c r="P739" s="6"/>
    </row>
    <row r="740" spans="5:16">
      <c r="E740" s="6"/>
      <c r="F740" s="6"/>
      <c r="O740" s="6"/>
      <c r="P740" s="6"/>
    </row>
    <row r="741" spans="5:16">
      <c r="E741" s="6"/>
      <c r="F741" s="6"/>
      <c r="O741" s="6"/>
      <c r="P741" s="6"/>
    </row>
    <row r="742" spans="5:16">
      <c r="E742" s="6"/>
      <c r="F742" s="6"/>
      <c r="O742" s="6"/>
      <c r="P742" s="6"/>
    </row>
    <row r="743" spans="5:16">
      <c r="E743" s="6"/>
      <c r="F743" s="6"/>
      <c r="O743" s="6"/>
      <c r="P743" s="6"/>
    </row>
    <row r="744" spans="5:16">
      <c r="E744" s="6"/>
      <c r="F744" s="6"/>
      <c r="O744" s="6"/>
      <c r="P744" s="6"/>
    </row>
    <row r="745" spans="5:16">
      <c r="E745" s="6"/>
      <c r="F745" s="6"/>
      <c r="O745" s="6"/>
      <c r="P745" s="6"/>
    </row>
    <row r="746" spans="5:16">
      <c r="E746" s="6"/>
      <c r="F746" s="6"/>
      <c r="O746" s="6"/>
      <c r="P746" s="6"/>
    </row>
    <row r="747" spans="5:16">
      <c r="E747" s="6"/>
      <c r="F747" s="6"/>
      <c r="O747" s="6"/>
      <c r="P747" s="6"/>
    </row>
    <row r="748" spans="5:16">
      <c r="E748" s="6"/>
      <c r="F748" s="6"/>
      <c r="O748" s="6"/>
      <c r="P748" s="6"/>
    </row>
    <row r="749" spans="5:16">
      <c r="E749" s="6"/>
      <c r="F749" s="6"/>
      <c r="O749" s="6"/>
      <c r="P749" s="6"/>
    </row>
    <row r="750" spans="5:16">
      <c r="E750" s="6"/>
      <c r="F750" s="6"/>
      <c r="O750" s="6"/>
      <c r="P750" s="6"/>
    </row>
    <row r="751" spans="5:16">
      <c r="E751" s="6"/>
      <c r="F751" s="6"/>
      <c r="O751" s="6"/>
      <c r="P751" s="6"/>
    </row>
    <row r="752" spans="5:16">
      <c r="E752" s="6"/>
      <c r="F752" s="6"/>
      <c r="O752" s="6"/>
      <c r="P752" s="6"/>
    </row>
    <row r="753" spans="5:16">
      <c r="E753" s="6"/>
      <c r="F753" s="6"/>
      <c r="O753" s="6"/>
      <c r="P753" s="6"/>
    </row>
    <row r="754" spans="5:16">
      <c r="E754" s="6"/>
      <c r="F754" s="6"/>
      <c r="O754" s="6"/>
      <c r="P754" s="6"/>
    </row>
    <row r="755" spans="5:16">
      <c r="E755" s="6"/>
      <c r="F755" s="6"/>
      <c r="O755" s="6"/>
      <c r="P755" s="6"/>
    </row>
    <row r="756" spans="5:16">
      <c r="E756" s="6"/>
      <c r="F756" s="6"/>
      <c r="O756" s="6"/>
      <c r="P756" s="6"/>
    </row>
    <row r="757" spans="5:16">
      <c r="E757" s="6"/>
      <c r="F757" s="6"/>
      <c r="O757" s="6"/>
      <c r="P757" s="6"/>
    </row>
    <row r="758" spans="5:16">
      <c r="E758" s="6"/>
      <c r="F758" s="6"/>
      <c r="O758" s="6"/>
      <c r="P758" s="6"/>
    </row>
    <row r="759" spans="5:16">
      <c r="E759" s="6"/>
      <c r="F759" s="6"/>
      <c r="O759" s="6"/>
      <c r="P759" s="6"/>
    </row>
    <row r="760" spans="5:16">
      <c r="E760" s="6"/>
      <c r="F760" s="6"/>
      <c r="O760" s="6"/>
      <c r="P760" s="6"/>
    </row>
    <row r="761" spans="5:16">
      <c r="E761" s="6"/>
      <c r="F761" s="6"/>
      <c r="O761" s="6"/>
      <c r="P761" s="6"/>
    </row>
    <row r="762" spans="5:16">
      <c r="E762" s="6"/>
      <c r="F762" s="6"/>
      <c r="O762" s="6"/>
      <c r="P762" s="6"/>
    </row>
    <row r="763" spans="5:16">
      <c r="E763" s="6"/>
      <c r="F763" s="6"/>
      <c r="O763" s="6"/>
      <c r="P763" s="6"/>
    </row>
    <row r="764" spans="5:16">
      <c r="E764" s="6"/>
      <c r="F764" s="6"/>
      <c r="O764" s="6"/>
      <c r="P764" s="6"/>
    </row>
    <row r="765" spans="5:16">
      <c r="E765" s="6"/>
      <c r="F765" s="6"/>
      <c r="O765" s="6"/>
      <c r="P765" s="6"/>
    </row>
    <row r="766" spans="5:16">
      <c r="E766" s="6"/>
      <c r="F766" s="6"/>
      <c r="O766" s="6"/>
      <c r="P766" s="6"/>
    </row>
    <row r="767" spans="5:16">
      <c r="E767" s="6"/>
      <c r="F767" s="6"/>
      <c r="O767" s="6"/>
      <c r="P767" s="6"/>
    </row>
    <row r="768" spans="5:16">
      <c r="E768" s="6"/>
      <c r="F768" s="6"/>
      <c r="O768" s="6"/>
      <c r="P768" s="6"/>
    </row>
    <row r="769" spans="5:16">
      <c r="E769" s="6"/>
      <c r="F769" s="6"/>
      <c r="O769" s="6"/>
      <c r="P769" s="6"/>
    </row>
    <row r="770" spans="5:16">
      <c r="E770" s="6"/>
      <c r="F770" s="6"/>
      <c r="O770" s="6"/>
      <c r="P770" s="6"/>
    </row>
    <row r="771" spans="5:16">
      <c r="E771" s="6"/>
      <c r="F771" s="6"/>
      <c r="O771" s="6"/>
      <c r="P771" s="6"/>
    </row>
    <row r="772" spans="5:16">
      <c r="E772" s="6"/>
      <c r="F772" s="6"/>
      <c r="O772" s="6"/>
      <c r="P772" s="6"/>
    </row>
    <row r="773" spans="5:16">
      <c r="E773" s="6"/>
      <c r="F773" s="6"/>
      <c r="O773" s="6"/>
      <c r="P773" s="6"/>
    </row>
    <row r="774" spans="5:16">
      <c r="E774" s="6"/>
      <c r="F774" s="6"/>
      <c r="O774" s="6"/>
      <c r="P774" s="6"/>
    </row>
    <row r="775" spans="5:16">
      <c r="E775" s="6"/>
      <c r="F775" s="6"/>
      <c r="O775" s="6"/>
      <c r="P775" s="6"/>
    </row>
    <row r="776" spans="5:16">
      <c r="E776" s="6"/>
      <c r="F776" s="6"/>
      <c r="O776" s="6"/>
      <c r="P776" s="6"/>
    </row>
    <row r="777" spans="5:16">
      <c r="E777" s="6"/>
      <c r="F777" s="6"/>
      <c r="O777" s="6"/>
      <c r="P777" s="6"/>
    </row>
    <row r="778" spans="5:16">
      <c r="E778" s="6"/>
      <c r="F778" s="6"/>
      <c r="O778" s="6"/>
      <c r="P778" s="6"/>
    </row>
    <row r="779" spans="5:16">
      <c r="E779" s="6"/>
      <c r="F779" s="6"/>
      <c r="O779" s="6"/>
      <c r="P779" s="6"/>
    </row>
    <row r="780" spans="5:16">
      <c r="E780" s="6"/>
      <c r="F780" s="6"/>
      <c r="O780" s="6"/>
      <c r="P780" s="6"/>
    </row>
    <row r="781" spans="5:16">
      <c r="E781" s="6"/>
      <c r="F781" s="6"/>
      <c r="O781" s="6"/>
      <c r="P781" s="6"/>
    </row>
    <row r="782" spans="5:16">
      <c r="E782" s="6"/>
      <c r="F782" s="6"/>
      <c r="O782" s="6"/>
      <c r="P782" s="6"/>
    </row>
    <row r="783" spans="5:16">
      <c r="E783" s="6"/>
      <c r="F783" s="6"/>
      <c r="O783" s="6"/>
      <c r="P783" s="6"/>
    </row>
    <row r="784" spans="5:16">
      <c r="E784" s="6"/>
      <c r="F784" s="6"/>
      <c r="O784" s="6"/>
      <c r="P784" s="6"/>
    </row>
    <row r="785" spans="5:16">
      <c r="E785" s="6"/>
      <c r="F785" s="6"/>
      <c r="O785" s="6"/>
      <c r="P785" s="6"/>
    </row>
    <row r="786" spans="5:16">
      <c r="E786" s="6"/>
      <c r="F786" s="6"/>
      <c r="O786" s="6"/>
      <c r="P786" s="6"/>
    </row>
    <row r="787" spans="5:16">
      <c r="E787" s="6"/>
      <c r="F787" s="6"/>
      <c r="O787" s="6"/>
      <c r="P787" s="6"/>
    </row>
    <row r="788" spans="5:16">
      <c r="E788" s="6"/>
      <c r="F788" s="6"/>
      <c r="O788" s="6"/>
      <c r="P788" s="6"/>
    </row>
    <row r="789" spans="5:16">
      <c r="E789" s="6"/>
      <c r="F789" s="6"/>
      <c r="O789" s="6"/>
      <c r="P789" s="6"/>
    </row>
    <row r="790" spans="5:16">
      <c r="E790" s="6"/>
      <c r="F790" s="6"/>
      <c r="O790" s="6"/>
      <c r="P790" s="6"/>
    </row>
    <row r="791" spans="5:16">
      <c r="E791" s="6"/>
      <c r="F791" s="6"/>
      <c r="O791" s="6"/>
      <c r="P791" s="6"/>
    </row>
    <row r="792" spans="5:16">
      <c r="E792" s="6"/>
      <c r="F792" s="6"/>
      <c r="O792" s="6"/>
      <c r="P792" s="6"/>
    </row>
    <row r="793" spans="5:16">
      <c r="E793" s="6"/>
      <c r="F793" s="6"/>
      <c r="O793" s="6"/>
      <c r="P793" s="6"/>
    </row>
    <row r="794" spans="5:16">
      <c r="E794" s="6"/>
      <c r="F794" s="6"/>
      <c r="O794" s="6"/>
      <c r="P794" s="6"/>
    </row>
    <row r="795" spans="5:16">
      <c r="E795" s="6"/>
      <c r="F795" s="6"/>
      <c r="O795" s="6"/>
      <c r="P795" s="6"/>
    </row>
    <row r="796" spans="5:16">
      <c r="E796" s="6"/>
      <c r="F796" s="6"/>
      <c r="O796" s="6"/>
      <c r="P796" s="6"/>
    </row>
    <row r="797" spans="5:16">
      <c r="E797" s="6"/>
      <c r="F797" s="6"/>
      <c r="O797" s="6"/>
      <c r="P797" s="6"/>
    </row>
    <row r="798" spans="5:16">
      <c r="E798" s="6"/>
      <c r="F798" s="6"/>
      <c r="O798" s="6"/>
      <c r="P798" s="6"/>
    </row>
    <row r="799" spans="5:16">
      <c r="E799" s="6"/>
      <c r="F799" s="6"/>
      <c r="O799" s="6"/>
      <c r="P799" s="6"/>
    </row>
    <row r="800" spans="5:16">
      <c r="E800" s="6"/>
      <c r="F800" s="6"/>
      <c r="O800" s="6"/>
      <c r="P800" s="6"/>
    </row>
    <row r="801" spans="5:16">
      <c r="E801" s="6"/>
      <c r="F801" s="6"/>
      <c r="O801" s="6"/>
      <c r="P801" s="6"/>
    </row>
    <row r="802" spans="5:16">
      <c r="E802" s="6"/>
      <c r="F802" s="6"/>
      <c r="O802" s="6"/>
      <c r="P802" s="6"/>
    </row>
    <row r="803" spans="5:16">
      <c r="E803" s="6"/>
      <c r="F803" s="6"/>
      <c r="O803" s="6"/>
      <c r="P803" s="6"/>
    </row>
    <row r="804" spans="5:16">
      <c r="E804" s="6"/>
      <c r="F804" s="6"/>
      <c r="O804" s="6"/>
      <c r="P804" s="6"/>
    </row>
    <row r="805" spans="5:16">
      <c r="E805" s="6"/>
      <c r="F805" s="6"/>
      <c r="O805" s="6"/>
      <c r="P805" s="6"/>
    </row>
    <row r="806" spans="5:16">
      <c r="E806" s="6"/>
      <c r="F806" s="6"/>
      <c r="O806" s="6"/>
      <c r="P806" s="6"/>
    </row>
    <row r="807" spans="5:16">
      <c r="E807" s="6"/>
      <c r="F807" s="6"/>
      <c r="O807" s="6"/>
      <c r="P807" s="6"/>
    </row>
    <row r="808" spans="5:16">
      <c r="E808" s="6"/>
      <c r="F808" s="6"/>
      <c r="O808" s="6"/>
      <c r="P808" s="6"/>
    </row>
    <row r="809" spans="5:16">
      <c r="E809" s="6"/>
      <c r="F809" s="6"/>
      <c r="O809" s="6"/>
      <c r="P809" s="6"/>
    </row>
    <row r="810" spans="5:16">
      <c r="E810" s="6"/>
      <c r="F810" s="6"/>
      <c r="O810" s="6"/>
      <c r="P810" s="6"/>
    </row>
    <row r="811" spans="5:16">
      <c r="E811" s="6"/>
      <c r="F811" s="6"/>
      <c r="O811" s="6"/>
      <c r="P811" s="6"/>
    </row>
    <row r="812" spans="5:16">
      <c r="E812" s="6"/>
      <c r="F812" s="6"/>
      <c r="O812" s="6"/>
      <c r="P812" s="6"/>
    </row>
    <row r="813" spans="5:16">
      <c r="E813" s="6"/>
      <c r="F813" s="6"/>
      <c r="O813" s="6"/>
      <c r="P813" s="6"/>
    </row>
    <row r="814" spans="5:16">
      <c r="E814" s="6"/>
      <c r="F814" s="6"/>
      <c r="O814" s="6"/>
      <c r="P814" s="6"/>
    </row>
    <row r="815" spans="5:16">
      <c r="E815" s="6"/>
      <c r="F815" s="6"/>
      <c r="O815" s="6"/>
      <c r="P815" s="6"/>
    </row>
    <row r="816" spans="5:16">
      <c r="E816" s="6"/>
      <c r="F816" s="6"/>
      <c r="O816" s="6"/>
      <c r="P816" s="6"/>
    </row>
    <row r="817" spans="5:16">
      <c r="E817" s="6"/>
      <c r="F817" s="6"/>
      <c r="O817" s="6"/>
      <c r="P817" s="6"/>
    </row>
    <row r="818" spans="5:16">
      <c r="E818" s="6"/>
      <c r="F818" s="6"/>
      <c r="O818" s="6"/>
      <c r="P818" s="6"/>
    </row>
    <row r="819" spans="5:16">
      <c r="E819" s="6"/>
      <c r="F819" s="6"/>
      <c r="O819" s="6"/>
      <c r="P819" s="6"/>
    </row>
    <row r="820" spans="5:16">
      <c r="E820" s="6"/>
      <c r="F820" s="6"/>
      <c r="O820" s="6"/>
      <c r="P820" s="6"/>
    </row>
    <row r="821" spans="5:16">
      <c r="E821" s="6"/>
      <c r="F821" s="6"/>
      <c r="O821" s="6"/>
      <c r="P821" s="6"/>
    </row>
    <row r="822" spans="5:16">
      <c r="E822" s="6"/>
      <c r="F822" s="6"/>
      <c r="O822" s="6"/>
      <c r="P822" s="6"/>
    </row>
    <row r="823" spans="5:16">
      <c r="E823" s="6"/>
      <c r="F823" s="6"/>
      <c r="O823" s="6"/>
      <c r="P823" s="6"/>
    </row>
    <row r="824" spans="5:16">
      <c r="E824" s="6"/>
      <c r="F824" s="6"/>
      <c r="O824" s="6"/>
      <c r="P824" s="6"/>
    </row>
    <row r="825" spans="5:16">
      <c r="E825" s="6"/>
      <c r="F825" s="6"/>
      <c r="O825" s="6"/>
      <c r="P825" s="6"/>
    </row>
    <row r="826" spans="5:16">
      <c r="E826" s="6"/>
      <c r="F826" s="6"/>
      <c r="O826" s="6"/>
      <c r="P826" s="6"/>
    </row>
    <row r="827" spans="5:16">
      <c r="E827" s="6"/>
      <c r="F827" s="6"/>
      <c r="O827" s="6"/>
      <c r="P827" s="6"/>
    </row>
    <row r="828" spans="5:16">
      <c r="E828" s="6"/>
      <c r="F828" s="6"/>
      <c r="O828" s="6"/>
      <c r="P828" s="6"/>
    </row>
    <row r="829" spans="5:16">
      <c r="E829" s="6"/>
      <c r="F829" s="6"/>
      <c r="O829" s="6"/>
      <c r="P829" s="6"/>
    </row>
    <row r="830" spans="5:16">
      <c r="E830" s="6"/>
      <c r="F830" s="6"/>
      <c r="O830" s="6"/>
      <c r="P830" s="6"/>
    </row>
    <row r="831" spans="5:16">
      <c r="E831" s="6"/>
      <c r="F831" s="6"/>
      <c r="O831" s="6"/>
      <c r="P831" s="6"/>
    </row>
    <row r="832" spans="5:16">
      <c r="E832" s="6"/>
      <c r="F832" s="6"/>
      <c r="O832" s="6"/>
      <c r="P832" s="6"/>
    </row>
    <row r="833" spans="5:16">
      <c r="E833" s="6"/>
      <c r="F833" s="6"/>
      <c r="O833" s="6"/>
      <c r="P833" s="6"/>
    </row>
    <row r="834" spans="5:16">
      <c r="E834" s="6"/>
      <c r="F834" s="6"/>
      <c r="O834" s="6"/>
      <c r="P834" s="6"/>
    </row>
    <row r="835" spans="5:16">
      <c r="E835" s="6"/>
      <c r="F835" s="6"/>
      <c r="O835" s="6"/>
      <c r="P835" s="6"/>
    </row>
    <row r="836" spans="5:16">
      <c r="E836" s="6"/>
      <c r="F836" s="6"/>
      <c r="O836" s="6"/>
      <c r="P836" s="6"/>
    </row>
    <row r="837" spans="5:16">
      <c r="E837" s="6"/>
      <c r="F837" s="6"/>
      <c r="O837" s="6"/>
      <c r="P837" s="6"/>
    </row>
    <row r="838" spans="5:16">
      <c r="E838" s="6"/>
      <c r="F838" s="6"/>
      <c r="O838" s="6"/>
      <c r="P838" s="6"/>
    </row>
    <row r="839" spans="5:16">
      <c r="E839" s="6"/>
      <c r="F839" s="6"/>
      <c r="O839" s="6"/>
      <c r="P839" s="6"/>
    </row>
    <row r="840" spans="5:16">
      <c r="E840" s="6"/>
      <c r="F840" s="6"/>
      <c r="O840" s="6"/>
      <c r="P840" s="6"/>
    </row>
    <row r="841" spans="5:16">
      <c r="E841" s="6"/>
      <c r="F841" s="6"/>
      <c r="O841" s="6"/>
      <c r="P841" s="6"/>
    </row>
    <row r="842" spans="5:16">
      <c r="E842" s="6"/>
      <c r="F842" s="6"/>
      <c r="O842" s="6"/>
      <c r="P842" s="6"/>
    </row>
    <row r="843" spans="5:16">
      <c r="E843" s="6"/>
      <c r="F843" s="6"/>
      <c r="O843" s="6"/>
      <c r="P843" s="6"/>
    </row>
    <row r="844" spans="5:16">
      <c r="E844" s="6"/>
      <c r="F844" s="6"/>
      <c r="O844" s="6"/>
      <c r="P844" s="6"/>
    </row>
    <row r="845" spans="5:16">
      <c r="E845" s="6"/>
      <c r="F845" s="6"/>
      <c r="O845" s="6"/>
      <c r="P845" s="6"/>
    </row>
    <row r="846" spans="5:16">
      <c r="E846" s="6"/>
      <c r="F846" s="6"/>
      <c r="O846" s="6"/>
      <c r="P846" s="6"/>
    </row>
    <row r="847" spans="5:16">
      <c r="E847" s="6"/>
      <c r="F847" s="6"/>
      <c r="O847" s="6"/>
      <c r="P847" s="6"/>
    </row>
    <row r="848" spans="5:16">
      <c r="E848" s="6"/>
      <c r="F848" s="6"/>
      <c r="O848" s="6"/>
      <c r="P848" s="6"/>
    </row>
    <row r="849" spans="5:16">
      <c r="E849" s="6"/>
      <c r="F849" s="6"/>
      <c r="O849" s="6"/>
      <c r="P849" s="6"/>
    </row>
    <row r="850" spans="5:16">
      <c r="E850" s="6"/>
      <c r="F850" s="6"/>
      <c r="O850" s="6"/>
      <c r="P850" s="6"/>
    </row>
    <row r="851" spans="5:16">
      <c r="E851" s="6"/>
      <c r="F851" s="6"/>
      <c r="O851" s="6"/>
      <c r="P851" s="6"/>
    </row>
    <row r="852" spans="5:16">
      <c r="E852" s="6"/>
      <c r="F852" s="6"/>
      <c r="O852" s="6"/>
      <c r="P852" s="6"/>
    </row>
    <row r="853" spans="5:16">
      <c r="E853" s="6"/>
      <c r="F853" s="6"/>
      <c r="O853" s="6"/>
      <c r="P853" s="6"/>
    </row>
    <row r="854" spans="5:16">
      <c r="E854" s="6"/>
      <c r="F854" s="6"/>
      <c r="O854" s="6"/>
      <c r="P854" s="6"/>
    </row>
    <row r="855" spans="5:16">
      <c r="E855" s="6"/>
      <c r="F855" s="6"/>
      <c r="O855" s="6"/>
      <c r="P855" s="6"/>
    </row>
    <row r="856" spans="5:16">
      <c r="E856" s="6"/>
      <c r="F856" s="6"/>
      <c r="O856" s="6"/>
      <c r="P856" s="6"/>
    </row>
    <row r="857" spans="5:16">
      <c r="E857" s="6"/>
      <c r="F857" s="6"/>
      <c r="O857" s="6"/>
      <c r="P857" s="6"/>
    </row>
    <row r="858" spans="5:16">
      <c r="E858" s="6"/>
      <c r="F858" s="6"/>
      <c r="O858" s="6"/>
      <c r="P858" s="6"/>
    </row>
    <row r="859" spans="5:16">
      <c r="E859" s="6"/>
      <c r="F859" s="6"/>
      <c r="O859" s="6"/>
      <c r="P859" s="6"/>
    </row>
    <row r="860" spans="5:16">
      <c r="E860" s="6"/>
      <c r="F860" s="6"/>
      <c r="O860" s="6"/>
      <c r="P860" s="6"/>
    </row>
    <row r="861" spans="5:16">
      <c r="E861" s="6"/>
      <c r="F861" s="6"/>
      <c r="O861" s="6"/>
      <c r="P861" s="6"/>
    </row>
    <row r="862" spans="5:16">
      <c r="E862" s="6"/>
      <c r="F862" s="6"/>
      <c r="O862" s="6"/>
      <c r="P862" s="6"/>
    </row>
    <row r="863" spans="5:16">
      <c r="E863" s="6"/>
      <c r="F863" s="6"/>
      <c r="O863" s="6"/>
      <c r="P863" s="6"/>
    </row>
    <row r="864" spans="5:16">
      <c r="E864" s="6"/>
      <c r="F864" s="6"/>
      <c r="O864" s="6"/>
      <c r="P864" s="6"/>
    </row>
    <row r="865" spans="5:16">
      <c r="E865" s="6"/>
      <c r="F865" s="6"/>
      <c r="O865" s="6"/>
      <c r="P865" s="6"/>
    </row>
    <row r="866" spans="5:16">
      <c r="E866" s="6"/>
      <c r="F866" s="6"/>
      <c r="O866" s="6"/>
      <c r="P866" s="6"/>
    </row>
    <row r="867" spans="5:16">
      <c r="E867" s="6"/>
      <c r="F867" s="6"/>
      <c r="O867" s="6"/>
      <c r="P867" s="6"/>
    </row>
    <row r="868" spans="5:16">
      <c r="E868" s="6"/>
      <c r="F868" s="6"/>
      <c r="O868" s="6"/>
      <c r="P868" s="6"/>
    </row>
    <row r="869" spans="5:16">
      <c r="E869" s="6"/>
      <c r="F869" s="6"/>
      <c r="O869" s="6"/>
      <c r="P869" s="6"/>
    </row>
    <row r="870" spans="5:16">
      <c r="E870" s="6"/>
      <c r="F870" s="6"/>
      <c r="O870" s="6"/>
      <c r="P870" s="6"/>
    </row>
    <row r="871" spans="5:16">
      <c r="E871" s="6"/>
      <c r="F871" s="6"/>
      <c r="O871" s="6"/>
      <c r="P871" s="6"/>
    </row>
    <row r="872" spans="5:16">
      <c r="E872" s="6"/>
      <c r="F872" s="6"/>
      <c r="O872" s="6"/>
      <c r="P872" s="6"/>
    </row>
    <row r="873" spans="5:16">
      <c r="E873" s="6"/>
      <c r="F873" s="6"/>
      <c r="O873" s="6"/>
      <c r="P873" s="6"/>
    </row>
    <row r="874" spans="5:16">
      <c r="E874" s="6"/>
      <c r="F874" s="6"/>
      <c r="O874" s="6"/>
      <c r="P874" s="6"/>
    </row>
    <row r="875" spans="5:16">
      <c r="E875" s="6"/>
      <c r="F875" s="6"/>
      <c r="O875" s="6"/>
      <c r="P875" s="6"/>
    </row>
    <row r="876" spans="5:16">
      <c r="E876" s="6"/>
      <c r="F876" s="6"/>
      <c r="O876" s="6"/>
      <c r="P876" s="6"/>
    </row>
    <row r="877" spans="5:16">
      <c r="E877" s="6"/>
      <c r="F877" s="6"/>
      <c r="O877" s="6"/>
      <c r="P877" s="6"/>
    </row>
    <row r="878" spans="5:16">
      <c r="E878" s="6"/>
      <c r="F878" s="6"/>
      <c r="O878" s="6"/>
      <c r="P878" s="6"/>
    </row>
    <row r="879" spans="5:16">
      <c r="E879" s="6"/>
      <c r="F879" s="6"/>
      <c r="O879" s="6"/>
      <c r="P879" s="6"/>
    </row>
    <row r="880" spans="5:16">
      <c r="E880" s="6"/>
      <c r="F880" s="6"/>
      <c r="O880" s="6"/>
      <c r="P880" s="6"/>
    </row>
    <row r="881" spans="5:16">
      <c r="E881" s="6"/>
      <c r="F881" s="6"/>
      <c r="O881" s="6"/>
      <c r="P881" s="6"/>
    </row>
    <row r="882" spans="5:16">
      <c r="E882" s="6"/>
      <c r="F882" s="6"/>
      <c r="O882" s="6"/>
      <c r="P882" s="6"/>
    </row>
    <row r="883" spans="5:16">
      <c r="E883" s="6"/>
      <c r="F883" s="6"/>
      <c r="O883" s="6"/>
      <c r="P883" s="6"/>
    </row>
    <row r="884" spans="5:16">
      <c r="E884" s="6"/>
      <c r="F884" s="6"/>
      <c r="O884" s="6"/>
      <c r="P884" s="6"/>
    </row>
    <row r="885" spans="5:16">
      <c r="E885" s="6"/>
      <c r="F885" s="6"/>
      <c r="O885" s="6"/>
      <c r="P885" s="6"/>
    </row>
    <row r="886" spans="5:16">
      <c r="E886" s="6"/>
      <c r="F886" s="6"/>
      <c r="O886" s="6"/>
      <c r="P886" s="6"/>
    </row>
    <row r="887" spans="5:16">
      <c r="E887" s="6"/>
      <c r="F887" s="6"/>
      <c r="O887" s="6"/>
      <c r="P887" s="6"/>
    </row>
    <row r="888" spans="5:16">
      <c r="E888" s="6"/>
      <c r="F888" s="6"/>
      <c r="O888" s="6"/>
      <c r="P888" s="6"/>
    </row>
    <row r="889" spans="5:16">
      <c r="E889" s="6"/>
      <c r="F889" s="6"/>
      <c r="O889" s="6"/>
      <c r="P889" s="6"/>
    </row>
    <row r="890" spans="5:16">
      <c r="E890" s="6"/>
      <c r="F890" s="6"/>
      <c r="O890" s="6"/>
      <c r="P890" s="6"/>
    </row>
    <row r="891" spans="5:16">
      <c r="E891" s="6"/>
      <c r="F891" s="6"/>
      <c r="O891" s="6"/>
      <c r="P891" s="6"/>
    </row>
    <row r="892" spans="5:16">
      <c r="E892" s="6"/>
      <c r="F892" s="6"/>
      <c r="O892" s="6"/>
      <c r="P892" s="6"/>
    </row>
    <row r="893" spans="5:16">
      <c r="E893" s="6"/>
      <c r="F893" s="6"/>
      <c r="O893" s="6"/>
      <c r="P893" s="6"/>
    </row>
    <row r="894" spans="5:16">
      <c r="E894" s="6"/>
      <c r="F894" s="6"/>
      <c r="O894" s="6"/>
      <c r="P894" s="6"/>
    </row>
    <row r="895" spans="5:16">
      <c r="E895" s="6"/>
      <c r="F895" s="6"/>
      <c r="O895" s="6"/>
      <c r="P895" s="6"/>
    </row>
    <row r="896" spans="5:16">
      <c r="E896" s="6"/>
      <c r="F896" s="6"/>
      <c r="O896" s="6"/>
      <c r="P896" s="6"/>
    </row>
    <row r="897" spans="5:16">
      <c r="E897" s="6"/>
      <c r="F897" s="6"/>
      <c r="O897" s="6"/>
      <c r="P897" s="6"/>
    </row>
    <row r="898" spans="5:16">
      <c r="E898" s="6"/>
      <c r="F898" s="6"/>
      <c r="O898" s="6"/>
      <c r="P898" s="6"/>
    </row>
    <row r="899" spans="5:16">
      <c r="E899" s="6"/>
      <c r="F899" s="6"/>
      <c r="O899" s="6"/>
      <c r="P899" s="6"/>
    </row>
    <row r="900" spans="5:16">
      <c r="E900" s="6"/>
      <c r="F900" s="6"/>
      <c r="O900" s="6"/>
      <c r="P900" s="6"/>
    </row>
    <row r="901" spans="5:16">
      <c r="E901" s="6"/>
      <c r="F901" s="6"/>
      <c r="O901" s="6"/>
      <c r="P901" s="6"/>
    </row>
    <row r="902" spans="5:16">
      <c r="E902" s="6"/>
      <c r="F902" s="6"/>
      <c r="O902" s="6"/>
      <c r="P902" s="6"/>
    </row>
    <row r="903" spans="5:16">
      <c r="E903" s="6"/>
      <c r="F903" s="6"/>
      <c r="O903" s="6"/>
      <c r="P903" s="6"/>
    </row>
    <row r="904" spans="5:16">
      <c r="E904" s="6"/>
      <c r="F904" s="6"/>
      <c r="O904" s="6"/>
      <c r="P904" s="6"/>
    </row>
    <row r="905" spans="5:16">
      <c r="E905" s="6"/>
      <c r="F905" s="6"/>
      <c r="O905" s="6"/>
      <c r="P905" s="6"/>
    </row>
    <row r="906" spans="5:16">
      <c r="E906" s="6"/>
      <c r="F906" s="6"/>
      <c r="O906" s="6"/>
      <c r="P906" s="6"/>
    </row>
    <row r="907" spans="5:16">
      <c r="E907" s="6"/>
      <c r="F907" s="6"/>
      <c r="O907" s="6"/>
      <c r="P907" s="6"/>
    </row>
    <row r="908" spans="5:16">
      <c r="E908" s="6"/>
      <c r="F908" s="6"/>
      <c r="O908" s="6"/>
      <c r="P908" s="6"/>
    </row>
    <row r="909" spans="5:16">
      <c r="E909" s="6"/>
      <c r="F909" s="6"/>
      <c r="O909" s="6"/>
      <c r="P909" s="6"/>
    </row>
    <row r="910" spans="5:16">
      <c r="E910" s="6"/>
      <c r="F910" s="6"/>
      <c r="O910" s="6"/>
      <c r="P910" s="6"/>
    </row>
    <row r="911" spans="5:16">
      <c r="E911" s="6"/>
      <c r="F911" s="6"/>
      <c r="O911" s="6"/>
      <c r="P911" s="6"/>
    </row>
    <row r="912" spans="5:16">
      <c r="E912" s="6"/>
      <c r="F912" s="6"/>
      <c r="O912" s="6"/>
      <c r="P912" s="6"/>
    </row>
    <row r="913" spans="5:16">
      <c r="E913" s="6"/>
      <c r="F913" s="6"/>
      <c r="O913" s="6"/>
      <c r="P913" s="6"/>
    </row>
    <row r="914" spans="5:16">
      <c r="E914" s="6"/>
      <c r="F914" s="6"/>
      <c r="O914" s="6"/>
      <c r="P914" s="6"/>
    </row>
    <row r="915" spans="5:16">
      <c r="E915" s="6"/>
      <c r="F915" s="6"/>
      <c r="O915" s="6"/>
      <c r="P915" s="6"/>
    </row>
    <row r="916" spans="5:16">
      <c r="E916" s="6"/>
      <c r="F916" s="6"/>
      <c r="O916" s="6"/>
      <c r="P916" s="6"/>
    </row>
    <row r="917" spans="5:16">
      <c r="E917" s="6"/>
      <c r="F917" s="6"/>
      <c r="O917" s="6"/>
      <c r="P917" s="6"/>
    </row>
    <row r="918" spans="5:16">
      <c r="E918" s="6"/>
      <c r="F918" s="6"/>
      <c r="O918" s="6"/>
      <c r="P918" s="6"/>
    </row>
    <row r="919" spans="5:16">
      <c r="E919" s="6"/>
      <c r="F919" s="6"/>
      <c r="O919" s="6"/>
      <c r="P919" s="6"/>
    </row>
    <row r="920" spans="5:16">
      <c r="E920" s="6"/>
      <c r="F920" s="6"/>
      <c r="O920" s="6"/>
      <c r="P920" s="6"/>
    </row>
    <row r="921" spans="5:16">
      <c r="E921" s="6"/>
      <c r="F921" s="6"/>
      <c r="O921" s="6"/>
      <c r="P921" s="6"/>
    </row>
    <row r="922" spans="5:16">
      <c r="E922" s="6"/>
      <c r="F922" s="6"/>
      <c r="O922" s="6"/>
      <c r="P922" s="6"/>
    </row>
    <row r="923" spans="5:16">
      <c r="E923" s="6"/>
      <c r="F923" s="6"/>
      <c r="O923" s="6"/>
      <c r="P923" s="6"/>
    </row>
    <row r="924" spans="5:16">
      <c r="E924" s="6"/>
      <c r="F924" s="6"/>
      <c r="O924" s="6"/>
      <c r="P924" s="6"/>
    </row>
    <row r="925" spans="5:16">
      <c r="E925" s="6"/>
      <c r="F925" s="6"/>
      <c r="O925" s="6"/>
      <c r="P925" s="6"/>
    </row>
    <row r="926" spans="5:16">
      <c r="E926" s="6"/>
      <c r="F926" s="6"/>
      <c r="O926" s="6"/>
      <c r="P926" s="6"/>
    </row>
    <row r="927" spans="5:16">
      <c r="E927" s="6"/>
      <c r="F927" s="6"/>
      <c r="O927" s="6"/>
      <c r="P927" s="6"/>
    </row>
    <row r="928" spans="5:16">
      <c r="E928" s="6"/>
      <c r="F928" s="6"/>
      <c r="O928" s="6"/>
      <c r="P928" s="6"/>
    </row>
    <row r="929" spans="5:16">
      <c r="E929" s="6"/>
      <c r="F929" s="6"/>
      <c r="O929" s="6"/>
      <c r="P929" s="6"/>
    </row>
    <row r="930" spans="5:16">
      <c r="E930" s="6"/>
      <c r="F930" s="6"/>
      <c r="O930" s="6"/>
      <c r="P930" s="6"/>
    </row>
    <row r="931" spans="5:16">
      <c r="E931" s="6"/>
      <c r="F931" s="6"/>
      <c r="O931" s="6"/>
      <c r="P931" s="6"/>
    </row>
    <row r="932" spans="5:16">
      <c r="E932" s="6"/>
      <c r="F932" s="6"/>
      <c r="O932" s="6"/>
      <c r="P932" s="6"/>
    </row>
    <row r="933" spans="5:16">
      <c r="E933" s="6"/>
      <c r="F933" s="6"/>
      <c r="O933" s="6"/>
      <c r="P933" s="6"/>
    </row>
    <row r="934" spans="5:16">
      <c r="E934" s="6"/>
      <c r="F934" s="6"/>
      <c r="O934" s="6"/>
      <c r="P934" s="6"/>
    </row>
    <row r="935" spans="5:16">
      <c r="E935" s="6"/>
      <c r="F935" s="6"/>
      <c r="O935" s="6"/>
      <c r="P935" s="6"/>
    </row>
    <row r="936" spans="5:16">
      <c r="E936" s="6"/>
      <c r="F936" s="6"/>
      <c r="O936" s="6"/>
      <c r="P936" s="6"/>
    </row>
    <row r="937" spans="5:16">
      <c r="E937" s="6"/>
      <c r="F937" s="6"/>
      <c r="O937" s="6"/>
      <c r="P937" s="6"/>
    </row>
    <row r="938" spans="5:16">
      <c r="E938" s="6"/>
      <c r="F938" s="6"/>
      <c r="O938" s="6"/>
      <c r="P938" s="6"/>
    </row>
    <row r="939" spans="5:16">
      <c r="E939" s="6"/>
      <c r="F939" s="6"/>
      <c r="O939" s="6"/>
      <c r="P939" s="6"/>
    </row>
    <row r="940" spans="5:16">
      <c r="E940" s="6"/>
      <c r="F940" s="6"/>
      <c r="O940" s="6"/>
      <c r="P940" s="6"/>
    </row>
    <row r="941" spans="5:16">
      <c r="E941" s="6"/>
      <c r="F941" s="6"/>
      <c r="O941" s="6"/>
      <c r="P941" s="6"/>
    </row>
    <row r="942" spans="5:16">
      <c r="E942" s="6"/>
      <c r="F942" s="6"/>
      <c r="O942" s="6"/>
      <c r="P942" s="6"/>
    </row>
    <row r="943" spans="5:16">
      <c r="E943" s="6"/>
      <c r="F943" s="6"/>
      <c r="O943" s="6"/>
      <c r="P943" s="6"/>
    </row>
    <row r="944" spans="5:16">
      <c r="E944" s="6"/>
      <c r="F944" s="6"/>
      <c r="O944" s="6"/>
      <c r="P944" s="6"/>
    </row>
    <row r="945" spans="5:16">
      <c r="E945" s="6"/>
      <c r="F945" s="6"/>
      <c r="O945" s="6"/>
      <c r="P945" s="6"/>
    </row>
    <row r="946" spans="5:16">
      <c r="E946" s="6"/>
      <c r="F946" s="6"/>
      <c r="O946" s="6"/>
      <c r="P946" s="6"/>
    </row>
    <row r="947" spans="5:16">
      <c r="E947" s="6"/>
      <c r="F947" s="6"/>
      <c r="O947" s="6"/>
      <c r="P947" s="6"/>
    </row>
    <row r="948" spans="5:16">
      <c r="E948" s="6"/>
      <c r="F948" s="6"/>
      <c r="O948" s="6"/>
      <c r="P948" s="6"/>
    </row>
    <row r="949" spans="5:16">
      <c r="E949" s="6"/>
      <c r="F949" s="6"/>
      <c r="O949" s="6"/>
      <c r="P949" s="6"/>
    </row>
    <row r="950" spans="5:16">
      <c r="E950" s="6"/>
      <c r="F950" s="6"/>
      <c r="O950" s="6"/>
      <c r="P950" s="6"/>
    </row>
    <row r="951" spans="5:16">
      <c r="E951" s="6"/>
      <c r="F951" s="6"/>
      <c r="O951" s="6"/>
      <c r="P951" s="6"/>
    </row>
    <row r="952" spans="5:16">
      <c r="E952" s="6"/>
      <c r="F952" s="6"/>
      <c r="O952" s="6"/>
      <c r="P952" s="6"/>
    </row>
    <row r="953" spans="5:16">
      <c r="E953" s="6"/>
      <c r="F953" s="6"/>
      <c r="O953" s="6"/>
      <c r="P953" s="6"/>
    </row>
    <row r="954" spans="5:16">
      <c r="E954" s="6"/>
      <c r="F954" s="6"/>
      <c r="O954" s="6"/>
      <c r="P954" s="6"/>
    </row>
    <row r="955" spans="5:16">
      <c r="E955" s="6"/>
      <c r="F955" s="6"/>
      <c r="O955" s="6"/>
      <c r="P955" s="6"/>
    </row>
    <row r="956" spans="5:16">
      <c r="E956" s="6"/>
      <c r="F956" s="6"/>
      <c r="O956" s="6"/>
      <c r="P956" s="6"/>
    </row>
    <row r="957" spans="5:16">
      <c r="E957" s="6"/>
      <c r="F957" s="6"/>
      <c r="O957" s="6"/>
      <c r="P957" s="6"/>
    </row>
    <row r="958" spans="5:16">
      <c r="E958" s="6"/>
      <c r="F958" s="6"/>
      <c r="O958" s="6"/>
      <c r="P958" s="6"/>
    </row>
    <row r="959" spans="5:16">
      <c r="E959" s="6"/>
      <c r="F959" s="6"/>
      <c r="O959" s="6"/>
      <c r="P959" s="6"/>
    </row>
    <row r="960" spans="5:16">
      <c r="E960" s="6"/>
      <c r="F960" s="6"/>
      <c r="O960" s="6"/>
      <c r="P960" s="6"/>
    </row>
    <row r="961" spans="5:16">
      <c r="E961" s="6"/>
      <c r="F961" s="6"/>
      <c r="O961" s="6"/>
      <c r="P961" s="6"/>
    </row>
    <row r="962" spans="5:16">
      <c r="E962" s="6"/>
      <c r="F962" s="6"/>
      <c r="O962" s="6"/>
      <c r="P962" s="6"/>
    </row>
    <row r="963" spans="5:16">
      <c r="E963" s="6"/>
      <c r="F963" s="6"/>
      <c r="O963" s="6"/>
      <c r="P963" s="6"/>
    </row>
    <row r="964" spans="5:16">
      <c r="E964" s="6"/>
      <c r="F964" s="6"/>
      <c r="O964" s="6"/>
      <c r="P964" s="6"/>
    </row>
    <row r="965" spans="5:16">
      <c r="E965" s="6"/>
      <c r="F965" s="6"/>
      <c r="O965" s="6"/>
      <c r="P965" s="6"/>
    </row>
    <row r="966" spans="5:16">
      <c r="E966" s="6"/>
      <c r="F966" s="6"/>
      <c r="O966" s="6"/>
      <c r="P966" s="6"/>
    </row>
    <row r="967" spans="5:16">
      <c r="E967" s="6"/>
      <c r="F967" s="6"/>
      <c r="O967" s="6"/>
      <c r="P967" s="6"/>
    </row>
    <row r="968" spans="5:16">
      <c r="E968" s="6"/>
      <c r="F968" s="6"/>
      <c r="O968" s="6"/>
      <c r="P968" s="6"/>
    </row>
    <row r="969" spans="5:16">
      <c r="E969" s="6"/>
      <c r="F969" s="6"/>
      <c r="O969" s="6"/>
      <c r="P969" s="6"/>
    </row>
    <row r="970" spans="5:16">
      <c r="E970" s="6"/>
      <c r="F970" s="6"/>
      <c r="O970" s="6"/>
      <c r="P970" s="6"/>
    </row>
    <row r="971" spans="5:16">
      <c r="E971" s="6"/>
      <c r="F971" s="6"/>
      <c r="O971" s="6"/>
      <c r="P971" s="6"/>
    </row>
    <row r="972" spans="5:16">
      <c r="E972" s="6"/>
      <c r="F972" s="6"/>
      <c r="O972" s="6"/>
      <c r="P972" s="6"/>
    </row>
    <row r="973" spans="5:16">
      <c r="E973" s="6"/>
      <c r="F973" s="6"/>
      <c r="O973" s="6"/>
      <c r="P973" s="6"/>
    </row>
    <row r="974" spans="5:16">
      <c r="E974" s="6"/>
      <c r="F974" s="6"/>
      <c r="O974" s="6"/>
      <c r="P974" s="6"/>
    </row>
    <row r="975" spans="5:16">
      <c r="E975" s="6"/>
      <c r="F975" s="6"/>
      <c r="O975" s="6"/>
      <c r="P975" s="6"/>
    </row>
    <row r="976" spans="5:16">
      <c r="E976" s="6"/>
      <c r="F976" s="6"/>
      <c r="O976" s="6"/>
      <c r="P976" s="6"/>
    </row>
    <row r="977" spans="5:16">
      <c r="E977" s="6"/>
      <c r="F977" s="6"/>
      <c r="O977" s="6"/>
      <c r="P977" s="6"/>
    </row>
    <row r="978" spans="5:16">
      <c r="E978" s="6"/>
      <c r="F978" s="6"/>
      <c r="O978" s="6"/>
      <c r="P978" s="6"/>
    </row>
    <row r="979" spans="5:16">
      <c r="E979" s="6"/>
      <c r="F979" s="6"/>
      <c r="O979" s="6"/>
      <c r="P979" s="6"/>
    </row>
    <row r="980" spans="5:16">
      <c r="E980" s="6"/>
      <c r="F980" s="6"/>
      <c r="O980" s="6"/>
      <c r="P980" s="6"/>
    </row>
    <row r="981" spans="5:16">
      <c r="E981" s="6"/>
      <c r="F981" s="6"/>
      <c r="O981" s="6"/>
      <c r="P981" s="6"/>
    </row>
    <row r="982" spans="5:16">
      <c r="E982" s="6"/>
      <c r="F982" s="6"/>
      <c r="O982" s="6"/>
      <c r="P982" s="6"/>
    </row>
    <row r="983" spans="5:16">
      <c r="E983" s="6"/>
      <c r="F983" s="6"/>
      <c r="O983" s="6"/>
      <c r="P983" s="6"/>
    </row>
    <row r="984" spans="5:16">
      <c r="E984" s="6"/>
      <c r="F984" s="6"/>
      <c r="O984" s="6"/>
      <c r="P984" s="6"/>
    </row>
    <row r="985" spans="5:16">
      <c r="E985" s="6"/>
      <c r="F985" s="6"/>
      <c r="O985" s="6"/>
      <c r="P985" s="6"/>
    </row>
    <row r="986" spans="5:16">
      <c r="E986" s="6"/>
      <c r="F986" s="6"/>
      <c r="O986" s="6"/>
      <c r="P986" s="6"/>
    </row>
    <row r="987" spans="5:16">
      <c r="E987" s="6"/>
      <c r="F987" s="6"/>
      <c r="O987" s="6"/>
      <c r="P987" s="6"/>
    </row>
    <row r="988" spans="5:16">
      <c r="E988" s="6"/>
      <c r="F988" s="6"/>
      <c r="O988" s="6"/>
      <c r="P988" s="6"/>
    </row>
    <row r="989" spans="5:16">
      <c r="E989" s="6"/>
      <c r="F989" s="6"/>
      <c r="O989" s="6"/>
      <c r="P989" s="6"/>
    </row>
    <row r="990" spans="5:16">
      <c r="E990" s="6"/>
      <c r="F990" s="6"/>
      <c r="O990" s="6"/>
      <c r="P990" s="6"/>
    </row>
    <row r="991" spans="5:16">
      <c r="E991" s="6"/>
      <c r="F991" s="6"/>
      <c r="O991" s="6"/>
      <c r="P991" s="6"/>
    </row>
    <row r="992" spans="5:16">
      <c r="E992" s="6"/>
      <c r="F992" s="6"/>
      <c r="O992" s="6"/>
      <c r="P992" s="6"/>
    </row>
    <row r="993" spans="5:16">
      <c r="E993" s="6"/>
      <c r="F993" s="6"/>
      <c r="O993" s="6"/>
      <c r="P993" s="6"/>
    </row>
    <row r="994" spans="5:16">
      <c r="E994" s="6"/>
      <c r="F994" s="6"/>
      <c r="O994" s="6"/>
      <c r="P994" s="6"/>
    </row>
    <row r="995" spans="5:16">
      <c r="E995" s="6"/>
      <c r="F995" s="6"/>
      <c r="O995" s="6"/>
      <c r="P995" s="6"/>
    </row>
    <row r="996" spans="5:16">
      <c r="E996" s="6"/>
      <c r="F996" s="6"/>
      <c r="O996" s="6"/>
      <c r="P996" s="6"/>
    </row>
    <row r="997" spans="5:16">
      <c r="E997" s="6"/>
      <c r="F997" s="6"/>
      <c r="O997" s="6"/>
      <c r="P997" s="6"/>
    </row>
    <row r="998" spans="5:16">
      <c r="E998" s="6"/>
      <c r="F998" s="6"/>
      <c r="O998" s="6"/>
      <c r="P998" s="6"/>
    </row>
    <row r="999" spans="5:16">
      <c r="E999" s="6"/>
      <c r="F999" s="6"/>
      <c r="O999" s="6"/>
      <c r="P999" s="6"/>
    </row>
    <row r="1000" spans="5:16">
      <c r="E1000" s="6"/>
      <c r="F1000" s="6"/>
      <c r="O1000" s="6"/>
      <c r="P1000" s="6"/>
    </row>
    <row r="1001" spans="5:16">
      <c r="E1001" s="6"/>
      <c r="F1001" s="6"/>
      <c r="O1001" s="6"/>
      <c r="P1001" s="6"/>
    </row>
    <row r="1002" spans="5:16">
      <c r="E1002" s="6"/>
      <c r="F1002" s="6"/>
      <c r="O1002" s="6"/>
      <c r="P1002" s="6"/>
    </row>
    <row r="1003" spans="5:16">
      <c r="E1003" s="6"/>
      <c r="F1003" s="6"/>
      <c r="O1003" s="6"/>
      <c r="P1003" s="6"/>
    </row>
    <row r="1004" spans="5:16">
      <c r="E1004" s="6"/>
      <c r="F1004" s="6"/>
      <c r="O1004" s="6"/>
      <c r="P1004" s="6"/>
    </row>
    <row r="1005" spans="5:16">
      <c r="E1005" s="6"/>
      <c r="F1005" s="6"/>
      <c r="O1005" s="6"/>
      <c r="P1005" s="6"/>
    </row>
    <row r="1006" spans="5:16">
      <c r="E1006" s="6"/>
      <c r="F1006" s="6"/>
      <c r="O1006" s="6"/>
      <c r="P1006" s="6"/>
    </row>
    <row r="1007" spans="5:16">
      <c r="E1007" s="6"/>
      <c r="F1007" s="6"/>
      <c r="O1007" s="6"/>
      <c r="P1007" s="6"/>
    </row>
    <row r="1008" spans="5:16">
      <c r="E1008" s="6"/>
      <c r="F1008" s="6"/>
      <c r="O1008" s="6"/>
      <c r="P1008" s="6"/>
    </row>
    <row r="1009" spans="5:16">
      <c r="E1009" s="6"/>
      <c r="F1009" s="6"/>
      <c r="O1009" s="6"/>
      <c r="P1009" s="6"/>
    </row>
    <row r="1010" spans="5:16">
      <c r="E1010" s="6"/>
      <c r="F1010" s="6"/>
      <c r="O1010" s="6"/>
      <c r="P1010" s="6"/>
    </row>
    <row r="1011" spans="5:16">
      <c r="E1011" s="6"/>
      <c r="F1011" s="6"/>
      <c r="O1011" s="6"/>
      <c r="P1011" s="6"/>
    </row>
    <row r="1012" spans="5:16">
      <c r="E1012" s="6"/>
      <c r="F1012" s="6"/>
      <c r="O1012" s="6"/>
      <c r="P1012" s="6"/>
    </row>
    <row r="1013" spans="5:16">
      <c r="E1013" s="6"/>
      <c r="F1013" s="6"/>
      <c r="O1013" s="6"/>
      <c r="P1013" s="6"/>
    </row>
    <row r="1014" spans="5:16">
      <c r="E1014" s="6"/>
      <c r="F1014" s="6"/>
      <c r="O1014" s="6"/>
      <c r="P1014" s="6"/>
    </row>
    <row r="1015" spans="5:16">
      <c r="E1015" s="6"/>
      <c r="F1015" s="6"/>
      <c r="O1015" s="6"/>
      <c r="P1015" s="6"/>
    </row>
    <row r="1016" spans="5:16">
      <c r="E1016" s="6"/>
      <c r="F1016" s="6"/>
      <c r="O1016" s="6"/>
      <c r="P1016" s="6"/>
    </row>
    <row r="1017" spans="5:16">
      <c r="E1017" s="6"/>
      <c r="F1017" s="6"/>
      <c r="O1017" s="6"/>
      <c r="P1017" s="6"/>
    </row>
    <row r="1018" spans="5:16">
      <c r="E1018" s="6"/>
      <c r="F1018" s="6"/>
      <c r="O1018" s="6"/>
      <c r="P1018" s="6"/>
    </row>
    <row r="1019" spans="5:16">
      <c r="E1019" s="6"/>
      <c r="F1019" s="6"/>
      <c r="O1019" s="6"/>
      <c r="P1019" s="6"/>
    </row>
    <row r="1020" spans="5:16">
      <c r="E1020" s="6"/>
      <c r="F1020" s="6"/>
      <c r="O1020" s="6"/>
      <c r="P1020" s="6"/>
    </row>
    <row r="1021" spans="5:16">
      <c r="E1021" s="6"/>
      <c r="F1021" s="6"/>
      <c r="O1021" s="6"/>
      <c r="P1021" s="6"/>
    </row>
    <row r="1022" spans="5:16">
      <c r="E1022" s="6"/>
      <c r="F1022" s="6"/>
      <c r="O1022" s="6"/>
      <c r="P1022" s="6"/>
    </row>
    <row r="1023" spans="5:16">
      <c r="E1023" s="6"/>
      <c r="F1023" s="6"/>
      <c r="O1023" s="6"/>
      <c r="P1023" s="6"/>
    </row>
    <row r="1024" spans="5:16">
      <c r="E1024" s="6"/>
      <c r="F1024" s="6"/>
      <c r="O1024" s="6"/>
      <c r="P1024" s="6"/>
    </row>
    <row r="1025" spans="5:16">
      <c r="E1025" s="6"/>
      <c r="F1025" s="6"/>
      <c r="O1025" s="6"/>
      <c r="P1025" s="6"/>
    </row>
    <row r="1026" spans="5:16">
      <c r="E1026" s="6"/>
      <c r="F1026" s="6"/>
      <c r="O1026" s="6"/>
      <c r="P1026" s="6"/>
    </row>
    <row r="1027" spans="5:16">
      <c r="E1027" s="6"/>
      <c r="F1027" s="6"/>
      <c r="O1027" s="6"/>
      <c r="P1027" s="6"/>
    </row>
    <row r="1028" spans="5:16">
      <c r="E1028" s="6"/>
      <c r="F1028" s="6"/>
      <c r="O1028" s="6"/>
      <c r="P1028" s="6"/>
    </row>
    <row r="1029" spans="5:16">
      <c r="E1029" s="6"/>
      <c r="F1029" s="6"/>
      <c r="O1029" s="6"/>
      <c r="P1029" s="6"/>
    </row>
    <row r="1030" spans="5:16">
      <c r="E1030" s="6"/>
      <c r="F1030" s="6"/>
      <c r="O1030" s="6"/>
      <c r="P1030" s="6"/>
    </row>
    <row r="1031" spans="5:16">
      <c r="E1031" s="6"/>
      <c r="F1031" s="6"/>
      <c r="O1031" s="6"/>
      <c r="P1031" s="6"/>
    </row>
    <row r="1032" spans="5:16">
      <c r="E1032" s="6"/>
      <c r="F1032" s="6"/>
      <c r="O1032" s="6"/>
      <c r="P1032" s="6"/>
    </row>
    <row r="1033" spans="5:16">
      <c r="E1033" s="6"/>
      <c r="F1033" s="6"/>
      <c r="O1033" s="6"/>
      <c r="P1033" s="6"/>
    </row>
    <row r="1034" spans="5:16">
      <c r="E1034" s="6"/>
      <c r="F1034" s="6"/>
      <c r="O1034" s="6"/>
      <c r="P1034" s="6"/>
    </row>
    <row r="1035" spans="5:16">
      <c r="E1035" s="6"/>
      <c r="F1035" s="6"/>
      <c r="O1035" s="6"/>
      <c r="P1035" s="6"/>
    </row>
    <row r="1036" spans="5:16">
      <c r="E1036" s="6"/>
      <c r="F1036" s="6"/>
      <c r="O1036" s="6"/>
      <c r="P1036" s="6"/>
    </row>
    <row r="1037" spans="5:16">
      <c r="E1037" s="6"/>
      <c r="F1037" s="6"/>
      <c r="O1037" s="6"/>
      <c r="P1037" s="6"/>
    </row>
    <row r="1038" spans="5:16">
      <c r="E1038" s="6"/>
      <c r="F1038" s="6"/>
      <c r="O1038" s="6"/>
      <c r="P1038" s="6"/>
    </row>
    <row r="1039" spans="5:16">
      <c r="E1039" s="6"/>
      <c r="F1039" s="6"/>
      <c r="O1039" s="6"/>
      <c r="P1039" s="6"/>
    </row>
    <row r="1040" spans="5:16">
      <c r="E1040" s="6"/>
      <c r="F1040" s="6"/>
      <c r="O1040" s="6"/>
      <c r="P1040" s="6"/>
    </row>
    <row r="1041" spans="5:16">
      <c r="E1041" s="6"/>
      <c r="F1041" s="6"/>
      <c r="O1041" s="6"/>
      <c r="P1041" s="6"/>
    </row>
    <row r="1042" spans="5:16">
      <c r="E1042" s="6"/>
      <c r="F1042" s="6"/>
      <c r="O1042" s="6"/>
      <c r="P1042" s="6"/>
    </row>
    <row r="1043" spans="5:16">
      <c r="E1043" s="6"/>
      <c r="F1043" s="6"/>
      <c r="O1043" s="6"/>
      <c r="P1043" s="6"/>
    </row>
    <row r="1044" spans="5:16">
      <c r="E1044" s="6"/>
      <c r="F1044" s="6"/>
      <c r="O1044" s="6"/>
      <c r="P1044" s="6"/>
    </row>
    <row r="1045" spans="5:16">
      <c r="E1045" s="6"/>
      <c r="F1045" s="6"/>
      <c r="O1045" s="6"/>
      <c r="P1045" s="6"/>
    </row>
    <row r="1046" spans="5:16">
      <c r="E1046" s="6"/>
      <c r="F1046" s="6"/>
      <c r="O1046" s="6"/>
      <c r="P1046" s="6"/>
    </row>
    <row r="1047" spans="5:16">
      <c r="E1047" s="6"/>
      <c r="F1047" s="6"/>
      <c r="O1047" s="6"/>
      <c r="P1047" s="6"/>
    </row>
    <row r="1048" spans="5:16">
      <c r="E1048" s="6"/>
      <c r="F1048" s="6"/>
      <c r="O1048" s="6"/>
      <c r="P1048" s="6"/>
    </row>
    <row r="1049" spans="5:16">
      <c r="E1049" s="6"/>
      <c r="F1049" s="6"/>
      <c r="O1049" s="6"/>
      <c r="P1049" s="6"/>
    </row>
    <row r="1050" spans="5:16">
      <c r="E1050" s="6"/>
      <c r="F1050" s="6"/>
      <c r="O1050" s="6"/>
      <c r="P1050" s="6"/>
    </row>
    <row r="1051" spans="5:16">
      <c r="E1051" s="6"/>
      <c r="F1051" s="6"/>
      <c r="O1051" s="6"/>
      <c r="P1051" s="6"/>
    </row>
    <row r="1052" spans="5:16">
      <c r="E1052" s="6"/>
      <c r="F1052" s="6"/>
      <c r="O1052" s="6"/>
      <c r="P1052" s="6"/>
    </row>
    <row r="1053" spans="5:16">
      <c r="E1053" s="6"/>
      <c r="F1053" s="6"/>
      <c r="O1053" s="6"/>
      <c r="P1053" s="6"/>
    </row>
    <row r="1054" spans="5:16">
      <c r="E1054" s="6"/>
      <c r="F1054" s="6"/>
      <c r="O1054" s="6"/>
      <c r="P1054" s="6"/>
    </row>
    <row r="1055" spans="5:16">
      <c r="E1055" s="6"/>
      <c r="F1055" s="6"/>
      <c r="O1055" s="6"/>
      <c r="P1055" s="6"/>
    </row>
    <row r="1056" spans="5:16">
      <c r="E1056" s="6"/>
      <c r="F1056" s="6"/>
      <c r="O1056" s="6"/>
      <c r="P1056" s="6"/>
    </row>
    <row r="1057" spans="5:16">
      <c r="E1057" s="6"/>
      <c r="F1057" s="6"/>
      <c r="O1057" s="6"/>
      <c r="P1057" s="6"/>
    </row>
    <row r="1058" spans="5:16">
      <c r="E1058" s="6"/>
      <c r="F1058" s="6"/>
      <c r="O1058" s="6"/>
      <c r="P1058" s="6"/>
    </row>
    <row r="1059" spans="5:16">
      <c r="E1059" s="6"/>
      <c r="F1059" s="6"/>
      <c r="O1059" s="6"/>
      <c r="P1059" s="6"/>
    </row>
    <row r="1060" spans="5:16">
      <c r="E1060" s="6"/>
      <c r="F1060" s="6"/>
      <c r="O1060" s="6"/>
      <c r="P1060" s="6"/>
    </row>
    <row r="1061" spans="5:16">
      <c r="E1061" s="6"/>
      <c r="F1061" s="6"/>
      <c r="O1061" s="6"/>
      <c r="P1061" s="6"/>
    </row>
    <row r="1062" spans="5:16">
      <c r="E1062" s="6"/>
      <c r="F1062" s="6"/>
      <c r="O1062" s="6"/>
      <c r="P1062" s="6"/>
    </row>
    <row r="1063" spans="5:16">
      <c r="E1063" s="6"/>
      <c r="F1063" s="6"/>
      <c r="O1063" s="6"/>
      <c r="P1063" s="6"/>
    </row>
    <row r="1064" spans="5:16">
      <c r="E1064" s="6"/>
      <c r="F1064" s="6"/>
      <c r="O1064" s="6"/>
      <c r="P1064" s="6"/>
    </row>
    <row r="1065" spans="5:16">
      <c r="E1065" s="6"/>
      <c r="F1065" s="6"/>
      <c r="O1065" s="6"/>
      <c r="P1065" s="6"/>
    </row>
    <row r="1066" spans="5:16">
      <c r="E1066" s="6"/>
      <c r="F1066" s="6"/>
      <c r="O1066" s="6"/>
      <c r="P1066" s="6"/>
    </row>
    <row r="1067" spans="5:16">
      <c r="E1067" s="6"/>
      <c r="F1067" s="6"/>
      <c r="O1067" s="6"/>
      <c r="P1067" s="6"/>
    </row>
    <row r="1068" spans="5:16">
      <c r="E1068" s="6"/>
      <c r="F1068" s="6"/>
      <c r="O1068" s="6"/>
      <c r="P1068" s="6"/>
    </row>
    <row r="1069" spans="5:16">
      <c r="E1069" s="6"/>
      <c r="F1069" s="6"/>
      <c r="O1069" s="6"/>
      <c r="P1069" s="6"/>
    </row>
    <row r="1070" spans="5:16">
      <c r="E1070" s="6"/>
      <c r="F1070" s="6"/>
      <c r="O1070" s="6"/>
      <c r="P1070" s="6"/>
    </row>
    <row r="1071" spans="5:16">
      <c r="E1071" s="6"/>
      <c r="F1071" s="6"/>
      <c r="O1071" s="6"/>
      <c r="P1071" s="6"/>
    </row>
    <row r="1072" spans="5:16">
      <c r="E1072" s="6"/>
      <c r="F1072" s="6"/>
      <c r="O1072" s="6"/>
      <c r="P1072" s="6"/>
    </row>
    <row r="1073" spans="5:16">
      <c r="E1073" s="6"/>
      <c r="F1073" s="6"/>
      <c r="O1073" s="6"/>
      <c r="P1073" s="6"/>
    </row>
    <row r="1074" spans="5:16">
      <c r="E1074" s="6"/>
      <c r="F1074" s="6"/>
      <c r="O1074" s="6"/>
      <c r="P1074" s="6"/>
    </row>
    <row r="1075" spans="5:16">
      <c r="E1075" s="6"/>
      <c r="F1075" s="6"/>
      <c r="O1075" s="6"/>
      <c r="P1075" s="6"/>
    </row>
    <row r="1076" spans="5:16">
      <c r="E1076" s="6"/>
      <c r="F1076" s="6"/>
      <c r="O1076" s="6"/>
      <c r="P1076" s="6"/>
    </row>
    <row r="1077" spans="5:16">
      <c r="E1077" s="6"/>
      <c r="F1077" s="6"/>
      <c r="O1077" s="6"/>
      <c r="P1077" s="6"/>
    </row>
    <row r="1078" spans="5:16">
      <c r="E1078" s="6"/>
      <c r="F1078" s="6"/>
      <c r="O1078" s="6"/>
      <c r="P1078" s="6"/>
    </row>
    <row r="1079" spans="5:16">
      <c r="E1079" s="6"/>
      <c r="F1079" s="6"/>
      <c r="O1079" s="6"/>
      <c r="P1079" s="6"/>
    </row>
    <row r="1080" spans="5:16">
      <c r="E1080" s="6"/>
      <c r="F1080" s="6"/>
      <c r="O1080" s="6"/>
      <c r="P1080" s="6"/>
    </row>
    <row r="1081" spans="5:16">
      <c r="E1081" s="6"/>
      <c r="F1081" s="6"/>
      <c r="O1081" s="6"/>
      <c r="P1081" s="6"/>
    </row>
    <row r="1082" spans="5:16">
      <c r="E1082" s="6"/>
      <c r="F1082" s="6"/>
      <c r="O1082" s="6"/>
      <c r="P1082" s="6"/>
    </row>
    <row r="1083" spans="5:16">
      <c r="E1083" s="6"/>
      <c r="F1083" s="6"/>
      <c r="O1083" s="6"/>
      <c r="P1083" s="6"/>
    </row>
    <row r="1084" spans="5:16">
      <c r="E1084" s="6"/>
      <c r="F1084" s="6"/>
      <c r="O1084" s="6"/>
      <c r="P1084" s="6"/>
    </row>
    <row r="1085" spans="5:16">
      <c r="E1085" s="6"/>
      <c r="F1085" s="6"/>
      <c r="O1085" s="6"/>
      <c r="P1085" s="6"/>
    </row>
    <row r="1086" spans="5:16">
      <c r="E1086" s="6"/>
      <c r="F1086" s="6"/>
      <c r="O1086" s="6"/>
      <c r="P1086" s="6"/>
    </row>
    <row r="1087" spans="5:16">
      <c r="E1087" s="6"/>
      <c r="F1087" s="6"/>
      <c r="O1087" s="6"/>
      <c r="P1087" s="6"/>
    </row>
    <row r="1088" spans="5:16">
      <c r="E1088" s="6"/>
      <c r="F1088" s="6"/>
      <c r="O1088" s="6"/>
      <c r="P1088" s="6"/>
    </row>
    <row r="1089" spans="5:16">
      <c r="E1089" s="6"/>
      <c r="F1089" s="6"/>
      <c r="O1089" s="6"/>
      <c r="P1089" s="6"/>
    </row>
    <row r="1090" spans="5:16">
      <c r="E1090" s="6"/>
      <c r="F1090" s="6"/>
      <c r="O1090" s="6"/>
      <c r="P1090" s="6"/>
    </row>
  </sheetData>
  <pageMargins left="0.75" right="0.75" top="1" bottom="1" header="0.5" footer="0.5"/>
  <pageSetup paperSize="9" scale="63" orientation="portrait" horizontalDpi="300" verticalDpi="300" r:id="rId1"/>
  <headerFooter alignWithMargins="0">
    <oddHeader xml:space="preserve">&amp;R&amp;D&amp;LReclaim 7.0 Project: Baffinland Iron Mine     </oddHeader>
    <oddFooter>&amp;L&amp;F&amp;R&amp;P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pageSetUpPr fitToPage="1"/>
  </sheetPr>
  <dimension ref="A1:XEP306"/>
  <sheetViews>
    <sheetView topLeftCell="J1" zoomScaleNormal="100" workbookViewId="0">
      <selection activeCell="L259" sqref="L259"/>
    </sheetView>
  </sheetViews>
  <sheetFormatPr defaultColWidth="8.453125" defaultRowHeight="13.2"/>
  <cols>
    <col min="1" max="1" width="5.54296875" style="6" customWidth="1"/>
    <col min="2" max="2" width="22.81640625" style="27" customWidth="1"/>
    <col min="3" max="3" width="1.54296875" style="6" customWidth="1"/>
    <col min="4" max="4" width="6.54296875" style="6" customWidth="1"/>
    <col min="5" max="5" width="7.08984375" style="6" customWidth="1"/>
    <col min="6" max="6" width="7.08984375" style="13" customWidth="1"/>
    <col min="7" max="7" width="8.08984375" style="13" customWidth="1"/>
    <col min="8" max="8" width="10.90625" style="13" customWidth="1"/>
    <col min="9" max="9" width="3.6328125" style="6" customWidth="1"/>
    <col min="10" max="16384" width="8.453125" style="6"/>
  </cols>
  <sheetData>
    <row r="1" spans="1:9" ht="22.5" customHeight="1">
      <c r="A1" s="120" t="s">
        <v>440</v>
      </c>
    </row>
    <row r="2" spans="1:9" ht="17.399999999999999">
      <c r="A2" s="120"/>
      <c r="C2" s="9"/>
      <c r="D2" s="11" t="s">
        <v>421</v>
      </c>
      <c r="F2" t="s">
        <v>334</v>
      </c>
      <c r="G2" t="s">
        <v>334</v>
      </c>
      <c r="H2"/>
      <c r="I2" s="2"/>
    </row>
    <row r="3" spans="1:9" ht="17.399999999999999">
      <c r="A3" s="120"/>
      <c r="C3" s="9"/>
      <c r="D3" s="10"/>
      <c r="F3" t="s">
        <v>334</v>
      </c>
      <c r="G3" t="s">
        <v>334</v>
      </c>
      <c r="H3" t="s">
        <v>334</v>
      </c>
      <c r="I3" s="28"/>
    </row>
    <row r="4" spans="1:9" ht="27" thickBot="1">
      <c r="A4" s="32" t="s">
        <v>65</v>
      </c>
      <c r="B4" s="33" t="s">
        <v>66</v>
      </c>
      <c r="C4" s="34"/>
      <c r="D4" s="32" t="s">
        <v>67</v>
      </c>
      <c r="E4" s="32" t="s">
        <v>5</v>
      </c>
      <c r="F4" s="34" t="s">
        <v>68</v>
      </c>
      <c r="G4" s="34" t="s">
        <v>69</v>
      </c>
      <c r="H4" s="34" t="s">
        <v>70</v>
      </c>
    </row>
    <row r="5" spans="1:9" ht="15" customHeight="1">
      <c r="A5" s="29"/>
      <c r="B5" s="30"/>
      <c r="C5" s="29"/>
      <c r="D5" s="29"/>
      <c r="E5" s="29"/>
      <c r="F5" s="31" t="s">
        <v>334</v>
      </c>
      <c r="G5" s="31" t="s">
        <v>334</v>
      </c>
      <c r="H5" s="31" t="s">
        <v>334</v>
      </c>
    </row>
    <row r="6" spans="1:9" ht="15" hidden="1" customHeight="1">
      <c r="A6" s="88" t="s">
        <v>424</v>
      </c>
      <c r="B6" s="76"/>
      <c r="C6" s="60"/>
      <c r="D6" s="60"/>
      <c r="E6" s="58"/>
      <c r="F6" s="189"/>
      <c r="G6" s="189"/>
      <c r="H6" s="189"/>
    </row>
    <row r="7" spans="1:9" ht="15" hidden="1" customHeight="1">
      <c r="A7" s="300"/>
      <c r="B7" s="99"/>
      <c r="C7" s="53"/>
      <c r="D7" s="52" t="s">
        <v>154</v>
      </c>
      <c r="E7" s="52" t="s">
        <v>638</v>
      </c>
      <c r="F7" s="121">
        <v>100</v>
      </c>
      <c r="G7" s="121">
        <v>175</v>
      </c>
      <c r="H7" s="121"/>
    </row>
    <row r="8" spans="1:9" ht="15" hidden="1" customHeight="1">
      <c r="A8" s="88" t="s">
        <v>431</v>
      </c>
      <c r="B8" s="76"/>
      <c r="C8" s="60"/>
      <c r="D8" s="60"/>
      <c r="E8" s="60"/>
      <c r="F8" s="93" t="s">
        <v>334</v>
      </c>
      <c r="G8" s="93" t="s">
        <v>334</v>
      </c>
      <c r="H8" s="93" t="s">
        <v>334</v>
      </c>
    </row>
    <row r="9" spans="1:9" ht="15" hidden="1" customHeight="1">
      <c r="A9" s="11"/>
      <c r="B9" s="25" t="s">
        <v>128</v>
      </c>
      <c r="C9" s="10"/>
      <c r="D9" s="10" t="s">
        <v>129</v>
      </c>
      <c r="E9" s="10" t="s">
        <v>39</v>
      </c>
      <c r="F9" s="104">
        <v>25.6</v>
      </c>
      <c r="G9" s="104">
        <v>51.2</v>
      </c>
      <c r="H9" s="92"/>
    </row>
    <row r="10" spans="1:9" ht="15" hidden="1" customHeight="1">
      <c r="A10" s="77" t="s">
        <v>130</v>
      </c>
      <c r="B10" s="76"/>
      <c r="C10" s="60"/>
      <c r="D10" s="60"/>
      <c r="E10" s="60"/>
      <c r="F10" s="93" t="s">
        <v>334</v>
      </c>
      <c r="G10" s="93" t="s">
        <v>334</v>
      </c>
      <c r="H10" s="93" t="s">
        <v>334</v>
      </c>
    </row>
    <row r="11" spans="1:9" ht="15" hidden="1" customHeight="1">
      <c r="A11" s="11"/>
      <c r="B11" s="102" t="s">
        <v>639</v>
      </c>
      <c r="C11" s="10"/>
      <c r="D11" s="4" t="s">
        <v>640</v>
      </c>
      <c r="E11" s="10" t="s">
        <v>39</v>
      </c>
      <c r="F11" s="104">
        <v>27.5</v>
      </c>
      <c r="G11" s="104">
        <v>41</v>
      </c>
      <c r="H11" s="104"/>
    </row>
    <row r="12" spans="1:9" ht="15" hidden="1" customHeight="1">
      <c r="A12" s="11"/>
      <c r="B12" s="25" t="s">
        <v>17</v>
      </c>
      <c r="C12" s="10"/>
      <c r="D12" s="10" t="s">
        <v>131</v>
      </c>
      <c r="E12" s="4" t="s">
        <v>39</v>
      </c>
      <c r="F12" s="104">
        <v>40</v>
      </c>
      <c r="G12" s="104">
        <v>65</v>
      </c>
      <c r="H12" s="104">
        <v>6</v>
      </c>
    </row>
    <row r="13" spans="1:9" ht="15" hidden="1" customHeight="1">
      <c r="A13" s="11"/>
      <c r="B13" s="25" t="s">
        <v>132</v>
      </c>
      <c r="C13" s="10"/>
      <c r="D13" s="10" t="s">
        <v>133</v>
      </c>
      <c r="E13" s="10" t="s">
        <v>39</v>
      </c>
      <c r="F13" s="104">
        <v>45</v>
      </c>
      <c r="G13" s="104">
        <v>65</v>
      </c>
      <c r="H13" s="104"/>
    </row>
    <row r="14" spans="1:9" ht="15" hidden="1" customHeight="1">
      <c r="A14" s="11"/>
      <c r="B14" s="102" t="s">
        <v>641</v>
      </c>
      <c r="C14" s="10"/>
      <c r="D14" s="10" t="s">
        <v>134</v>
      </c>
      <c r="E14" s="10" t="s">
        <v>39</v>
      </c>
      <c r="F14" s="104">
        <v>67</v>
      </c>
      <c r="G14" s="104">
        <v>100</v>
      </c>
      <c r="H14" s="104"/>
    </row>
    <row r="15" spans="1:9" ht="15" hidden="1" customHeight="1">
      <c r="A15" s="77" t="s">
        <v>107</v>
      </c>
      <c r="B15" s="76"/>
      <c r="C15" s="60"/>
      <c r="D15" s="60"/>
      <c r="E15" s="60"/>
      <c r="F15" s="93" t="s">
        <v>334</v>
      </c>
      <c r="G15" s="93" t="s">
        <v>334</v>
      </c>
      <c r="H15" s="93" t="s">
        <v>334</v>
      </c>
    </row>
    <row r="16" spans="1:9" ht="15" hidden="1" customHeight="1">
      <c r="A16" s="11"/>
      <c r="B16" s="102" t="s">
        <v>642</v>
      </c>
      <c r="C16" s="10"/>
      <c r="D16" s="10" t="s">
        <v>108</v>
      </c>
      <c r="E16" s="10" t="s">
        <v>10</v>
      </c>
      <c r="F16" s="104">
        <v>426.5</v>
      </c>
      <c r="G16" s="104">
        <v>639.75</v>
      </c>
      <c r="H16" s="92"/>
    </row>
    <row r="17" spans="1:8" ht="15" hidden="1" customHeight="1">
      <c r="A17" s="11"/>
      <c r="B17" s="102" t="s">
        <v>643</v>
      </c>
      <c r="C17" s="10"/>
      <c r="D17" s="10" t="s">
        <v>109</v>
      </c>
      <c r="E17" s="10" t="s">
        <v>10</v>
      </c>
      <c r="F17" s="104">
        <v>353.5</v>
      </c>
      <c r="G17" s="104">
        <v>530.25</v>
      </c>
      <c r="H17" s="92">
        <v>2130</v>
      </c>
    </row>
    <row r="18" spans="1:8" ht="15" hidden="1" customHeight="1">
      <c r="A18" s="77" t="s">
        <v>141</v>
      </c>
      <c r="B18" s="76"/>
      <c r="C18" s="60"/>
      <c r="D18" s="60"/>
      <c r="E18" s="60"/>
      <c r="F18" s="190" t="s">
        <v>334</v>
      </c>
      <c r="G18" s="190" t="s">
        <v>334</v>
      </c>
      <c r="H18" s="190" t="s">
        <v>334</v>
      </c>
    </row>
    <row r="19" spans="1:8" ht="15" hidden="1" customHeight="1">
      <c r="A19" s="11"/>
      <c r="B19" s="102" t="s">
        <v>830</v>
      </c>
      <c r="C19" s="10"/>
      <c r="D19" s="4" t="s">
        <v>831</v>
      </c>
      <c r="E19" s="4" t="s">
        <v>9</v>
      </c>
      <c r="F19" s="104">
        <v>7500</v>
      </c>
      <c r="G19" s="104"/>
      <c r="H19" s="92"/>
    </row>
    <row r="20" spans="1:8" ht="15" hidden="1" customHeight="1">
      <c r="A20" s="11"/>
      <c r="B20" s="102" t="s">
        <v>830</v>
      </c>
      <c r="C20" s="10"/>
      <c r="D20" s="4" t="s">
        <v>832</v>
      </c>
      <c r="E20" s="4" t="s">
        <v>9</v>
      </c>
      <c r="F20" s="104">
        <v>50000</v>
      </c>
      <c r="G20" s="104"/>
      <c r="H20" s="92"/>
    </row>
    <row r="21" spans="1:8" ht="15" hidden="1" customHeight="1">
      <c r="A21" s="11"/>
      <c r="B21" s="25" t="s">
        <v>142</v>
      </c>
      <c r="C21" s="10"/>
      <c r="D21" s="10" t="s">
        <v>143</v>
      </c>
      <c r="E21" s="10" t="s">
        <v>10</v>
      </c>
      <c r="F21" s="104">
        <v>47</v>
      </c>
      <c r="G21" s="104">
        <v>146</v>
      </c>
      <c r="H21" s="92"/>
    </row>
    <row r="22" spans="1:8" ht="15" hidden="1" customHeight="1">
      <c r="A22" s="77" t="s">
        <v>125</v>
      </c>
      <c r="B22" s="76"/>
      <c r="C22" s="60"/>
      <c r="D22" s="60"/>
      <c r="E22" s="60"/>
      <c r="F22" s="93" t="s">
        <v>334</v>
      </c>
      <c r="G22" s="93" t="s">
        <v>334</v>
      </c>
      <c r="H22" s="93" t="s">
        <v>334</v>
      </c>
    </row>
    <row r="23" spans="1:8" ht="15" hidden="1" customHeight="1">
      <c r="A23" s="11"/>
      <c r="B23" s="102" t="s">
        <v>329</v>
      </c>
      <c r="C23" s="10"/>
      <c r="D23" s="10" t="s">
        <v>126</v>
      </c>
      <c r="E23" s="10" t="s">
        <v>10</v>
      </c>
      <c r="F23" s="104">
        <v>1.05</v>
      </c>
      <c r="G23" s="104">
        <v>2.4</v>
      </c>
      <c r="H23" s="92"/>
    </row>
    <row r="24" spans="1:8" ht="15" hidden="1" customHeight="1">
      <c r="A24" s="11"/>
      <c r="B24" s="102" t="s">
        <v>330</v>
      </c>
      <c r="C24" s="10"/>
      <c r="D24" s="10" t="s">
        <v>127</v>
      </c>
      <c r="E24" s="10" t="s">
        <v>10</v>
      </c>
      <c r="F24" s="104">
        <v>0.95</v>
      </c>
      <c r="G24" s="104">
        <v>3.8</v>
      </c>
      <c r="H24" s="92"/>
    </row>
    <row r="25" spans="1:8" ht="15" hidden="1" customHeight="1">
      <c r="A25" s="88" t="s">
        <v>649</v>
      </c>
      <c r="B25" s="76"/>
      <c r="C25" s="60"/>
      <c r="D25" s="60"/>
      <c r="E25" s="60"/>
      <c r="F25" s="67" t="s">
        <v>334</v>
      </c>
      <c r="G25" s="67" t="s">
        <v>334</v>
      </c>
      <c r="H25" s="67" t="s">
        <v>334</v>
      </c>
    </row>
    <row r="26" spans="1:8" ht="15" hidden="1" customHeight="1">
      <c r="A26" s="11"/>
      <c r="B26" s="102" t="s">
        <v>644</v>
      </c>
      <c r="C26" s="10"/>
      <c r="D26" s="10" t="s">
        <v>71</v>
      </c>
      <c r="E26" s="10" t="s">
        <v>10</v>
      </c>
      <c r="F26" s="104">
        <v>11.4</v>
      </c>
      <c r="G26" s="104">
        <v>17.05</v>
      </c>
      <c r="H26" s="92"/>
    </row>
    <row r="27" spans="1:8" ht="15" hidden="1" customHeight="1">
      <c r="A27" s="11"/>
      <c r="B27" s="102" t="s">
        <v>645</v>
      </c>
      <c r="C27" s="10"/>
      <c r="D27" s="10" t="s">
        <v>72</v>
      </c>
      <c r="E27" s="10" t="s">
        <v>10</v>
      </c>
      <c r="F27" s="104">
        <v>12.05</v>
      </c>
      <c r="G27" s="104">
        <v>17.8</v>
      </c>
      <c r="H27" s="92"/>
    </row>
    <row r="28" spans="1:8" ht="15" hidden="1" customHeight="1">
      <c r="A28" s="11"/>
      <c r="B28" s="25" t="s">
        <v>73</v>
      </c>
      <c r="C28" s="10"/>
      <c r="D28" s="10" t="s">
        <v>74</v>
      </c>
      <c r="E28" s="10" t="s">
        <v>10</v>
      </c>
      <c r="F28" s="104">
        <v>12.05</v>
      </c>
      <c r="G28" s="104">
        <v>17.8</v>
      </c>
      <c r="H28" s="92"/>
    </row>
    <row r="29" spans="1:8" ht="15" hidden="1" customHeight="1">
      <c r="A29" s="11"/>
      <c r="B29" s="102" t="s">
        <v>646</v>
      </c>
      <c r="C29" s="10"/>
      <c r="D29" s="10" t="s">
        <v>75</v>
      </c>
      <c r="E29" s="10" t="s">
        <v>10</v>
      </c>
      <c r="F29" s="104">
        <v>12.5</v>
      </c>
      <c r="G29" s="104">
        <v>30.75</v>
      </c>
      <c r="H29" s="92"/>
    </row>
    <row r="30" spans="1:8" ht="15" hidden="1" customHeight="1">
      <c r="A30" s="11"/>
      <c r="B30" s="102" t="s">
        <v>647</v>
      </c>
      <c r="C30" s="10"/>
      <c r="D30" s="10" t="s">
        <v>76</v>
      </c>
      <c r="E30" s="10" t="s">
        <v>10</v>
      </c>
      <c r="F30" s="104"/>
      <c r="G30" s="6"/>
      <c r="H30" s="92"/>
    </row>
    <row r="31" spans="1:8" ht="15" hidden="1" customHeight="1">
      <c r="A31" s="88" t="s">
        <v>650</v>
      </c>
      <c r="B31" s="76"/>
      <c r="C31" s="60"/>
      <c r="D31" s="60"/>
      <c r="E31" s="60"/>
      <c r="F31" s="93" t="s">
        <v>334</v>
      </c>
      <c r="G31" s="93" t="s">
        <v>334</v>
      </c>
      <c r="H31" s="93" t="s">
        <v>334</v>
      </c>
    </row>
    <row r="32" spans="1:8" ht="15" hidden="1" customHeight="1">
      <c r="A32" s="11"/>
      <c r="B32" s="102" t="s">
        <v>644</v>
      </c>
      <c r="C32" s="10"/>
      <c r="D32" s="10" t="s">
        <v>77</v>
      </c>
      <c r="E32" s="10" t="s">
        <v>10</v>
      </c>
      <c r="F32" s="104">
        <v>12.05</v>
      </c>
      <c r="G32" s="104">
        <v>17.8</v>
      </c>
      <c r="H32" s="106"/>
    </row>
    <row r="33" spans="1:9" ht="15" hidden="1" customHeight="1">
      <c r="A33" s="11"/>
      <c r="B33" s="102" t="s">
        <v>645</v>
      </c>
      <c r="C33" s="10"/>
      <c r="D33" s="10" t="s">
        <v>78</v>
      </c>
      <c r="E33" s="10" t="s">
        <v>10</v>
      </c>
      <c r="F33" s="104">
        <v>12.7</v>
      </c>
      <c r="G33" s="104">
        <v>18.399999999999999</v>
      </c>
      <c r="H33" s="106"/>
    </row>
    <row r="34" spans="1:9" ht="15" hidden="1" customHeight="1">
      <c r="A34" s="11"/>
      <c r="B34" s="102" t="s">
        <v>79</v>
      </c>
      <c r="C34" s="10"/>
      <c r="D34" s="10" t="s">
        <v>80</v>
      </c>
      <c r="E34" s="10" t="s">
        <v>10</v>
      </c>
      <c r="F34" s="104">
        <v>12.7</v>
      </c>
      <c r="G34" s="104">
        <v>18.399999999999999</v>
      </c>
      <c r="H34" s="106"/>
    </row>
    <row r="35" spans="1:9" ht="15" hidden="1" customHeight="1">
      <c r="A35" s="11"/>
      <c r="B35" s="102" t="s">
        <v>648</v>
      </c>
      <c r="C35" s="10"/>
      <c r="D35" s="10" t="s">
        <v>81</v>
      </c>
      <c r="E35" s="10" t="s">
        <v>10</v>
      </c>
      <c r="F35" s="104">
        <v>13.5</v>
      </c>
      <c r="G35" s="104">
        <v>19.2</v>
      </c>
      <c r="H35" s="106"/>
    </row>
    <row r="36" spans="1:9" ht="15" hidden="1" customHeight="1">
      <c r="A36" s="11"/>
      <c r="B36" s="102" t="s">
        <v>647</v>
      </c>
      <c r="C36" s="10"/>
      <c r="D36" s="10" t="s">
        <v>82</v>
      </c>
      <c r="E36" s="10" t="s">
        <v>10</v>
      </c>
      <c r="F36" s="104"/>
      <c r="G36" s="104"/>
      <c r="H36" s="104">
        <v>175</v>
      </c>
    </row>
    <row r="37" spans="1:9" ht="15" hidden="1" customHeight="1">
      <c r="A37" s="88" t="s">
        <v>422</v>
      </c>
      <c r="B37" s="76"/>
      <c r="C37" s="60"/>
      <c r="D37" s="60"/>
      <c r="E37" s="60"/>
      <c r="F37" s="93" t="s">
        <v>334</v>
      </c>
      <c r="G37" s="93" t="s">
        <v>334</v>
      </c>
      <c r="H37" s="93" t="s">
        <v>334</v>
      </c>
    </row>
    <row r="38" spans="1:9" ht="15" hidden="1" customHeight="1">
      <c r="A38" s="11"/>
      <c r="B38" s="102" t="s">
        <v>651</v>
      </c>
      <c r="C38" s="10"/>
      <c r="D38" s="10" t="s">
        <v>121</v>
      </c>
      <c r="E38" s="10" t="s">
        <v>10</v>
      </c>
      <c r="F38" s="104">
        <v>13.5</v>
      </c>
      <c r="G38" s="104">
        <v>17.75</v>
      </c>
      <c r="H38" s="92"/>
    </row>
    <row r="39" spans="1:9" ht="15" hidden="1" customHeight="1">
      <c r="A39" s="11"/>
      <c r="B39" s="102" t="s">
        <v>652</v>
      </c>
      <c r="C39" s="10"/>
      <c r="D39" s="10" t="s">
        <v>122</v>
      </c>
      <c r="E39" s="10" t="s">
        <v>10</v>
      </c>
      <c r="F39" s="104">
        <v>14.2</v>
      </c>
      <c r="G39" s="104">
        <v>20.65</v>
      </c>
      <c r="H39" s="92"/>
    </row>
    <row r="40" spans="1:9" ht="15" hidden="1" customHeight="1">
      <c r="A40" s="11"/>
      <c r="B40" s="298" t="s">
        <v>653</v>
      </c>
      <c r="C40" s="10"/>
      <c r="D40" s="10" t="s">
        <v>123</v>
      </c>
      <c r="E40" s="10" t="s">
        <v>10</v>
      </c>
      <c r="F40" s="121">
        <v>7</v>
      </c>
      <c r="G40" s="121"/>
      <c r="H40" s="92"/>
    </row>
    <row r="41" spans="1:9" ht="15" hidden="1" customHeight="1">
      <c r="A41" s="11"/>
      <c r="B41" s="298" t="s">
        <v>654</v>
      </c>
      <c r="C41" s="10"/>
      <c r="D41" s="10" t="s">
        <v>124</v>
      </c>
      <c r="E41" s="10" t="s">
        <v>10</v>
      </c>
      <c r="F41" s="121">
        <v>7.6</v>
      </c>
      <c r="G41" s="121"/>
      <c r="H41" s="92"/>
    </row>
    <row r="42" spans="1:9" ht="15" hidden="1" customHeight="1">
      <c r="A42" s="11"/>
      <c r="B42" s="102" t="s">
        <v>647</v>
      </c>
      <c r="C42" s="10"/>
      <c r="D42" s="4" t="s">
        <v>833</v>
      </c>
      <c r="E42" s="10" t="s">
        <v>10</v>
      </c>
      <c r="F42" s="104"/>
      <c r="G42" s="6"/>
      <c r="H42" s="92"/>
    </row>
    <row r="43" spans="1:9" ht="15" hidden="1" customHeight="1">
      <c r="A43" s="88" t="s">
        <v>655</v>
      </c>
      <c r="B43" s="76"/>
      <c r="C43" s="60"/>
      <c r="D43" s="60"/>
      <c r="E43" s="60"/>
      <c r="F43" s="93" t="s">
        <v>334</v>
      </c>
      <c r="G43" s="93" t="s">
        <v>334</v>
      </c>
      <c r="H43" s="93" t="s">
        <v>334</v>
      </c>
    </row>
    <row r="44" spans="1:9" ht="15" hidden="1" customHeight="1">
      <c r="A44" s="98"/>
      <c r="B44" s="99" t="s">
        <v>321</v>
      </c>
      <c r="C44" s="53"/>
      <c r="D44" s="53" t="s">
        <v>322</v>
      </c>
      <c r="E44" s="53" t="s">
        <v>39</v>
      </c>
      <c r="F44" s="104">
        <v>3.4</v>
      </c>
      <c r="G44" s="121">
        <v>5</v>
      </c>
      <c r="H44" s="105" t="s">
        <v>334</v>
      </c>
      <c r="I44" s="100"/>
    </row>
    <row r="45" spans="1:9" ht="15" hidden="1" customHeight="1">
      <c r="A45" s="11"/>
      <c r="B45" s="102" t="s">
        <v>656</v>
      </c>
      <c r="C45" s="10"/>
      <c r="D45" s="10" t="s">
        <v>83</v>
      </c>
      <c r="E45" s="10" t="s">
        <v>10</v>
      </c>
      <c r="F45" s="104">
        <v>4.3</v>
      </c>
      <c r="G45" s="104">
        <v>5.9</v>
      </c>
      <c r="H45" s="106"/>
    </row>
    <row r="46" spans="1:9" ht="15" hidden="1" customHeight="1">
      <c r="A46" s="11"/>
      <c r="B46" s="102" t="s">
        <v>657</v>
      </c>
      <c r="C46" s="10"/>
      <c r="D46" s="10" t="s">
        <v>84</v>
      </c>
      <c r="E46" s="10" t="s">
        <v>10</v>
      </c>
      <c r="F46" s="104">
        <v>4.5999999999999996</v>
      </c>
      <c r="G46" s="104">
        <v>7.3</v>
      </c>
      <c r="H46" s="106"/>
    </row>
    <row r="47" spans="1:9" ht="15" hidden="1" customHeight="1">
      <c r="A47" s="11"/>
      <c r="B47" s="25" t="s">
        <v>85</v>
      </c>
      <c r="C47" s="10"/>
      <c r="D47" s="10" t="s">
        <v>86</v>
      </c>
      <c r="E47" s="10" t="s">
        <v>10</v>
      </c>
      <c r="F47" s="104">
        <v>5.0999999999999996</v>
      </c>
      <c r="G47" s="104">
        <v>8.9</v>
      </c>
      <c r="H47" s="106"/>
    </row>
    <row r="48" spans="1:9" ht="15" hidden="1" customHeight="1">
      <c r="A48" s="11"/>
      <c r="B48" s="102" t="s">
        <v>658</v>
      </c>
      <c r="C48" s="10"/>
      <c r="D48" s="10" t="s">
        <v>87</v>
      </c>
      <c r="E48" s="10" t="s">
        <v>10</v>
      </c>
      <c r="F48" s="104">
        <v>5.5</v>
      </c>
      <c r="G48" s="104">
        <v>11</v>
      </c>
      <c r="H48" s="106"/>
    </row>
    <row r="49" spans="1:8" ht="15" hidden="1" customHeight="1">
      <c r="A49" s="11"/>
      <c r="B49" s="102" t="s">
        <v>647</v>
      </c>
      <c r="C49" s="10"/>
      <c r="D49" s="10" t="s">
        <v>89</v>
      </c>
      <c r="E49" s="10" t="s">
        <v>10</v>
      </c>
      <c r="F49" s="104">
        <v>3.2</v>
      </c>
      <c r="G49" s="104">
        <v>6.3</v>
      </c>
      <c r="H49" s="104" t="s">
        <v>334</v>
      </c>
    </row>
    <row r="50" spans="1:8" ht="15" hidden="1" customHeight="1">
      <c r="A50" s="11"/>
      <c r="B50" s="102" t="s">
        <v>659</v>
      </c>
      <c r="C50" s="10"/>
      <c r="D50" s="10" t="s">
        <v>90</v>
      </c>
      <c r="E50" s="10" t="s">
        <v>10</v>
      </c>
      <c r="F50" s="104">
        <v>1.35</v>
      </c>
      <c r="G50" s="104">
        <v>3.7</v>
      </c>
      <c r="H50" s="104">
        <v>15.5</v>
      </c>
    </row>
    <row r="51" spans="1:8" ht="15" hidden="1" customHeight="1">
      <c r="A51" s="88" t="s">
        <v>660</v>
      </c>
      <c r="B51" s="76"/>
      <c r="C51" s="60"/>
      <c r="D51" s="60"/>
      <c r="E51" s="60"/>
      <c r="F51" s="93" t="s">
        <v>334</v>
      </c>
      <c r="G51" s="93" t="s">
        <v>334</v>
      </c>
      <c r="H51" s="93" t="s">
        <v>334</v>
      </c>
    </row>
    <row r="52" spans="1:8" ht="15" hidden="1" customHeight="1">
      <c r="A52" s="11"/>
      <c r="B52" s="102" t="s">
        <v>656</v>
      </c>
      <c r="C52" s="10"/>
      <c r="D52" s="10" t="s">
        <v>91</v>
      </c>
      <c r="E52" s="10" t="s">
        <v>10</v>
      </c>
      <c r="F52" s="104">
        <v>6.8</v>
      </c>
      <c r="G52" s="104">
        <v>9.3000000000000007</v>
      </c>
      <c r="H52" s="104"/>
    </row>
    <row r="53" spans="1:8" ht="15" hidden="1" customHeight="1">
      <c r="A53" s="11"/>
      <c r="B53" s="102" t="s">
        <v>657</v>
      </c>
      <c r="C53" s="10"/>
      <c r="D53" s="10" t="s">
        <v>92</v>
      </c>
      <c r="E53" s="10" t="s">
        <v>10</v>
      </c>
      <c r="F53" s="104">
        <v>7.1</v>
      </c>
      <c r="G53" s="104">
        <v>11.75</v>
      </c>
      <c r="H53" s="104"/>
    </row>
    <row r="54" spans="1:8" ht="15" hidden="1" customHeight="1">
      <c r="A54" s="11"/>
      <c r="B54" s="102" t="s">
        <v>93</v>
      </c>
      <c r="C54" s="10"/>
      <c r="D54" s="10" t="s">
        <v>94</v>
      </c>
      <c r="E54" s="10" t="s">
        <v>10</v>
      </c>
      <c r="F54" s="104">
        <v>8.9</v>
      </c>
      <c r="G54" s="104">
        <v>14.2</v>
      </c>
      <c r="H54" s="104"/>
    </row>
    <row r="55" spans="1:8" ht="15" hidden="1" customHeight="1">
      <c r="A55" s="11"/>
      <c r="B55" s="102" t="s">
        <v>661</v>
      </c>
      <c r="C55" s="10"/>
      <c r="D55" s="10" t="s">
        <v>95</v>
      </c>
      <c r="E55" s="10" t="s">
        <v>10</v>
      </c>
      <c r="F55" s="104">
        <v>9.3000000000000007</v>
      </c>
      <c r="G55" s="104">
        <v>23.2</v>
      </c>
      <c r="H55" s="104"/>
    </row>
    <row r="56" spans="1:8" ht="15" hidden="1" customHeight="1">
      <c r="A56" s="11"/>
      <c r="B56" s="102" t="s">
        <v>647</v>
      </c>
      <c r="C56" s="10"/>
      <c r="D56" s="10" t="s">
        <v>96</v>
      </c>
      <c r="E56" s="10" t="s">
        <v>10</v>
      </c>
      <c r="F56" s="104"/>
      <c r="G56" s="104"/>
      <c r="H56" s="104">
        <v>18.8</v>
      </c>
    </row>
    <row r="57" spans="1:8" ht="15" hidden="1" customHeight="1">
      <c r="A57" s="130" t="s">
        <v>6</v>
      </c>
      <c r="B57" s="123"/>
      <c r="C57" s="70"/>
      <c r="D57" s="70"/>
      <c r="E57" s="70"/>
      <c r="F57" s="70" t="s">
        <v>334</v>
      </c>
      <c r="G57" s="70" t="s">
        <v>334</v>
      </c>
      <c r="H57" s="124" t="s">
        <v>334</v>
      </c>
    </row>
    <row r="58" spans="1:8" ht="15" hidden="1" customHeight="1">
      <c r="A58" s="131"/>
      <c r="B58" s="126"/>
      <c r="C58" s="127"/>
      <c r="D58" s="161" t="s">
        <v>663</v>
      </c>
      <c r="E58" s="127" t="s">
        <v>7</v>
      </c>
      <c r="F58" s="121">
        <v>13.55</v>
      </c>
      <c r="G58" s="121">
        <v>203</v>
      </c>
      <c r="H58" s="129"/>
    </row>
    <row r="59" spans="1:8" ht="15" hidden="1" customHeight="1">
      <c r="A59" s="88" t="s">
        <v>662</v>
      </c>
      <c r="B59" s="76"/>
      <c r="C59" s="60"/>
      <c r="D59" s="60"/>
      <c r="E59" s="60"/>
      <c r="F59" s="93" t="s">
        <v>334</v>
      </c>
      <c r="G59" s="93" t="s">
        <v>334</v>
      </c>
      <c r="H59" s="93" t="s">
        <v>334</v>
      </c>
    </row>
    <row r="60" spans="1:8" ht="15" hidden="1" customHeight="1">
      <c r="A60" s="11"/>
      <c r="B60" s="301" t="s">
        <v>731</v>
      </c>
      <c r="C60" s="10"/>
      <c r="D60" s="4" t="s">
        <v>750</v>
      </c>
      <c r="E60" s="4" t="s">
        <v>42</v>
      </c>
      <c r="F60" s="104">
        <v>1.05</v>
      </c>
      <c r="G60" s="104">
        <v>1.4</v>
      </c>
      <c r="H60" s="92"/>
    </row>
    <row r="61" spans="1:8" ht="15" hidden="1" customHeight="1">
      <c r="A61" s="11"/>
      <c r="B61" s="301" t="s">
        <v>732</v>
      </c>
      <c r="C61" s="10"/>
      <c r="D61" s="4" t="s">
        <v>751</v>
      </c>
      <c r="E61" s="4" t="s">
        <v>42</v>
      </c>
      <c r="F61" s="92">
        <v>0.99</v>
      </c>
      <c r="G61" s="92">
        <v>1.39</v>
      </c>
      <c r="H61" s="92"/>
    </row>
    <row r="62" spans="1:8" ht="15" hidden="1" customHeight="1">
      <c r="A62" s="11"/>
      <c r="B62" s="102" t="s">
        <v>664</v>
      </c>
      <c r="C62" s="10"/>
      <c r="D62" s="4" t="s">
        <v>752</v>
      </c>
      <c r="E62" s="4" t="s">
        <v>42</v>
      </c>
      <c r="F62" s="92">
        <v>0.22</v>
      </c>
      <c r="G62" s="92">
        <v>0.42</v>
      </c>
      <c r="H62" s="92"/>
    </row>
    <row r="63" spans="1:8" ht="15" hidden="1" customHeight="1">
      <c r="A63" s="11"/>
      <c r="B63" s="102" t="s">
        <v>665</v>
      </c>
      <c r="C63" s="10"/>
      <c r="D63" s="4" t="s">
        <v>753</v>
      </c>
      <c r="E63" s="4" t="s">
        <v>396</v>
      </c>
      <c r="F63" s="92">
        <v>0.17</v>
      </c>
      <c r="G63" s="92">
        <v>0.19</v>
      </c>
      <c r="H63" s="92">
        <v>0.49</v>
      </c>
    </row>
    <row r="64" spans="1:8" ht="15" hidden="1" customHeight="1">
      <c r="A64" s="88" t="s">
        <v>331</v>
      </c>
      <c r="B64" s="76"/>
      <c r="C64" s="60"/>
      <c r="D64" s="60"/>
      <c r="E64" s="60"/>
      <c r="F64" s="93" t="s">
        <v>334</v>
      </c>
      <c r="G64" s="93" t="s">
        <v>334</v>
      </c>
      <c r="H64" s="93" t="s">
        <v>334</v>
      </c>
    </row>
    <row r="65" spans="1:8" ht="15" hidden="1" customHeight="1">
      <c r="A65" s="10"/>
      <c r="B65" s="102" t="s">
        <v>666</v>
      </c>
      <c r="C65" s="10"/>
      <c r="D65" s="10" t="s">
        <v>97</v>
      </c>
      <c r="E65" s="4" t="s">
        <v>39</v>
      </c>
      <c r="F65" s="104">
        <v>3.44</v>
      </c>
      <c r="G65" s="104"/>
      <c r="H65" s="92"/>
    </row>
    <row r="66" spans="1:8" ht="15" hidden="1" customHeight="1">
      <c r="A66" s="10"/>
      <c r="B66" s="25" t="s">
        <v>98</v>
      </c>
      <c r="C66" s="10"/>
      <c r="D66" s="10" t="s">
        <v>99</v>
      </c>
      <c r="E66" s="4" t="s">
        <v>39</v>
      </c>
      <c r="F66" s="121">
        <v>5.75</v>
      </c>
      <c r="G66" s="121" t="s">
        <v>334</v>
      </c>
      <c r="H66" s="92"/>
    </row>
    <row r="67" spans="1:8" ht="15" hidden="1" customHeight="1">
      <c r="A67" s="10"/>
      <c r="B67" s="25" t="s">
        <v>100</v>
      </c>
      <c r="C67" s="10"/>
      <c r="D67" s="10" t="s">
        <v>101</v>
      </c>
      <c r="E67" s="4" t="s">
        <v>39</v>
      </c>
      <c r="F67" s="121">
        <v>7.95</v>
      </c>
      <c r="G67" s="121" t="s">
        <v>334</v>
      </c>
      <c r="H67" s="92"/>
    </row>
    <row r="68" spans="1:8" ht="15" hidden="1" customHeight="1">
      <c r="A68" s="10"/>
      <c r="B68" s="25" t="s">
        <v>314</v>
      </c>
      <c r="C68" s="10"/>
      <c r="D68" s="10" t="s">
        <v>315</v>
      </c>
      <c r="E68" s="10" t="s">
        <v>39</v>
      </c>
      <c r="F68" s="121">
        <v>20.2</v>
      </c>
      <c r="G68" s="121" t="s">
        <v>334</v>
      </c>
      <c r="H68" s="92" t="s">
        <v>334</v>
      </c>
    </row>
    <row r="69" spans="1:8" ht="15" hidden="1" customHeight="1">
      <c r="A69" s="10"/>
      <c r="B69" s="25" t="s">
        <v>102</v>
      </c>
      <c r="C69" s="10"/>
      <c r="D69" s="10" t="s">
        <v>18</v>
      </c>
      <c r="E69" s="10" t="s">
        <v>39</v>
      </c>
      <c r="F69" s="135">
        <v>3.16</v>
      </c>
      <c r="G69" s="135">
        <v>14</v>
      </c>
      <c r="H69" s="92"/>
    </row>
    <row r="70" spans="1:8" ht="15" hidden="1" customHeight="1">
      <c r="A70" s="10"/>
      <c r="B70" s="25" t="s">
        <v>103</v>
      </c>
      <c r="C70" s="10"/>
      <c r="D70" s="10" t="s">
        <v>19</v>
      </c>
      <c r="E70" s="10" t="s">
        <v>22</v>
      </c>
      <c r="F70" s="135">
        <v>308.3</v>
      </c>
      <c r="G70" s="135">
        <v>348.5</v>
      </c>
      <c r="H70" s="92"/>
    </row>
    <row r="71" spans="1:8" ht="15" hidden="1" customHeight="1">
      <c r="A71" s="122" t="s">
        <v>667</v>
      </c>
      <c r="B71" s="123"/>
      <c r="C71" s="60"/>
      <c r="D71" s="60"/>
      <c r="E71" s="60"/>
      <c r="F71" s="93" t="s">
        <v>334</v>
      </c>
      <c r="G71" s="93" t="s">
        <v>334</v>
      </c>
      <c r="H71" s="93" t="s">
        <v>334</v>
      </c>
    </row>
    <row r="72" spans="1:8" s="100" customFormat="1" ht="15" hidden="1" customHeight="1">
      <c r="A72" s="133"/>
      <c r="B72" s="133"/>
      <c r="C72" s="127"/>
      <c r="D72" s="161" t="s">
        <v>725</v>
      </c>
      <c r="E72" s="127" t="s">
        <v>10</v>
      </c>
      <c r="F72" s="128">
        <v>236.55</v>
      </c>
      <c r="G72" s="128">
        <v>286.75</v>
      </c>
      <c r="H72" s="129"/>
    </row>
    <row r="73" spans="1:8" ht="15" hidden="1" customHeight="1">
      <c r="A73" s="187" t="s">
        <v>429</v>
      </c>
      <c r="B73" s="90"/>
      <c r="C73" s="91"/>
      <c r="D73" s="191"/>
      <c r="E73" s="191"/>
      <c r="F73" s="189" t="s">
        <v>334</v>
      </c>
      <c r="G73" s="189" t="s">
        <v>334</v>
      </c>
      <c r="H73" s="189" t="s">
        <v>334</v>
      </c>
    </row>
    <row r="74" spans="1:8" ht="15" hidden="1" customHeight="1">
      <c r="A74" s="188"/>
      <c r="B74" s="304" t="s">
        <v>834</v>
      </c>
      <c r="C74" s="26"/>
      <c r="D74" s="6" t="s">
        <v>734</v>
      </c>
      <c r="E74" s="6" t="s">
        <v>210</v>
      </c>
      <c r="F74" s="104">
        <v>125</v>
      </c>
      <c r="G74" s="104">
        <v>152</v>
      </c>
    </row>
    <row r="75" spans="1:8" ht="15" hidden="1" customHeight="1">
      <c r="A75" s="188"/>
      <c r="B75" s="304" t="s">
        <v>729</v>
      </c>
      <c r="C75" s="26"/>
      <c r="D75" s="6" t="s">
        <v>735</v>
      </c>
      <c r="E75" s="6" t="s">
        <v>210</v>
      </c>
      <c r="F75" s="104">
        <v>52</v>
      </c>
      <c r="G75" s="104">
        <v>91.84</v>
      </c>
    </row>
    <row r="76" spans="1:8" ht="15" hidden="1" customHeight="1">
      <c r="A76" s="188"/>
      <c r="B76" s="186" t="s">
        <v>669</v>
      </c>
      <c r="C76" s="26"/>
      <c r="D76" s="6" t="s">
        <v>736</v>
      </c>
      <c r="E76" s="6" t="s">
        <v>210</v>
      </c>
      <c r="F76" s="104">
        <v>95</v>
      </c>
      <c r="G76" s="104">
        <v>220</v>
      </c>
    </row>
    <row r="77" spans="1:8" ht="15" hidden="1" customHeight="1">
      <c r="A77" s="188"/>
      <c r="B77" s="186" t="s">
        <v>207</v>
      </c>
      <c r="C77" s="26"/>
      <c r="D77" s="6" t="s">
        <v>737</v>
      </c>
      <c r="E77" s="6" t="s">
        <v>210</v>
      </c>
      <c r="F77" s="104">
        <v>74.16</v>
      </c>
      <c r="G77" s="104">
        <v>130</v>
      </c>
    </row>
    <row r="78" spans="1:8" ht="15" hidden="1" customHeight="1">
      <c r="A78" s="188"/>
      <c r="B78" s="186" t="s">
        <v>730</v>
      </c>
      <c r="C78" s="26"/>
      <c r="D78" s="6" t="s">
        <v>738</v>
      </c>
      <c r="E78" s="6" t="s">
        <v>210</v>
      </c>
      <c r="F78" s="104">
        <v>36</v>
      </c>
      <c r="G78" s="104"/>
    </row>
    <row r="79" spans="1:8" ht="15" hidden="1" customHeight="1">
      <c r="A79" s="188"/>
      <c r="B79" s="186" t="s">
        <v>668</v>
      </c>
      <c r="C79" s="26"/>
      <c r="D79" s="6" t="s">
        <v>739</v>
      </c>
      <c r="E79" s="6" t="s">
        <v>210</v>
      </c>
      <c r="F79" s="104">
        <v>74</v>
      </c>
      <c r="G79" s="104">
        <v>95</v>
      </c>
    </row>
    <row r="80" spans="1:8" hidden="1">
      <c r="B80" s="27" t="s">
        <v>670</v>
      </c>
      <c r="D80" s="6" t="s">
        <v>740</v>
      </c>
      <c r="E80" s="6" t="s">
        <v>210</v>
      </c>
      <c r="F80" s="308">
        <v>44</v>
      </c>
      <c r="G80" s="308">
        <v>71.790000000000006</v>
      </c>
    </row>
    <row r="81" spans="1:8" ht="15" hidden="1" customHeight="1">
      <c r="A81" s="188"/>
      <c r="B81" s="186" t="s">
        <v>671</v>
      </c>
      <c r="C81" s="26"/>
      <c r="D81" s="6" t="s">
        <v>741</v>
      </c>
      <c r="E81" s="6" t="s">
        <v>210</v>
      </c>
      <c r="F81" s="104">
        <v>41</v>
      </c>
      <c r="G81" s="104">
        <v>49.6</v>
      </c>
      <c r="H81" s="308">
        <v>120</v>
      </c>
    </row>
    <row r="82" spans="1:8" ht="15" hidden="1" customHeight="1">
      <c r="A82" s="188"/>
      <c r="B82" s="186" t="s">
        <v>672</v>
      </c>
      <c r="C82" s="26"/>
      <c r="D82" s="6" t="s">
        <v>742</v>
      </c>
      <c r="E82" s="6" t="s">
        <v>210</v>
      </c>
      <c r="F82" s="121">
        <v>31</v>
      </c>
      <c r="G82" s="121">
        <v>43.98</v>
      </c>
    </row>
    <row r="83" spans="1:8" ht="15" hidden="1" customHeight="1">
      <c r="A83" s="188"/>
      <c r="B83" s="188" t="s">
        <v>208</v>
      </c>
      <c r="C83" s="26"/>
      <c r="D83" s="6" t="s">
        <v>310</v>
      </c>
      <c r="E83" s="6" t="s">
        <v>210</v>
      </c>
      <c r="F83" s="121">
        <v>41</v>
      </c>
      <c r="G83" s="121">
        <v>65</v>
      </c>
    </row>
    <row r="84" spans="1:8" ht="15" hidden="1" customHeight="1">
      <c r="A84" s="188"/>
      <c r="B84" s="186" t="s">
        <v>673</v>
      </c>
      <c r="C84" s="26"/>
      <c r="D84" s="6" t="s">
        <v>674</v>
      </c>
      <c r="E84" s="6" t="s">
        <v>210</v>
      </c>
      <c r="F84" s="104">
        <v>49</v>
      </c>
      <c r="G84" s="104">
        <v>72.849999999999994</v>
      </c>
    </row>
    <row r="85" spans="1:8" ht="15" hidden="1" customHeight="1">
      <c r="A85" s="188"/>
      <c r="B85" s="186" t="s">
        <v>676</v>
      </c>
      <c r="C85" s="26"/>
      <c r="D85" s="6" t="s">
        <v>675</v>
      </c>
      <c r="E85" s="6" t="s">
        <v>210</v>
      </c>
      <c r="F85" s="104">
        <v>41</v>
      </c>
      <c r="G85" s="104">
        <v>59.86</v>
      </c>
    </row>
    <row r="86" spans="1:8" ht="15" hidden="1" customHeight="1">
      <c r="A86" s="188"/>
      <c r="B86" s="188" t="s">
        <v>209</v>
      </c>
      <c r="C86" s="26"/>
      <c r="D86" s="6" t="s">
        <v>311</v>
      </c>
      <c r="E86" s="6" t="s">
        <v>210</v>
      </c>
      <c r="F86" s="104">
        <v>36</v>
      </c>
      <c r="G86" s="104">
        <v>66.97</v>
      </c>
    </row>
    <row r="87" spans="1:8" ht="15" hidden="1" customHeight="1">
      <c r="A87" s="186"/>
      <c r="B87" s="186" t="s">
        <v>430</v>
      </c>
      <c r="C87" s="26"/>
      <c r="D87" s="6" t="s">
        <v>312</v>
      </c>
      <c r="E87" s="6" t="s">
        <v>210</v>
      </c>
      <c r="F87" s="104">
        <v>38</v>
      </c>
      <c r="G87" s="104">
        <v>57.89</v>
      </c>
    </row>
    <row r="88" spans="1:8" ht="15" hidden="1" customHeight="1">
      <c r="A88" s="186"/>
      <c r="B88" s="186"/>
      <c r="C88" s="26"/>
      <c r="F88" s="6"/>
      <c r="G88" s="6"/>
      <c r="H88" s="104"/>
    </row>
    <row r="89" spans="1:8" ht="15" hidden="1" customHeight="1">
      <c r="A89" s="186"/>
      <c r="B89" s="6" t="s">
        <v>746</v>
      </c>
      <c r="C89" s="26"/>
      <c r="F89" s="6"/>
      <c r="G89" s="6"/>
      <c r="H89" s="104"/>
    </row>
    <row r="90" spans="1:8" ht="15" hidden="1" customHeight="1">
      <c r="A90" s="188"/>
      <c r="B90" s="186" t="s">
        <v>677</v>
      </c>
      <c r="C90" s="26"/>
      <c r="D90" s="6" t="s">
        <v>684</v>
      </c>
      <c r="E90" s="6" t="s">
        <v>210</v>
      </c>
      <c r="F90" s="104">
        <v>175</v>
      </c>
      <c r="G90" s="104"/>
      <c r="H90" s="265" t="s">
        <v>334</v>
      </c>
    </row>
    <row r="91" spans="1:8" ht="15" hidden="1" customHeight="1">
      <c r="A91" s="188"/>
      <c r="B91" s="186" t="s">
        <v>678</v>
      </c>
      <c r="C91" s="26"/>
      <c r="D91" s="6" t="s">
        <v>686</v>
      </c>
      <c r="E91" s="6" t="s">
        <v>210</v>
      </c>
      <c r="F91" s="104">
        <v>315</v>
      </c>
      <c r="G91" s="104"/>
      <c r="H91" s="265"/>
    </row>
    <row r="92" spans="1:8" ht="15" hidden="1" customHeight="1">
      <c r="A92" s="188"/>
      <c r="B92" s="186" t="s">
        <v>683</v>
      </c>
      <c r="C92" s="26"/>
      <c r="D92" s="6" t="s">
        <v>687</v>
      </c>
      <c r="E92" s="6" t="s">
        <v>210</v>
      </c>
      <c r="F92" s="104">
        <v>190</v>
      </c>
      <c r="G92" s="104"/>
      <c r="H92" s="265"/>
    </row>
    <row r="93" spans="1:8" ht="15" hidden="1" customHeight="1">
      <c r="A93" s="186"/>
      <c r="B93" s="186" t="s">
        <v>682</v>
      </c>
      <c r="C93" s="27"/>
      <c r="D93" s="6" t="s">
        <v>685</v>
      </c>
      <c r="E93" s="6" t="s">
        <v>210</v>
      </c>
      <c r="F93" s="104">
        <v>420</v>
      </c>
      <c r="G93" s="104"/>
      <c r="H93" s="265" t="s">
        <v>334</v>
      </c>
    </row>
    <row r="94" spans="1:8" ht="15" hidden="1" customHeight="1">
      <c r="A94" s="186"/>
      <c r="B94" s="186" t="s">
        <v>679</v>
      </c>
      <c r="C94" s="27"/>
      <c r="D94" s="6" t="s">
        <v>688</v>
      </c>
      <c r="E94" s="6" t="s">
        <v>210</v>
      </c>
      <c r="F94" s="104">
        <v>190</v>
      </c>
      <c r="G94" s="104"/>
      <c r="H94" s="265"/>
    </row>
    <row r="95" spans="1:8" ht="15" hidden="1" customHeight="1">
      <c r="A95" s="188"/>
      <c r="B95" s="186" t="s">
        <v>680</v>
      </c>
      <c r="C95" s="26"/>
      <c r="D95" s="100" t="s">
        <v>689</v>
      </c>
      <c r="E95" s="6" t="s">
        <v>210</v>
      </c>
      <c r="F95" s="121">
        <v>225</v>
      </c>
      <c r="G95" s="121"/>
      <c r="H95" s="265" t="s">
        <v>334</v>
      </c>
    </row>
    <row r="96" spans="1:8" ht="15" hidden="1" customHeight="1">
      <c r="A96" s="188"/>
      <c r="B96" s="186" t="s">
        <v>681</v>
      </c>
      <c r="C96" s="26"/>
      <c r="D96" s="100" t="s">
        <v>690</v>
      </c>
      <c r="E96" s="6" t="s">
        <v>210</v>
      </c>
      <c r="F96" s="121">
        <v>300</v>
      </c>
      <c r="G96" s="121"/>
      <c r="H96" s="265"/>
    </row>
    <row r="97" spans="1:8" ht="15" hidden="1" customHeight="1">
      <c r="A97" s="188"/>
      <c r="B97" s="186" t="s">
        <v>600</v>
      </c>
      <c r="C97" s="26"/>
      <c r="D97" s="136" t="s">
        <v>598</v>
      </c>
      <c r="E97" s="6" t="s">
        <v>210</v>
      </c>
      <c r="F97" s="104">
        <v>205</v>
      </c>
      <c r="G97" s="309">
        <v>260</v>
      </c>
      <c r="H97" s="265" t="s">
        <v>334</v>
      </c>
    </row>
    <row r="98" spans="1:8" ht="15" hidden="1" customHeight="1">
      <c r="A98" s="188"/>
      <c r="B98" s="186" t="s">
        <v>601</v>
      </c>
      <c r="C98" s="26"/>
      <c r="D98" s="136" t="s">
        <v>599</v>
      </c>
      <c r="E98" s="6" t="s">
        <v>210</v>
      </c>
      <c r="F98" s="104">
        <v>490</v>
      </c>
      <c r="G98" s="309">
        <v>565</v>
      </c>
      <c r="H98" s="265" t="s">
        <v>334</v>
      </c>
    </row>
    <row r="99" spans="1:8" ht="15" hidden="1" customHeight="1">
      <c r="A99" s="186"/>
      <c r="B99" s="186" t="s">
        <v>602</v>
      </c>
      <c r="C99" s="27"/>
      <c r="D99" s="136" t="s">
        <v>316</v>
      </c>
      <c r="E99" s="6" t="s">
        <v>210</v>
      </c>
      <c r="F99" s="104">
        <v>155</v>
      </c>
      <c r="G99" s="309"/>
      <c r="H99" s="265" t="s">
        <v>334</v>
      </c>
    </row>
    <row r="100" spans="1:8" ht="15" hidden="1" customHeight="1">
      <c r="A100" s="186"/>
      <c r="B100" s="186" t="s">
        <v>318</v>
      </c>
      <c r="C100" s="27"/>
      <c r="D100" s="136" t="s">
        <v>317</v>
      </c>
      <c r="E100" s="6" t="s">
        <v>210</v>
      </c>
      <c r="F100" s="104">
        <v>170</v>
      </c>
      <c r="G100" s="309"/>
      <c r="H100" s="265" t="s">
        <v>334</v>
      </c>
    </row>
    <row r="101" spans="1:8" ht="15" hidden="1" customHeight="1">
      <c r="A101" s="186"/>
      <c r="B101" s="186" t="s">
        <v>319</v>
      </c>
      <c r="C101" s="27"/>
      <c r="D101" s="136" t="s">
        <v>320</v>
      </c>
      <c r="E101" s="6" t="s">
        <v>210</v>
      </c>
      <c r="F101" s="104">
        <v>155</v>
      </c>
      <c r="G101" s="309"/>
      <c r="H101" s="265" t="s">
        <v>334</v>
      </c>
    </row>
    <row r="102" spans="1:8" ht="15" hidden="1" customHeight="1">
      <c r="A102" s="186"/>
      <c r="B102" s="186" t="s">
        <v>691</v>
      </c>
      <c r="C102" s="27"/>
      <c r="D102" s="136" t="s">
        <v>693</v>
      </c>
      <c r="E102" s="6" t="s">
        <v>210</v>
      </c>
      <c r="F102" s="104">
        <v>150</v>
      </c>
      <c r="G102" s="309"/>
      <c r="H102" s="265"/>
    </row>
    <row r="103" spans="1:8" ht="15" hidden="1" customHeight="1">
      <c r="A103" s="186"/>
      <c r="B103" s="186" t="s">
        <v>692</v>
      </c>
      <c r="C103" s="27"/>
      <c r="D103" s="136" t="s">
        <v>694</v>
      </c>
      <c r="E103" s="6" t="s">
        <v>210</v>
      </c>
      <c r="F103" s="104">
        <v>58</v>
      </c>
      <c r="G103" s="309">
        <v>150</v>
      </c>
      <c r="H103" s="299"/>
    </row>
    <row r="104" spans="1:8" ht="15" hidden="1" customHeight="1">
      <c r="A104" s="77" t="s">
        <v>144</v>
      </c>
      <c r="B104" s="76"/>
      <c r="C104" s="60"/>
      <c r="D104" s="60"/>
      <c r="E104" s="60"/>
      <c r="F104" s="93" t="s">
        <v>334</v>
      </c>
      <c r="G104" s="93" t="s">
        <v>334</v>
      </c>
      <c r="H104" s="93" t="s">
        <v>334</v>
      </c>
    </row>
    <row r="105" spans="1:8" ht="15" hidden="1" customHeight="1">
      <c r="A105" s="11"/>
      <c r="B105" s="25" t="s">
        <v>145</v>
      </c>
      <c r="C105" s="10"/>
      <c r="D105" s="10" t="s">
        <v>146</v>
      </c>
      <c r="E105" s="6" t="s">
        <v>724</v>
      </c>
      <c r="F105" s="104">
        <v>3.4</v>
      </c>
      <c r="G105" s="104">
        <v>10.25</v>
      </c>
      <c r="H105" s="104"/>
    </row>
    <row r="106" spans="1:8" ht="15" hidden="1" customHeight="1">
      <c r="A106" s="11"/>
      <c r="B106" s="25" t="s">
        <v>148</v>
      </c>
      <c r="C106" s="10"/>
      <c r="D106" s="10" t="s">
        <v>149</v>
      </c>
      <c r="E106" s="6" t="s">
        <v>724</v>
      </c>
      <c r="F106" s="104">
        <v>12</v>
      </c>
      <c r="G106" s="6"/>
      <c r="H106" s="6"/>
    </row>
    <row r="107" spans="1:8" ht="15" hidden="1" customHeight="1">
      <c r="A107" s="77" t="s">
        <v>150</v>
      </c>
      <c r="B107" s="76"/>
      <c r="C107" s="60"/>
      <c r="D107" s="60"/>
      <c r="E107" s="60"/>
      <c r="F107" s="93" t="s">
        <v>334</v>
      </c>
      <c r="G107" s="93" t="s">
        <v>334</v>
      </c>
      <c r="H107" s="93" t="s">
        <v>334</v>
      </c>
    </row>
    <row r="108" spans="1:8" ht="15" hidden="1" customHeight="1">
      <c r="A108" s="11"/>
      <c r="B108" s="102" t="s">
        <v>145</v>
      </c>
      <c r="C108" s="10"/>
      <c r="D108" s="4" t="s">
        <v>695</v>
      </c>
      <c r="E108" s="10" t="s">
        <v>9</v>
      </c>
      <c r="F108" s="104">
        <v>50000</v>
      </c>
      <c r="G108" s="6"/>
      <c r="H108" s="92"/>
    </row>
    <row r="109" spans="1:8" ht="15" hidden="1" customHeight="1">
      <c r="A109" s="77" t="s">
        <v>151</v>
      </c>
      <c r="B109" s="76"/>
      <c r="C109" s="60"/>
      <c r="D109" s="60"/>
      <c r="E109" s="60"/>
      <c r="F109" s="93" t="s">
        <v>334</v>
      </c>
      <c r="G109" s="93" t="s">
        <v>334</v>
      </c>
      <c r="H109" s="93" t="s">
        <v>334</v>
      </c>
    </row>
    <row r="110" spans="1:8" ht="15" hidden="1" customHeight="1">
      <c r="A110" s="11"/>
      <c r="B110" s="102" t="s">
        <v>696</v>
      </c>
      <c r="C110" s="10"/>
      <c r="D110" s="4" t="s">
        <v>697</v>
      </c>
      <c r="E110" s="4" t="s">
        <v>9</v>
      </c>
      <c r="F110" s="104">
        <v>4500</v>
      </c>
      <c r="G110" s="104">
        <v>9100</v>
      </c>
      <c r="H110" s="104"/>
    </row>
    <row r="111" spans="1:8" ht="15" hidden="1" customHeight="1">
      <c r="A111" s="88" t="s">
        <v>698</v>
      </c>
      <c r="B111" s="76"/>
      <c r="C111" s="60"/>
      <c r="D111" s="60"/>
      <c r="E111" s="60"/>
      <c r="F111" s="93" t="s">
        <v>334</v>
      </c>
      <c r="G111" s="93" t="s">
        <v>334</v>
      </c>
      <c r="H111" s="93" t="s">
        <v>334</v>
      </c>
    </row>
    <row r="112" spans="1:8" ht="15" hidden="1" customHeight="1">
      <c r="A112" s="11"/>
      <c r="B112" s="102" t="s">
        <v>699</v>
      </c>
      <c r="C112" s="10"/>
      <c r="D112" s="10" t="s">
        <v>138</v>
      </c>
      <c r="E112" s="10" t="s">
        <v>42</v>
      </c>
      <c r="F112" s="104">
        <v>0.43</v>
      </c>
      <c r="G112" s="104">
        <v>1.2</v>
      </c>
      <c r="H112" s="92"/>
    </row>
    <row r="113" spans="1:8" ht="15" hidden="1" customHeight="1">
      <c r="A113" s="88" t="s">
        <v>700</v>
      </c>
      <c r="B113" s="76"/>
      <c r="C113" s="60"/>
      <c r="D113" s="60"/>
      <c r="E113" s="60"/>
      <c r="F113" s="189"/>
      <c r="G113" s="189"/>
      <c r="H113" s="93"/>
    </row>
    <row r="114" spans="1:8" ht="15" hidden="1" customHeight="1">
      <c r="A114" s="98"/>
      <c r="B114" s="301" t="s">
        <v>136</v>
      </c>
      <c r="C114" s="53"/>
      <c r="D114" s="53" t="s">
        <v>137</v>
      </c>
      <c r="E114" s="53" t="s">
        <v>42</v>
      </c>
      <c r="F114" s="121">
        <v>40.200000000000003</v>
      </c>
      <c r="G114" s="121">
        <v>46.9</v>
      </c>
      <c r="H114" s="132"/>
    </row>
    <row r="115" spans="1:8" ht="15" hidden="1" customHeight="1">
      <c r="A115" s="88" t="s">
        <v>701</v>
      </c>
      <c r="B115" s="76"/>
      <c r="C115" s="60"/>
      <c r="D115" s="60"/>
      <c r="E115" s="60"/>
      <c r="F115" s="93" t="s">
        <v>334</v>
      </c>
      <c r="G115" s="93" t="s">
        <v>334</v>
      </c>
      <c r="H115" s="93" t="s">
        <v>334</v>
      </c>
    </row>
    <row r="116" spans="1:8" ht="15" hidden="1" customHeight="1">
      <c r="A116" s="11"/>
      <c r="B116" s="102" t="s">
        <v>702</v>
      </c>
      <c r="C116" s="10"/>
      <c r="D116" s="4" t="s">
        <v>705</v>
      </c>
      <c r="E116" s="10" t="s">
        <v>7</v>
      </c>
      <c r="F116" s="104">
        <v>1</v>
      </c>
      <c r="G116" s="104">
        <v>24</v>
      </c>
      <c r="H116" s="92"/>
    </row>
    <row r="117" spans="1:8" ht="15" hidden="1" customHeight="1">
      <c r="A117" s="11"/>
      <c r="B117" s="102" t="s">
        <v>704</v>
      </c>
      <c r="C117" s="10"/>
      <c r="D117" s="4" t="s">
        <v>706</v>
      </c>
      <c r="E117" s="10" t="s">
        <v>7</v>
      </c>
      <c r="F117" s="104">
        <v>6.1</v>
      </c>
      <c r="G117" s="104">
        <v>11.1</v>
      </c>
      <c r="H117" s="92"/>
    </row>
    <row r="118" spans="1:8" ht="15" hidden="1" customHeight="1">
      <c r="A118" s="11"/>
      <c r="B118" s="102" t="s">
        <v>703</v>
      </c>
      <c r="C118" s="10"/>
      <c r="D118" s="4" t="s">
        <v>707</v>
      </c>
      <c r="E118" s="4" t="s">
        <v>7</v>
      </c>
      <c r="F118" s="104">
        <v>25</v>
      </c>
      <c r="G118" s="104"/>
      <c r="H118" s="92"/>
    </row>
    <row r="119" spans="1:8" ht="15" hidden="1" customHeight="1">
      <c r="A119" s="88" t="s">
        <v>708</v>
      </c>
      <c r="B119" s="76"/>
      <c r="C119" s="60"/>
      <c r="D119" s="60"/>
      <c r="E119" s="60"/>
      <c r="F119" s="93" t="s">
        <v>334</v>
      </c>
      <c r="G119" s="93" t="s">
        <v>334</v>
      </c>
      <c r="H119" s="93" t="s">
        <v>334</v>
      </c>
    </row>
    <row r="120" spans="1:8" ht="15" hidden="1" customHeight="1">
      <c r="A120" s="11"/>
      <c r="B120" s="102" t="s">
        <v>702</v>
      </c>
      <c r="C120" s="10"/>
      <c r="D120" s="4" t="s">
        <v>709</v>
      </c>
      <c r="E120" s="10" t="s">
        <v>7</v>
      </c>
      <c r="F120" s="104">
        <v>22</v>
      </c>
      <c r="G120" s="104">
        <v>72</v>
      </c>
      <c r="H120" s="92"/>
    </row>
    <row r="121" spans="1:8" ht="15" hidden="1" customHeight="1">
      <c r="A121" s="11"/>
      <c r="B121" s="102" t="s">
        <v>704</v>
      </c>
      <c r="C121" s="10"/>
      <c r="D121" s="4" t="s">
        <v>710</v>
      </c>
      <c r="E121" s="10" t="s">
        <v>7</v>
      </c>
      <c r="F121" s="104">
        <v>129</v>
      </c>
      <c r="G121" s="104">
        <v>143</v>
      </c>
      <c r="H121" s="92"/>
    </row>
    <row r="122" spans="1:8" ht="15" hidden="1" customHeight="1">
      <c r="A122" s="11"/>
      <c r="B122" s="102" t="s">
        <v>703</v>
      </c>
      <c r="C122" s="10"/>
      <c r="D122" s="4" t="s">
        <v>711</v>
      </c>
      <c r="E122" s="4" t="s">
        <v>7</v>
      </c>
      <c r="F122" s="104">
        <v>50</v>
      </c>
      <c r="G122" s="104"/>
      <c r="H122" s="92"/>
    </row>
    <row r="123" spans="1:8" ht="15" hidden="1" customHeight="1">
      <c r="A123" s="302" t="s">
        <v>712</v>
      </c>
      <c r="B123" s="76"/>
      <c r="C123" s="60"/>
      <c r="D123" s="60"/>
      <c r="E123" s="60"/>
      <c r="F123" s="93" t="s">
        <v>334</v>
      </c>
      <c r="G123" s="93" t="s">
        <v>334</v>
      </c>
      <c r="H123" s="93" t="s">
        <v>334</v>
      </c>
    </row>
    <row r="124" spans="1:8" ht="15" hidden="1" customHeight="1">
      <c r="A124" s="11"/>
      <c r="B124" s="102" t="s">
        <v>702</v>
      </c>
      <c r="C124" s="10"/>
      <c r="D124" s="10" t="s">
        <v>135</v>
      </c>
      <c r="E124" s="4" t="s">
        <v>7</v>
      </c>
      <c r="F124" s="104">
        <v>25.5</v>
      </c>
      <c r="G124" s="104"/>
      <c r="H124" s="92"/>
    </row>
    <row r="125" spans="1:8" ht="15" hidden="1" customHeight="1">
      <c r="A125" s="77" t="s">
        <v>139</v>
      </c>
      <c r="B125" s="76"/>
      <c r="C125" s="60"/>
      <c r="D125" s="60"/>
      <c r="E125" s="60"/>
      <c r="F125" s="93" t="s">
        <v>334</v>
      </c>
      <c r="G125" s="93" t="s">
        <v>334</v>
      </c>
      <c r="H125" s="93" t="s">
        <v>334</v>
      </c>
    </row>
    <row r="126" spans="1:8" ht="15" hidden="1" customHeight="1">
      <c r="A126" s="11"/>
      <c r="B126" s="25" t="s">
        <v>136</v>
      </c>
      <c r="C126" s="10"/>
      <c r="D126" s="10" t="s">
        <v>140</v>
      </c>
      <c r="E126" s="10" t="s">
        <v>43</v>
      </c>
      <c r="F126" s="104">
        <v>0.45</v>
      </c>
      <c r="G126" s="104">
        <v>2.5</v>
      </c>
      <c r="H126" s="92"/>
    </row>
    <row r="127" spans="1:8" ht="15" hidden="1" customHeight="1">
      <c r="A127" s="77" t="s">
        <v>45</v>
      </c>
      <c r="B127" s="76"/>
      <c r="C127" s="60"/>
      <c r="D127" s="60"/>
      <c r="E127" s="60"/>
      <c r="F127" s="97" t="s">
        <v>334</v>
      </c>
      <c r="G127" s="97" t="s">
        <v>334</v>
      </c>
      <c r="H127" s="93" t="s">
        <v>334</v>
      </c>
    </row>
    <row r="128" spans="1:8" ht="15" hidden="1" customHeight="1">
      <c r="A128" s="11"/>
      <c r="B128" s="102" t="s">
        <v>713</v>
      </c>
      <c r="C128" s="10"/>
      <c r="D128" s="4" t="s">
        <v>821</v>
      </c>
      <c r="E128" s="10" t="s">
        <v>9</v>
      </c>
      <c r="F128" s="104">
        <v>195000</v>
      </c>
      <c r="G128" s="104"/>
      <c r="H128" s="92"/>
    </row>
    <row r="129" spans="1:8" ht="15" hidden="1" customHeight="1">
      <c r="A129" s="11"/>
      <c r="B129" s="102" t="s">
        <v>536</v>
      </c>
      <c r="C129" s="10"/>
      <c r="D129" s="4" t="s">
        <v>120</v>
      </c>
      <c r="E129" s="4" t="s">
        <v>9</v>
      </c>
      <c r="F129" s="104">
        <v>2500</v>
      </c>
      <c r="G129" s="104"/>
      <c r="H129" s="92"/>
    </row>
    <row r="130" spans="1:8" ht="15" hidden="1" customHeight="1">
      <c r="A130" s="11"/>
      <c r="B130" s="102" t="s">
        <v>819</v>
      </c>
      <c r="C130" s="10"/>
      <c r="D130" s="4" t="s">
        <v>820</v>
      </c>
      <c r="E130" s="4" t="s">
        <v>10</v>
      </c>
      <c r="F130" s="104">
        <v>0.12</v>
      </c>
      <c r="G130" s="104"/>
      <c r="H130" s="92"/>
    </row>
    <row r="131" spans="1:8" ht="15" hidden="1" customHeight="1">
      <c r="A131" s="11"/>
      <c r="B131" s="102" t="s">
        <v>714</v>
      </c>
      <c r="C131" s="10"/>
      <c r="D131" s="4" t="s">
        <v>715</v>
      </c>
      <c r="E131" s="4" t="s">
        <v>239</v>
      </c>
      <c r="F131" s="104">
        <v>25000</v>
      </c>
      <c r="G131" s="104"/>
      <c r="H131" s="92"/>
    </row>
    <row r="132" spans="1:8" ht="15" hidden="1" customHeight="1">
      <c r="A132" s="122" t="s">
        <v>423</v>
      </c>
      <c r="B132" s="123"/>
      <c r="C132" s="70"/>
      <c r="D132" s="70"/>
      <c r="E132" s="70"/>
      <c r="F132" s="70" t="s">
        <v>334</v>
      </c>
      <c r="G132" s="70" t="s">
        <v>334</v>
      </c>
      <c r="H132" s="124" t="s">
        <v>334</v>
      </c>
    </row>
    <row r="133" spans="1:8" s="100" customFormat="1" ht="15" hidden="1" customHeight="1">
      <c r="A133" s="125"/>
      <c r="B133" s="126"/>
      <c r="C133" s="127"/>
      <c r="D133" s="161" t="s">
        <v>835</v>
      </c>
      <c r="E133" s="127" t="s">
        <v>10</v>
      </c>
      <c r="F133" s="128">
        <v>85</v>
      </c>
      <c r="G133" s="128">
        <v>300</v>
      </c>
      <c r="H133" s="129"/>
    </row>
    <row r="134" spans="1:8" ht="15" hidden="1" customHeight="1">
      <c r="A134" s="195" t="s">
        <v>716</v>
      </c>
      <c r="B134" s="123"/>
      <c r="C134" s="70"/>
      <c r="D134" s="70"/>
      <c r="E134" s="68"/>
      <c r="F134" s="192"/>
      <c r="G134" s="192"/>
      <c r="H134" s="192"/>
    </row>
    <row r="135" spans="1:8" ht="15" hidden="1" customHeight="1">
      <c r="A135" s="303"/>
      <c r="B135" s="126"/>
      <c r="C135" s="127"/>
      <c r="D135" s="127" t="s">
        <v>163</v>
      </c>
      <c r="E135" s="161" t="s">
        <v>16</v>
      </c>
      <c r="F135" s="100">
        <v>4300</v>
      </c>
      <c r="G135" s="100">
        <v>6030</v>
      </c>
      <c r="H135" s="100">
        <v>2150</v>
      </c>
    </row>
    <row r="136" spans="1:8" ht="15" hidden="1" customHeight="1">
      <c r="A136" s="78" t="s">
        <v>104</v>
      </c>
      <c r="B136" s="94"/>
      <c r="C136" s="95"/>
      <c r="D136" s="95"/>
      <c r="E136" s="95"/>
      <c r="F136" s="96" t="s">
        <v>334</v>
      </c>
      <c r="G136" s="96" t="s">
        <v>334</v>
      </c>
      <c r="H136" s="96" t="s">
        <v>334</v>
      </c>
    </row>
    <row r="137" spans="1:8" ht="15" hidden="1" customHeight="1">
      <c r="A137" s="10"/>
      <c r="B137" s="25" t="s">
        <v>105</v>
      </c>
      <c r="C137" s="10"/>
      <c r="D137" s="10" t="s">
        <v>20</v>
      </c>
      <c r="E137" s="10" t="s">
        <v>39</v>
      </c>
      <c r="F137" s="308">
        <v>645</v>
      </c>
      <c r="G137" s="308">
        <v>2132</v>
      </c>
      <c r="H137" s="104"/>
    </row>
    <row r="138" spans="1:8" ht="15" hidden="1" customHeight="1">
      <c r="A138" s="10"/>
      <c r="B138" s="25" t="s">
        <v>106</v>
      </c>
      <c r="C138" s="10"/>
      <c r="D138" s="10" t="s">
        <v>21</v>
      </c>
      <c r="E138" s="10" t="s">
        <v>10</v>
      </c>
      <c r="F138" s="308">
        <v>18.8</v>
      </c>
      <c r="G138" s="308">
        <v>250</v>
      </c>
      <c r="H138" s="104">
        <v>1200</v>
      </c>
    </row>
    <row r="139" spans="1:8" ht="15" hidden="1" customHeight="1">
      <c r="A139" s="122" t="s">
        <v>425</v>
      </c>
      <c r="B139" s="123"/>
      <c r="C139" s="70"/>
      <c r="D139" s="70"/>
      <c r="E139" s="70"/>
      <c r="F139" s="189"/>
      <c r="G139" s="189"/>
      <c r="H139" s="189"/>
    </row>
    <row r="140" spans="1:8" s="100" customFormat="1" ht="15" hidden="1" customHeight="1">
      <c r="A140" s="125"/>
      <c r="B140" s="126"/>
      <c r="C140" s="127"/>
      <c r="D140" s="127" t="s">
        <v>159</v>
      </c>
      <c r="E140" s="127" t="s">
        <v>9</v>
      </c>
      <c r="F140" s="121">
        <v>10000</v>
      </c>
      <c r="G140" s="121">
        <v>20000</v>
      </c>
      <c r="H140" s="121"/>
    </row>
    <row r="141" spans="1:8" ht="15" hidden="1" customHeight="1">
      <c r="A141" s="122" t="s">
        <v>428</v>
      </c>
      <c r="B141" s="123"/>
      <c r="C141" s="70"/>
      <c r="D141" s="70"/>
      <c r="E141" s="70"/>
      <c r="F141" s="189"/>
      <c r="G141" s="189"/>
      <c r="H141" s="189"/>
    </row>
    <row r="142" spans="1:8" s="100" customFormat="1" ht="15" hidden="1" customHeight="1">
      <c r="A142" s="125"/>
      <c r="B142" s="126"/>
      <c r="C142" s="127"/>
      <c r="D142" s="161" t="s">
        <v>836</v>
      </c>
      <c r="E142" s="127" t="s">
        <v>9</v>
      </c>
      <c r="F142" s="121">
        <v>3000</v>
      </c>
      <c r="G142" s="121">
        <v>7000</v>
      </c>
      <c r="H142" s="121"/>
    </row>
    <row r="143" spans="1:8" ht="15" hidden="1" customHeight="1">
      <c r="A143" s="88" t="s">
        <v>717</v>
      </c>
      <c r="B143" s="76"/>
      <c r="C143" s="60"/>
      <c r="D143" s="60"/>
      <c r="E143" s="60"/>
      <c r="F143" s="192"/>
      <c r="G143" s="192"/>
      <c r="H143" s="193"/>
    </row>
    <row r="144" spans="1:8" s="100" customFormat="1" ht="15" hidden="1" customHeight="1">
      <c r="A144" s="300"/>
      <c r="B144" s="99"/>
      <c r="C144" s="53"/>
      <c r="D144" s="53" t="s">
        <v>157</v>
      </c>
      <c r="E144" s="53" t="s">
        <v>9</v>
      </c>
      <c r="F144" s="121">
        <v>1800</v>
      </c>
      <c r="G144" s="121">
        <v>3600</v>
      </c>
      <c r="H144" s="132"/>
    </row>
    <row r="145" spans="1:8" ht="15" hidden="1" customHeight="1">
      <c r="A145" s="88" t="s">
        <v>426</v>
      </c>
      <c r="B145" s="76"/>
      <c r="C145" s="60"/>
      <c r="D145" s="60"/>
      <c r="E145" s="60"/>
      <c r="F145" s="60" t="s">
        <v>334</v>
      </c>
      <c r="G145" s="60" t="s">
        <v>334</v>
      </c>
      <c r="H145" s="93" t="s">
        <v>334</v>
      </c>
    </row>
    <row r="146" spans="1:8" ht="15" hidden="1" customHeight="1">
      <c r="A146" s="11"/>
      <c r="B146" s="99" t="s">
        <v>160</v>
      </c>
      <c r="C146" s="53"/>
      <c r="D146" s="52" t="s">
        <v>837</v>
      </c>
      <c r="E146" s="53" t="s">
        <v>161</v>
      </c>
      <c r="F146" s="100">
        <v>9000000</v>
      </c>
      <c r="G146" s="100">
        <v>15000000</v>
      </c>
      <c r="H146" s="6"/>
    </row>
    <row r="147" spans="1:8" ht="15" hidden="1" customHeight="1">
      <c r="A147" s="196"/>
      <c r="B147" s="126" t="s">
        <v>162</v>
      </c>
      <c r="C147" s="127"/>
      <c r="D147" s="161" t="s">
        <v>838</v>
      </c>
      <c r="E147" s="127" t="s">
        <v>161</v>
      </c>
      <c r="F147" s="100">
        <v>15000000</v>
      </c>
      <c r="G147" s="100">
        <v>46000000</v>
      </c>
      <c r="H147" s="6"/>
    </row>
    <row r="148" spans="1:8" ht="15" hidden="1" customHeight="1">
      <c r="A148" s="196"/>
      <c r="B148" s="307" t="s">
        <v>743</v>
      </c>
      <c r="C148" s="127"/>
      <c r="D148" s="161" t="s">
        <v>744</v>
      </c>
      <c r="E148" s="161" t="s">
        <v>16</v>
      </c>
      <c r="F148" s="100">
        <v>200000</v>
      </c>
      <c r="G148" s="100">
        <v>300000</v>
      </c>
      <c r="H148" s="6"/>
    </row>
    <row r="149" spans="1:8" ht="15" hidden="1" customHeight="1">
      <c r="A149" s="122" t="s">
        <v>427</v>
      </c>
      <c r="B149" s="305"/>
      <c r="C149" s="306"/>
      <c r="D149" s="306"/>
      <c r="E149" s="306"/>
      <c r="F149" s="192"/>
      <c r="G149" s="192"/>
      <c r="H149" s="192"/>
    </row>
    <row r="150" spans="1:8" s="100" customFormat="1" ht="15" hidden="1" customHeight="1">
      <c r="A150" s="125"/>
      <c r="B150" s="126"/>
      <c r="C150" s="127"/>
      <c r="D150" s="161" t="s">
        <v>839</v>
      </c>
      <c r="E150" s="127" t="s">
        <v>10</v>
      </c>
      <c r="F150" s="100">
        <v>0.35</v>
      </c>
      <c r="G150" s="121">
        <v>2</v>
      </c>
    </row>
    <row r="151" spans="1:8" ht="15" hidden="1" customHeight="1">
      <c r="A151" s="187" t="s">
        <v>733</v>
      </c>
      <c r="B151" s="90"/>
      <c r="C151" s="91"/>
      <c r="D151" s="91"/>
      <c r="E151" s="91"/>
      <c r="F151" s="192" t="s">
        <v>334</v>
      </c>
      <c r="G151" s="192" t="s">
        <v>334</v>
      </c>
      <c r="H151" s="194" t="s">
        <v>334</v>
      </c>
    </row>
    <row r="152" spans="1:8" ht="15" hidden="1" customHeight="1">
      <c r="B152" s="6" t="s">
        <v>57</v>
      </c>
      <c r="C152" s="9"/>
      <c r="D152" s="9" t="s">
        <v>164</v>
      </c>
      <c r="E152" s="9" t="s">
        <v>43</v>
      </c>
      <c r="F152" s="104">
        <v>1.19</v>
      </c>
      <c r="G152" s="104" t="s">
        <v>334</v>
      </c>
      <c r="H152" s="104" t="s">
        <v>334</v>
      </c>
    </row>
    <row r="153" spans="1:8" ht="15" hidden="1" customHeight="1">
      <c r="B153" s="6" t="s">
        <v>58</v>
      </c>
      <c r="C153" s="9"/>
      <c r="D153" s="9" t="s">
        <v>165</v>
      </c>
      <c r="E153" s="9" t="s">
        <v>43</v>
      </c>
      <c r="F153" s="104">
        <v>1.32</v>
      </c>
      <c r="G153" s="104" t="s">
        <v>334</v>
      </c>
      <c r="H153" s="104" t="s">
        <v>334</v>
      </c>
    </row>
    <row r="154" spans="1:8" ht="15" hidden="1" customHeight="1">
      <c r="B154" s="6" t="s">
        <v>56</v>
      </c>
      <c r="C154" s="9"/>
      <c r="D154" s="9" t="s">
        <v>56</v>
      </c>
      <c r="E154" s="9" t="s">
        <v>43</v>
      </c>
      <c r="F154" s="104">
        <v>0.56000000000000005</v>
      </c>
      <c r="G154" s="104"/>
      <c r="H154" s="104" t="s">
        <v>334</v>
      </c>
    </row>
    <row r="155" spans="1:8" ht="15" hidden="1" customHeight="1">
      <c r="B155" s="100" t="s">
        <v>498</v>
      </c>
      <c r="C155" s="9"/>
      <c r="D155" s="9" t="s">
        <v>166</v>
      </c>
      <c r="E155" s="9" t="s">
        <v>43</v>
      </c>
      <c r="F155" s="104">
        <v>1.5</v>
      </c>
      <c r="G155" s="104" t="s">
        <v>334</v>
      </c>
      <c r="H155" s="104" t="s">
        <v>334</v>
      </c>
    </row>
    <row r="156" spans="1:8" ht="15" hidden="1" customHeight="1">
      <c r="B156" s="6" t="s">
        <v>167</v>
      </c>
      <c r="C156" s="9"/>
      <c r="D156" s="9" t="s">
        <v>168</v>
      </c>
      <c r="E156" s="9" t="s">
        <v>43</v>
      </c>
      <c r="F156" s="121">
        <v>1.18</v>
      </c>
      <c r="G156" s="104" t="s">
        <v>334</v>
      </c>
      <c r="H156" s="104" t="s">
        <v>334</v>
      </c>
    </row>
    <row r="157" spans="1:8" ht="15" hidden="1" customHeight="1">
      <c r="B157" s="6" t="s">
        <v>169</v>
      </c>
      <c r="C157" s="9"/>
      <c r="D157" s="9" t="s">
        <v>170</v>
      </c>
      <c r="E157" s="9" t="s">
        <v>43</v>
      </c>
      <c r="F157" s="121">
        <v>0.74</v>
      </c>
      <c r="G157" s="104" t="s">
        <v>334</v>
      </c>
      <c r="H157" s="104" t="s">
        <v>334</v>
      </c>
    </row>
    <row r="158" spans="1:8" ht="15" hidden="1" customHeight="1">
      <c r="B158" s="6" t="s">
        <v>171</v>
      </c>
      <c r="C158" s="9"/>
      <c r="D158" s="6" t="s">
        <v>172</v>
      </c>
      <c r="E158" s="9" t="s">
        <v>43</v>
      </c>
      <c r="F158" s="121">
        <v>0.31</v>
      </c>
      <c r="G158" s="104" t="s">
        <v>334</v>
      </c>
      <c r="H158" s="104" t="s">
        <v>334</v>
      </c>
    </row>
    <row r="159" spans="1:8" ht="15" hidden="1" customHeight="1">
      <c r="B159" s="6" t="s">
        <v>173</v>
      </c>
      <c r="C159" s="9"/>
      <c r="D159" s="6" t="s">
        <v>174</v>
      </c>
      <c r="E159" s="9" t="s">
        <v>43</v>
      </c>
      <c r="F159" s="121">
        <v>6</v>
      </c>
      <c r="G159" s="104" t="s">
        <v>334</v>
      </c>
      <c r="H159" s="104" t="s">
        <v>334</v>
      </c>
    </row>
    <row r="160" spans="1:8" ht="15" hidden="1" customHeight="1">
      <c r="B160" s="6" t="s">
        <v>175</v>
      </c>
      <c r="C160" s="9"/>
      <c r="D160" s="6" t="s">
        <v>176</v>
      </c>
      <c r="E160" s="9" t="s">
        <v>43</v>
      </c>
      <c r="F160" s="121" t="s">
        <v>334</v>
      </c>
      <c r="G160" s="104" t="s">
        <v>334</v>
      </c>
      <c r="H160" s="104" t="s">
        <v>334</v>
      </c>
    </row>
    <row r="161" spans="1:8" ht="15" hidden="1" customHeight="1">
      <c r="B161" s="6" t="s">
        <v>719</v>
      </c>
      <c r="C161" s="9"/>
      <c r="D161" s="6" t="s">
        <v>719</v>
      </c>
      <c r="E161" s="9" t="s">
        <v>43</v>
      </c>
      <c r="F161" s="121">
        <v>0.2</v>
      </c>
      <c r="G161" s="104" t="s">
        <v>334</v>
      </c>
      <c r="H161" s="104" t="s">
        <v>334</v>
      </c>
    </row>
    <row r="162" spans="1:8" ht="15" hidden="1" customHeight="1">
      <c r="A162" s="77" t="s">
        <v>110</v>
      </c>
      <c r="B162" s="76"/>
      <c r="C162" s="60"/>
      <c r="D162" s="60"/>
      <c r="E162" s="60"/>
      <c r="F162" s="97" t="s">
        <v>334</v>
      </c>
      <c r="G162" s="97" t="s">
        <v>334</v>
      </c>
      <c r="H162" s="93" t="s">
        <v>334</v>
      </c>
    </row>
    <row r="163" spans="1:8" ht="15" hidden="1" customHeight="1">
      <c r="A163" s="11"/>
      <c r="B163" s="25" t="s">
        <v>111</v>
      </c>
      <c r="C163" s="10"/>
      <c r="D163" s="10" t="s">
        <v>112</v>
      </c>
      <c r="E163" s="10" t="s">
        <v>16</v>
      </c>
      <c r="F163" s="104">
        <v>4000</v>
      </c>
      <c r="G163" s="104"/>
      <c r="H163" s="92"/>
    </row>
    <row r="164" spans="1:8" ht="15" hidden="1" customHeight="1">
      <c r="A164" s="11"/>
      <c r="B164" s="25" t="s">
        <v>113</v>
      </c>
      <c r="C164" s="10"/>
      <c r="D164" s="10" t="s">
        <v>114</v>
      </c>
      <c r="E164" s="10" t="s">
        <v>16</v>
      </c>
      <c r="F164" s="104">
        <v>4500</v>
      </c>
      <c r="G164" s="104"/>
      <c r="H164" s="92"/>
    </row>
    <row r="165" spans="1:8" ht="15" hidden="1" customHeight="1">
      <c r="A165" s="11"/>
      <c r="B165" s="102" t="s">
        <v>745</v>
      </c>
      <c r="C165" s="10"/>
      <c r="D165" s="10" t="s">
        <v>115</v>
      </c>
      <c r="E165" s="10" t="s">
        <v>16</v>
      </c>
      <c r="F165" s="121">
        <v>13000</v>
      </c>
      <c r="G165" s="121"/>
      <c r="H165" s="92"/>
    </row>
    <row r="166" spans="1:8" ht="15" hidden="1" customHeight="1">
      <c r="A166" s="11"/>
      <c r="B166" s="25" t="s">
        <v>116</v>
      </c>
      <c r="C166" s="10"/>
      <c r="D166" s="10" t="s">
        <v>117</v>
      </c>
      <c r="E166" s="10" t="s">
        <v>16</v>
      </c>
      <c r="F166" s="121">
        <v>2600</v>
      </c>
      <c r="G166" s="121">
        <v>6000</v>
      </c>
      <c r="H166" s="92"/>
    </row>
    <row r="167" spans="1:8" ht="15" hidden="1" customHeight="1">
      <c r="A167" s="196"/>
      <c r="B167" s="30" t="s">
        <v>118</v>
      </c>
      <c r="C167" s="29"/>
      <c r="D167" s="29" t="s">
        <v>119</v>
      </c>
      <c r="E167" s="29" t="s">
        <v>16</v>
      </c>
      <c r="F167" s="121"/>
      <c r="G167" s="121"/>
      <c r="H167" s="92">
        <v>47.72</v>
      </c>
    </row>
    <row r="168" spans="1:8" ht="15" hidden="1" customHeight="1">
      <c r="A168" s="122" t="s">
        <v>718</v>
      </c>
      <c r="B168" s="123"/>
      <c r="C168" s="70"/>
      <c r="D168" s="70"/>
      <c r="E168" s="70"/>
      <c r="F168" s="189"/>
      <c r="G168" s="189"/>
      <c r="H168" s="189"/>
    </row>
    <row r="169" spans="1:8" s="100" customFormat="1" ht="15" hidden="1" customHeight="1">
      <c r="A169" s="131"/>
      <c r="B169" s="126"/>
      <c r="C169" s="127"/>
      <c r="D169" s="127" t="s">
        <v>158</v>
      </c>
      <c r="E169" s="127" t="s">
        <v>9</v>
      </c>
      <c r="F169" s="121">
        <v>7000</v>
      </c>
      <c r="G169" s="121">
        <v>10000</v>
      </c>
      <c r="H169" s="121"/>
    </row>
    <row r="170" spans="1:8" ht="15" hidden="1" customHeight="1">
      <c r="A170" s="77" t="s">
        <v>156</v>
      </c>
      <c r="B170" s="76"/>
      <c r="C170" s="60"/>
      <c r="D170" s="60"/>
      <c r="E170" s="60"/>
      <c r="F170" s="189"/>
      <c r="G170" s="189"/>
      <c r="H170" s="189"/>
    </row>
    <row r="171" spans="1:8" hidden="1">
      <c r="B171" s="27" t="s">
        <v>720</v>
      </c>
      <c r="D171" s="52" t="s">
        <v>723</v>
      </c>
      <c r="E171" s="53" t="s">
        <v>41</v>
      </c>
      <c r="F171" s="121">
        <v>2000</v>
      </c>
      <c r="G171" s="121">
        <v>11500</v>
      </c>
      <c r="H171" s="121"/>
    </row>
    <row r="172" spans="1:8" hidden="1">
      <c r="B172" s="27" t="s">
        <v>721</v>
      </c>
      <c r="D172" s="6" t="s">
        <v>722</v>
      </c>
      <c r="E172" s="6" t="s">
        <v>724</v>
      </c>
      <c r="F172" s="13">
        <v>0.28999999999999998</v>
      </c>
    </row>
    <row r="173" spans="1:8" ht="15.6" hidden="1">
      <c r="A173" s="489" t="s">
        <v>1094</v>
      </c>
      <c r="B173" s="490"/>
      <c r="C173" s="491"/>
      <c r="D173" s="491"/>
      <c r="E173" s="492"/>
      <c r="F173" s="493"/>
      <c r="G173" s="493"/>
      <c r="H173" s="494"/>
    </row>
    <row r="174" spans="1:8" hidden="1">
      <c r="A174" s="495"/>
      <c r="B174" s="496" t="s">
        <v>1095</v>
      </c>
      <c r="C174" s="496"/>
      <c r="D174" s="496" t="s">
        <v>1096</v>
      </c>
      <c r="E174" s="497" t="s">
        <v>39</v>
      </c>
      <c r="F174" s="498"/>
      <c r="G174" s="499"/>
      <c r="H174" s="500">
        <v>1.81029534577546</v>
      </c>
    </row>
    <row r="175" spans="1:8" hidden="1">
      <c r="A175" s="495"/>
      <c r="B175" s="496" t="s">
        <v>1097</v>
      </c>
      <c r="C175" s="496"/>
      <c r="D175" s="498" t="s">
        <v>1098</v>
      </c>
      <c r="E175" s="497" t="s">
        <v>39</v>
      </c>
      <c r="F175" s="498"/>
      <c r="G175" s="499"/>
      <c r="H175" s="500">
        <v>5.30829534577546</v>
      </c>
    </row>
    <row r="176" spans="1:8" ht="26.4" hidden="1">
      <c r="A176" s="495"/>
      <c r="B176" s="501" t="s">
        <v>1032</v>
      </c>
      <c r="C176" s="496"/>
      <c r="D176" s="502" t="s">
        <v>1099</v>
      </c>
      <c r="E176" s="501" t="s">
        <v>39</v>
      </c>
      <c r="F176" s="498"/>
      <c r="G176" s="498"/>
      <c r="H176" s="503">
        <v>2.7154430186631942</v>
      </c>
    </row>
    <row r="177" spans="1:8" hidden="1">
      <c r="A177" s="495"/>
      <c r="B177" s="495" t="s">
        <v>1100</v>
      </c>
      <c r="C177" s="504"/>
      <c r="D177" s="498" t="s">
        <v>1101</v>
      </c>
      <c r="E177" s="497" t="s">
        <v>39</v>
      </c>
      <c r="F177" s="498"/>
      <c r="G177" s="499"/>
      <c r="H177" s="500">
        <v>44.3687478668719</v>
      </c>
    </row>
    <row r="178" spans="1:8" hidden="1">
      <c r="A178" s="505" t="s">
        <v>1102</v>
      </c>
      <c r="B178" s="505"/>
      <c r="C178" s="506"/>
      <c r="D178" s="507"/>
      <c r="E178" s="505"/>
      <c r="F178" s="508"/>
      <c r="G178" s="509"/>
      <c r="H178" s="510"/>
    </row>
    <row r="179" spans="1:8" hidden="1">
      <c r="A179" s="505"/>
      <c r="B179" s="501" t="s">
        <v>938</v>
      </c>
      <c r="C179" s="506"/>
      <c r="D179" s="502" t="s">
        <v>1103</v>
      </c>
      <c r="E179" s="511" t="s">
        <v>1081</v>
      </c>
      <c r="F179" s="498"/>
      <c r="G179" s="509"/>
      <c r="H179" s="512">
        <v>941.08920634920639</v>
      </c>
    </row>
    <row r="180" spans="1:8" hidden="1">
      <c r="A180" s="505"/>
      <c r="B180" s="501" t="s">
        <v>939</v>
      </c>
      <c r="C180" s="506"/>
      <c r="D180" s="502" t="s">
        <v>1104</v>
      </c>
      <c r="E180" s="511" t="s">
        <v>1081</v>
      </c>
      <c r="F180" s="498"/>
      <c r="G180" s="509"/>
      <c r="H180" s="512">
        <v>1494.1338095238098</v>
      </c>
    </row>
    <row r="181" spans="1:8" hidden="1">
      <c r="A181" s="505"/>
      <c r="B181" s="501" t="s">
        <v>940</v>
      </c>
      <c r="C181" s="506"/>
      <c r="D181" s="513" t="s">
        <v>1105</v>
      </c>
      <c r="E181" s="511" t="s">
        <v>1081</v>
      </c>
      <c r="F181" s="498"/>
      <c r="G181" s="509"/>
      <c r="H181" s="512">
        <v>2618.8739523809527</v>
      </c>
    </row>
    <row r="182" spans="1:8" ht="26.4" hidden="1">
      <c r="A182" s="505"/>
      <c r="B182" s="501" t="s">
        <v>1106</v>
      </c>
      <c r="C182" s="506"/>
      <c r="D182" s="502" t="s">
        <v>1107</v>
      </c>
      <c r="E182" s="511" t="s">
        <v>1081</v>
      </c>
      <c r="F182" s="498"/>
      <c r="G182" s="509"/>
      <c r="H182" s="512">
        <v>1329441.3109714286</v>
      </c>
    </row>
    <row r="183" spans="1:8" hidden="1">
      <c r="A183" s="505"/>
      <c r="B183" s="514" t="s">
        <v>945</v>
      </c>
      <c r="C183" s="506"/>
      <c r="D183" s="515" t="s">
        <v>1108</v>
      </c>
      <c r="E183" s="511" t="s">
        <v>1081</v>
      </c>
      <c r="F183" s="498"/>
      <c r="G183" s="509"/>
      <c r="H183" s="512">
        <v>1980.7983857142858</v>
      </c>
    </row>
    <row r="184" spans="1:8" hidden="1">
      <c r="A184" s="505"/>
      <c r="B184" s="514" t="s">
        <v>946</v>
      </c>
      <c r="C184" s="506"/>
      <c r="D184" s="515" t="s">
        <v>1109</v>
      </c>
      <c r="E184" s="511" t="s">
        <v>1081</v>
      </c>
      <c r="F184" s="498"/>
      <c r="G184" s="509"/>
      <c r="H184" s="512">
        <v>4261.3369142857146</v>
      </c>
    </row>
    <row r="185" spans="1:8" hidden="1">
      <c r="A185" s="505"/>
      <c r="B185" s="514" t="s">
        <v>947</v>
      </c>
      <c r="C185" s="506"/>
      <c r="D185" s="515" t="s">
        <v>1110</v>
      </c>
      <c r="E185" s="511" t="s">
        <v>1081</v>
      </c>
      <c r="F185" s="498"/>
      <c r="G185" s="509"/>
      <c r="H185" s="512">
        <v>41205.448000000004</v>
      </c>
    </row>
    <row r="186" spans="1:8" hidden="1">
      <c r="A186" s="507"/>
      <c r="B186" s="501" t="s">
        <v>948</v>
      </c>
      <c r="C186" s="507"/>
      <c r="D186" s="502" t="s">
        <v>1111</v>
      </c>
      <c r="E186" s="511" t="s">
        <v>1081</v>
      </c>
      <c r="F186" s="498"/>
      <c r="G186" s="507"/>
      <c r="H186" s="512">
        <v>2148.3293492063494</v>
      </c>
    </row>
    <row r="187" spans="1:8" hidden="1">
      <c r="A187" s="505"/>
      <c r="B187" s="501" t="s">
        <v>949</v>
      </c>
      <c r="C187" s="506"/>
      <c r="D187" s="502" t="s">
        <v>1112</v>
      </c>
      <c r="E187" s="511" t="s">
        <v>1081</v>
      </c>
      <c r="F187" s="498"/>
      <c r="G187" s="509"/>
      <c r="H187" s="512">
        <v>7387.3148095238103</v>
      </c>
    </row>
    <row r="188" spans="1:8" hidden="1">
      <c r="A188" s="505"/>
      <c r="B188" s="501" t="s">
        <v>950</v>
      </c>
      <c r="C188" s="506"/>
      <c r="D188" s="502" t="s">
        <v>1113</v>
      </c>
      <c r="E188" s="511" t="s">
        <v>1081</v>
      </c>
      <c r="F188" s="498"/>
      <c r="G188" s="509"/>
      <c r="H188" s="512">
        <v>3693.6574047619051</v>
      </c>
    </row>
    <row r="189" spans="1:8" hidden="1">
      <c r="A189" s="505"/>
      <c r="B189" s="501" t="s">
        <v>951</v>
      </c>
      <c r="C189" s="506"/>
      <c r="D189" s="502" t="s">
        <v>1114</v>
      </c>
      <c r="E189" s="511" t="s">
        <v>1081</v>
      </c>
      <c r="F189" s="498"/>
      <c r="G189" s="509"/>
      <c r="H189" s="512">
        <v>16166.401332857145</v>
      </c>
    </row>
    <row r="190" spans="1:8" hidden="1">
      <c r="A190" s="505"/>
      <c r="B190" s="501" t="s">
        <v>1020</v>
      </c>
      <c r="C190" s="506"/>
      <c r="D190" s="502" t="s">
        <v>1115</v>
      </c>
      <c r="E190" s="511" t="s">
        <v>1081</v>
      </c>
      <c r="F190" s="498"/>
      <c r="G190" s="509"/>
      <c r="H190" s="512">
        <v>106338.74126666666</v>
      </c>
    </row>
    <row r="191" spans="1:8" hidden="1">
      <c r="A191" s="505"/>
      <c r="B191" s="501" t="s">
        <v>1021</v>
      </c>
      <c r="C191" s="506"/>
      <c r="D191" s="502" t="s">
        <v>1116</v>
      </c>
      <c r="E191" s="511" t="s">
        <v>1081</v>
      </c>
      <c r="F191" s="498"/>
      <c r="G191" s="509"/>
      <c r="H191" s="512">
        <v>171468.15101904763</v>
      </c>
    </row>
    <row r="192" spans="1:8" hidden="1">
      <c r="A192" s="505"/>
      <c r="B192" s="501" t="s">
        <v>1117</v>
      </c>
      <c r="C192" s="506"/>
      <c r="D192" s="513" t="s">
        <v>1118</v>
      </c>
      <c r="E192" s="511" t="s">
        <v>1081</v>
      </c>
      <c r="F192" s="498"/>
      <c r="G192" s="509"/>
      <c r="H192" s="512">
        <v>529.82676190476195</v>
      </c>
    </row>
    <row r="193" spans="1:8" hidden="1">
      <c r="A193" s="505"/>
      <c r="B193" s="495" t="s">
        <v>1119</v>
      </c>
      <c r="C193" s="504"/>
      <c r="D193" s="498" t="s">
        <v>1120</v>
      </c>
      <c r="E193" s="495" t="s">
        <v>1081</v>
      </c>
      <c r="F193" s="498"/>
      <c r="G193" s="499"/>
      <c r="H193" s="500">
        <v>10481.049201190501</v>
      </c>
    </row>
    <row r="194" spans="1:8" hidden="1">
      <c r="A194" s="505" t="s">
        <v>1121</v>
      </c>
      <c r="B194" s="516"/>
      <c r="C194" s="517"/>
      <c r="D194" s="518"/>
      <c r="E194" s="516"/>
      <c r="F194" s="519"/>
      <c r="G194" s="509"/>
      <c r="H194" s="520"/>
    </row>
    <row r="195" spans="1:8" hidden="1">
      <c r="A195" s="521"/>
      <c r="B195" s="495" t="s">
        <v>1122</v>
      </c>
      <c r="C195" s="504"/>
      <c r="D195" s="498" t="s">
        <v>1123</v>
      </c>
      <c r="E195" s="495" t="s">
        <v>39</v>
      </c>
      <c r="F195" s="498"/>
      <c r="G195" s="522"/>
      <c r="H195" s="523">
        <v>142.40937390873</v>
      </c>
    </row>
    <row r="196" spans="1:8" hidden="1">
      <c r="A196" s="521"/>
      <c r="B196" s="495" t="s">
        <v>1124</v>
      </c>
      <c r="C196" s="504"/>
      <c r="D196" s="498" t="s">
        <v>1125</v>
      </c>
      <c r="E196" s="495" t="s">
        <v>39</v>
      </c>
      <c r="F196" s="498"/>
      <c r="G196" s="499"/>
      <c r="H196" s="523">
        <v>143.41812390873</v>
      </c>
    </row>
    <row r="197" spans="1:8" hidden="1">
      <c r="A197" s="521"/>
      <c r="B197" s="495" t="s">
        <v>1126</v>
      </c>
      <c r="C197" s="504"/>
      <c r="D197" s="498" t="s">
        <v>1127</v>
      </c>
      <c r="E197" s="495" t="s">
        <v>39</v>
      </c>
      <c r="F197" s="498"/>
      <c r="G197" s="499"/>
      <c r="H197" s="523">
        <v>143.41812390873</v>
      </c>
    </row>
    <row r="198" spans="1:8" hidden="1">
      <c r="A198" s="521"/>
      <c r="B198" s="495" t="s">
        <v>1128</v>
      </c>
      <c r="C198" s="504"/>
      <c r="D198" s="498" t="s">
        <v>1129</v>
      </c>
      <c r="E198" s="495" t="s">
        <v>39</v>
      </c>
      <c r="F198" s="498"/>
      <c r="G198" s="499"/>
      <c r="H198" s="523">
        <v>148.34784886507899</v>
      </c>
    </row>
    <row r="199" spans="1:8" hidden="1">
      <c r="A199" s="521"/>
      <c r="B199" s="495" t="s">
        <v>1130</v>
      </c>
      <c r="C199" s="504"/>
      <c r="D199" s="498" t="s">
        <v>1131</v>
      </c>
      <c r="E199" s="495" t="s">
        <v>39</v>
      </c>
      <c r="F199" s="498"/>
      <c r="G199" s="499"/>
      <c r="H199" s="523">
        <v>25000</v>
      </c>
    </row>
    <row r="200" spans="1:8" hidden="1">
      <c r="A200" s="505" t="s">
        <v>1132</v>
      </c>
      <c r="B200" s="495"/>
      <c r="C200" s="504"/>
      <c r="D200" s="498"/>
      <c r="E200" s="495"/>
      <c r="F200" s="499"/>
      <c r="G200" s="499"/>
      <c r="H200" s="523"/>
    </row>
    <row r="201" spans="1:8" hidden="1">
      <c r="A201" s="521"/>
      <c r="B201" s="495" t="s">
        <v>1122</v>
      </c>
      <c r="C201" s="504"/>
      <c r="D201" s="498" t="s">
        <v>1133</v>
      </c>
      <c r="E201" s="495" t="s">
        <v>39</v>
      </c>
      <c r="F201" s="498"/>
      <c r="G201" s="524"/>
      <c r="H201" s="523">
        <v>41.569324694444397</v>
      </c>
    </row>
    <row r="202" spans="1:8" hidden="1">
      <c r="A202" s="521"/>
      <c r="B202" s="495" t="s">
        <v>1126</v>
      </c>
      <c r="C202" s="504"/>
      <c r="D202" s="498" t="s">
        <v>1134</v>
      </c>
      <c r="E202" s="495" t="s">
        <v>39</v>
      </c>
      <c r="F202" s="498"/>
      <c r="G202" s="524"/>
      <c r="H202" s="523">
        <v>59.3847495634921</v>
      </c>
    </row>
    <row r="203" spans="1:8" hidden="1">
      <c r="A203" s="521"/>
      <c r="B203" s="495" t="s">
        <v>1124</v>
      </c>
      <c r="C203" s="504"/>
      <c r="D203" s="498" t="s">
        <v>1135</v>
      </c>
      <c r="E203" s="495" t="s">
        <v>39</v>
      </c>
      <c r="F203" s="498"/>
      <c r="G203" s="524"/>
      <c r="H203" s="523">
        <v>29.692374781746</v>
      </c>
    </row>
    <row r="204" spans="1:8" hidden="1">
      <c r="A204" s="521"/>
      <c r="B204" s="495" t="s">
        <v>1128</v>
      </c>
      <c r="C204" s="504"/>
      <c r="D204" s="498" t="s">
        <v>1136</v>
      </c>
      <c r="E204" s="495" t="s">
        <v>39</v>
      </c>
      <c r="F204" s="498"/>
      <c r="G204" s="524"/>
      <c r="H204" s="523">
        <v>47.5077996507937</v>
      </c>
    </row>
    <row r="205" spans="1:8" hidden="1">
      <c r="A205" s="521"/>
      <c r="B205" s="495" t="s">
        <v>1137</v>
      </c>
      <c r="C205" s="504"/>
      <c r="D205" s="498" t="s">
        <v>1138</v>
      </c>
      <c r="E205" s="495" t="s">
        <v>1081</v>
      </c>
      <c r="F205" s="498"/>
      <c r="G205" s="524"/>
      <c r="H205" s="523">
        <v>11035.582428571401</v>
      </c>
    </row>
    <row r="206" spans="1:8" hidden="1">
      <c r="A206" s="521" t="s">
        <v>1139</v>
      </c>
      <c r="B206" s="495"/>
      <c r="C206" s="504"/>
      <c r="D206" s="498"/>
      <c r="E206" s="495"/>
      <c r="F206" s="499"/>
      <c r="G206" s="524"/>
      <c r="H206" s="523"/>
    </row>
    <row r="207" spans="1:8" hidden="1">
      <c r="A207" s="521"/>
      <c r="B207" s="495" t="s">
        <v>1140</v>
      </c>
      <c r="C207" s="504"/>
      <c r="D207" s="498" t="s">
        <v>1141</v>
      </c>
      <c r="E207" s="495" t="s">
        <v>39</v>
      </c>
      <c r="F207" s="498"/>
      <c r="G207" s="524"/>
      <c r="H207" s="523">
        <v>38.4670958513165</v>
      </c>
    </row>
    <row r="208" spans="1:8" hidden="1">
      <c r="A208" s="521"/>
      <c r="B208" s="495" t="s">
        <v>1142</v>
      </c>
      <c r="C208" s="504"/>
      <c r="D208" s="498" t="s">
        <v>1143</v>
      </c>
      <c r="E208" s="495" t="s">
        <v>39</v>
      </c>
      <c r="F208" s="498"/>
      <c r="G208" s="524"/>
      <c r="H208" s="523">
        <v>33.114172619047601</v>
      </c>
    </row>
    <row r="209" spans="1:8" hidden="1">
      <c r="A209" s="521"/>
      <c r="B209" s="495" t="s">
        <v>1144</v>
      </c>
      <c r="C209" s="504"/>
      <c r="D209" s="498" t="s">
        <v>1145</v>
      </c>
      <c r="E209" s="495" t="s">
        <v>39</v>
      </c>
      <c r="F209" s="498"/>
      <c r="G209" s="524"/>
      <c r="H209" s="500">
        <v>20.784662347222199</v>
      </c>
    </row>
    <row r="210" spans="1:8" hidden="1">
      <c r="A210" s="525" t="s">
        <v>1146</v>
      </c>
      <c r="B210" s="504"/>
      <c r="C210" s="504"/>
      <c r="D210" s="498"/>
      <c r="E210" s="495"/>
      <c r="F210" s="499"/>
      <c r="G210" s="524"/>
      <c r="H210" s="500"/>
    </row>
    <row r="211" spans="1:8" hidden="1">
      <c r="A211" s="526"/>
      <c r="B211" s="501" t="s">
        <v>254</v>
      </c>
      <c r="C211" s="527"/>
      <c r="D211" s="502" t="s">
        <v>1147</v>
      </c>
      <c r="E211" s="501" t="s">
        <v>1081</v>
      </c>
      <c r="F211" s="498"/>
      <c r="G211" s="524"/>
      <c r="H211" s="503">
        <v>201838.76643990929</v>
      </c>
    </row>
    <row r="212" spans="1:8" hidden="1">
      <c r="A212" s="521"/>
      <c r="B212" s="501" t="s">
        <v>253</v>
      </c>
      <c r="C212" s="526"/>
      <c r="D212" s="502" t="s">
        <v>1148</v>
      </c>
      <c r="E212" s="501" t="s">
        <v>1081</v>
      </c>
      <c r="F212" s="498"/>
      <c r="G212" s="528"/>
      <c r="H212" s="503">
        <v>1094.4802857142859</v>
      </c>
    </row>
    <row r="213" spans="1:8" hidden="1">
      <c r="A213" s="505" t="s">
        <v>1149</v>
      </c>
      <c r="B213" s="501"/>
      <c r="C213" s="526"/>
      <c r="D213" s="502"/>
      <c r="E213" s="501"/>
      <c r="F213" s="528"/>
      <c r="G213" s="528"/>
      <c r="H213" s="503"/>
    </row>
    <row r="214" spans="1:8" hidden="1">
      <c r="A214" s="505"/>
      <c r="B214" s="505" t="s">
        <v>1150</v>
      </c>
      <c r="C214" s="507"/>
      <c r="D214" s="507" t="s">
        <v>1151</v>
      </c>
      <c r="E214" s="505" t="s">
        <v>7</v>
      </c>
      <c r="F214" s="498"/>
      <c r="G214" s="507"/>
      <c r="H214" s="503">
        <v>26.491338095238099</v>
      </c>
    </row>
    <row r="215" spans="1:8" hidden="1">
      <c r="A215" s="507"/>
      <c r="B215" s="501" t="s">
        <v>1013</v>
      </c>
      <c r="C215" s="526"/>
      <c r="D215" s="502" t="s">
        <v>1151</v>
      </c>
      <c r="E215" s="529" t="s">
        <v>7</v>
      </c>
      <c r="F215" s="498"/>
      <c r="G215" s="530"/>
      <c r="H215" s="512">
        <v>26.491338095238099</v>
      </c>
    </row>
    <row r="216" spans="1:8" hidden="1">
      <c r="A216" s="507"/>
      <c r="B216" s="501" t="s">
        <v>1014</v>
      </c>
      <c r="C216" s="526"/>
      <c r="D216" s="502" t="s">
        <v>1152</v>
      </c>
      <c r="E216" s="529" t="s">
        <v>1081</v>
      </c>
      <c r="F216" s="498"/>
      <c r="G216" s="530"/>
      <c r="H216" s="512">
        <v>9975.9289047619059</v>
      </c>
    </row>
    <row r="217" spans="1:8" hidden="1">
      <c r="A217" s="521"/>
      <c r="B217" s="501" t="s">
        <v>1015</v>
      </c>
      <c r="C217" s="526"/>
      <c r="D217" s="502" t="s">
        <v>1153</v>
      </c>
      <c r="E217" s="529" t="s">
        <v>1081</v>
      </c>
      <c r="F217" s="498"/>
      <c r="G217" s="530"/>
      <c r="H217" s="512">
        <v>9975.9289047619059</v>
      </c>
    </row>
    <row r="218" spans="1:8" hidden="1">
      <c r="A218" s="521"/>
      <c r="B218" s="501" t="s">
        <v>1033</v>
      </c>
      <c r="C218" s="526"/>
      <c r="D218" s="502" t="s">
        <v>1154</v>
      </c>
      <c r="E218" s="529" t="s">
        <v>1155</v>
      </c>
      <c r="F218" s="498"/>
      <c r="G218" s="530"/>
      <c r="H218" s="531">
        <v>700.8</v>
      </c>
    </row>
    <row r="219" spans="1:8" hidden="1">
      <c r="A219" s="525" t="s">
        <v>1156</v>
      </c>
      <c r="B219" s="501"/>
      <c r="C219" s="526"/>
      <c r="D219" s="502"/>
      <c r="E219" s="529"/>
      <c r="F219" s="526"/>
      <c r="G219" s="530"/>
      <c r="H219" s="512"/>
    </row>
    <row r="220" spans="1:8" ht="39.6" hidden="1">
      <c r="A220" s="525"/>
      <c r="B220" s="501" t="s">
        <v>1077</v>
      </c>
      <c r="C220" s="532"/>
      <c r="D220" s="502" t="s">
        <v>1157</v>
      </c>
      <c r="E220" s="501" t="s">
        <v>1081</v>
      </c>
      <c r="F220" s="498"/>
      <c r="G220" s="528"/>
      <c r="H220" s="503">
        <v>2572000</v>
      </c>
    </row>
    <row r="221" spans="1:8" hidden="1">
      <c r="A221" s="525"/>
      <c r="B221" s="505" t="s">
        <v>1158</v>
      </c>
      <c r="C221" s="507"/>
      <c r="D221" s="507" t="s">
        <v>1159</v>
      </c>
      <c r="E221" s="505" t="s">
        <v>1160</v>
      </c>
      <c r="F221" s="498"/>
      <c r="G221" s="507"/>
      <c r="H221" s="503">
        <v>0.1</v>
      </c>
    </row>
    <row r="222" spans="1:8" hidden="1">
      <c r="A222" s="525"/>
      <c r="B222" s="505" t="s">
        <v>1161</v>
      </c>
      <c r="C222" s="507"/>
      <c r="D222" s="507" t="s">
        <v>1162</v>
      </c>
      <c r="E222" s="505" t="s">
        <v>1160</v>
      </c>
      <c r="F222" s="498"/>
      <c r="G222" s="507"/>
      <c r="H222" s="503">
        <v>0.4</v>
      </c>
    </row>
    <row r="223" spans="1:8" hidden="1">
      <c r="A223" s="525"/>
      <c r="B223" s="505" t="s">
        <v>1163</v>
      </c>
      <c r="C223" s="507"/>
      <c r="D223" s="507" t="s">
        <v>1164</v>
      </c>
      <c r="E223" s="505" t="s">
        <v>10</v>
      </c>
      <c r="F223" s="498"/>
      <c r="G223" s="507"/>
      <c r="H223" s="503">
        <v>358</v>
      </c>
    </row>
    <row r="224" spans="1:8" hidden="1">
      <c r="A224" s="525"/>
      <c r="B224" s="505" t="s">
        <v>1165</v>
      </c>
      <c r="C224" s="507"/>
      <c r="D224" s="507" t="s">
        <v>1166</v>
      </c>
      <c r="E224" s="505" t="s">
        <v>1167</v>
      </c>
      <c r="F224" s="498"/>
      <c r="G224" s="507"/>
      <c r="H224" s="503">
        <v>225</v>
      </c>
    </row>
    <row r="225" spans="1:8" hidden="1">
      <c r="A225" s="525"/>
      <c r="B225" s="505" t="s">
        <v>1168</v>
      </c>
      <c r="C225" s="507"/>
      <c r="D225" s="507" t="s">
        <v>1169</v>
      </c>
      <c r="E225" s="505" t="s">
        <v>1167</v>
      </c>
      <c r="F225" s="498"/>
      <c r="G225" s="507"/>
      <c r="H225" s="503">
        <v>75</v>
      </c>
    </row>
    <row r="226" spans="1:8" hidden="1">
      <c r="A226" s="525"/>
      <c r="B226" s="505" t="s">
        <v>1170</v>
      </c>
      <c r="C226" s="507"/>
      <c r="D226" s="507" t="s">
        <v>1171</v>
      </c>
      <c r="E226" s="505" t="s">
        <v>1167</v>
      </c>
      <c r="F226" s="498"/>
      <c r="G226" s="507"/>
      <c r="H226" s="503">
        <v>85.45</v>
      </c>
    </row>
    <row r="227" spans="1:8" hidden="1">
      <c r="A227" s="533" t="s">
        <v>1172</v>
      </c>
      <c r="B227" s="534"/>
      <c r="C227" s="535"/>
      <c r="D227" s="535"/>
      <c r="E227" s="534"/>
      <c r="F227" s="535"/>
      <c r="G227" s="535"/>
      <c r="H227" s="503"/>
    </row>
    <row r="228" spans="1:8" hidden="1">
      <c r="A228" s="533"/>
      <c r="B228" s="534" t="s">
        <v>1173</v>
      </c>
      <c r="C228" s="535"/>
      <c r="D228" s="533" t="s">
        <v>1174</v>
      </c>
      <c r="E228" s="534" t="s">
        <v>1050</v>
      </c>
      <c r="F228" s="535"/>
      <c r="G228" s="535"/>
      <c r="H228" s="503">
        <v>100</v>
      </c>
    </row>
    <row r="229" spans="1:8" hidden="1">
      <c r="A229" s="533"/>
      <c r="B229" s="534" t="s">
        <v>1175</v>
      </c>
      <c r="C229" s="535"/>
      <c r="D229" s="533" t="s">
        <v>1176</v>
      </c>
      <c r="E229" s="534" t="s">
        <v>1050</v>
      </c>
      <c r="F229" s="535"/>
      <c r="G229" s="535"/>
      <c r="H229" s="503">
        <v>150</v>
      </c>
    </row>
    <row r="230" spans="1:8" hidden="1">
      <c r="A230" s="525" t="s">
        <v>1177</v>
      </c>
      <c r="B230" s="501"/>
      <c r="C230" s="532"/>
      <c r="D230" s="502"/>
      <c r="E230" s="501"/>
      <c r="F230" s="528"/>
      <c r="G230" s="528"/>
      <c r="H230" s="503"/>
    </row>
    <row r="231" spans="1:8" hidden="1">
      <c r="A231" s="526"/>
      <c r="B231" s="501" t="s">
        <v>44</v>
      </c>
      <c r="C231" s="532"/>
      <c r="D231" s="502" t="s">
        <v>1178</v>
      </c>
      <c r="E231" s="501" t="s">
        <v>7</v>
      </c>
      <c r="F231" s="498"/>
      <c r="G231" s="532"/>
      <c r="H231" s="503">
        <v>66.228345238095201</v>
      </c>
    </row>
    <row r="232" spans="1:8" hidden="1">
      <c r="A232" s="525" t="s">
        <v>1146</v>
      </c>
      <c r="B232" s="501"/>
      <c r="C232" s="532"/>
      <c r="D232" s="502"/>
      <c r="E232" s="501"/>
      <c r="F232" s="536"/>
      <c r="G232" s="532"/>
      <c r="H232" s="503"/>
    </row>
    <row r="233" spans="1:8" hidden="1">
      <c r="A233" s="526"/>
      <c r="B233" s="501" t="s">
        <v>254</v>
      </c>
      <c r="C233" s="527"/>
      <c r="D233" s="502" t="s">
        <v>1147</v>
      </c>
      <c r="E233" s="501" t="s">
        <v>1081</v>
      </c>
      <c r="F233" s="498"/>
      <c r="G233" s="524"/>
      <c r="H233" s="503">
        <v>201838.76643990929</v>
      </c>
    </row>
    <row r="234" spans="1:8" hidden="1">
      <c r="A234" s="521"/>
      <c r="B234" s="501" t="s">
        <v>253</v>
      </c>
      <c r="C234" s="526"/>
      <c r="D234" s="502" t="s">
        <v>1148</v>
      </c>
      <c r="E234" s="501" t="s">
        <v>1081</v>
      </c>
      <c r="F234" s="498"/>
      <c r="G234" s="528"/>
      <c r="H234" s="503">
        <v>1094.4802857142859</v>
      </c>
    </row>
    <row r="235" spans="1:8" hidden="1">
      <c r="A235" s="505" t="s">
        <v>1179</v>
      </c>
      <c r="B235" s="501"/>
      <c r="C235" s="526"/>
      <c r="D235" s="502"/>
      <c r="E235" s="501"/>
      <c r="F235" s="528"/>
      <c r="G235" s="528"/>
      <c r="H235" s="503"/>
    </row>
    <row r="236" spans="1:8" hidden="1">
      <c r="A236" s="505"/>
      <c r="B236" s="501" t="s">
        <v>1180</v>
      </c>
      <c r="C236" s="526"/>
      <c r="D236" s="502" t="s">
        <v>1181</v>
      </c>
      <c r="E236" s="501" t="s">
        <v>10</v>
      </c>
      <c r="F236" s="528"/>
      <c r="G236" s="528"/>
      <c r="H236" s="503">
        <v>14.78</v>
      </c>
    </row>
    <row r="237" spans="1:8" hidden="1">
      <c r="A237" s="505"/>
      <c r="B237" s="505" t="s">
        <v>1182</v>
      </c>
      <c r="C237" s="507"/>
      <c r="D237" s="507" t="s">
        <v>1183</v>
      </c>
      <c r="E237" s="505" t="s">
        <v>43</v>
      </c>
      <c r="F237" s="507"/>
      <c r="G237" s="507"/>
      <c r="H237" s="503">
        <v>2.37</v>
      </c>
    </row>
    <row r="238" spans="1:8" ht="15.6" hidden="1">
      <c r="A238" s="489" t="s">
        <v>1184</v>
      </c>
      <c r="B238" s="490"/>
      <c r="C238" s="491"/>
      <c r="D238" s="491"/>
      <c r="E238" s="492"/>
      <c r="F238" s="493"/>
      <c r="G238" s="493"/>
      <c r="H238" s="494"/>
    </row>
    <row r="239" spans="1:8" hidden="1">
      <c r="A239" s="505" t="s">
        <v>1179</v>
      </c>
      <c r="B239" s="501"/>
      <c r="C239" s="526"/>
      <c r="D239" s="502"/>
      <c r="E239" s="501"/>
      <c r="F239" s="528"/>
      <c r="G239" s="528"/>
      <c r="H239" s="503"/>
    </row>
    <row r="240" spans="1:8" hidden="1">
      <c r="A240" s="505"/>
      <c r="B240" s="505" t="s">
        <v>1182</v>
      </c>
      <c r="C240" s="526"/>
      <c r="D240" s="502" t="s">
        <v>1185</v>
      </c>
      <c r="E240" s="501" t="s">
        <v>10</v>
      </c>
      <c r="F240" s="528"/>
      <c r="G240" s="528"/>
      <c r="H240" s="503">
        <v>358</v>
      </c>
    </row>
    <row r="241" spans="1:8" hidden="1">
      <c r="A241" s="505"/>
      <c r="B241" s="505" t="s">
        <v>1186</v>
      </c>
      <c r="C241" s="507"/>
      <c r="D241" s="507" t="s">
        <v>1187</v>
      </c>
      <c r="E241" s="505" t="s">
        <v>43</v>
      </c>
      <c r="F241" s="507"/>
      <c r="G241" s="507"/>
      <c r="H241" s="503">
        <v>2.37</v>
      </c>
    </row>
    <row r="242" spans="1:8" ht="15.6" hidden="1">
      <c r="A242" s="537" t="s">
        <v>1188</v>
      </c>
      <c r="B242" s="538"/>
      <c r="C242" s="539"/>
      <c r="D242" s="539"/>
      <c r="E242" s="540"/>
      <c r="F242" s="541" t="s">
        <v>334</v>
      </c>
      <c r="G242" s="541" t="s">
        <v>334</v>
      </c>
      <c r="H242" s="542" t="s">
        <v>334</v>
      </c>
    </row>
    <row r="243" spans="1:8" hidden="1">
      <c r="A243" s="533" t="s">
        <v>1189</v>
      </c>
      <c r="B243" s="543"/>
      <c r="C243" s="544"/>
      <c r="D243" s="544"/>
      <c r="E243" s="534"/>
      <c r="F243" s="545" t="s">
        <v>334</v>
      </c>
      <c r="G243" s="545" t="s">
        <v>334</v>
      </c>
      <c r="H243" s="546" t="s">
        <v>334</v>
      </c>
    </row>
    <row r="244" spans="1:8" hidden="1">
      <c r="A244" s="547"/>
      <c r="B244" s="548" t="s">
        <v>526</v>
      </c>
      <c r="C244" s="548"/>
      <c r="D244" s="548" t="s">
        <v>1190</v>
      </c>
      <c r="E244" s="549" t="s">
        <v>9</v>
      </c>
      <c r="F244" s="550">
        <v>30000</v>
      </c>
      <c r="G244" s="551">
        <v>36000</v>
      </c>
      <c r="H244" s="552"/>
    </row>
    <row r="245" spans="1:8" hidden="1">
      <c r="A245" s="547"/>
      <c r="B245" s="553" t="s">
        <v>1191</v>
      </c>
      <c r="C245" s="548"/>
      <c r="D245" s="548" t="s">
        <v>1192</v>
      </c>
      <c r="E245" s="549" t="s">
        <v>9</v>
      </c>
      <c r="F245" s="550"/>
      <c r="G245" s="551"/>
      <c r="H245" s="554">
        <v>18000</v>
      </c>
    </row>
    <row r="246" spans="1:8" hidden="1">
      <c r="A246" s="547"/>
      <c r="B246" s="553" t="s">
        <v>1193</v>
      </c>
      <c r="C246" s="548"/>
      <c r="D246" s="548" t="s">
        <v>1194</v>
      </c>
      <c r="E246" s="549" t="s">
        <v>9</v>
      </c>
      <c r="F246" s="269"/>
      <c r="G246" s="551"/>
      <c r="H246" s="554">
        <v>20000</v>
      </c>
    </row>
    <row r="247" spans="1:8" ht="15" hidden="1">
      <c r="A247" s="555"/>
      <c r="B247" s="556" t="s">
        <v>1195</v>
      </c>
      <c r="C247" s="557"/>
      <c r="D247" s="558" t="s">
        <v>1196</v>
      </c>
      <c r="E247" s="559" t="s">
        <v>9</v>
      </c>
      <c r="F247" s="560">
        <v>100000</v>
      </c>
      <c r="G247" s="561">
        <v>150000</v>
      </c>
      <c r="H247" s="562"/>
    </row>
    <row r="248" spans="1:8" ht="15.6">
      <c r="A248" s="489" t="s">
        <v>1455</v>
      </c>
      <c r="B248" s="490"/>
      <c r="C248" s="491"/>
      <c r="D248" s="491"/>
      <c r="E248" s="492"/>
      <c r="F248" s="493"/>
      <c r="G248" s="493"/>
      <c r="H248" s="494"/>
    </row>
    <row r="249" spans="1:8">
      <c r="A249" s="495"/>
      <c r="B249" s="496" t="s">
        <v>1095</v>
      </c>
      <c r="C249" s="496"/>
      <c r="D249" s="496" t="s">
        <v>1299</v>
      </c>
      <c r="E249" s="497" t="s">
        <v>39</v>
      </c>
      <c r="F249" s="498"/>
      <c r="G249" s="499"/>
      <c r="H249" s="694">
        <v>1.68</v>
      </c>
    </row>
    <row r="250" spans="1:8">
      <c r="A250" s="495"/>
      <c r="B250" s="496" t="s">
        <v>1097</v>
      </c>
      <c r="C250" s="496"/>
      <c r="D250" s="498" t="s">
        <v>1300</v>
      </c>
      <c r="E250" s="497" t="s">
        <v>39</v>
      </c>
      <c r="F250" s="498"/>
      <c r="G250" s="499"/>
      <c r="H250" s="500">
        <v>5.28</v>
      </c>
    </row>
    <row r="251" spans="1:8" ht="26.4">
      <c r="B251" s="27" t="s">
        <v>1446</v>
      </c>
      <c r="D251" s="6" t="s">
        <v>1447</v>
      </c>
      <c r="E251" s="6" t="s">
        <v>39</v>
      </c>
    </row>
    <row r="252" spans="1:8">
      <c r="A252" s="495"/>
      <c r="B252" s="495" t="s">
        <v>1100</v>
      </c>
      <c r="C252" s="504"/>
      <c r="D252" s="498" t="s">
        <v>1301</v>
      </c>
      <c r="E252" s="497" t="s">
        <v>39</v>
      </c>
      <c r="F252" s="498"/>
      <c r="G252" s="499"/>
      <c r="H252" s="694">
        <v>42.15</v>
      </c>
    </row>
    <row r="253" spans="1:8">
      <c r="A253" s="505" t="s">
        <v>1102</v>
      </c>
      <c r="B253" s="505"/>
      <c r="C253" s="506"/>
      <c r="D253" s="507"/>
      <c r="E253" s="505"/>
      <c r="F253" s="508"/>
      <c r="G253" s="509"/>
      <c r="H253" s="510"/>
    </row>
    <row r="254" spans="1:8" ht="12" customHeight="1">
      <c r="A254" s="505"/>
      <c r="B254" s="501" t="s">
        <v>938</v>
      </c>
      <c r="C254" s="506"/>
      <c r="D254" s="502" t="s">
        <v>1302</v>
      </c>
      <c r="E254" s="511" t="s">
        <v>1081</v>
      </c>
      <c r="F254" s="498"/>
      <c r="G254" s="509"/>
      <c r="H254" s="695">
        <v>977</v>
      </c>
    </row>
    <row r="255" spans="1:8">
      <c r="A255" s="505"/>
      <c r="B255" s="501" t="s">
        <v>939</v>
      </c>
      <c r="C255" s="506"/>
      <c r="D255" s="502" t="s">
        <v>1303</v>
      </c>
      <c r="E255" s="511" t="s">
        <v>1081</v>
      </c>
      <c r="F255" s="498"/>
      <c r="G255" s="509"/>
      <c r="H255" s="695">
        <v>1528</v>
      </c>
    </row>
    <row r="256" spans="1:8">
      <c r="A256" s="505"/>
      <c r="B256" s="501" t="s">
        <v>940</v>
      </c>
      <c r="C256" s="506"/>
      <c r="D256" s="513" t="s">
        <v>1304</v>
      </c>
      <c r="E256" s="511" t="s">
        <v>1081</v>
      </c>
      <c r="F256" s="498"/>
      <c r="G256" s="509"/>
      <c r="H256" s="695">
        <v>2506</v>
      </c>
    </row>
    <row r="257" spans="1:8" ht="26.4">
      <c r="A257" s="505"/>
      <c r="B257" s="501" t="s">
        <v>1106</v>
      </c>
      <c r="C257" s="506"/>
      <c r="D257" s="502" t="s">
        <v>1305</v>
      </c>
      <c r="E257" s="511" t="s">
        <v>1081</v>
      </c>
      <c r="F257" s="498"/>
      <c r="G257" s="509"/>
      <c r="H257" s="695"/>
    </row>
    <row r="258" spans="1:8">
      <c r="A258" s="505"/>
      <c r="B258" s="514" t="s">
        <v>945</v>
      </c>
      <c r="C258" s="506"/>
      <c r="D258" s="515" t="s">
        <v>1306</v>
      </c>
      <c r="E258" s="511" t="s">
        <v>1081</v>
      </c>
      <c r="F258" s="498"/>
      <c r="G258" s="509"/>
      <c r="H258" s="512">
        <v>1829</v>
      </c>
    </row>
    <row r="259" spans="1:8">
      <c r="A259" s="505"/>
      <c r="B259" s="514" t="s">
        <v>946</v>
      </c>
      <c r="C259" s="506"/>
      <c r="D259" s="515" t="s">
        <v>1307</v>
      </c>
      <c r="E259" s="511" t="s">
        <v>1081</v>
      </c>
      <c r="F259" s="498"/>
      <c r="G259" s="509"/>
      <c r="H259" s="512">
        <v>4002</v>
      </c>
    </row>
    <row r="260" spans="1:8">
      <c r="A260" s="505"/>
      <c r="B260" s="514" t="s">
        <v>947</v>
      </c>
      <c r="C260" s="506"/>
      <c r="D260" s="515" t="s">
        <v>1308</v>
      </c>
      <c r="E260" s="511" t="s">
        <v>1081</v>
      </c>
      <c r="F260" s="498"/>
      <c r="G260" s="509"/>
      <c r="H260" s="512">
        <v>38025</v>
      </c>
    </row>
    <row r="261" spans="1:8">
      <c r="A261" s="507"/>
      <c r="B261" s="501" t="s">
        <v>948</v>
      </c>
      <c r="C261" s="507"/>
      <c r="D261" s="502" t="s">
        <v>1309</v>
      </c>
      <c r="E261" s="511" t="s">
        <v>1081</v>
      </c>
      <c r="F261" s="498"/>
      <c r="G261" s="507"/>
      <c r="H261" s="512">
        <v>2017</v>
      </c>
    </row>
    <row r="262" spans="1:8">
      <c r="A262" s="505"/>
      <c r="B262" s="501" t="s">
        <v>949</v>
      </c>
      <c r="C262" s="506"/>
      <c r="D262" s="502" t="s">
        <v>1310</v>
      </c>
      <c r="E262" s="511" t="s">
        <v>1081</v>
      </c>
      <c r="F262" s="498"/>
      <c r="G262" s="509"/>
      <c r="H262" s="512">
        <v>6851</v>
      </c>
    </row>
    <row r="263" spans="1:8">
      <c r="A263" s="505"/>
      <c r="B263" s="501" t="s">
        <v>950</v>
      </c>
      <c r="C263" s="506"/>
      <c r="D263" s="502" t="s">
        <v>1311</v>
      </c>
      <c r="E263" s="511" t="s">
        <v>1081</v>
      </c>
      <c r="F263" s="498"/>
      <c r="G263" s="509"/>
      <c r="H263" s="512">
        <v>3425</v>
      </c>
    </row>
    <row r="264" spans="1:8">
      <c r="A264" s="505"/>
      <c r="B264" s="501" t="s">
        <v>951</v>
      </c>
      <c r="C264" s="506"/>
      <c r="D264" s="502" t="s">
        <v>1312</v>
      </c>
      <c r="E264" s="511" t="s">
        <v>1081</v>
      </c>
      <c r="F264" s="498"/>
      <c r="G264" s="509"/>
      <c r="H264" s="512">
        <v>14914</v>
      </c>
    </row>
    <row r="265" spans="1:8">
      <c r="A265" s="505"/>
      <c r="B265" s="501" t="s">
        <v>1020</v>
      </c>
      <c r="C265" s="506"/>
      <c r="D265" s="502" t="s">
        <v>1313</v>
      </c>
      <c r="E265" s="511" t="s">
        <v>1081</v>
      </c>
      <c r="F265" s="498"/>
      <c r="G265" s="509"/>
      <c r="H265" s="512">
        <v>97559</v>
      </c>
    </row>
    <row r="266" spans="1:8">
      <c r="A266" s="505"/>
      <c r="B266" s="501" t="s">
        <v>1021</v>
      </c>
      <c r="C266" s="506"/>
      <c r="D266" s="502" t="s">
        <v>1314</v>
      </c>
      <c r="E266" s="511" t="s">
        <v>1081</v>
      </c>
      <c r="F266" s="498"/>
      <c r="G266" s="509"/>
      <c r="H266" s="512">
        <v>157480</v>
      </c>
    </row>
    <row r="267" spans="1:8">
      <c r="A267" s="505"/>
      <c r="B267" s="501" t="s">
        <v>1117</v>
      </c>
      <c r="C267" s="506"/>
      <c r="D267" s="513" t="s">
        <v>1315</v>
      </c>
      <c r="E267" s="511" t="s">
        <v>1081</v>
      </c>
      <c r="F267" s="498"/>
      <c r="G267" s="509"/>
      <c r="H267" s="512"/>
    </row>
    <row r="268" spans="1:8">
      <c r="A268" s="505"/>
      <c r="B268" s="495" t="s">
        <v>1119</v>
      </c>
      <c r="C268" s="504"/>
      <c r="D268" s="498" t="s">
        <v>1316</v>
      </c>
      <c r="E268" s="495" t="s">
        <v>1081</v>
      </c>
      <c r="F268" s="498"/>
      <c r="G268" s="499"/>
      <c r="H268" s="500">
        <v>8381.2999999999993</v>
      </c>
    </row>
    <row r="269" spans="1:8" ht="13.5" customHeight="1">
      <c r="A269" s="505" t="s">
        <v>1121</v>
      </c>
      <c r="B269" s="516"/>
      <c r="C269" s="517"/>
      <c r="D269" s="518"/>
      <c r="E269" s="516"/>
      <c r="F269" s="519"/>
      <c r="G269" s="509"/>
      <c r="H269" s="520"/>
    </row>
    <row r="270" spans="1:8">
      <c r="A270" s="521"/>
      <c r="B270" s="495" t="s">
        <v>1122</v>
      </c>
      <c r="C270" s="504"/>
      <c r="D270" s="498" t="s">
        <v>1317</v>
      </c>
      <c r="E270" s="495" t="s">
        <v>39</v>
      </c>
      <c r="F270" s="498"/>
      <c r="G270" s="522"/>
      <c r="H270" s="523">
        <v>131</v>
      </c>
    </row>
    <row r="271" spans="1:8">
      <c r="A271" s="521"/>
      <c r="B271" s="495" t="s">
        <v>1124</v>
      </c>
      <c r="C271" s="504"/>
      <c r="D271" s="498" t="s">
        <v>1318</v>
      </c>
      <c r="E271" s="495" t="s">
        <v>39</v>
      </c>
      <c r="F271" s="498"/>
      <c r="G271" s="499"/>
      <c r="H271" s="523">
        <v>131</v>
      </c>
    </row>
    <row r="272" spans="1:8">
      <c r="A272" s="521"/>
      <c r="B272" s="495" t="s">
        <v>1126</v>
      </c>
      <c r="C272" s="504"/>
      <c r="D272" s="498" t="s">
        <v>1319</v>
      </c>
      <c r="E272" s="495" t="s">
        <v>39</v>
      </c>
      <c r="F272" s="498"/>
      <c r="G272" s="499"/>
      <c r="H272" s="523">
        <v>131</v>
      </c>
    </row>
    <row r="273" spans="1:16370">
      <c r="A273" s="521"/>
      <c r="B273" s="495" t="s">
        <v>1128</v>
      </c>
      <c r="C273" s="504"/>
      <c r="D273" s="498" t="s">
        <v>1320</v>
      </c>
      <c r="E273" s="495" t="s">
        <v>39</v>
      </c>
      <c r="F273" s="498"/>
      <c r="G273" s="499"/>
      <c r="H273" s="523">
        <v>136</v>
      </c>
    </row>
    <row r="274" spans="1:16370">
      <c r="A274" s="52"/>
      <c r="B274" s="52"/>
      <c r="C274" s="52"/>
      <c r="D274" s="52" t="s">
        <v>1448</v>
      </c>
      <c r="E274" s="52" t="s">
        <v>39</v>
      </c>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c r="DP274" s="52"/>
      <c r="DQ274" s="52"/>
      <c r="DR274" s="52"/>
      <c r="DS274" s="52"/>
      <c r="DT274" s="52"/>
      <c r="DU274" s="52"/>
      <c r="DV274" s="52"/>
      <c r="DW274" s="52"/>
      <c r="DX274" s="52"/>
      <c r="DY274" s="52"/>
      <c r="DZ274" s="52"/>
      <c r="EA274" s="52"/>
      <c r="EB274" s="52"/>
      <c r="EC274" s="52"/>
      <c r="ED274" s="52"/>
      <c r="EE274" s="52"/>
      <c r="EF274" s="52"/>
      <c r="EG274" s="52"/>
      <c r="EH274" s="52"/>
      <c r="EI274" s="52"/>
      <c r="EJ274" s="52"/>
      <c r="EK274" s="52"/>
      <c r="EL274" s="52"/>
      <c r="EM274" s="52"/>
      <c r="EN274" s="52"/>
      <c r="EO274" s="52"/>
      <c r="EP274" s="52"/>
      <c r="EQ274" s="52"/>
      <c r="ER274" s="52"/>
      <c r="ES274" s="52"/>
      <c r="ET274" s="52"/>
      <c r="EU274" s="52"/>
      <c r="EV274" s="52"/>
      <c r="EW274" s="52"/>
      <c r="EX274" s="52"/>
      <c r="EY274" s="52"/>
      <c r="EZ274" s="52"/>
      <c r="FA274" s="52"/>
      <c r="FB274" s="52"/>
      <c r="FC274" s="52"/>
      <c r="FD274" s="52"/>
      <c r="FE274" s="52"/>
      <c r="FF274" s="52"/>
      <c r="FG274" s="52"/>
      <c r="FH274" s="52"/>
      <c r="FI274" s="52"/>
      <c r="FJ274" s="52"/>
      <c r="FK274" s="52"/>
      <c r="FL274" s="52"/>
      <c r="FM274" s="52"/>
      <c r="FN274" s="52"/>
      <c r="FO274" s="52"/>
      <c r="FP274" s="52"/>
      <c r="FQ274" s="52"/>
      <c r="FR274" s="52"/>
      <c r="FS274" s="52"/>
      <c r="FT274" s="52"/>
      <c r="FU274" s="52"/>
      <c r="FV274" s="52"/>
      <c r="FW274" s="52"/>
      <c r="FX274" s="52"/>
      <c r="FY274" s="52"/>
      <c r="FZ274" s="52"/>
      <c r="GA274" s="52"/>
      <c r="GB274" s="52"/>
      <c r="GC274" s="52"/>
      <c r="GD274" s="52"/>
      <c r="GE274" s="52"/>
      <c r="GF274" s="52"/>
      <c r="GG274" s="52"/>
      <c r="GH274" s="52"/>
      <c r="GI274" s="52"/>
      <c r="GJ274" s="52"/>
      <c r="GK274" s="52"/>
      <c r="GL274" s="52"/>
      <c r="GM274" s="52"/>
      <c r="GN274" s="52"/>
      <c r="GO274" s="52"/>
      <c r="GP274" s="52"/>
      <c r="GQ274" s="52"/>
      <c r="GR274" s="52"/>
      <c r="GS274" s="52"/>
      <c r="GT274" s="52"/>
      <c r="GU274" s="52"/>
      <c r="GV274" s="52"/>
      <c r="GW274" s="52"/>
      <c r="GX274" s="52"/>
      <c r="GY274" s="52"/>
      <c r="GZ274" s="52"/>
      <c r="HA274" s="52"/>
      <c r="HB274" s="52"/>
      <c r="HC274" s="52"/>
      <c r="HD274" s="52"/>
      <c r="HE274" s="52"/>
      <c r="HF274" s="52"/>
      <c r="HG274" s="52"/>
      <c r="HH274" s="52"/>
      <c r="HI274" s="52"/>
      <c r="HJ274" s="52"/>
      <c r="HK274" s="52"/>
      <c r="HL274" s="52"/>
      <c r="HM274" s="52"/>
      <c r="HN274" s="52"/>
      <c r="HO274" s="52"/>
      <c r="HP274" s="52"/>
      <c r="HQ274" s="52"/>
      <c r="HR274" s="52"/>
      <c r="HS274" s="52"/>
      <c r="HT274" s="52"/>
      <c r="HU274" s="52"/>
      <c r="HV274" s="52"/>
      <c r="HW274" s="52"/>
      <c r="HX274" s="52"/>
      <c r="HY274" s="52"/>
      <c r="HZ274" s="52"/>
      <c r="IA274" s="52"/>
      <c r="IB274" s="52"/>
      <c r="IC274" s="52"/>
      <c r="ID274" s="52"/>
      <c r="IE274" s="52"/>
      <c r="IF274" s="52"/>
      <c r="IG274" s="52"/>
      <c r="IH274" s="52"/>
      <c r="II274" s="52"/>
      <c r="IJ274" s="52"/>
      <c r="IK274" s="52"/>
      <c r="IL274" s="52"/>
      <c r="IM274" s="52"/>
      <c r="IN274" s="52"/>
      <c r="IO274" s="52"/>
      <c r="IP274" s="52"/>
      <c r="IQ274" s="52"/>
      <c r="IR274" s="52"/>
      <c r="IS274" s="52"/>
      <c r="IT274" s="52"/>
      <c r="IU274" s="52"/>
      <c r="IV274" s="52"/>
      <c r="IW274" s="52"/>
      <c r="IX274" s="52"/>
      <c r="IY274" s="52"/>
      <c r="IZ274" s="52"/>
      <c r="JA274" s="52"/>
      <c r="JB274" s="52"/>
      <c r="JC274" s="52"/>
      <c r="JD274" s="52"/>
      <c r="JE274" s="52"/>
      <c r="JF274" s="52"/>
      <c r="JG274" s="52"/>
      <c r="JH274" s="52"/>
      <c r="JI274" s="52"/>
      <c r="JJ274" s="52"/>
      <c r="JK274" s="52"/>
      <c r="JL274" s="52"/>
      <c r="JM274" s="52"/>
      <c r="JN274" s="52"/>
      <c r="JO274" s="52"/>
      <c r="JP274" s="52"/>
      <c r="JQ274" s="52"/>
      <c r="JR274" s="52"/>
      <c r="JS274" s="52"/>
      <c r="JT274" s="52"/>
      <c r="JU274" s="52"/>
      <c r="JV274" s="52"/>
      <c r="JW274" s="52"/>
      <c r="JX274" s="52"/>
      <c r="JY274" s="52"/>
      <c r="JZ274" s="52"/>
      <c r="KA274" s="52"/>
      <c r="KB274" s="52"/>
      <c r="KC274" s="52"/>
      <c r="KD274" s="52"/>
      <c r="KE274" s="52"/>
      <c r="KF274" s="52"/>
      <c r="KG274" s="52"/>
      <c r="KH274" s="52"/>
      <c r="KI274" s="52"/>
      <c r="KJ274" s="52"/>
      <c r="KK274" s="52"/>
      <c r="KL274" s="52"/>
      <c r="KM274" s="52"/>
      <c r="KN274" s="52"/>
      <c r="KO274" s="52"/>
      <c r="KP274" s="52"/>
      <c r="KQ274" s="52"/>
      <c r="KR274" s="52"/>
      <c r="KS274" s="52"/>
      <c r="KT274" s="52"/>
      <c r="KU274" s="52"/>
      <c r="KV274" s="52"/>
      <c r="KW274" s="52"/>
      <c r="KX274" s="52"/>
      <c r="KY274" s="52"/>
      <c r="KZ274" s="52"/>
      <c r="LA274" s="52"/>
      <c r="LB274" s="52"/>
      <c r="LC274" s="52"/>
      <c r="LD274" s="52"/>
      <c r="LE274" s="52"/>
      <c r="LF274" s="52"/>
      <c r="LG274" s="52"/>
      <c r="LH274" s="52"/>
      <c r="LI274" s="52"/>
      <c r="LJ274" s="52"/>
      <c r="LK274" s="52"/>
      <c r="LL274" s="52"/>
      <c r="LM274" s="52"/>
      <c r="LN274" s="52"/>
      <c r="LO274" s="52"/>
      <c r="LP274" s="52"/>
      <c r="LQ274" s="52"/>
      <c r="LR274" s="52"/>
      <c r="LS274" s="52"/>
      <c r="LT274" s="52"/>
      <c r="LU274" s="52"/>
      <c r="LV274" s="52"/>
      <c r="LW274" s="52"/>
      <c r="LX274" s="52"/>
      <c r="LY274" s="52"/>
      <c r="LZ274" s="52"/>
      <c r="MA274" s="52"/>
      <c r="MB274" s="52"/>
      <c r="MC274" s="52"/>
      <c r="MD274" s="52"/>
      <c r="ME274" s="52"/>
      <c r="MF274" s="52"/>
      <c r="MG274" s="52"/>
      <c r="MH274" s="52"/>
      <c r="MI274" s="52"/>
      <c r="MJ274" s="52"/>
      <c r="MK274" s="52"/>
      <c r="ML274" s="52"/>
      <c r="MM274" s="52"/>
      <c r="MN274" s="52"/>
      <c r="MO274" s="52"/>
      <c r="MP274" s="52"/>
      <c r="MQ274" s="52"/>
      <c r="MR274" s="52"/>
      <c r="MS274" s="52"/>
      <c r="MT274" s="52"/>
      <c r="MU274" s="52"/>
      <c r="MV274" s="52"/>
      <c r="MW274" s="52"/>
      <c r="MX274" s="52"/>
      <c r="MY274" s="52"/>
      <c r="MZ274" s="52"/>
      <c r="NA274" s="52"/>
      <c r="NB274" s="52"/>
      <c r="NC274" s="52"/>
      <c r="ND274" s="52"/>
      <c r="NE274" s="52"/>
      <c r="NF274" s="52"/>
      <c r="NG274" s="52"/>
      <c r="NH274" s="52"/>
      <c r="NI274" s="52"/>
      <c r="NJ274" s="52"/>
      <c r="NK274" s="52"/>
      <c r="NL274" s="52"/>
      <c r="NM274" s="52"/>
      <c r="NN274" s="52"/>
      <c r="NO274" s="52"/>
      <c r="NP274" s="52"/>
      <c r="NQ274" s="52"/>
      <c r="NR274" s="52"/>
      <c r="NS274" s="52"/>
      <c r="NT274" s="52"/>
      <c r="NU274" s="52"/>
      <c r="NV274" s="52"/>
      <c r="NW274" s="52"/>
      <c r="NX274" s="52"/>
      <c r="NY274" s="52"/>
      <c r="NZ274" s="52"/>
      <c r="OA274" s="52"/>
      <c r="OB274" s="52"/>
      <c r="OC274" s="52"/>
      <c r="OD274" s="52"/>
      <c r="OE274" s="52"/>
      <c r="OF274" s="52"/>
      <c r="OG274" s="52"/>
      <c r="OH274" s="52"/>
      <c r="OI274" s="52"/>
      <c r="OJ274" s="52"/>
      <c r="OK274" s="52"/>
      <c r="OL274" s="52"/>
      <c r="OM274" s="52"/>
      <c r="ON274" s="52"/>
      <c r="OO274" s="52"/>
      <c r="OP274" s="52"/>
      <c r="OQ274" s="52"/>
      <c r="OR274" s="52"/>
      <c r="OS274" s="52"/>
      <c r="OT274" s="52"/>
      <c r="OU274" s="52"/>
      <c r="OV274" s="52"/>
      <c r="OW274" s="52"/>
      <c r="OX274" s="52"/>
      <c r="OY274" s="52"/>
      <c r="OZ274" s="52"/>
      <c r="PA274" s="52"/>
      <c r="PB274" s="52"/>
      <c r="PC274" s="52"/>
      <c r="PD274" s="52"/>
      <c r="PE274" s="52"/>
      <c r="PF274" s="52"/>
      <c r="PG274" s="52"/>
      <c r="PH274" s="52"/>
      <c r="PI274" s="52"/>
      <c r="PJ274" s="52"/>
      <c r="PK274" s="52"/>
      <c r="PL274" s="52"/>
      <c r="PM274" s="52"/>
      <c r="PN274" s="52"/>
      <c r="PO274" s="52"/>
      <c r="PP274" s="52"/>
      <c r="PQ274" s="52"/>
      <c r="PR274" s="52"/>
      <c r="PS274" s="52"/>
      <c r="PT274" s="52"/>
      <c r="PU274" s="52"/>
      <c r="PV274" s="52"/>
      <c r="PW274" s="52"/>
      <c r="PX274" s="52"/>
      <c r="PY274" s="52"/>
      <c r="PZ274" s="52"/>
      <c r="QA274" s="52"/>
      <c r="QB274" s="52"/>
      <c r="QC274" s="52"/>
      <c r="QD274" s="52"/>
      <c r="QE274" s="52"/>
      <c r="QF274" s="52"/>
      <c r="QG274" s="52"/>
      <c r="QH274" s="52"/>
      <c r="QI274" s="52"/>
      <c r="QJ274" s="52"/>
      <c r="QK274" s="52"/>
      <c r="QL274" s="52"/>
      <c r="QM274" s="52"/>
      <c r="QN274" s="52"/>
      <c r="QO274" s="52"/>
      <c r="QP274" s="52"/>
      <c r="QQ274" s="52"/>
      <c r="QR274" s="52"/>
      <c r="QS274" s="52"/>
      <c r="QT274" s="52"/>
      <c r="QU274" s="52"/>
      <c r="QV274" s="52"/>
      <c r="QW274" s="52"/>
      <c r="QX274" s="52"/>
      <c r="QY274" s="52"/>
      <c r="QZ274" s="52"/>
      <c r="RA274" s="52"/>
      <c r="RB274" s="52"/>
      <c r="RC274" s="52"/>
      <c r="RD274" s="52"/>
      <c r="RE274" s="52"/>
      <c r="RF274" s="52"/>
      <c r="RG274" s="52"/>
      <c r="RH274" s="52"/>
      <c r="RI274" s="52"/>
      <c r="RJ274" s="52"/>
      <c r="RK274" s="52"/>
      <c r="RL274" s="52"/>
      <c r="RM274" s="52"/>
      <c r="RN274" s="52"/>
      <c r="RO274" s="52"/>
      <c r="RP274" s="52"/>
      <c r="RQ274" s="52"/>
      <c r="RR274" s="52"/>
      <c r="RS274" s="52"/>
      <c r="RT274" s="52"/>
      <c r="RU274" s="52"/>
      <c r="RV274" s="52"/>
      <c r="RW274" s="52"/>
      <c r="RX274" s="52"/>
      <c r="RY274" s="52"/>
      <c r="RZ274" s="52"/>
      <c r="SA274" s="52"/>
      <c r="SB274" s="52"/>
      <c r="SC274" s="52"/>
      <c r="SD274" s="52"/>
      <c r="SE274" s="52"/>
      <c r="SF274" s="52"/>
      <c r="SG274" s="52"/>
      <c r="SH274" s="52"/>
      <c r="SI274" s="52"/>
      <c r="SJ274" s="52"/>
      <c r="SK274" s="52"/>
      <c r="SL274" s="52"/>
      <c r="SM274" s="52"/>
      <c r="SN274" s="52"/>
      <c r="SO274" s="52"/>
      <c r="SP274" s="52"/>
      <c r="SQ274" s="52"/>
      <c r="SR274" s="52"/>
      <c r="SS274" s="52"/>
      <c r="ST274" s="52"/>
      <c r="SU274" s="52"/>
      <c r="SV274" s="52"/>
      <c r="SW274" s="52"/>
      <c r="SX274" s="52"/>
      <c r="SY274" s="52"/>
      <c r="SZ274" s="52"/>
      <c r="TA274" s="52"/>
      <c r="TB274" s="52"/>
      <c r="TC274" s="52"/>
      <c r="TD274" s="52"/>
      <c r="TE274" s="52"/>
      <c r="TF274" s="52"/>
      <c r="TG274" s="52"/>
      <c r="TH274" s="52"/>
      <c r="TI274" s="52"/>
      <c r="TJ274" s="52"/>
      <c r="TK274" s="52"/>
      <c r="TL274" s="52"/>
      <c r="TM274" s="52"/>
      <c r="TN274" s="52"/>
      <c r="TO274" s="52"/>
      <c r="TP274" s="52"/>
      <c r="TQ274" s="52"/>
      <c r="TR274" s="52"/>
      <c r="TS274" s="52"/>
      <c r="TT274" s="52"/>
      <c r="TU274" s="52"/>
      <c r="TV274" s="52"/>
      <c r="TW274" s="52"/>
      <c r="TX274" s="52"/>
      <c r="TY274" s="52"/>
      <c r="TZ274" s="52"/>
      <c r="UA274" s="52"/>
      <c r="UB274" s="52"/>
      <c r="UC274" s="52"/>
      <c r="UD274" s="52"/>
      <c r="UE274" s="52"/>
      <c r="UF274" s="52"/>
      <c r="UG274" s="52"/>
      <c r="UH274" s="52"/>
      <c r="UI274" s="52"/>
      <c r="UJ274" s="52"/>
      <c r="UK274" s="52"/>
      <c r="UL274" s="52"/>
      <c r="UM274" s="52"/>
      <c r="UN274" s="52"/>
      <c r="UO274" s="52"/>
      <c r="UP274" s="52"/>
      <c r="UQ274" s="52"/>
      <c r="UR274" s="52"/>
      <c r="US274" s="52"/>
      <c r="UT274" s="52"/>
      <c r="UU274" s="52"/>
      <c r="UV274" s="52"/>
      <c r="UW274" s="52"/>
      <c r="UX274" s="52"/>
      <c r="UY274" s="52"/>
      <c r="UZ274" s="52"/>
      <c r="VA274" s="52"/>
      <c r="VB274" s="52"/>
      <c r="VC274" s="52"/>
      <c r="VD274" s="52"/>
      <c r="VE274" s="52"/>
      <c r="VF274" s="52"/>
      <c r="VG274" s="52"/>
      <c r="VH274" s="52"/>
      <c r="VI274" s="52"/>
      <c r="VJ274" s="52"/>
      <c r="VK274" s="52"/>
      <c r="VL274" s="52"/>
      <c r="VM274" s="52"/>
      <c r="VN274" s="52"/>
      <c r="VO274" s="52"/>
      <c r="VP274" s="52"/>
      <c r="VQ274" s="52"/>
      <c r="VR274" s="52"/>
      <c r="VS274" s="52"/>
      <c r="VT274" s="52"/>
      <c r="VU274" s="52"/>
      <c r="VV274" s="52"/>
      <c r="VW274" s="52"/>
      <c r="VX274" s="52"/>
      <c r="VY274" s="52"/>
      <c r="VZ274" s="52"/>
      <c r="WA274" s="52"/>
      <c r="WB274" s="52"/>
      <c r="WC274" s="52"/>
      <c r="WD274" s="52"/>
      <c r="WE274" s="52"/>
      <c r="WF274" s="52"/>
      <c r="WG274" s="52"/>
      <c r="WH274" s="52"/>
      <c r="WI274" s="52"/>
      <c r="WJ274" s="52"/>
      <c r="WK274" s="52"/>
      <c r="WL274" s="52"/>
      <c r="WM274" s="52"/>
      <c r="WN274" s="52"/>
      <c r="WO274" s="52"/>
      <c r="WP274" s="52"/>
      <c r="WQ274" s="52"/>
      <c r="WR274" s="52"/>
      <c r="WS274" s="52"/>
      <c r="WT274" s="52"/>
      <c r="WU274" s="52"/>
      <c r="WV274" s="52"/>
      <c r="WW274" s="52"/>
      <c r="WX274" s="52"/>
      <c r="WY274" s="52"/>
      <c r="WZ274" s="52"/>
      <c r="XA274" s="52"/>
      <c r="XB274" s="52"/>
      <c r="XC274" s="52"/>
      <c r="XD274" s="52"/>
      <c r="XE274" s="52"/>
      <c r="XF274" s="52"/>
      <c r="XG274" s="52"/>
      <c r="XH274" s="52"/>
      <c r="XI274" s="52"/>
      <c r="XJ274" s="52"/>
      <c r="XK274" s="52"/>
      <c r="XL274" s="52"/>
      <c r="XM274" s="52"/>
      <c r="XN274" s="52"/>
      <c r="XO274" s="52"/>
      <c r="XP274" s="52"/>
      <c r="XQ274" s="52"/>
      <c r="XR274" s="52"/>
      <c r="XS274" s="52"/>
      <c r="XT274" s="52"/>
      <c r="XU274" s="52"/>
      <c r="XV274" s="52"/>
      <c r="XW274" s="52"/>
      <c r="XX274" s="52"/>
      <c r="XY274" s="52"/>
      <c r="XZ274" s="52"/>
      <c r="YA274" s="52"/>
      <c r="YB274" s="52"/>
      <c r="YC274" s="52"/>
      <c r="YD274" s="52"/>
      <c r="YE274" s="52"/>
      <c r="YF274" s="52"/>
      <c r="YG274" s="52"/>
      <c r="YH274" s="52"/>
      <c r="YI274" s="52"/>
      <c r="YJ274" s="52"/>
      <c r="YK274" s="52"/>
      <c r="YL274" s="52"/>
      <c r="YM274" s="52"/>
      <c r="YN274" s="52"/>
      <c r="YO274" s="52"/>
      <c r="YP274" s="52"/>
      <c r="YQ274" s="52"/>
      <c r="YR274" s="52"/>
      <c r="YS274" s="52"/>
      <c r="YT274" s="52"/>
      <c r="YU274" s="52"/>
      <c r="YV274" s="52"/>
      <c r="YW274" s="52"/>
      <c r="YX274" s="52"/>
      <c r="YY274" s="52"/>
      <c r="YZ274" s="52"/>
      <c r="ZA274" s="52"/>
      <c r="ZB274" s="52"/>
      <c r="ZC274" s="52"/>
      <c r="ZD274" s="52"/>
      <c r="ZE274" s="52"/>
      <c r="ZF274" s="52"/>
      <c r="ZG274" s="52"/>
      <c r="ZH274" s="52"/>
      <c r="ZI274" s="52"/>
      <c r="ZJ274" s="52"/>
      <c r="ZK274" s="52"/>
      <c r="ZL274" s="52"/>
      <c r="ZM274" s="52"/>
      <c r="ZN274" s="52"/>
      <c r="ZO274" s="52"/>
      <c r="ZP274" s="52"/>
      <c r="ZQ274" s="52"/>
      <c r="ZR274" s="52"/>
      <c r="ZS274" s="52"/>
      <c r="ZT274" s="52"/>
      <c r="ZU274" s="52"/>
      <c r="ZV274" s="52"/>
      <c r="ZW274" s="52"/>
      <c r="ZX274" s="52"/>
      <c r="ZY274" s="52"/>
      <c r="ZZ274" s="52"/>
      <c r="AAA274" s="52"/>
      <c r="AAB274" s="52"/>
      <c r="AAC274" s="52"/>
      <c r="AAD274" s="52"/>
      <c r="AAE274" s="52"/>
      <c r="AAF274" s="52"/>
      <c r="AAG274" s="52"/>
      <c r="AAH274" s="52"/>
      <c r="AAI274" s="52"/>
      <c r="AAJ274" s="52"/>
      <c r="AAK274" s="52"/>
      <c r="AAL274" s="52"/>
      <c r="AAM274" s="52"/>
      <c r="AAN274" s="52"/>
      <c r="AAO274" s="52"/>
      <c r="AAP274" s="52"/>
      <c r="AAQ274" s="52"/>
      <c r="AAR274" s="52"/>
      <c r="AAS274" s="52"/>
      <c r="AAT274" s="52"/>
      <c r="AAU274" s="52"/>
      <c r="AAV274" s="52"/>
      <c r="AAW274" s="52"/>
      <c r="AAX274" s="52"/>
      <c r="AAY274" s="52"/>
      <c r="AAZ274" s="52"/>
      <c r="ABA274" s="52"/>
      <c r="ABB274" s="52"/>
      <c r="ABC274" s="52"/>
      <c r="ABD274" s="52"/>
      <c r="ABE274" s="52"/>
      <c r="ABF274" s="52"/>
      <c r="ABG274" s="52"/>
      <c r="ABH274" s="52"/>
      <c r="ABI274" s="52"/>
      <c r="ABJ274" s="52"/>
      <c r="ABK274" s="52"/>
      <c r="ABL274" s="52"/>
      <c r="ABM274" s="52"/>
      <c r="ABN274" s="52"/>
      <c r="ABO274" s="52"/>
      <c r="ABP274" s="52"/>
      <c r="ABQ274" s="52"/>
      <c r="ABR274" s="52"/>
      <c r="ABS274" s="52"/>
      <c r="ABT274" s="52"/>
      <c r="ABU274" s="52"/>
      <c r="ABV274" s="52"/>
      <c r="ABW274" s="52"/>
      <c r="ABX274" s="52"/>
      <c r="ABY274" s="52"/>
      <c r="ABZ274" s="52"/>
      <c r="ACA274" s="52"/>
      <c r="ACB274" s="52"/>
      <c r="ACC274" s="52"/>
      <c r="ACD274" s="52"/>
      <c r="ACE274" s="52"/>
      <c r="ACF274" s="52"/>
      <c r="ACG274" s="52"/>
      <c r="ACH274" s="52"/>
      <c r="ACI274" s="52"/>
      <c r="ACJ274" s="52"/>
      <c r="ACK274" s="52"/>
      <c r="ACL274" s="52"/>
      <c r="ACM274" s="52"/>
      <c r="ACN274" s="52"/>
      <c r="ACO274" s="52"/>
      <c r="ACP274" s="52"/>
      <c r="ACQ274" s="52"/>
      <c r="ACR274" s="52"/>
      <c r="ACS274" s="52"/>
      <c r="ACT274" s="52"/>
      <c r="ACU274" s="52"/>
      <c r="ACV274" s="52"/>
      <c r="ACW274" s="52"/>
      <c r="ACX274" s="52"/>
      <c r="ACY274" s="52"/>
      <c r="ACZ274" s="52"/>
      <c r="ADA274" s="52"/>
      <c r="ADB274" s="52"/>
      <c r="ADC274" s="52"/>
      <c r="ADD274" s="52"/>
      <c r="ADE274" s="52"/>
      <c r="ADF274" s="52"/>
      <c r="ADG274" s="52"/>
      <c r="ADH274" s="52"/>
      <c r="ADI274" s="52"/>
      <c r="ADJ274" s="52"/>
      <c r="ADK274" s="52"/>
      <c r="ADL274" s="52"/>
      <c r="ADM274" s="52"/>
      <c r="ADN274" s="52"/>
      <c r="ADO274" s="52"/>
      <c r="ADP274" s="52"/>
      <c r="ADQ274" s="52"/>
      <c r="ADR274" s="52"/>
      <c r="ADS274" s="52"/>
      <c r="ADT274" s="52"/>
      <c r="ADU274" s="52"/>
      <c r="ADV274" s="52"/>
      <c r="ADW274" s="52"/>
      <c r="ADX274" s="52"/>
      <c r="ADY274" s="52"/>
      <c r="ADZ274" s="52"/>
      <c r="AEA274" s="52"/>
      <c r="AEB274" s="52"/>
      <c r="AEC274" s="52"/>
      <c r="AED274" s="52"/>
      <c r="AEE274" s="52"/>
      <c r="AEF274" s="52"/>
      <c r="AEG274" s="52"/>
      <c r="AEH274" s="52"/>
      <c r="AEI274" s="52"/>
      <c r="AEJ274" s="52"/>
      <c r="AEK274" s="52"/>
      <c r="AEL274" s="52"/>
      <c r="AEM274" s="52"/>
      <c r="AEN274" s="52"/>
      <c r="AEO274" s="52"/>
      <c r="AEP274" s="52"/>
      <c r="AEQ274" s="52"/>
      <c r="AER274" s="52"/>
      <c r="AES274" s="52"/>
      <c r="AET274" s="52"/>
      <c r="AEU274" s="52"/>
      <c r="AEV274" s="52"/>
      <c r="AEW274" s="52"/>
      <c r="AEX274" s="52"/>
      <c r="AEY274" s="52"/>
      <c r="AEZ274" s="52"/>
      <c r="AFA274" s="52"/>
      <c r="AFB274" s="52"/>
      <c r="AFC274" s="52"/>
      <c r="AFD274" s="52"/>
      <c r="AFE274" s="52"/>
      <c r="AFF274" s="52"/>
      <c r="AFG274" s="52"/>
      <c r="AFH274" s="52"/>
      <c r="AFI274" s="52"/>
      <c r="AFJ274" s="52"/>
      <c r="AFK274" s="52"/>
      <c r="AFL274" s="52"/>
      <c r="AFM274" s="52"/>
      <c r="AFN274" s="52"/>
      <c r="AFO274" s="52"/>
      <c r="AFP274" s="52"/>
      <c r="AFQ274" s="52"/>
      <c r="AFR274" s="52"/>
      <c r="AFS274" s="52"/>
      <c r="AFT274" s="52"/>
      <c r="AFU274" s="52"/>
      <c r="AFV274" s="52"/>
      <c r="AFW274" s="52"/>
      <c r="AFX274" s="52"/>
      <c r="AFY274" s="52"/>
      <c r="AFZ274" s="52"/>
      <c r="AGA274" s="52"/>
      <c r="AGB274" s="52"/>
      <c r="AGC274" s="52"/>
      <c r="AGD274" s="52"/>
      <c r="AGE274" s="52"/>
      <c r="AGF274" s="52"/>
      <c r="AGG274" s="52"/>
      <c r="AGH274" s="52"/>
      <c r="AGI274" s="52"/>
      <c r="AGJ274" s="52"/>
      <c r="AGK274" s="52"/>
      <c r="AGL274" s="52"/>
      <c r="AGM274" s="52"/>
      <c r="AGN274" s="52"/>
      <c r="AGO274" s="52"/>
      <c r="AGP274" s="52"/>
      <c r="AGQ274" s="52"/>
      <c r="AGR274" s="52"/>
      <c r="AGS274" s="52"/>
      <c r="AGT274" s="52"/>
      <c r="AGU274" s="52"/>
      <c r="AGV274" s="52"/>
      <c r="AGW274" s="52"/>
      <c r="AGX274" s="52"/>
      <c r="AGY274" s="52"/>
      <c r="AGZ274" s="52"/>
      <c r="AHA274" s="52"/>
      <c r="AHB274" s="52"/>
      <c r="AHC274" s="52"/>
      <c r="AHD274" s="52"/>
      <c r="AHE274" s="52"/>
      <c r="AHF274" s="52"/>
      <c r="AHG274" s="52"/>
      <c r="AHH274" s="52"/>
      <c r="AHI274" s="52"/>
      <c r="AHJ274" s="52"/>
      <c r="AHK274" s="52"/>
      <c r="AHL274" s="52"/>
      <c r="AHM274" s="52"/>
      <c r="AHN274" s="52"/>
      <c r="AHO274" s="52"/>
      <c r="AHP274" s="52"/>
      <c r="AHQ274" s="52"/>
      <c r="AHR274" s="52"/>
      <c r="AHS274" s="52"/>
      <c r="AHT274" s="52"/>
      <c r="AHU274" s="52"/>
      <c r="AHV274" s="52"/>
      <c r="AHW274" s="52"/>
      <c r="AHX274" s="52"/>
      <c r="AHY274" s="52"/>
      <c r="AHZ274" s="52"/>
      <c r="AIA274" s="52"/>
      <c r="AIB274" s="52"/>
      <c r="AIC274" s="52"/>
      <c r="AID274" s="52"/>
      <c r="AIE274" s="52"/>
      <c r="AIF274" s="52"/>
      <c r="AIG274" s="52"/>
      <c r="AIH274" s="52"/>
      <c r="AII274" s="52"/>
      <c r="AIJ274" s="52"/>
      <c r="AIK274" s="52"/>
      <c r="AIL274" s="52"/>
      <c r="AIM274" s="52"/>
      <c r="AIN274" s="52"/>
      <c r="AIO274" s="52"/>
      <c r="AIP274" s="52"/>
      <c r="AIQ274" s="52"/>
      <c r="AIR274" s="52"/>
      <c r="AIS274" s="52"/>
      <c r="AIT274" s="52"/>
      <c r="AIU274" s="52"/>
      <c r="AIV274" s="52"/>
      <c r="AIW274" s="52"/>
      <c r="AIX274" s="52"/>
      <c r="AIY274" s="52"/>
      <c r="AIZ274" s="52"/>
      <c r="AJA274" s="52"/>
      <c r="AJB274" s="52"/>
      <c r="AJC274" s="52"/>
      <c r="AJD274" s="52"/>
      <c r="AJE274" s="52"/>
      <c r="AJF274" s="52"/>
      <c r="AJG274" s="52"/>
      <c r="AJH274" s="52"/>
      <c r="AJI274" s="52"/>
      <c r="AJJ274" s="52"/>
      <c r="AJK274" s="52"/>
      <c r="AJL274" s="52"/>
      <c r="AJM274" s="52"/>
      <c r="AJN274" s="52"/>
      <c r="AJO274" s="52"/>
      <c r="AJP274" s="52"/>
      <c r="AJQ274" s="52"/>
      <c r="AJR274" s="52"/>
      <c r="AJS274" s="52"/>
      <c r="AJT274" s="52"/>
      <c r="AJU274" s="52"/>
      <c r="AJV274" s="52"/>
      <c r="AJW274" s="52"/>
      <c r="AJX274" s="52"/>
      <c r="AJY274" s="52"/>
      <c r="AJZ274" s="52"/>
      <c r="AKA274" s="52"/>
      <c r="AKB274" s="52"/>
      <c r="AKC274" s="52"/>
      <c r="AKD274" s="52"/>
      <c r="AKE274" s="52"/>
      <c r="AKF274" s="52"/>
      <c r="AKG274" s="52"/>
      <c r="AKH274" s="52"/>
      <c r="AKI274" s="52"/>
      <c r="AKJ274" s="52"/>
      <c r="AKK274" s="52"/>
      <c r="AKL274" s="52"/>
      <c r="AKM274" s="52"/>
      <c r="AKN274" s="52"/>
      <c r="AKO274" s="52"/>
      <c r="AKP274" s="52"/>
      <c r="AKQ274" s="52"/>
      <c r="AKR274" s="52"/>
      <c r="AKS274" s="52"/>
      <c r="AKT274" s="52"/>
      <c r="AKU274" s="52"/>
      <c r="AKV274" s="52"/>
      <c r="AKW274" s="52"/>
      <c r="AKX274" s="52"/>
      <c r="AKY274" s="52"/>
      <c r="AKZ274" s="52"/>
      <c r="ALA274" s="52"/>
      <c r="ALB274" s="52"/>
      <c r="ALC274" s="52"/>
      <c r="ALD274" s="52"/>
      <c r="ALE274" s="52"/>
      <c r="ALF274" s="52"/>
      <c r="ALG274" s="52"/>
      <c r="ALH274" s="52"/>
      <c r="ALI274" s="52"/>
      <c r="ALJ274" s="52"/>
      <c r="ALK274" s="52"/>
      <c r="ALL274" s="52"/>
      <c r="ALM274" s="52"/>
      <c r="ALN274" s="52"/>
      <c r="ALO274" s="52"/>
      <c r="ALP274" s="52"/>
      <c r="ALQ274" s="52"/>
      <c r="ALR274" s="52"/>
      <c r="ALS274" s="52"/>
      <c r="ALT274" s="52"/>
      <c r="ALU274" s="52"/>
      <c r="ALV274" s="52"/>
      <c r="ALW274" s="52"/>
      <c r="ALX274" s="52"/>
      <c r="ALY274" s="52"/>
      <c r="ALZ274" s="52"/>
      <c r="AMA274" s="52"/>
      <c r="AMB274" s="52"/>
      <c r="AMC274" s="52"/>
      <c r="AMD274" s="52"/>
      <c r="AME274" s="52"/>
      <c r="AMF274" s="52"/>
      <c r="AMG274" s="52"/>
      <c r="AMH274" s="52"/>
      <c r="AMI274" s="52"/>
      <c r="AMJ274" s="52"/>
      <c r="AMK274" s="52"/>
      <c r="AML274" s="52"/>
      <c r="AMM274" s="52"/>
      <c r="AMN274" s="52"/>
      <c r="AMO274" s="52"/>
      <c r="AMP274" s="52"/>
      <c r="AMQ274" s="52"/>
      <c r="AMR274" s="52"/>
      <c r="AMS274" s="52"/>
      <c r="AMT274" s="52"/>
      <c r="AMU274" s="52"/>
      <c r="AMV274" s="52"/>
      <c r="AMW274" s="52"/>
      <c r="AMX274" s="52"/>
      <c r="AMY274" s="52"/>
      <c r="AMZ274" s="52"/>
      <c r="ANA274" s="52"/>
      <c r="ANB274" s="52"/>
      <c r="ANC274" s="52"/>
      <c r="AND274" s="52"/>
      <c r="ANE274" s="52"/>
      <c r="ANF274" s="52"/>
      <c r="ANG274" s="52"/>
      <c r="ANH274" s="52"/>
      <c r="ANI274" s="52"/>
      <c r="ANJ274" s="52"/>
      <c r="ANK274" s="52"/>
      <c r="ANL274" s="52"/>
      <c r="ANM274" s="52"/>
      <c r="ANN274" s="52"/>
      <c r="ANO274" s="52"/>
      <c r="ANP274" s="52"/>
      <c r="ANQ274" s="52"/>
      <c r="ANR274" s="52"/>
      <c r="ANS274" s="52"/>
      <c r="ANT274" s="52"/>
      <c r="ANU274" s="52"/>
      <c r="ANV274" s="52"/>
      <c r="ANW274" s="52"/>
      <c r="ANX274" s="52"/>
      <c r="ANY274" s="52"/>
      <c r="ANZ274" s="52"/>
      <c r="AOA274" s="52"/>
      <c r="AOB274" s="52"/>
      <c r="AOC274" s="52"/>
      <c r="AOD274" s="52"/>
      <c r="AOE274" s="52"/>
      <c r="AOF274" s="52"/>
      <c r="AOG274" s="52"/>
      <c r="AOH274" s="52"/>
      <c r="AOI274" s="52"/>
      <c r="AOJ274" s="52"/>
      <c r="AOK274" s="52"/>
      <c r="AOL274" s="52"/>
      <c r="AOM274" s="52"/>
      <c r="AON274" s="52"/>
      <c r="AOO274" s="52"/>
      <c r="AOP274" s="52"/>
      <c r="AOQ274" s="52"/>
      <c r="AOR274" s="52"/>
      <c r="AOS274" s="52"/>
      <c r="AOT274" s="52"/>
      <c r="AOU274" s="52"/>
      <c r="AOV274" s="52"/>
      <c r="AOW274" s="52"/>
      <c r="AOX274" s="52"/>
      <c r="AOY274" s="52"/>
      <c r="AOZ274" s="52"/>
      <c r="APA274" s="52"/>
      <c r="APB274" s="52"/>
      <c r="APC274" s="52"/>
      <c r="APD274" s="52"/>
      <c r="APE274" s="52"/>
      <c r="APF274" s="52"/>
      <c r="APG274" s="52"/>
      <c r="APH274" s="52"/>
      <c r="API274" s="52"/>
      <c r="APJ274" s="52"/>
      <c r="APK274" s="52"/>
      <c r="APL274" s="52"/>
      <c r="APM274" s="52"/>
      <c r="APN274" s="52"/>
      <c r="APO274" s="52"/>
      <c r="APP274" s="52"/>
      <c r="APQ274" s="52"/>
      <c r="APR274" s="52"/>
      <c r="APS274" s="52"/>
      <c r="APT274" s="52"/>
      <c r="APU274" s="52"/>
      <c r="APV274" s="52"/>
      <c r="APW274" s="52"/>
      <c r="APX274" s="52"/>
      <c r="APY274" s="52"/>
      <c r="APZ274" s="52"/>
      <c r="AQA274" s="52"/>
      <c r="AQB274" s="52"/>
      <c r="AQC274" s="52"/>
      <c r="AQD274" s="52"/>
      <c r="AQE274" s="52"/>
      <c r="AQF274" s="52"/>
      <c r="AQG274" s="52"/>
      <c r="AQH274" s="52"/>
      <c r="AQI274" s="52"/>
      <c r="AQJ274" s="52"/>
      <c r="AQK274" s="52"/>
      <c r="AQL274" s="52"/>
      <c r="AQM274" s="52"/>
      <c r="AQN274" s="52"/>
      <c r="AQO274" s="52"/>
      <c r="AQP274" s="52"/>
      <c r="AQQ274" s="52"/>
      <c r="AQR274" s="52"/>
      <c r="AQS274" s="52"/>
      <c r="AQT274" s="52"/>
      <c r="AQU274" s="52"/>
      <c r="AQV274" s="52"/>
      <c r="AQW274" s="52"/>
      <c r="AQX274" s="52"/>
      <c r="AQY274" s="52"/>
      <c r="AQZ274" s="52"/>
      <c r="ARA274" s="52"/>
      <c r="ARB274" s="52"/>
      <c r="ARC274" s="52"/>
      <c r="ARD274" s="52"/>
      <c r="ARE274" s="52"/>
      <c r="ARF274" s="52"/>
      <c r="ARG274" s="52"/>
      <c r="ARH274" s="52"/>
      <c r="ARI274" s="52"/>
      <c r="ARJ274" s="52"/>
      <c r="ARK274" s="52"/>
      <c r="ARL274" s="52"/>
      <c r="ARM274" s="52"/>
      <c r="ARN274" s="52"/>
      <c r="ARO274" s="52"/>
      <c r="ARP274" s="52"/>
      <c r="ARQ274" s="52"/>
      <c r="ARR274" s="52"/>
      <c r="ARS274" s="52"/>
      <c r="ART274" s="52"/>
      <c r="ARU274" s="52"/>
      <c r="ARV274" s="52"/>
      <c r="ARW274" s="52"/>
      <c r="ARX274" s="52"/>
      <c r="ARY274" s="52"/>
      <c r="ARZ274" s="52"/>
      <c r="ASA274" s="52"/>
      <c r="ASB274" s="52"/>
      <c r="ASC274" s="52"/>
      <c r="ASD274" s="52"/>
      <c r="ASE274" s="52"/>
      <c r="ASF274" s="52"/>
      <c r="ASG274" s="52"/>
      <c r="ASH274" s="52"/>
      <c r="ASI274" s="52"/>
      <c r="ASJ274" s="52"/>
      <c r="ASK274" s="52"/>
      <c r="ASL274" s="52"/>
      <c r="ASM274" s="52"/>
      <c r="ASN274" s="52"/>
      <c r="ASO274" s="52"/>
      <c r="ASP274" s="52"/>
      <c r="ASQ274" s="52"/>
      <c r="ASR274" s="52"/>
      <c r="ASS274" s="52"/>
      <c r="AST274" s="52"/>
      <c r="ASU274" s="52"/>
      <c r="ASV274" s="52"/>
      <c r="ASW274" s="52"/>
      <c r="ASX274" s="52"/>
      <c r="ASY274" s="52"/>
      <c r="ASZ274" s="52"/>
      <c r="ATA274" s="52"/>
      <c r="ATB274" s="52"/>
      <c r="ATC274" s="52"/>
      <c r="ATD274" s="52"/>
      <c r="ATE274" s="52"/>
      <c r="ATF274" s="52"/>
      <c r="ATG274" s="52"/>
      <c r="ATH274" s="52"/>
      <c r="ATI274" s="52"/>
      <c r="ATJ274" s="52"/>
      <c r="ATK274" s="52"/>
      <c r="ATL274" s="52"/>
      <c r="ATM274" s="52"/>
      <c r="ATN274" s="52"/>
      <c r="ATO274" s="52"/>
      <c r="ATP274" s="52"/>
      <c r="ATQ274" s="52"/>
      <c r="ATR274" s="52"/>
      <c r="ATS274" s="52"/>
      <c r="ATT274" s="52"/>
      <c r="ATU274" s="52"/>
      <c r="ATV274" s="52"/>
      <c r="ATW274" s="52"/>
      <c r="ATX274" s="52"/>
      <c r="ATY274" s="52"/>
      <c r="ATZ274" s="52"/>
      <c r="AUA274" s="52"/>
      <c r="AUB274" s="52"/>
      <c r="AUC274" s="52"/>
      <c r="AUD274" s="52"/>
      <c r="AUE274" s="52"/>
      <c r="AUF274" s="52"/>
      <c r="AUG274" s="52"/>
      <c r="AUH274" s="52"/>
      <c r="AUI274" s="52"/>
      <c r="AUJ274" s="52"/>
      <c r="AUK274" s="52"/>
      <c r="AUL274" s="52"/>
      <c r="AUM274" s="52"/>
      <c r="AUN274" s="52"/>
      <c r="AUO274" s="52"/>
      <c r="AUP274" s="52"/>
      <c r="AUQ274" s="52"/>
      <c r="AUR274" s="52"/>
      <c r="AUS274" s="52"/>
      <c r="AUT274" s="52"/>
      <c r="AUU274" s="52"/>
      <c r="AUV274" s="52"/>
      <c r="AUW274" s="52"/>
      <c r="AUX274" s="52"/>
      <c r="AUY274" s="52"/>
      <c r="AUZ274" s="52"/>
      <c r="AVA274" s="52"/>
      <c r="AVB274" s="52"/>
      <c r="AVC274" s="52"/>
      <c r="AVD274" s="52"/>
      <c r="AVE274" s="52"/>
      <c r="AVF274" s="52"/>
      <c r="AVG274" s="52"/>
      <c r="AVH274" s="52"/>
      <c r="AVI274" s="52"/>
      <c r="AVJ274" s="52"/>
      <c r="AVK274" s="52"/>
      <c r="AVL274" s="52"/>
      <c r="AVM274" s="52"/>
      <c r="AVN274" s="52"/>
      <c r="AVO274" s="52"/>
      <c r="AVP274" s="52"/>
      <c r="AVQ274" s="52"/>
      <c r="AVR274" s="52"/>
      <c r="AVS274" s="52"/>
      <c r="AVT274" s="52"/>
      <c r="AVU274" s="52"/>
      <c r="AVV274" s="52"/>
      <c r="AVW274" s="52"/>
      <c r="AVX274" s="52"/>
      <c r="AVY274" s="52"/>
      <c r="AVZ274" s="52"/>
      <c r="AWA274" s="52"/>
      <c r="AWB274" s="52"/>
      <c r="AWC274" s="52"/>
      <c r="AWD274" s="52"/>
      <c r="AWE274" s="52"/>
      <c r="AWF274" s="52"/>
      <c r="AWG274" s="52"/>
      <c r="AWH274" s="52"/>
      <c r="AWI274" s="52"/>
      <c r="AWJ274" s="52"/>
      <c r="AWK274" s="52"/>
      <c r="AWL274" s="52"/>
      <c r="AWM274" s="52"/>
      <c r="AWN274" s="52"/>
      <c r="AWO274" s="52"/>
      <c r="AWP274" s="52"/>
      <c r="AWQ274" s="52"/>
      <c r="AWR274" s="52"/>
      <c r="AWS274" s="52"/>
      <c r="AWT274" s="52"/>
      <c r="AWU274" s="52"/>
      <c r="AWV274" s="52"/>
      <c r="AWW274" s="52"/>
      <c r="AWX274" s="52"/>
      <c r="AWY274" s="52"/>
      <c r="AWZ274" s="52"/>
      <c r="AXA274" s="52"/>
      <c r="AXB274" s="52"/>
      <c r="AXC274" s="52"/>
      <c r="AXD274" s="52"/>
      <c r="AXE274" s="52"/>
      <c r="AXF274" s="52"/>
      <c r="AXG274" s="52"/>
      <c r="AXH274" s="52"/>
      <c r="AXI274" s="52"/>
      <c r="AXJ274" s="52"/>
      <c r="AXK274" s="52"/>
      <c r="AXL274" s="52"/>
      <c r="AXM274" s="52"/>
      <c r="AXN274" s="52"/>
      <c r="AXO274" s="52"/>
      <c r="AXP274" s="52"/>
      <c r="AXQ274" s="52"/>
      <c r="AXR274" s="52"/>
      <c r="AXS274" s="52"/>
      <c r="AXT274" s="52"/>
      <c r="AXU274" s="52"/>
      <c r="AXV274" s="52"/>
      <c r="AXW274" s="52"/>
      <c r="AXX274" s="52"/>
      <c r="AXY274" s="52"/>
      <c r="AXZ274" s="52"/>
      <c r="AYA274" s="52"/>
      <c r="AYB274" s="52"/>
      <c r="AYC274" s="52"/>
      <c r="AYD274" s="52"/>
      <c r="AYE274" s="52"/>
      <c r="AYF274" s="52"/>
      <c r="AYG274" s="52"/>
      <c r="AYH274" s="52"/>
      <c r="AYI274" s="52"/>
      <c r="AYJ274" s="52"/>
      <c r="AYK274" s="52"/>
      <c r="AYL274" s="52"/>
      <c r="AYM274" s="52"/>
      <c r="AYN274" s="52"/>
      <c r="AYO274" s="52"/>
      <c r="AYP274" s="52"/>
      <c r="AYQ274" s="52"/>
      <c r="AYR274" s="52"/>
      <c r="AYS274" s="52"/>
      <c r="AYT274" s="52"/>
      <c r="AYU274" s="52"/>
      <c r="AYV274" s="52"/>
      <c r="AYW274" s="52"/>
      <c r="AYX274" s="52"/>
      <c r="AYY274" s="52"/>
      <c r="AYZ274" s="52"/>
      <c r="AZA274" s="52"/>
      <c r="AZB274" s="52"/>
      <c r="AZC274" s="52"/>
      <c r="AZD274" s="52"/>
      <c r="AZE274" s="52"/>
      <c r="AZF274" s="52"/>
      <c r="AZG274" s="52"/>
      <c r="AZH274" s="52"/>
      <c r="AZI274" s="52"/>
      <c r="AZJ274" s="52"/>
      <c r="AZK274" s="52"/>
      <c r="AZL274" s="52"/>
      <c r="AZM274" s="52"/>
      <c r="AZN274" s="52"/>
      <c r="AZO274" s="52"/>
      <c r="AZP274" s="52"/>
      <c r="AZQ274" s="52"/>
      <c r="AZR274" s="52"/>
      <c r="AZS274" s="52"/>
      <c r="AZT274" s="52"/>
      <c r="AZU274" s="52"/>
      <c r="AZV274" s="52"/>
      <c r="AZW274" s="52"/>
      <c r="AZX274" s="52"/>
      <c r="AZY274" s="52"/>
      <c r="AZZ274" s="52"/>
      <c r="BAA274" s="52"/>
      <c r="BAB274" s="52"/>
      <c r="BAC274" s="52"/>
      <c r="BAD274" s="52"/>
      <c r="BAE274" s="52"/>
      <c r="BAF274" s="52"/>
      <c r="BAG274" s="52"/>
      <c r="BAH274" s="52"/>
      <c r="BAI274" s="52"/>
      <c r="BAJ274" s="52"/>
      <c r="BAK274" s="52"/>
      <c r="BAL274" s="52"/>
      <c r="BAM274" s="52"/>
      <c r="BAN274" s="52"/>
      <c r="BAO274" s="52"/>
      <c r="BAP274" s="52"/>
      <c r="BAQ274" s="52"/>
      <c r="BAR274" s="52"/>
      <c r="BAS274" s="52"/>
      <c r="BAT274" s="52"/>
      <c r="BAU274" s="52"/>
      <c r="BAV274" s="52"/>
      <c r="BAW274" s="52"/>
      <c r="BAX274" s="52"/>
      <c r="BAY274" s="52"/>
      <c r="BAZ274" s="52"/>
      <c r="BBA274" s="52"/>
      <c r="BBB274" s="52"/>
      <c r="BBC274" s="52"/>
      <c r="BBD274" s="52"/>
      <c r="BBE274" s="52"/>
      <c r="BBF274" s="52"/>
      <c r="BBG274" s="52"/>
      <c r="BBH274" s="52"/>
      <c r="BBI274" s="52"/>
      <c r="BBJ274" s="52"/>
      <c r="BBK274" s="52"/>
      <c r="BBL274" s="52"/>
      <c r="BBM274" s="52"/>
      <c r="BBN274" s="52"/>
      <c r="BBO274" s="52"/>
      <c r="BBP274" s="52"/>
      <c r="BBQ274" s="52"/>
      <c r="BBR274" s="52"/>
      <c r="BBS274" s="52"/>
      <c r="BBT274" s="52"/>
      <c r="BBU274" s="52"/>
      <c r="BBV274" s="52"/>
      <c r="BBW274" s="52"/>
      <c r="BBX274" s="52"/>
      <c r="BBY274" s="52"/>
      <c r="BBZ274" s="52"/>
      <c r="BCA274" s="52"/>
      <c r="BCB274" s="52"/>
      <c r="BCC274" s="52"/>
      <c r="BCD274" s="52"/>
      <c r="BCE274" s="52"/>
      <c r="BCF274" s="52"/>
      <c r="BCG274" s="52"/>
      <c r="BCH274" s="52"/>
      <c r="BCI274" s="52"/>
      <c r="BCJ274" s="52"/>
      <c r="BCK274" s="52"/>
      <c r="BCL274" s="52"/>
      <c r="BCM274" s="52"/>
      <c r="BCN274" s="52"/>
      <c r="BCO274" s="52"/>
      <c r="BCP274" s="52"/>
      <c r="BCQ274" s="52"/>
      <c r="BCR274" s="52"/>
      <c r="BCS274" s="52"/>
      <c r="BCT274" s="52"/>
      <c r="BCU274" s="52"/>
      <c r="BCV274" s="52"/>
      <c r="BCW274" s="52"/>
      <c r="BCX274" s="52"/>
      <c r="BCY274" s="52"/>
      <c r="BCZ274" s="52"/>
      <c r="BDA274" s="52"/>
      <c r="BDB274" s="52"/>
      <c r="BDC274" s="52"/>
      <c r="BDD274" s="52"/>
      <c r="BDE274" s="52"/>
      <c r="BDF274" s="52"/>
      <c r="BDG274" s="52"/>
      <c r="BDH274" s="52"/>
      <c r="BDI274" s="52"/>
      <c r="BDJ274" s="52"/>
      <c r="BDK274" s="52"/>
      <c r="BDL274" s="52"/>
      <c r="BDM274" s="52"/>
      <c r="BDN274" s="52"/>
      <c r="BDO274" s="52"/>
      <c r="BDP274" s="52"/>
      <c r="BDQ274" s="52"/>
      <c r="BDR274" s="52"/>
      <c r="BDS274" s="52"/>
      <c r="BDT274" s="52"/>
      <c r="BDU274" s="52"/>
      <c r="BDV274" s="52"/>
      <c r="BDW274" s="52"/>
      <c r="BDX274" s="52"/>
      <c r="BDY274" s="52"/>
      <c r="BDZ274" s="52"/>
      <c r="BEA274" s="52"/>
      <c r="BEB274" s="52"/>
      <c r="BEC274" s="52"/>
      <c r="BED274" s="52"/>
      <c r="BEE274" s="52"/>
      <c r="BEF274" s="52"/>
      <c r="BEG274" s="52"/>
      <c r="BEH274" s="52"/>
      <c r="BEI274" s="52"/>
      <c r="BEJ274" s="52"/>
      <c r="BEK274" s="52"/>
      <c r="BEL274" s="52"/>
      <c r="BEM274" s="52"/>
      <c r="BEN274" s="52"/>
      <c r="BEO274" s="52"/>
      <c r="BEP274" s="52"/>
      <c r="BEQ274" s="52"/>
      <c r="BER274" s="52"/>
      <c r="BES274" s="52"/>
      <c r="BET274" s="52"/>
      <c r="BEU274" s="52"/>
      <c r="BEV274" s="52"/>
      <c r="BEW274" s="52"/>
      <c r="BEX274" s="52"/>
      <c r="BEY274" s="52"/>
      <c r="BEZ274" s="52"/>
      <c r="BFA274" s="52"/>
      <c r="BFB274" s="52"/>
      <c r="BFC274" s="52"/>
      <c r="BFD274" s="52"/>
      <c r="BFE274" s="52"/>
      <c r="BFF274" s="52"/>
      <c r="BFG274" s="52"/>
      <c r="BFH274" s="52"/>
      <c r="BFI274" s="52"/>
      <c r="BFJ274" s="52"/>
      <c r="BFK274" s="52"/>
      <c r="BFL274" s="52"/>
      <c r="BFM274" s="52"/>
      <c r="BFN274" s="52"/>
      <c r="BFO274" s="52"/>
      <c r="BFP274" s="52"/>
      <c r="BFQ274" s="52"/>
      <c r="BFR274" s="52"/>
      <c r="BFS274" s="52"/>
      <c r="BFT274" s="52"/>
      <c r="BFU274" s="52"/>
      <c r="BFV274" s="52"/>
      <c r="BFW274" s="52"/>
      <c r="BFX274" s="52"/>
      <c r="BFY274" s="52"/>
      <c r="BFZ274" s="52"/>
      <c r="BGA274" s="52"/>
      <c r="BGB274" s="52"/>
      <c r="BGC274" s="52"/>
      <c r="BGD274" s="52"/>
      <c r="BGE274" s="52"/>
      <c r="BGF274" s="52"/>
      <c r="BGG274" s="52"/>
      <c r="BGH274" s="52"/>
      <c r="BGI274" s="52"/>
      <c r="BGJ274" s="52"/>
      <c r="BGK274" s="52"/>
      <c r="BGL274" s="52"/>
      <c r="BGM274" s="52"/>
      <c r="BGN274" s="52"/>
      <c r="BGO274" s="52"/>
      <c r="BGP274" s="52"/>
      <c r="BGQ274" s="52"/>
      <c r="BGR274" s="52"/>
      <c r="BGS274" s="52"/>
      <c r="BGT274" s="52"/>
      <c r="BGU274" s="52"/>
      <c r="BGV274" s="52"/>
      <c r="BGW274" s="52"/>
      <c r="BGX274" s="52"/>
      <c r="BGY274" s="52"/>
      <c r="BGZ274" s="52"/>
      <c r="BHA274" s="52"/>
      <c r="BHB274" s="52"/>
      <c r="BHC274" s="52"/>
      <c r="BHD274" s="52"/>
      <c r="BHE274" s="52"/>
      <c r="BHF274" s="52"/>
      <c r="BHG274" s="52"/>
      <c r="BHH274" s="52"/>
      <c r="BHI274" s="52"/>
      <c r="BHJ274" s="52"/>
      <c r="BHK274" s="52"/>
      <c r="BHL274" s="52"/>
      <c r="BHM274" s="52"/>
      <c r="BHN274" s="52"/>
      <c r="BHO274" s="52"/>
      <c r="BHP274" s="52"/>
      <c r="BHQ274" s="52"/>
      <c r="BHR274" s="52"/>
      <c r="BHS274" s="52"/>
      <c r="BHT274" s="52"/>
      <c r="BHU274" s="52"/>
      <c r="BHV274" s="52"/>
      <c r="BHW274" s="52"/>
      <c r="BHX274" s="52"/>
      <c r="BHY274" s="52"/>
      <c r="BHZ274" s="52"/>
      <c r="BIA274" s="52"/>
      <c r="BIB274" s="52"/>
      <c r="BIC274" s="52"/>
      <c r="BID274" s="52"/>
      <c r="BIE274" s="52"/>
      <c r="BIF274" s="52"/>
      <c r="BIG274" s="52"/>
      <c r="BIH274" s="52"/>
      <c r="BII274" s="52"/>
      <c r="BIJ274" s="52"/>
      <c r="BIK274" s="52"/>
      <c r="BIL274" s="52"/>
      <c r="BIM274" s="52"/>
      <c r="BIN274" s="52"/>
      <c r="BIO274" s="52"/>
      <c r="BIP274" s="52"/>
      <c r="BIQ274" s="52"/>
      <c r="BIR274" s="52"/>
      <c r="BIS274" s="52"/>
      <c r="BIT274" s="52"/>
      <c r="BIU274" s="52"/>
      <c r="BIV274" s="52"/>
      <c r="BIW274" s="52"/>
      <c r="BIX274" s="52"/>
      <c r="BIY274" s="52"/>
      <c r="BIZ274" s="52"/>
      <c r="BJA274" s="52"/>
      <c r="BJB274" s="52"/>
      <c r="BJC274" s="52"/>
      <c r="BJD274" s="52"/>
      <c r="BJE274" s="52"/>
      <c r="BJF274" s="52"/>
      <c r="BJG274" s="52"/>
      <c r="BJH274" s="52"/>
      <c r="BJI274" s="52"/>
      <c r="BJJ274" s="52"/>
      <c r="BJK274" s="52"/>
      <c r="BJL274" s="52"/>
      <c r="BJM274" s="52"/>
      <c r="BJN274" s="52"/>
      <c r="BJO274" s="52"/>
      <c r="BJP274" s="52"/>
      <c r="BJQ274" s="52"/>
      <c r="BJR274" s="52"/>
      <c r="BJS274" s="52"/>
      <c r="BJT274" s="52"/>
      <c r="BJU274" s="52"/>
      <c r="BJV274" s="52"/>
      <c r="BJW274" s="52"/>
      <c r="BJX274" s="52"/>
      <c r="BJY274" s="52"/>
      <c r="BJZ274" s="52"/>
      <c r="BKA274" s="52"/>
      <c r="BKB274" s="52"/>
      <c r="BKC274" s="52"/>
      <c r="BKD274" s="52"/>
      <c r="BKE274" s="52"/>
      <c r="BKF274" s="52"/>
      <c r="BKG274" s="52"/>
      <c r="BKH274" s="52"/>
      <c r="BKI274" s="52"/>
      <c r="BKJ274" s="52"/>
      <c r="BKK274" s="52"/>
      <c r="BKL274" s="52"/>
      <c r="BKM274" s="52"/>
      <c r="BKN274" s="52"/>
      <c r="BKO274" s="52"/>
      <c r="BKP274" s="52"/>
      <c r="BKQ274" s="52"/>
      <c r="BKR274" s="52"/>
      <c r="BKS274" s="52"/>
      <c r="BKT274" s="52"/>
      <c r="BKU274" s="52"/>
      <c r="BKV274" s="52"/>
      <c r="BKW274" s="52"/>
      <c r="BKX274" s="52"/>
      <c r="BKY274" s="52"/>
      <c r="BKZ274" s="52"/>
      <c r="BLA274" s="52"/>
      <c r="BLB274" s="52"/>
      <c r="BLC274" s="52"/>
      <c r="BLD274" s="52"/>
      <c r="BLE274" s="52"/>
      <c r="BLF274" s="52"/>
      <c r="BLG274" s="52"/>
      <c r="BLH274" s="52"/>
      <c r="BLI274" s="52"/>
      <c r="BLJ274" s="52"/>
      <c r="BLK274" s="52"/>
      <c r="BLL274" s="52"/>
      <c r="BLM274" s="52"/>
      <c r="BLN274" s="52"/>
      <c r="BLO274" s="52"/>
      <c r="BLP274" s="52"/>
      <c r="BLQ274" s="52"/>
      <c r="BLR274" s="52"/>
      <c r="BLS274" s="52"/>
      <c r="BLT274" s="52"/>
      <c r="BLU274" s="52"/>
      <c r="BLV274" s="52"/>
      <c r="BLW274" s="52"/>
      <c r="BLX274" s="52"/>
      <c r="BLY274" s="52"/>
      <c r="BLZ274" s="52"/>
      <c r="BMA274" s="52"/>
      <c r="BMB274" s="52"/>
      <c r="BMC274" s="52"/>
      <c r="BMD274" s="52"/>
      <c r="BME274" s="52"/>
      <c r="BMF274" s="52"/>
      <c r="BMG274" s="52"/>
      <c r="BMH274" s="52"/>
      <c r="BMI274" s="52"/>
      <c r="BMJ274" s="52"/>
      <c r="BMK274" s="52"/>
      <c r="BML274" s="52"/>
      <c r="BMM274" s="52"/>
      <c r="BMN274" s="52"/>
      <c r="BMO274" s="52"/>
      <c r="BMP274" s="52"/>
      <c r="BMQ274" s="52"/>
      <c r="BMR274" s="52"/>
      <c r="BMS274" s="52"/>
      <c r="BMT274" s="52"/>
      <c r="BMU274" s="52"/>
      <c r="BMV274" s="52"/>
      <c r="BMW274" s="52"/>
      <c r="BMX274" s="52"/>
      <c r="BMY274" s="52"/>
      <c r="BMZ274" s="52"/>
      <c r="BNA274" s="52"/>
      <c r="BNB274" s="52"/>
      <c r="BNC274" s="52"/>
      <c r="BND274" s="52"/>
      <c r="BNE274" s="52"/>
      <c r="BNF274" s="52"/>
      <c r="BNG274" s="52"/>
      <c r="BNH274" s="52"/>
      <c r="BNI274" s="52"/>
      <c r="BNJ274" s="52"/>
      <c r="BNK274" s="52"/>
      <c r="BNL274" s="52"/>
      <c r="BNM274" s="52"/>
      <c r="BNN274" s="52"/>
      <c r="BNO274" s="52"/>
      <c r="BNP274" s="52"/>
      <c r="BNQ274" s="52"/>
      <c r="BNR274" s="52"/>
      <c r="BNS274" s="52"/>
      <c r="BNT274" s="52"/>
      <c r="BNU274" s="52"/>
      <c r="BNV274" s="52"/>
      <c r="BNW274" s="52"/>
      <c r="BNX274" s="52"/>
      <c r="BNY274" s="52"/>
      <c r="BNZ274" s="52"/>
      <c r="BOA274" s="52"/>
      <c r="BOB274" s="52"/>
      <c r="BOC274" s="52"/>
      <c r="BOD274" s="52"/>
      <c r="BOE274" s="52"/>
      <c r="BOF274" s="52"/>
      <c r="BOG274" s="52"/>
      <c r="BOH274" s="52"/>
      <c r="BOI274" s="52"/>
      <c r="BOJ274" s="52"/>
      <c r="BOK274" s="52"/>
      <c r="BOL274" s="52"/>
      <c r="BOM274" s="52"/>
      <c r="BON274" s="52"/>
      <c r="BOO274" s="52"/>
      <c r="BOP274" s="52"/>
      <c r="BOQ274" s="52"/>
      <c r="BOR274" s="52"/>
      <c r="BOS274" s="52"/>
      <c r="BOT274" s="52"/>
      <c r="BOU274" s="52"/>
      <c r="BOV274" s="52"/>
      <c r="BOW274" s="52"/>
      <c r="BOX274" s="52"/>
      <c r="BOY274" s="52"/>
      <c r="BOZ274" s="52"/>
      <c r="BPA274" s="52"/>
      <c r="BPB274" s="52"/>
      <c r="BPC274" s="52"/>
      <c r="BPD274" s="52"/>
      <c r="BPE274" s="52"/>
      <c r="BPF274" s="52"/>
      <c r="BPG274" s="52"/>
      <c r="BPH274" s="52"/>
      <c r="BPI274" s="52"/>
      <c r="BPJ274" s="52"/>
      <c r="BPK274" s="52"/>
      <c r="BPL274" s="52"/>
      <c r="BPM274" s="52"/>
      <c r="BPN274" s="52"/>
      <c r="BPO274" s="52"/>
      <c r="BPP274" s="52"/>
      <c r="BPQ274" s="52"/>
      <c r="BPR274" s="52"/>
      <c r="BPS274" s="52"/>
      <c r="BPT274" s="52"/>
      <c r="BPU274" s="52"/>
      <c r="BPV274" s="52"/>
      <c r="BPW274" s="52"/>
      <c r="BPX274" s="52"/>
      <c r="BPY274" s="52"/>
      <c r="BPZ274" s="52"/>
      <c r="BQA274" s="52"/>
      <c r="BQB274" s="52"/>
      <c r="BQC274" s="52"/>
      <c r="BQD274" s="52"/>
      <c r="BQE274" s="52"/>
      <c r="BQF274" s="52"/>
      <c r="BQG274" s="52"/>
      <c r="BQH274" s="52"/>
      <c r="BQI274" s="52"/>
      <c r="BQJ274" s="52"/>
      <c r="BQK274" s="52"/>
      <c r="BQL274" s="52"/>
      <c r="BQM274" s="52"/>
      <c r="BQN274" s="52"/>
      <c r="BQO274" s="52"/>
      <c r="BQP274" s="52"/>
      <c r="BQQ274" s="52"/>
      <c r="BQR274" s="52"/>
      <c r="BQS274" s="52"/>
      <c r="BQT274" s="52"/>
      <c r="BQU274" s="52"/>
      <c r="BQV274" s="52"/>
      <c r="BQW274" s="52"/>
      <c r="BQX274" s="52"/>
      <c r="BQY274" s="52"/>
      <c r="BQZ274" s="52"/>
      <c r="BRA274" s="52"/>
      <c r="BRB274" s="52"/>
      <c r="BRC274" s="52"/>
      <c r="BRD274" s="52"/>
      <c r="BRE274" s="52"/>
      <c r="BRF274" s="52"/>
      <c r="BRG274" s="52"/>
      <c r="BRH274" s="52"/>
      <c r="BRI274" s="52"/>
      <c r="BRJ274" s="52"/>
      <c r="BRK274" s="52"/>
      <c r="BRL274" s="52"/>
      <c r="BRM274" s="52"/>
      <c r="BRN274" s="52"/>
      <c r="BRO274" s="52"/>
      <c r="BRP274" s="52"/>
      <c r="BRQ274" s="52"/>
      <c r="BRR274" s="52"/>
      <c r="BRS274" s="52"/>
      <c r="BRT274" s="52"/>
      <c r="BRU274" s="52"/>
      <c r="BRV274" s="52"/>
      <c r="BRW274" s="52"/>
      <c r="BRX274" s="52"/>
      <c r="BRY274" s="52"/>
      <c r="BRZ274" s="52"/>
      <c r="BSA274" s="52"/>
      <c r="BSB274" s="52"/>
      <c r="BSC274" s="52"/>
      <c r="BSD274" s="52"/>
      <c r="BSE274" s="52"/>
      <c r="BSF274" s="52"/>
      <c r="BSG274" s="52"/>
      <c r="BSH274" s="52"/>
      <c r="BSI274" s="52"/>
      <c r="BSJ274" s="52"/>
      <c r="BSK274" s="52"/>
      <c r="BSL274" s="52"/>
      <c r="BSM274" s="52"/>
      <c r="BSN274" s="52"/>
      <c r="BSO274" s="52"/>
      <c r="BSP274" s="52"/>
      <c r="BSQ274" s="52"/>
      <c r="BSR274" s="52"/>
      <c r="BSS274" s="52"/>
      <c r="BST274" s="52"/>
      <c r="BSU274" s="52"/>
      <c r="BSV274" s="52"/>
      <c r="BSW274" s="52"/>
      <c r="BSX274" s="52"/>
      <c r="BSY274" s="52"/>
      <c r="BSZ274" s="52"/>
      <c r="BTA274" s="52"/>
      <c r="BTB274" s="52"/>
      <c r="BTC274" s="52"/>
      <c r="BTD274" s="52"/>
      <c r="BTE274" s="52"/>
      <c r="BTF274" s="52"/>
      <c r="BTG274" s="52"/>
      <c r="BTH274" s="52"/>
      <c r="BTI274" s="52"/>
      <c r="BTJ274" s="52"/>
      <c r="BTK274" s="52"/>
      <c r="BTL274" s="52"/>
      <c r="BTM274" s="52"/>
      <c r="BTN274" s="52"/>
      <c r="BTO274" s="52"/>
      <c r="BTP274" s="52"/>
      <c r="BTQ274" s="52"/>
      <c r="BTR274" s="52"/>
      <c r="BTS274" s="52"/>
      <c r="BTT274" s="52"/>
      <c r="BTU274" s="52"/>
      <c r="BTV274" s="52"/>
      <c r="BTW274" s="52"/>
      <c r="BTX274" s="52"/>
      <c r="BTY274" s="52"/>
      <c r="BTZ274" s="52"/>
      <c r="BUA274" s="52"/>
      <c r="BUB274" s="52"/>
      <c r="BUC274" s="52"/>
      <c r="BUD274" s="52"/>
      <c r="BUE274" s="52"/>
      <c r="BUF274" s="52"/>
      <c r="BUG274" s="52"/>
      <c r="BUH274" s="52"/>
      <c r="BUI274" s="52"/>
      <c r="BUJ274" s="52"/>
      <c r="BUK274" s="52"/>
      <c r="BUL274" s="52"/>
      <c r="BUM274" s="52"/>
      <c r="BUN274" s="52"/>
      <c r="BUO274" s="52"/>
      <c r="BUP274" s="52"/>
      <c r="BUQ274" s="52"/>
      <c r="BUR274" s="52"/>
      <c r="BUS274" s="52"/>
      <c r="BUT274" s="52"/>
      <c r="BUU274" s="52"/>
      <c r="BUV274" s="52"/>
      <c r="BUW274" s="52"/>
      <c r="BUX274" s="52"/>
      <c r="BUY274" s="52"/>
      <c r="BUZ274" s="52"/>
      <c r="BVA274" s="52"/>
      <c r="BVB274" s="52"/>
      <c r="BVC274" s="52"/>
      <c r="BVD274" s="52"/>
      <c r="BVE274" s="52"/>
      <c r="BVF274" s="52"/>
      <c r="BVG274" s="52"/>
      <c r="BVH274" s="52"/>
      <c r="BVI274" s="52"/>
      <c r="BVJ274" s="52"/>
      <c r="BVK274" s="52"/>
      <c r="BVL274" s="52"/>
      <c r="BVM274" s="52"/>
      <c r="BVN274" s="52"/>
      <c r="BVO274" s="52"/>
      <c r="BVP274" s="52"/>
      <c r="BVQ274" s="52"/>
      <c r="BVR274" s="52"/>
      <c r="BVS274" s="52"/>
      <c r="BVT274" s="52"/>
      <c r="BVU274" s="52"/>
      <c r="BVV274" s="52"/>
      <c r="BVW274" s="52"/>
      <c r="BVX274" s="52"/>
      <c r="BVY274" s="52"/>
      <c r="BVZ274" s="52"/>
      <c r="BWA274" s="52"/>
      <c r="BWB274" s="52"/>
      <c r="BWC274" s="52"/>
      <c r="BWD274" s="52"/>
      <c r="BWE274" s="52"/>
      <c r="BWF274" s="52"/>
      <c r="BWG274" s="52"/>
      <c r="BWH274" s="52"/>
      <c r="BWI274" s="52"/>
      <c r="BWJ274" s="52"/>
      <c r="BWK274" s="52"/>
      <c r="BWL274" s="52"/>
      <c r="BWM274" s="52"/>
      <c r="BWN274" s="52"/>
      <c r="BWO274" s="52"/>
      <c r="BWP274" s="52"/>
      <c r="BWQ274" s="52"/>
      <c r="BWR274" s="52"/>
      <c r="BWS274" s="52"/>
      <c r="BWT274" s="52"/>
      <c r="BWU274" s="52"/>
      <c r="BWV274" s="52"/>
      <c r="BWW274" s="52"/>
      <c r="BWX274" s="52"/>
      <c r="BWY274" s="52"/>
      <c r="BWZ274" s="52"/>
      <c r="BXA274" s="52"/>
      <c r="BXB274" s="52"/>
      <c r="BXC274" s="52"/>
      <c r="BXD274" s="52"/>
      <c r="BXE274" s="52"/>
      <c r="BXF274" s="52"/>
      <c r="BXG274" s="52"/>
      <c r="BXH274" s="52"/>
      <c r="BXI274" s="52"/>
      <c r="BXJ274" s="52"/>
      <c r="BXK274" s="52"/>
      <c r="BXL274" s="52"/>
      <c r="BXM274" s="52"/>
      <c r="BXN274" s="52"/>
      <c r="BXO274" s="52"/>
      <c r="BXP274" s="52"/>
      <c r="BXQ274" s="52"/>
      <c r="BXR274" s="52"/>
      <c r="BXS274" s="52"/>
      <c r="BXT274" s="52"/>
      <c r="BXU274" s="52"/>
      <c r="BXV274" s="52"/>
      <c r="BXW274" s="52"/>
      <c r="BXX274" s="52"/>
      <c r="BXY274" s="52"/>
      <c r="BXZ274" s="52"/>
      <c r="BYA274" s="52"/>
      <c r="BYB274" s="52"/>
      <c r="BYC274" s="52"/>
      <c r="BYD274" s="52"/>
      <c r="BYE274" s="52"/>
      <c r="BYF274" s="52"/>
      <c r="BYG274" s="52"/>
      <c r="BYH274" s="52"/>
      <c r="BYI274" s="52"/>
      <c r="BYJ274" s="52"/>
      <c r="BYK274" s="52"/>
      <c r="BYL274" s="52"/>
      <c r="BYM274" s="52"/>
      <c r="BYN274" s="52"/>
      <c r="BYO274" s="52"/>
      <c r="BYP274" s="52"/>
      <c r="BYQ274" s="52"/>
      <c r="BYR274" s="52"/>
      <c r="BYS274" s="52"/>
      <c r="BYT274" s="52"/>
      <c r="BYU274" s="52"/>
      <c r="BYV274" s="52"/>
      <c r="BYW274" s="52"/>
      <c r="BYX274" s="52"/>
      <c r="BYY274" s="52"/>
      <c r="BYZ274" s="52"/>
      <c r="BZA274" s="52"/>
      <c r="BZB274" s="52"/>
      <c r="BZC274" s="52"/>
      <c r="BZD274" s="52"/>
      <c r="BZE274" s="52"/>
      <c r="BZF274" s="52"/>
      <c r="BZG274" s="52"/>
      <c r="BZH274" s="52"/>
      <c r="BZI274" s="52"/>
      <c r="BZJ274" s="52"/>
      <c r="BZK274" s="52"/>
      <c r="BZL274" s="52"/>
      <c r="BZM274" s="52"/>
      <c r="BZN274" s="52"/>
      <c r="BZO274" s="52"/>
      <c r="BZP274" s="52"/>
      <c r="BZQ274" s="52"/>
      <c r="BZR274" s="52"/>
      <c r="BZS274" s="52"/>
      <c r="BZT274" s="52"/>
      <c r="BZU274" s="52"/>
      <c r="BZV274" s="52"/>
      <c r="BZW274" s="52"/>
      <c r="BZX274" s="52"/>
      <c r="BZY274" s="52"/>
      <c r="BZZ274" s="52"/>
      <c r="CAA274" s="52"/>
      <c r="CAB274" s="52"/>
      <c r="CAC274" s="52"/>
      <c r="CAD274" s="52"/>
      <c r="CAE274" s="52"/>
      <c r="CAF274" s="52"/>
      <c r="CAG274" s="52"/>
      <c r="CAH274" s="52"/>
      <c r="CAI274" s="52"/>
      <c r="CAJ274" s="52"/>
      <c r="CAK274" s="52"/>
      <c r="CAL274" s="52"/>
      <c r="CAM274" s="52"/>
      <c r="CAN274" s="52"/>
      <c r="CAO274" s="52"/>
      <c r="CAP274" s="52"/>
      <c r="CAQ274" s="52"/>
      <c r="CAR274" s="52"/>
      <c r="CAS274" s="52"/>
      <c r="CAT274" s="52"/>
      <c r="CAU274" s="52"/>
      <c r="CAV274" s="52"/>
      <c r="CAW274" s="52"/>
      <c r="CAX274" s="52"/>
      <c r="CAY274" s="52"/>
      <c r="CAZ274" s="52"/>
      <c r="CBA274" s="52"/>
      <c r="CBB274" s="52"/>
      <c r="CBC274" s="52"/>
      <c r="CBD274" s="52"/>
      <c r="CBE274" s="52"/>
      <c r="CBF274" s="52"/>
      <c r="CBG274" s="52"/>
      <c r="CBH274" s="52"/>
      <c r="CBI274" s="52"/>
      <c r="CBJ274" s="52"/>
      <c r="CBK274" s="52"/>
      <c r="CBL274" s="52"/>
      <c r="CBM274" s="52"/>
      <c r="CBN274" s="52"/>
      <c r="CBO274" s="52"/>
      <c r="CBP274" s="52"/>
      <c r="CBQ274" s="52"/>
      <c r="CBR274" s="52"/>
      <c r="CBS274" s="52"/>
      <c r="CBT274" s="52"/>
      <c r="CBU274" s="52"/>
      <c r="CBV274" s="52"/>
      <c r="CBW274" s="52"/>
      <c r="CBX274" s="52"/>
      <c r="CBY274" s="52"/>
      <c r="CBZ274" s="52"/>
      <c r="CCA274" s="52"/>
      <c r="CCB274" s="52"/>
      <c r="CCC274" s="52"/>
      <c r="CCD274" s="52"/>
      <c r="CCE274" s="52"/>
      <c r="CCF274" s="52"/>
      <c r="CCG274" s="52"/>
      <c r="CCH274" s="52"/>
      <c r="CCI274" s="52"/>
      <c r="CCJ274" s="52"/>
      <c r="CCK274" s="52"/>
      <c r="CCL274" s="52"/>
      <c r="CCM274" s="52"/>
      <c r="CCN274" s="52"/>
      <c r="CCO274" s="52"/>
      <c r="CCP274" s="52"/>
      <c r="CCQ274" s="52"/>
      <c r="CCR274" s="52"/>
      <c r="CCS274" s="52"/>
      <c r="CCT274" s="52"/>
      <c r="CCU274" s="52"/>
      <c r="CCV274" s="52"/>
      <c r="CCW274" s="52"/>
      <c r="CCX274" s="52"/>
      <c r="CCY274" s="52"/>
      <c r="CCZ274" s="52"/>
      <c r="CDA274" s="52"/>
      <c r="CDB274" s="52"/>
      <c r="CDC274" s="52"/>
      <c r="CDD274" s="52"/>
      <c r="CDE274" s="52"/>
      <c r="CDF274" s="52"/>
      <c r="CDG274" s="52"/>
      <c r="CDH274" s="52"/>
      <c r="CDI274" s="52"/>
      <c r="CDJ274" s="52"/>
      <c r="CDK274" s="52"/>
      <c r="CDL274" s="52"/>
      <c r="CDM274" s="52"/>
      <c r="CDN274" s="52"/>
      <c r="CDO274" s="52"/>
      <c r="CDP274" s="52"/>
      <c r="CDQ274" s="52"/>
      <c r="CDR274" s="52"/>
      <c r="CDS274" s="52"/>
      <c r="CDT274" s="52"/>
      <c r="CDU274" s="52"/>
      <c r="CDV274" s="52"/>
      <c r="CDW274" s="52"/>
      <c r="CDX274" s="52"/>
      <c r="CDY274" s="52"/>
      <c r="CDZ274" s="52"/>
      <c r="CEA274" s="52"/>
      <c r="CEB274" s="52"/>
      <c r="CEC274" s="52"/>
      <c r="CED274" s="52"/>
      <c r="CEE274" s="52"/>
      <c r="CEF274" s="52"/>
      <c r="CEG274" s="52"/>
      <c r="CEH274" s="52"/>
      <c r="CEI274" s="52"/>
      <c r="CEJ274" s="52"/>
      <c r="CEK274" s="52"/>
      <c r="CEL274" s="52"/>
      <c r="CEM274" s="52"/>
      <c r="CEN274" s="52"/>
      <c r="CEO274" s="52"/>
      <c r="CEP274" s="52"/>
      <c r="CEQ274" s="52"/>
      <c r="CER274" s="52"/>
      <c r="CES274" s="52"/>
      <c r="CET274" s="52"/>
      <c r="CEU274" s="52"/>
      <c r="CEV274" s="52"/>
      <c r="CEW274" s="52"/>
      <c r="CEX274" s="52"/>
      <c r="CEY274" s="52"/>
      <c r="CEZ274" s="52"/>
      <c r="CFA274" s="52"/>
      <c r="CFB274" s="52"/>
      <c r="CFC274" s="52"/>
      <c r="CFD274" s="52"/>
      <c r="CFE274" s="52"/>
      <c r="CFF274" s="52"/>
      <c r="CFG274" s="52"/>
      <c r="CFH274" s="52"/>
      <c r="CFI274" s="52"/>
      <c r="CFJ274" s="52"/>
      <c r="CFK274" s="52"/>
      <c r="CFL274" s="52"/>
      <c r="CFM274" s="52"/>
      <c r="CFN274" s="52"/>
      <c r="CFO274" s="52"/>
      <c r="CFP274" s="52"/>
      <c r="CFQ274" s="52"/>
      <c r="CFR274" s="52"/>
      <c r="CFS274" s="52"/>
      <c r="CFT274" s="52"/>
      <c r="CFU274" s="52"/>
      <c r="CFV274" s="52"/>
      <c r="CFW274" s="52"/>
      <c r="CFX274" s="52"/>
      <c r="CFY274" s="52"/>
      <c r="CFZ274" s="52"/>
      <c r="CGA274" s="52"/>
      <c r="CGB274" s="52"/>
      <c r="CGC274" s="52"/>
      <c r="CGD274" s="52"/>
      <c r="CGE274" s="52"/>
      <c r="CGF274" s="52"/>
      <c r="CGG274" s="52"/>
      <c r="CGH274" s="52"/>
      <c r="CGI274" s="52"/>
      <c r="CGJ274" s="52"/>
      <c r="CGK274" s="52"/>
      <c r="CGL274" s="52"/>
      <c r="CGM274" s="52"/>
      <c r="CGN274" s="52"/>
      <c r="CGO274" s="52"/>
      <c r="CGP274" s="52"/>
      <c r="CGQ274" s="52"/>
      <c r="CGR274" s="52"/>
      <c r="CGS274" s="52"/>
      <c r="CGT274" s="52"/>
      <c r="CGU274" s="52"/>
      <c r="CGV274" s="52"/>
      <c r="CGW274" s="52"/>
      <c r="CGX274" s="52"/>
      <c r="CGY274" s="52"/>
      <c r="CGZ274" s="52"/>
      <c r="CHA274" s="52"/>
      <c r="CHB274" s="52"/>
      <c r="CHC274" s="52"/>
      <c r="CHD274" s="52"/>
      <c r="CHE274" s="52"/>
      <c r="CHF274" s="52"/>
      <c r="CHG274" s="52"/>
      <c r="CHH274" s="52"/>
      <c r="CHI274" s="52"/>
      <c r="CHJ274" s="52"/>
      <c r="CHK274" s="52"/>
      <c r="CHL274" s="52"/>
      <c r="CHM274" s="52"/>
      <c r="CHN274" s="52"/>
      <c r="CHO274" s="52"/>
      <c r="CHP274" s="52"/>
      <c r="CHQ274" s="52"/>
      <c r="CHR274" s="52"/>
      <c r="CHS274" s="52"/>
      <c r="CHT274" s="52"/>
      <c r="CHU274" s="52"/>
      <c r="CHV274" s="52"/>
      <c r="CHW274" s="52"/>
      <c r="CHX274" s="52"/>
      <c r="CHY274" s="52"/>
      <c r="CHZ274" s="52"/>
      <c r="CIA274" s="52"/>
      <c r="CIB274" s="52"/>
      <c r="CIC274" s="52"/>
      <c r="CID274" s="52"/>
      <c r="CIE274" s="52"/>
      <c r="CIF274" s="52"/>
      <c r="CIG274" s="52"/>
      <c r="CIH274" s="52"/>
      <c r="CII274" s="52"/>
      <c r="CIJ274" s="52"/>
      <c r="CIK274" s="52"/>
      <c r="CIL274" s="52"/>
      <c r="CIM274" s="52"/>
      <c r="CIN274" s="52"/>
      <c r="CIO274" s="52"/>
      <c r="CIP274" s="52"/>
      <c r="CIQ274" s="52"/>
      <c r="CIR274" s="52"/>
      <c r="CIS274" s="52"/>
      <c r="CIT274" s="52"/>
      <c r="CIU274" s="52"/>
      <c r="CIV274" s="52"/>
      <c r="CIW274" s="52"/>
      <c r="CIX274" s="52"/>
      <c r="CIY274" s="52"/>
      <c r="CIZ274" s="52"/>
      <c r="CJA274" s="52"/>
      <c r="CJB274" s="52"/>
      <c r="CJC274" s="52"/>
      <c r="CJD274" s="52"/>
      <c r="CJE274" s="52"/>
      <c r="CJF274" s="52"/>
      <c r="CJG274" s="52"/>
      <c r="CJH274" s="52"/>
      <c r="CJI274" s="52"/>
      <c r="CJJ274" s="52"/>
      <c r="CJK274" s="52"/>
      <c r="CJL274" s="52"/>
      <c r="CJM274" s="52"/>
      <c r="CJN274" s="52"/>
      <c r="CJO274" s="52"/>
      <c r="CJP274" s="52"/>
      <c r="CJQ274" s="52"/>
      <c r="CJR274" s="52"/>
      <c r="CJS274" s="52"/>
      <c r="CJT274" s="52"/>
      <c r="CJU274" s="52"/>
      <c r="CJV274" s="52"/>
      <c r="CJW274" s="52"/>
      <c r="CJX274" s="52"/>
      <c r="CJY274" s="52"/>
      <c r="CJZ274" s="52"/>
      <c r="CKA274" s="52"/>
      <c r="CKB274" s="52"/>
      <c r="CKC274" s="52"/>
      <c r="CKD274" s="52"/>
      <c r="CKE274" s="52"/>
      <c r="CKF274" s="52"/>
      <c r="CKG274" s="52"/>
      <c r="CKH274" s="52"/>
      <c r="CKI274" s="52"/>
      <c r="CKJ274" s="52"/>
      <c r="CKK274" s="52"/>
      <c r="CKL274" s="52"/>
      <c r="CKM274" s="52"/>
      <c r="CKN274" s="52"/>
      <c r="CKO274" s="52"/>
      <c r="CKP274" s="52"/>
      <c r="CKQ274" s="52"/>
      <c r="CKR274" s="52"/>
      <c r="CKS274" s="52"/>
      <c r="CKT274" s="52"/>
      <c r="CKU274" s="52"/>
      <c r="CKV274" s="52"/>
      <c r="CKW274" s="52"/>
      <c r="CKX274" s="52"/>
      <c r="CKY274" s="52"/>
      <c r="CKZ274" s="52"/>
      <c r="CLA274" s="52"/>
      <c r="CLB274" s="52"/>
      <c r="CLC274" s="52"/>
      <c r="CLD274" s="52"/>
      <c r="CLE274" s="52"/>
      <c r="CLF274" s="52"/>
      <c r="CLG274" s="52"/>
      <c r="CLH274" s="52"/>
      <c r="CLI274" s="52"/>
      <c r="CLJ274" s="52"/>
      <c r="CLK274" s="52"/>
      <c r="CLL274" s="52"/>
      <c r="CLM274" s="52"/>
      <c r="CLN274" s="52"/>
      <c r="CLO274" s="52"/>
      <c r="CLP274" s="52"/>
      <c r="CLQ274" s="52"/>
      <c r="CLR274" s="52"/>
      <c r="CLS274" s="52"/>
      <c r="CLT274" s="52"/>
      <c r="CLU274" s="52"/>
      <c r="CLV274" s="52"/>
      <c r="CLW274" s="52"/>
      <c r="CLX274" s="52"/>
      <c r="CLY274" s="52"/>
      <c r="CLZ274" s="52"/>
      <c r="CMA274" s="52"/>
      <c r="CMB274" s="52"/>
      <c r="CMC274" s="52"/>
      <c r="CMD274" s="52"/>
      <c r="CME274" s="52"/>
      <c r="CMF274" s="52"/>
      <c r="CMG274" s="52"/>
      <c r="CMH274" s="52"/>
      <c r="CMI274" s="52"/>
      <c r="CMJ274" s="52"/>
      <c r="CMK274" s="52"/>
      <c r="CML274" s="52"/>
      <c r="CMM274" s="52"/>
      <c r="CMN274" s="52"/>
      <c r="CMO274" s="52"/>
      <c r="CMP274" s="52"/>
      <c r="CMQ274" s="52"/>
      <c r="CMR274" s="52"/>
      <c r="CMS274" s="52"/>
      <c r="CMT274" s="52"/>
      <c r="CMU274" s="52"/>
      <c r="CMV274" s="52"/>
      <c r="CMW274" s="52"/>
      <c r="CMX274" s="52"/>
      <c r="CMY274" s="52"/>
      <c r="CMZ274" s="52"/>
      <c r="CNA274" s="52"/>
      <c r="CNB274" s="52"/>
      <c r="CNC274" s="52"/>
      <c r="CND274" s="52"/>
      <c r="CNE274" s="52"/>
      <c r="CNF274" s="52"/>
      <c r="CNG274" s="52"/>
      <c r="CNH274" s="52"/>
      <c r="CNI274" s="52"/>
      <c r="CNJ274" s="52"/>
      <c r="CNK274" s="52"/>
      <c r="CNL274" s="52"/>
      <c r="CNM274" s="52"/>
      <c r="CNN274" s="52"/>
      <c r="CNO274" s="52"/>
      <c r="CNP274" s="52"/>
      <c r="CNQ274" s="52"/>
      <c r="CNR274" s="52"/>
      <c r="CNS274" s="52"/>
      <c r="CNT274" s="52"/>
      <c r="CNU274" s="52"/>
      <c r="CNV274" s="52"/>
      <c r="CNW274" s="52"/>
      <c r="CNX274" s="52"/>
      <c r="CNY274" s="52"/>
      <c r="CNZ274" s="52"/>
      <c r="COA274" s="52"/>
      <c r="COB274" s="52"/>
      <c r="COC274" s="52"/>
      <c r="COD274" s="52"/>
      <c r="COE274" s="52"/>
      <c r="COF274" s="52"/>
      <c r="COG274" s="52"/>
      <c r="COH274" s="52"/>
      <c r="COI274" s="52"/>
      <c r="COJ274" s="52"/>
      <c r="COK274" s="52"/>
      <c r="COL274" s="52"/>
      <c r="COM274" s="52"/>
      <c r="CON274" s="52"/>
      <c r="COO274" s="52"/>
      <c r="COP274" s="52"/>
      <c r="COQ274" s="52"/>
      <c r="COR274" s="52"/>
      <c r="COS274" s="52"/>
      <c r="COT274" s="52"/>
      <c r="COU274" s="52"/>
      <c r="COV274" s="52"/>
      <c r="COW274" s="52"/>
      <c r="COX274" s="52"/>
      <c r="COY274" s="52"/>
      <c r="COZ274" s="52"/>
      <c r="CPA274" s="52"/>
      <c r="CPB274" s="52"/>
      <c r="CPC274" s="52"/>
      <c r="CPD274" s="52"/>
      <c r="CPE274" s="52"/>
      <c r="CPF274" s="52"/>
      <c r="CPG274" s="52"/>
      <c r="CPH274" s="52"/>
      <c r="CPI274" s="52"/>
      <c r="CPJ274" s="52"/>
      <c r="CPK274" s="52"/>
      <c r="CPL274" s="52"/>
      <c r="CPM274" s="52"/>
      <c r="CPN274" s="52"/>
      <c r="CPO274" s="52"/>
      <c r="CPP274" s="52"/>
      <c r="CPQ274" s="52"/>
      <c r="CPR274" s="52"/>
      <c r="CPS274" s="52"/>
      <c r="CPT274" s="52"/>
      <c r="CPU274" s="52"/>
      <c r="CPV274" s="52"/>
      <c r="CPW274" s="52"/>
      <c r="CPX274" s="52"/>
      <c r="CPY274" s="52"/>
      <c r="CPZ274" s="52"/>
      <c r="CQA274" s="52"/>
      <c r="CQB274" s="52"/>
      <c r="CQC274" s="52"/>
      <c r="CQD274" s="52"/>
      <c r="CQE274" s="52"/>
      <c r="CQF274" s="52"/>
      <c r="CQG274" s="52"/>
      <c r="CQH274" s="52"/>
      <c r="CQI274" s="52"/>
      <c r="CQJ274" s="52"/>
      <c r="CQK274" s="52"/>
      <c r="CQL274" s="52"/>
      <c r="CQM274" s="52"/>
      <c r="CQN274" s="52"/>
      <c r="CQO274" s="52"/>
      <c r="CQP274" s="52"/>
      <c r="CQQ274" s="52"/>
      <c r="CQR274" s="52"/>
      <c r="CQS274" s="52"/>
      <c r="CQT274" s="52"/>
      <c r="CQU274" s="52"/>
      <c r="CQV274" s="52"/>
      <c r="CQW274" s="52"/>
      <c r="CQX274" s="52"/>
      <c r="CQY274" s="52"/>
      <c r="CQZ274" s="52"/>
      <c r="CRA274" s="52"/>
      <c r="CRB274" s="52"/>
      <c r="CRC274" s="52"/>
      <c r="CRD274" s="52"/>
      <c r="CRE274" s="52"/>
      <c r="CRF274" s="52"/>
      <c r="CRG274" s="52"/>
      <c r="CRH274" s="52"/>
      <c r="CRI274" s="52"/>
      <c r="CRJ274" s="52"/>
      <c r="CRK274" s="52"/>
      <c r="CRL274" s="52"/>
      <c r="CRM274" s="52"/>
      <c r="CRN274" s="52"/>
      <c r="CRO274" s="52"/>
      <c r="CRP274" s="52"/>
      <c r="CRQ274" s="52"/>
      <c r="CRR274" s="52"/>
      <c r="CRS274" s="52"/>
      <c r="CRT274" s="52"/>
      <c r="CRU274" s="52"/>
      <c r="CRV274" s="52"/>
      <c r="CRW274" s="52"/>
      <c r="CRX274" s="52"/>
      <c r="CRY274" s="52"/>
      <c r="CRZ274" s="52"/>
      <c r="CSA274" s="52"/>
      <c r="CSB274" s="52"/>
      <c r="CSC274" s="52"/>
      <c r="CSD274" s="52"/>
      <c r="CSE274" s="52"/>
      <c r="CSF274" s="52"/>
      <c r="CSG274" s="52"/>
      <c r="CSH274" s="52"/>
      <c r="CSI274" s="52"/>
      <c r="CSJ274" s="52"/>
      <c r="CSK274" s="52"/>
      <c r="CSL274" s="52"/>
      <c r="CSM274" s="52"/>
      <c r="CSN274" s="52"/>
      <c r="CSO274" s="52"/>
      <c r="CSP274" s="52"/>
      <c r="CSQ274" s="52"/>
      <c r="CSR274" s="52"/>
      <c r="CSS274" s="52"/>
      <c r="CST274" s="52"/>
      <c r="CSU274" s="52"/>
      <c r="CSV274" s="52"/>
      <c r="CSW274" s="52"/>
      <c r="CSX274" s="52"/>
      <c r="CSY274" s="52"/>
      <c r="CSZ274" s="52"/>
      <c r="CTA274" s="52"/>
      <c r="CTB274" s="52"/>
      <c r="CTC274" s="52"/>
      <c r="CTD274" s="52"/>
      <c r="CTE274" s="52"/>
      <c r="CTF274" s="52"/>
      <c r="CTG274" s="52"/>
      <c r="CTH274" s="52"/>
      <c r="CTI274" s="52"/>
      <c r="CTJ274" s="52"/>
      <c r="CTK274" s="52"/>
      <c r="CTL274" s="52"/>
      <c r="CTM274" s="52"/>
      <c r="CTN274" s="52"/>
      <c r="CTO274" s="52"/>
      <c r="CTP274" s="52"/>
      <c r="CTQ274" s="52"/>
      <c r="CTR274" s="52"/>
      <c r="CTS274" s="52"/>
      <c r="CTT274" s="52"/>
      <c r="CTU274" s="52"/>
      <c r="CTV274" s="52"/>
      <c r="CTW274" s="52"/>
      <c r="CTX274" s="52"/>
      <c r="CTY274" s="52"/>
      <c r="CTZ274" s="52"/>
      <c r="CUA274" s="52"/>
      <c r="CUB274" s="52"/>
      <c r="CUC274" s="52"/>
      <c r="CUD274" s="52"/>
      <c r="CUE274" s="52"/>
      <c r="CUF274" s="52"/>
      <c r="CUG274" s="52"/>
      <c r="CUH274" s="52"/>
      <c r="CUI274" s="52"/>
      <c r="CUJ274" s="52"/>
      <c r="CUK274" s="52"/>
      <c r="CUL274" s="52"/>
      <c r="CUM274" s="52"/>
      <c r="CUN274" s="52"/>
      <c r="CUO274" s="52"/>
      <c r="CUP274" s="52"/>
      <c r="CUQ274" s="52"/>
      <c r="CUR274" s="52"/>
      <c r="CUS274" s="52"/>
      <c r="CUT274" s="52"/>
      <c r="CUU274" s="52"/>
      <c r="CUV274" s="52"/>
      <c r="CUW274" s="52"/>
      <c r="CUX274" s="52"/>
      <c r="CUY274" s="52"/>
      <c r="CUZ274" s="52"/>
      <c r="CVA274" s="52"/>
      <c r="CVB274" s="52"/>
      <c r="CVC274" s="52"/>
      <c r="CVD274" s="52"/>
      <c r="CVE274" s="52"/>
      <c r="CVF274" s="52"/>
      <c r="CVG274" s="52"/>
      <c r="CVH274" s="52"/>
      <c r="CVI274" s="52"/>
      <c r="CVJ274" s="52"/>
      <c r="CVK274" s="52"/>
      <c r="CVL274" s="52"/>
      <c r="CVM274" s="52"/>
      <c r="CVN274" s="52"/>
      <c r="CVO274" s="52"/>
      <c r="CVP274" s="52"/>
      <c r="CVQ274" s="52"/>
      <c r="CVR274" s="52"/>
      <c r="CVS274" s="52"/>
      <c r="CVT274" s="52"/>
      <c r="CVU274" s="52"/>
      <c r="CVV274" s="52"/>
      <c r="CVW274" s="52"/>
      <c r="CVX274" s="52"/>
      <c r="CVY274" s="52"/>
      <c r="CVZ274" s="52"/>
      <c r="CWA274" s="52"/>
      <c r="CWB274" s="52"/>
      <c r="CWC274" s="52"/>
      <c r="CWD274" s="52"/>
      <c r="CWE274" s="52"/>
      <c r="CWF274" s="52"/>
      <c r="CWG274" s="52"/>
      <c r="CWH274" s="52"/>
      <c r="CWI274" s="52"/>
      <c r="CWJ274" s="52"/>
      <c r="CWK274" s="52"/>
      <c r="CWL274" s="52"/>
      <c r="CWM274" s="52"/>
      <c r="CWN274" s="52"/>
      <c r="CWO274" s="52"/>
      <c r="CWP274" s="52"/>
      <c r="CWQ274" s="52"/>
      <c r="CWR274" s="52"/>
      <c r="CWS274" s="52"/>
      <c r="CWT274" s="52"/>
      <c r="CWU274" s="52"/>
      <c r="CWV274" s="52"/>
      <c r="CWW274" s="52"/>
      <c r="CWX274" s="52"/>
      <c r="CWY274" s="52"/>
      <c r="CWZ274" s="52"/>
      <c r="CXA274" s="52"/>
      <c r="CXB274" s="52"/>
      <c r="CXC274" s="52"/>
      <c r="CXD274" s="52"/>
      <c r="CXE274" s="52"/>
      <c r="CXF274" s="52"/>
      <c r="CXG274" s="52"/>
      <c r="CXH274" s="52"/>
      <c r="CXI274" s="52"/>
      <c r="CXJ274" s="52"/>
      <c r="CXK274" s="52"/>
      <c r="CXL274" s="52"/>
      <c r="CXM274" s="52"/>
      <c r="CXN274" s="52"/>
      <c r="CXO274" s="52"/>
      <c r="CXP274" s="52"/>
      <c r="CXQ274" s="52"/>
      <c r="CXR274" s="52"/>
      <c r="CXS274" s="52"/>
      <c r="CXT274" s="52"/>
      <c r="CXU274" s="52"/>
      <c r="CXV274" s="52"/>
      <c r="CXW274" s="52"/>
      <c r="CXX274" s="52"/>
      <c r="CXY274" s="52"/>
      <c r="CXZ274" s="52"/>
      <c r="CYA274" s="52"/>
      <c r="CYB274" s="52"/>
      <c r="CYC274" s="52"/>
      <c r="CYD274" s="52"/>
      <c r="CYE274" s="52"/>
      <c r="CYF274" s="52"/>
      <c r="CYG274" s="52"/>
      <c r="CYH274" s="52"/>
      <c r="CYI274" s="52"/>
      <c r="CYJ274" s="52"/>
      <c r="CYK274" s="52"/>
      <c r="CYL274" s="52"/>
      <c r="CYM274" s="52"/>
      <c r="CYN274" s="52"/>
      <c r="CYO274" s="52"/>
      <c r="CYP274" s="52"/>
      <c r="CYQ274" s="52"/>
      <c r="CYR274" s="52"/>
      <c r="CYS274" s="52"/>
      <c r="CYT274" s="52"/>
      <c r="CYU274" s="52"/>
      <c r="CYV274" s="52"/>
      <c r="CYW274" s="52"/>
      <c r="CYX274" s="52"/>
      <c r="CYY274" s="52"/>
      <c r="CYZ274" s="52"/>
      <c r="CZA274" s="52"/>
      <c r="CZB274" s="52"/>
      <c r="CZC274" s="52"/>
      <c r="CZD274" s="52"/>
      <c r="CZE274" s="52"/>
      <c r="CZF274" s="52"/>
      <c r="CZG274" s="52"/>
      <c r="CZH274" s="52"/>
      <c r="CZI274" s="52"/>
      <c r="CZJ274" s="52"/>
      <c r="CZK274" s="52"/>
      <c r="CZL274" s="52"/>
      <c r="CZM274" s="52"/>
      <c r="CZN274" s="52"/>
      <c r="CZO274" s="52"/>
      <c r="CZP274" s="52"/>
      <c r="CZQ274" s="52"/>
      <c r="CZR274" s="52"/>
      <c r="CZS274" s="52"/>
      <c r="CZT274" s="52"/>
      <c r="CZU274" s="52"/>
      <c r="CZV274" s="52"/>
      <c r="CZW274" s="52"/>
      <c r="CZX274" s="52"/>
      <c r="CZY274" s="52"/>
      <c r="CZZ274" s="52"/>
      <c r="DAA274" s="52"/>
      <c r="DAB274" s="52"/>
      <c r="DAC274" s="52"/>
      <c r="DAD274" s="52"/>
      <c r="DAE274" s="52"/>
      <c r="DAF274" s="52"/>
      <c r="DAG274" s="52"/>
      <c r="DAH274" s="52"/>
      <c r="DAI274" s="52"/>
      <c r="DAJ274" s="52"/>
      <c r="DAK274" s="52"/>
      <c r="DAL274" s="52"/>
      <c r="DAM274" s="52"/>
      <c r="DAN274" s="52"/>
      <c r="DAO274" s="52"/>
      <c r="DAP274" s="52"/>
      <c r="DAQ274" s="52"/>
      <c r="DAR274" s="52"/>
      <c r="DAS274" s="52"/>
      <c r="DAT274" s="52"/>
      <c r="DAU274" s="52"/>
      <c r="DAV274" s="52"/>
      <c r="DAW274" s="52"/>
      <c r="DAX274" s="52"/>
      <c r="DAY274" s="52"/>
      <c r="DAZ274" s="52"/>
      <c r="DBA274" s="52"/>
      <c r="DBB274" s="52"/>
      <c r="DBC274" s="52"/>
      <c r="DBD274" s="52"/>
      <c r="DBE274" s="52"/>
      <c r="DBF274" s="52"/>
      <c r="DBG274" s="52"/>
      <c r="DBH274" s="52"/>
      <c r="DBI274" s="52"/>
      <c r="DBJ274" s="52"/>
      <c r="DBK274" s="52"/>
      <c r="DBL274" s="52"/>
      <c r="DBM274" s="52"/>
      <c r="DBN274" s="52"/>
      <c r="DBO274" s="52"/>
      <c r="DBP274" s="52"/>
      <c r="DBQ274" s="52"/>
      <c r="DBR274" s="52"/>
      <c r="DBS274" s="52"/>
      <c r="DBT274" s="52"/>
      <c r="DBU274" s="52"/>
      <c r="DBV274" s="52"/>
      <c r="DBW274" s="52"/>
      <c r="DBX274" s="52"/>
      <c r="DBY274" s="52"/>
      <c r="DBZ274" s="52"/>
      <c r="DCA274" s="52"/>
      <c r="DCB274" s="52"/>
      <c r="DCC274" s="52"/>
      <c r="DCD274" s="52"/>
      <c r="DCE274" s="52"/>
      <c r="DCF274" s="52"/>
      <c r="DCG274" s="52"/>
      <c r="DCH274" s="52"/>
      <c r="DCI274" s="52"/>
      <c r="DCJ274" s="52"/>
      <c r="DCK274" s="52"/>
      <c r="DCL274" s="52"/>
      <c r="DCM274" s="52"/>
      <c r="DCN274" s="52"/>
      <c r="DCO274" s="52"/>
      <c r="DCP274" s="52"/>
      <c r="DCQ274" s="52"/>
      <c r="DCR274" s="52"/>
      <c r="DCS274" s="52"/>
      <c r="DCT274" s="52"/>
      <c r="DCU274" s="52"/>
      <c r="DCV274" s="52"/>
      <c r="DCW274" s="52"/>
      <c r="DCX274" s="52"/>
      <c r="DCY274" s="52"/>
      <c r="DCZ274" s="52"/>
      <c r="DDA274" s="52"/>
      <c r="DDB274" s="52"/>
      <c r="DDC274" s="52"/>
      <c r="DDD274" s="52"/>
      <c r="DDE274" s="52"/>
      <c r="DDF274" s="52"/>
      <c r="DDG274" s="52"/>
      <c r="DDH274" s="52"/>
      <c r="DDI274" s="52"/>
      <c r="DDJ274" s="52"/>
      <c r="DDK274" s="52"/>
      <c r="DDL274" s="52"/>
      <c r="DDM274" s="52"/>
      <c r="DDN274" s="52"/>
      <c r="DDO274" s="52"/>
      <c r="DDP274" s="52"/>
      <c r="DDQ274" s="52"/>
      <c r="DDR274" s="52"/>
      <c r="DDS274" s="52"/>
      <c r="DDT274" s="52"/>
      <c r="DDU274" s="52"/>
      <c r="DDV274" s="52"/>
      <c r="DDW274" s="52"/>
      <c r="DDX274" s="52"/>
      <c r="DDY274" s="52"/>
      <c r="DDZ274" s="52"/>
      <c r="DEA274" s="52"/>
      <c r="DEB274" s="52"/>
      <c r="DEC274" s="52"/>
      <c r="DED274" s="52"/>
      <c r="DEE274" s="52"/>
      <c r="DEF274" s="52"/>
      <c r="DEG274" s="52"/>
      <c r="DEH274" s="52"/>
      <c r="DEI274" s="52"/>
      <c r="DEJ274" s="52"/>
      <c r="DEK274" s="52"/>
      <c r="DEL274" s="52"/>
      <c r="DEM274" s="52"/>
      <c r="DEN274" s="52"/>
      <c r="DEO274" s="52"/>
      <c r="DEP274" s="52"/>
      <c r="DEQ274" s="52"/>
      <c r="DER274" s="52"/>
      <c r="DES274" s="52"/>
      <c r="DET274" s="52"/>
      <c r="DEU274" s="52"/>
      <c r="DEV274" s="52"/>
      <c r="DEW274" s="52"/>
      <c r="DEX274" s="52"/>
      <c r="DEY274" s="52"/>
      <c r="DEZ274" s="52"/>
      <c r="DFA274" s="52"/>
      <c r="DFB274" s="52"/>
      <c r="DFC274" s="52"/>
      <c r="DFD274" s="52"/>
      <c r="DFE274" s="52"/>
      <c r="DFF274" s="52"/>
      <c r="DFG274" s="52"/>
      <c r="DFH274" s="52"/>
      <c r="DFI274" s="52"/>
      <c r="DFJ274" s="52"/>
      <c r="DFK274" s="52"/>
      <c r="DFL274" s="52"/>
      <c r="DFM274" s="52"/>
      <c r="DFN274" s="52"/>
      <c r="DFO274" s="52"/>
      <c r="DFP274" s="52"/>
      <c r="DFQ274" s="52"/>
      <c r="DFR274" s="52"/>
      <c r="DFS274" s="52"/>
      <c r="DFT274" s="52"/>
      <c r="DFU274" s="52"/>
      <c r="DFV274" s="52"/>
      <c r="DFW274" s="52"/>
      <c r="DFX274" s="52"/>
      <c r="DFY274" s="52"/>
      <c r="DFZ274" s="52"/>
      <c r="DGA274" s="52"/>
      <c r="DGB274" s="52"/>
      <c r="DGC274" s="52"/>
      <c r="DGD274" s="52"/>
      <c r="DGE274" s="52"/>
      <c r="DGF274" s="52"/>
      <c r="DGG274" s="52"/>
      <c r="DGH274" s="52"/>
      <c r="DGI274" s="52"/>
      <c r="DGJ274" s="52"/>
      <c r="DGK274" s="52"/>
      <c r="DGL274" s="52"/>
      <c r="DGM274" s="52"/>
      <c r="DGN274" s="52"/>
      <c r="DGO274" s="52"/>
      <c r="DGP274" s="52"/>
      <c r="DGQ274" s="52"/>
      <c r="DGR274" s="52"/>
      <c r="DGS274" s="52"/>
      <c r="DGT274" s="52"/>
      <c r="DGU274" s="52"/>
      <c r="DGV274" s="52"/>
      <c r="DGW274" s="52"/>
      <c r="DGX274" s="52"/>
      <c r="DGY274" s="52"/>
      <c r="DGZ274" s="52"/>
      <c r="DHA274" s="52"/>
      <c r="DHB274" s="52"/>
      <c r="DHC274" s="52"/>
      <c r="DHD274" s="52"/>
      <c r="DHE274" s="52"/>
      <c r="DHF274" s="52"/>
      <c r="DHG274" s="52"/>
      <c r="DHH274" s="52"/>
      <c r="DHI274" s="52"/>
      <c r="DHJ274" s="52"/>
      <c r="DHK274" s="52"/>
      <c r="DHL274" s="52"/>
      <c r="DHM274" s="52"/>
      <c r="DHN274" s="52"/>
      <c r="DHO274" s="52"/>
      <c r="DHP274" s="52"/>
      <c r="DHQ274" s="52"/>
      <c r="DHR274" s="52"/>
      <c r="DHS274" s="52"/>
      <c r="DHT274" s="52"/>
      <c r="DHU274" s="52"/>
      <c r="DHV274" s="52"/>
      <c r="DHW274" s="52"/>
      <c r="DHX274" s="52"/>
      <c r="DHY274" s="52"/>
      <c r="DHZ274" s="52"/>
      <c r="DIA274" s="52"/>
      <c r="DIB274" s="52"/>
      <c r="DIC274" s="52"/>
      <c r="DID274" s="52"/>
      <c r="DIE274" s="52"/>
      <c r="DIF274" s="52"/>
      <c r="DIG274" s="52"/>
      <c r="DIH274" s="52"/>
      <c r="DII274" s="52"/>
      <c r="DIJ274" s="52"/>
      <c r="DIK274" s="52"/>
      <c r="DIL274" s="52"/>
      <c r="DIM274" s="52"/>
      <c r="DIN274" s="52"/>
      <c r="DIO274" s="52"/>
      <c r="DIP274" s="52"/>
      <c r="DIQ274" s="52"/>
      <c r="DIR274" s="52"/>
      <c r="DIS274" s="52"/>
      <c r="DIT274" s="52"/>
      <c r="DIU274" s="52"/>
      <c r="DIV274" s="52"/>
      <c r="DIW274" s="52"/>
      <c r="DIX274" s="52"/>
      <c r="DIY274" s="52"/>
      <c r="DIZ274" s="52"/>
      <c r="DJA274" s="52"/>
      <c r="DJB274" s="52"/>
      <c r="DJC274" s="52"/>
      <c r="DJD274" s="52"/>
      <c r="DJE274" s="52"/>
      <c r="DJF274" s="52"/>
      <c r="DJG274" s="52"/>
      <c r="DJH274" s="52"/>
      <c r="DJI274" s="52"/>
      <c r="DJJ274" s="52"/>
      <c r="DJK274" s="52"/>
      <c r="DJL274" s="52"/>
      <c r="DJM274" s="52"/>
      <c r="DJN274" s="52"/>
      <c r="DJO274" s="52"/>
      <c r="DJP274" s="52"/>
      <c r="DJQ274" s="52"/>
      <c r="DJR274" s="52"/>
      <c r="DJS274" s="52"/>
      <c r="DJT274" s="52"/>
      <c r="DJU274" s="52"/>
      <c r="DJV274" s="52"/>
      <c r="DJW274" s="52"/>
      <c r="DJX274" s="52"/>
      <c r="DJY274" s="52"/>
      <c r="DJZ274" s="52"/>
      <c r="DKA274" s="52"/>
      <c r="DKB274" s="52"/>
      <c r="DKC274" s="52"/>
      <c r="DKD274" s="52"/>
      <c r="DKE274" s="52"/>
      <c r="DKF274" s="52"/>
      <c r="DKG274" s="52"/>
      <c r="DKH274" s="52"/>
      <c r="DKI274" s="52"/>
      <c r="DKJ274" s="52"/>
      <c r="DKK274" s="52"/>
      <c r="DKL274" s="52"/>
      <c r="DKM274" s="52"/>
      <c r="DKN274" s="52"/>
      <c r="DKO274" s="52"/>
      <c r="DKP274" s="52"/>
      <c r="DKQ274" s="52"/>
      <c r="DKR274" s="52"/>
      <c r="DKS274" s="52"/>
      <c r="DKT274" s="52"/>
      <c r="DKU274" s="52"/>
      <c r="DKV274" s="52"/>
      <c r="DKW274" s="52"/>
      <c r="DKX274" s="52"/>
      <c r="DKY274" s="52"/>
      <c r="DKZ274" s="52"/>
      <c r="DLA274" s="52"/>
      <c r="DLB274" s="52"/>
      <c r="DLC274" s="52"/>
      <c r="DLD274" s="52"/>
      <c r="DLE274" s="52"/>
      <c r="DLF274" s="52"/>
      <c r="DLG274" s="52"/>
      <c r="DLH274" s="52"/>
      <c r="DLI274" s="52"/>
      <c r="DLJ274" s="52"/>
      <c r="DLK274" s="52"/>
      <c r="DLL274" s="52"/>
      <c r="DLM274" s="52"/>
      <c r="DLN274" s="52"/>
      <c r="DLO274" s="52"/>
      <c r="DLP274" s="52"/>
      <c r="DLQ274" s="52"/>
      <c r="DLR274" s="52"/>
      <c r="DLS274" s="52"/>
      <c r="DLT274" s="52"/>
      <c r="DLU274" s="52"/>
      <c r="DLV274" s="52"/>
      <c r="DLW274" s="52"/>
      <c r="DLX274" s="52"/>
      <c r="DLY274" s="52"/>
      <c r="DLZ274" s="52"/>
      <c r="DMA274" s="52"/>
      <c r="DMB274" s="52"/>
      <c r="DMC274" s="52"/>
      <c r="DMD274" s="52"/>
      <c r="DME274" s="52"/>
      <c r="DMF274" s="52"/>
      <c r="DMG274" s="52"/>
      <c r="DMH274" s="52"/>
      <c r="DMI274" s="52"/>
      <c r="DMJ274" s="52"/>
      <c r="DMK274" s="52"/>
      <c r="DML274" s="52"/>
      <c r="DMM274" s="52"/>
      <c r="DMN274" s="52"/>
      <c r="DMO274" s="52"/>
      <c r="DMP274" s="52"/>
      <c r="DMQ274" s="52"/>
      <c r="DMR274" s="52"/>
      <c r="DMS274" s="52"/>
      <c r="DMT274" s="52"/>
      <c r="DMU274" s="52"/>
      <c r="DMV274" s="52"/>
      <c r="DMW274" s="52"/>
      <c r="DMX274" s="52"/>
      <c r="DMY274" s="52"/>
      <c r="DMZ274" s="52"/>
      <c r="DNA274" s="52"/>
      <c r="DNB274" s="52"/>
      <c r="DNC274" s="52"/>
      <c r="DND274" s="52"/>
      <c r="DNE274" s="52"/>
      <c r="DNF274" s="52"/>
      <c r="DNG274" s="52"/>
      <c r="DNH274" s="52"/>
      <c r="DNI274" s="52"/>
      <c r="DNJ274" s="52"/>
      <c r="DNK274" s="52"/>
      <c r="DNL274" s="52"/>
      <c r="DNM274" s="52"/>
      <c r="DNN274" s="52"/>
      <c r="DNO274" s="52"/>
      <c r="DNP274" s="52"/>
      <c r="DNQ274" s="52"/>
      <c r="DNR274" s="52"/>
      <c r="DNS274" s="52"/>
      <c r="DNT274" s="52"/>
      <c r="DNU274" s="52"/>
      <c r="DNV274" s="52"/>
      <c r="DNW274" s="52"/>
      <c r="DNX274" s="52"/>
      <c r="DNY274" s="52"/>
      <c r="DNZ274" s="52"/>
      <c r="DOA274" s="52"/>
      <c r="DOB274" s="52"/>
      <c r="DOC274" s="52"/>
      <c r="DOD274" s="52"/>
      <c r="DOE274" s="52"/>
      <c r="DOF274" s="52"/>
      <c r="DOG274" s="52"/>
      <c r="DOH274" s="52"/>
      <c r="DOI274" s="52"/>
      <c r="DOJ274" s="52"/>
      <c r="DOK274" s="52"/>
      <c r="DOL274" s="52"/>
      <c r="DOM274" s="52"/>
      <c r="DON274" s="52"/>
      <c r="DOO274" s="52"/>
      <c r="DOP274" s="52"/>
      <c r="DOQ274" s="52"/>
      <c r="DOR274" s="52"/>
      <c r="DOS274" s="52"/>
      <c r="DOT274" s="52"/>
      <c r="DOU274" s="52"/>
      <c r="DOV274" s="52"/>
      <c r="DOW274" s="52"/>
      <c r="DOX274" s="52"/>
      <c r="DOY274" s="52"/>
      <c r="DOZ274" s="52"/>
      <c r="DPA274" s="52"/>
      <c r="DPB274" s="52"/>
      <c r="DPC274" s="52"/>
      <c r="DPD274" s="52"/>
      <c r="DPE274" s="52"/>
      <c r="DPF274" s="52"/>
      <c r="DPG274" s="52"/>
      <c r="DPH274" s="52"/>
      <c r="DPI274" s="52"/>
      <c r="DPJ274" s="52"/>
      <c r="DPK274" s="52"/>
      <c r="DPL274" s="52"/>
      <c r="DPM274" s="52"/>
      <c r="DPN274" s="52"/>
      <c r="DPO274" s="52"/>
      <c r="DPP274" s="52"/>
      <c r="DPQ274" s="52"/>
      <c r="DPR274" s="52"/>
      <c r="DPS274" s="52"/>
      <c r="DPT274" s="52"/>
      <c r="DPU274" s="52"/>
      <c r="DPV274" s="52"/>
      <c r="DPW274" s="52"/>
      <c r="DPX274" s="52"/>
      <c r="DPY274" s="52"/>
      <c r="DPZ274" s="52"/>
      <c r="DQA274" s="52"/>
      <c r="DQB274" s="52"/>
      <c r="DQC274" s="52"/>
      <c r="DQD274" s="52"/>
      <c r="DQE274" s="52"/>
      <c r="DQF274" s="52"/>
      <c r="DQG274" s="52"/>
      <c r="DQH274" s="52"/>
      <c r="DQI274" s="52"/>
      <c r="DQJ274" s="52"/>
      <c r="DQK274" s="52"/>
      <c r="DQL274" s="52"/>
      <c r="DQM274" s="52"/>
      <c r="DQN274" s="52"/>
      <c r="DQO274" s="52"/>
      <c r="DQP274" s="52"/>
      <c r="DQQ274" s="52"/>
      <c r="DQR274" s="52"/>
      <c r="DQS274" s="52"/>
      <c r="DQT274" s="52"/>
      <c r="DQU274" s="52"/>
      <c r="DQV274" s="52"/>
      <c r="DQW274" s="52"/>
      <c r="DQX274" s="52"/>
      <c r="DQY274" s="52"/>
      <c r="DQZ274" s="52"/>
      <c r="DRA274" s="52"/>
      <c r="DRB274" s="52"/>
      <c r="DRC274" s="52"/>
      <c r="DRD274" s="52"/>
      <c r="DRE274" s="52"/>
      <c r="DRF274" s="52"/>
      <c r="DRG274" s="52"/>
      <c r="DRH274" s="52"/>
      <c r="DRI274" s="52"/>
      <c r="DRJ274" s="52"/>
      <c r="DRK274" s="52"/>
      <c r="DRL274" s="52"/>
      <c r="DRM274" s="52"/>
      <c r="DRN274" s="52"/>
      <c r="DRO274" s="52"/>
      <c r="DRP274" s="52"/>
      <c r="DRQ274" s="52"/>
      <c r="DRR274" s="52"/>
      <c r="DRS274" s="52"/>
      <c r="DRT274" s="52"/>
      <c r="DRU274" s="52"/>
      <c r="DRV274" s="52"/>
      <c r="DRW274" s="52"/>
      <c r="DRX274" s="52"/>
      <c r="DRY274" s="52"/>
      <c r="DRZ274" s="52"/>
      <c r="DSA274" s="52"/>
      <c r="DSB274" s="52"/>
      <c r="DSC274" s="52"/>
      <c r="DSD274" s="52"/>
      <c r="DSE274" s="52"/>
      <c r="DSF274" s="52"/>
      <c r="DSG274" s="52"/>
      <c r="DSH274" s="52"/>
      <c r="DSI274" s="52"/>
      <c r="DSJ274" s="52"/>
      <c r="DSK274" s="52"/>
      <c r="DSL274" s="52"/>
      <c r="DSM274" s="52"/>
      <c r="DSN274" s="52"/>
      <c r="DSO274" s="52"/>
      <c r="DSP274" s="52"/>
      <c r="DSQ274" s="52"/>
      <c r="DSR274" s="52"/>
      <c r="DSS274" s="52"/>
      <c r="DST274" s="52"/>
      <c r="DSU274" s="52"/>
      <c r="DSV274" s="52"/>
      <c r="DSW274" s="52"/>
      <c r="DSX274" s="52"/>
      <c r="DSY274" s="52"/>
      <c r="DSZ274" s="52"/>
      <c r="DTA274" s="52"/>
      <c r="DTB274" s="52"/>
      <c r="DTC274" s="52"/>
      <c r="DTD274" s="52"/>
      <c r="DTE274" s="52"/>
      <c r="DTF274" s="52"/>
      <c r="DTG274" s="52"/>
      <c r="DTH274" s="52"/>
      <c r="DTI274" s="52"/>
      <c r="DTJ274" s="52"/>
      <c r="DTK274" s="52"/>
      <c r="DTL274" s="52"/>
      <c r="DTM274" s="52"/>
      <c r="DTN274" s="52"/>
      <c r="DTO274" s="52"/>
      <c r="DTP274" s="52"/>
      <c r="DTQ274" s="52"/>
      <c r="DTR274" s="52"/>
      <c r="DTS274" s="52"/>
      <c r="DTT274" s="52"/>
      <c r="DTU274" s="52"/>
      <c r="DTV274" s="52"/>
      <c r="DTW274" s="52"/>
      <c r="DTX274" s="52"/>
      <c r="DTY274" s="52"/>
      <c r="DTZ274" s="52"/>
      <c r="DUA274" s="52"/>
      <c r="DUB274" s="52"/>
      <c r="DUC274" s="52"/>
      <c r="DUD274" s="52"/>
      <c r="DUE274" s="52"/>
      <c r="DUF274" s="52"/>
      <c r="DUG274" s="52"/>
      <c r="DUH274" s="52"/>
      <c r="DUI274" s="52"/>
      <c r="DUJ274" s="52"/>
      <c r="DUK274" s="52"/>
      <c r="DUL274" s="52"/>
      <c r="DUM274" s="52"/>
      <c r="DUN274" s="52"/>
      <c r="DUO274" s="52"/>
      <c r="DUP274" s="52"/>
      <c r="DUQ274" s="52"/>
      <c r="DUR274" s="52"/>
      <c r="DUS274" s="52"/>
      <c r="DUT274" s="52"/>
      <c r="DUU274" s="52"/>
      <c r="DUV274" s="52"/>
      <c r="DUW274" s="52"/>
      <c r="DUX274" s="52"/>
      <c r="DUY274" s="52"/>
      <c r="DUZ274" s="52"/>
      <c r="DVA274" s="52"/>
      <c r="DVB274" s="52"/>
      <c r="DVC274" s="52"/>
      <c r="DVD274" s="52"/>
      <c r="DVE274" s="52"/>
      <c r="DVF274" s="52"/>
      <c r="DVG274" s="52"/>
      <c r="DVH274" s="52"/>
      <c r="DVI274" s="52"/>
      <c r="DVJ274" s="52"/>
      <c r="DVK274" s="52"/>
      <c r="DVL274" s="52"/>
      <c r="DVM274" s="52"/>
      <c r="DVN274" s="52"/>
      <c r="DVO274" s="52"/>
      <c r="DVP274" s="52"/>
      <c r="DVQ274" s="52"/>
      <c r="DVR274" s="52"/>
      <c r="DVS274" s="52"/>
      <c r="DVT274" s="52"/>
      <c r="DVU274" s="52"/>
      <c r="DVV274" s="52"/>
      <c r="DVW274" s="52"/>
      <c r="DVX274" s="52"/>
      <c r="DVY274" s="52"/>
      <c r="DVZ274" s="52"/>
      <c r="DWA274" s="52"/>
      <c r="DWB274" s="52"/>
      <c r="DWC274" s="52"/>
      <c r="DWD274" s="52"/>
      <c r="DWE274" s="52"/>
      <c r="DWF274" s="52"/>
      <c r="DWG274" s="52"/>
      <c r="DWH274" s="52"/>
      <c r="DWI274" s="52"/>
      <c r="DWJ274" s="52"/>
      <c r="DWK274" s="52"/>
      <c r="DWL274" s="52"/>
      <c r="DWM274" s="52"/>
      <c r="DWN274" s="52"/>
      <c r="DWO274" s="52"/>
      <c r="DWP274" s="52"/>
      <c r="DWQ274" s="52"/>
      <c r="DWR274" s="52"/>
      <c r="DWS274" s="52"/>
      <c r="DWT274" s="52"/>
      <c r="DWU274" s="52"/>
      <c r="DWV274" s="52"/>
      <c r="DWW274" s="52"/>
      <c r="DWX274" s="52"/>
      <c r="DWY274" s="52"/>
      <c r="DWZ274" s="52"/>
      <c r="DXA274" s="52"/>
      <c r="DXB274" s="52"/>
      <c r="DXC274" s="52"/>
      <c r="DXD274" s="52"/>
      <c r="DXE274" s="52"/>
      <c r="DXF274" s="52"/>
      <c r="DXG274" s="52"/>
      <c r="DXH274" s="52"/>
      <c r="DXI274" s="52"/>
      <c r="DXJ274" s="52"/>
      <c r="DXK274" s="52"/>
      <c r="DXL274" s="52"/>
      <c r="DXM274" s="52"/>
      <c r="DXN274" s="52"/>
      <c r="DXO274" s="52"/>
      <c r="DXP274" s="52"/>
      <c r="DXQ274" s="52"/>
      <c r="DXR274" s="52"/>
      <c r="DXS274" s="52"/>
      <c r="DXT274" s="52"/>
      <c r="DXU274" s="52"/>
      <c r="DXV274" s="52"/>
      <c r="DXW274" s="52"/>
      <c r="DXX274" s="52"/>
      <c r="DXY274" s="52"/>
      <c r="DXZ274" s="52"/>
      <c r="DYA274" s="52"/>
      <c r="DYB274" s="52"/>
      <c r="DYC274" s="52"/>
      <c r="DYD274" s="52"/>
      <c r="DYE274" s="52"/>
      <c r="DYF274" s="52"/>
      <c r="DYG274" s="52"/>
      <c r="DYH274" s="52"/>
      <c r="DYI274" s="52"/>
      <c r="DYJ274" s="52"/>
      <c r="DYK274" s="52"/>
      <c r="DYL274" s="52"/>
      <c r="DYM274" s="52"/>
      <c r="DYN274" s="52"/>
      <c r="DYO274" s="52"/>
      <c r="DYP274" s="52"/>
      <c r="DYQ274" s="52"/>
      <c r="DYR274" s="52"/>
      <c r="DYS274" s="52"/>
      <c r="DYT274" s="52"/>
      <c r="DYU274" s="52"/>
      <c r="DYV274" s="52"/>
      <c r="DYW274" s="52"/>
      <c r="DYX274" s="52"/>
      <c r="DYY274" s="52"/>
      <c r="DYZ274" s="52"/>
      <c r="DZA274" s="52"/>
      <c r="DZB274" s="52"/>
      <c r="DZC274" s="52"/>
      <c r="DZD274" s="52"/>
      <c r="DZE274" s="52"/>
      <c r="DZF274" s="52"/>
      <c r="DZG274" s="52"/>
      <c r="DZH274" s="52"/>
      <c r="DZI274" s="52"/>
      <c r="DZJ274" s="52"/>
      <c r="DZK274" s="52"/>
      <c r="DZL274" s="52"/>
      <c r="DZM274" s="52"/>
      <c r="DZN274" s="52"/>
      <c r="DZO274" s="52"/>
      <c r="DZP274" s="52"/>
      <c r="DZQ274" s="52"/>
      <c r="DZR274" s="52"/>
      <c r="DZS274" s="52"/>
      <c r="DZT274" s="52"/>
      <c r="DZU274" s="52"/>
      <c r="DZV274" s="52"/>
      <c r="DZW274" s="52"/>
      <c r="DZX274" s="52"/>
      <c r="DZY274" s="52"/>
      <c r="DZZ274" s="52"/>
      <c r="EAA274" s="52"/>
      <c r="EAB274" s="52"/>
      <c r="EAC274" s="52"/>
      <c r="EAD274" s="52"/>
      <c r="EAE274" s="52"/>
      <c r="EAF274" s="52"/>
      <c r="EAG274" s="52"/>
      <c r="EAH274" s="52"/>
      <c r="EAI274" s="52"/>
      <c r="EAJ274" s="52"/>
      <c r="EAK274" s="52"/>
      <c r="EAL274" s="52"/>
      <c r="EAM274" s="52"/>
      <c r="EAN274" s="52"/>
      <c r="EAO274" s="52"/>
      <c r="EAP274" s="52"/>
      <c r="EAQ274" s="52"/>
      <c r="EAR274" s="52"/>
      <c r="EAS274" s="52"/>
      <c r="EAT274" s="52"/>
      <c r="EAU274" s="52"/>
      <c r="EAV274" s="52"/>
      <c r="EAW274" s="52"/>
      <c r="EAX274" s="52"/>
      <c r="EAY274" s="52"/>
      <c r="EAZ274" s="52"/>
      <c r="EBA274" s="52"/>
      <c r="EBB274" s="52"/>
      <c r="EBC274" s="52"/>
      <c r="EBD274" s="52"/>
      <c r="EBE274" s="52"/>
      <c r="EBF274" s="52"/>
      <c r="EBG274" s="52"/>
      <c r="EBH274" s="52"/>
      <c r="EBI274" s="52"/>
      <c r="EBJ274" s="52"/>
      <c r="EBK274" s="52"/>
      <c r="EBL274" s="52"/>
      <c r="EBM274" s="52"/>
      <c r="EBN274" s="52"/>
      <c r="EBO274" s="52"/>
      <c r="EBP274" s="52"/>
      <c r="EBQ274" s="52"/>
      <c r="EBR274" s="52"/>
      <c r="EBS274" s="52"/>
      <c r="EBT274" s="52"/>
      <c r="EBU274" s="52"/>
      <c r="EBV274" s="52"/>
      <c r="EBW274" s="52"/>
      <c r="EBX274" s="52"/>
      <c r="EBY274" s="52"/>
      <c r="EBZ274" s="52"/>
      <c r="ECA274" s="52"/>
      <c r="ECB274" s="52"/>
      <c r="ECC274" s="52"/>
      <c r="ECD274" s="52"/>
      <c r="ECE274" s="52"/>
      <c r="ECF274" s="52"/>
      <c r="ECG274" s="52"/>
      <c r="ECH274" s="52"/>
      <c r="ECI274" s="52"/>
      <c r="ECJ274" s="52"/>
      <c r="ECK274" s="52"/>
      <c r="ECL274" s="52"/>
      <c r="ECM274" s="52"/>
      <c r="ECN274" s="52"/>
      <c r="ECO274" s="52"/>
      <c r="ECP274" s="52"/>
      <c r="ECQ274" s="52"/>
      <c r="ECR274" s="52"/>
      <c r="ECS274" s="52"/>
      <c r="ECT274" s="52"/>
      <c r="ECU274" s="52"/>
      <c r="ECV274" s="52"/>
      <c r="ECW274" s="52"/>
      <c r="ECX274" s="52"/>
      <c r="ECY274" s="52"/>
      <c r="ECZ274" s="52"/>
      <c r="EDA274" s="52"/>
      <c r="EDB274" s="52"/>
      <c r="EDC274" s="52"/>
      <c r="EDD274" s="52"/>
      <c r="EDE274" s="52"/>
      <c r="EDF274" s="52"/>
      <c r="EDG274" s="52"/>
      <c r="EDH274" s="52"/>
      <c r="EDI274" s="52"/>
      <c r="EDJ274" s="52"/>
      <c r="EDK274" s="52"/>
      <c r="EDL274" s="52"/>
      <c r="EDM274" s="52"/>
      <c r="EDN274" s="52"/>
      <c r="EDO274" s="52"/>
      <c r="EDP274" s="52"/>
      <c r="EDQ274" s="52"/>
      <c r="EDR274" s="52"/>
      <c r="EDS274" s="52"/>
      <c r="EDT274" s="52"/>
      <c r="EDU274" s="52"/>
      <c r="EDV274" s="52"/>
      <c r="EDW274" s="52"/>
      <c r="EDX274" s="52"/>
      <c r="EDY274" s="52"/>
      <c r="EDZ274" s="52"/>
      <c r="EEA274" s="52"/>
      <c r="EEB274" s="52"/>
      <c r="EEC274" s="52"/>
      <c r="EED274" s="52"/>
      <c r="EEE274" s="52"/>
      <c r="EEF274" s="52"/>
      <c r="EEG274" s="52"/>
      <c r="EEH274" s="52"/>
      <c r="EEI274" s="52"/>
      <c r="EEJ274" s="52"/>
      <c r="EEK274" s="52"/>
      <c r="EEL274" s="52"/>
      <c r="EEM274" s="52"/>
      <c r="EEN274" s="52"/>
      <c r="EEO274" s="52"/>
      <c r="EEP274" s="52"/>
      <c r="EEQ274" s="52"/>
      <c r="EER274" s="52"/>
      <c r="EES274" s="52"/>
      <c r="EET274" s="52"/>
      <c r="EEU274" s="52"/>
      <c r="EEV274" s="52"/>
      <c r="EEW274" s="52"/>
      <c r="EEX274" s="52"/>
      <c r="EEY274" s="52"/>
      <c r="EEZ274" s="52"/>
      <c r="EFA274" s="52"/>
      <c r="EFB274" s="52"/>
      <c r="EFC274" s="52"/>
      <c r="EFD274" s="52"/>
      <c r="EFE274" s="52"/>
      <c r="EFF274" s="52"/>
      <c r="EFG274" s="52"/>
      <c r="EFH274" s="52"/>
      <c r="EFI274" s="52"/>
      <c r="EFJ274" s="52"/>
      <c r="EFK274" s="52"/>
      <c r="EFL274" s="52"/>
      <c r="EFM274" s="52"/>
      <c r="EFN274" s="52"/>
      <c r="EFO274" s="52"/>
      <c r="EFP274" s="52"/>
      <c r="EFQ274" s="52"/>
      <c r="EFR274" s="52"/>
      <c r="EFS274" s="52"/>
      <c r="EFT274" s="52"/>
      <c r="EFU274" s="52"/>
      <c r="EFV274" s="52"/>
      <c r="EFW274" s="52"/>
      <c r="EFX274" s="52"/>
      <c r="EFY274" s="52"/>
      <c r="EFZ274" s="52"/>
      <c r="EGA274" s="52"/>
      <c r="EGB274" s="52"/>
      <c r="EGC274" s="52"/>
      <c r="EGD274" s="52"/>
      <c r="EGE274" s="52"/>
      <c r="EGF274" s="52"/>
      <c r="EGG274" s="52"/>
      <c r="EGH274" s="52"/>
      <c r="EGI274" s="52"/>
      <c r="EGJ274" s="52"/>
      <c r="EGK274" s="52"/>
      <c r="EGL274" s="52"/>
      <c r="EGM274" s="52"/>
      <c r="EGN274" s="52"/>
      <c r="EGO274" s="52"/>
      <c r="EGP274" s="52"/>
      <c r="EGQ274" s="52"/>
      <c r="EGR274" s="52"/>
      <c r="EGS274" s="52"/>
      <c r="EGT274" s="52"/>
      <c r="EGU274" s="52"/>
      <c r="EGV274" s="52"/>
      <c r="EGW274" s="52"/>
      <c r="EGX274" s="52"/>
      <c r="EGY274" s="52"/>
      <c r="EGZ274" s="52"/>
      <c r="EHA274" s="52"/>
      <c r="EHB274" s="52"/>
      <c r="EHC274" s="52"/>
      <c r="EHD274" s="52"/>
      <c r="EHE274" s="52"/>
      <c r="EHF274" s="52"/>
      <c r="EHG274" s="52"/>
      <c r="EHH274" s="52"/>
      <c r="EHI274" s="52"/>
      <c r="EHJ274" s="52"/>
      <c r="EHK274" s="52"/>
      <c r="EHL274" s="52"/>
      <c r="EHM274" s="52"/>
      <c r="EHN274" s="52"/>
      <c r="EHO274" s="52"/>
      <c r="EHP274" s="52"/>
      <c r="EHQ274" s="52"/>
      <c r="EHR274" s="52"/>
      <c r="EHS274" s="52"/>
      <c r="EHT274" s="52"/>
      <c r="EHU274" s="52"/>
      <c r="EHV274" s="52"/>
      <c r="EHW274" s="52"/>
      <c r="EHX274" s="52"/>
      <c r="EHY274" s="52"/>
      <c r="EHZ274" s="52"/>
      <c r="EIA274" s="52"/>
      <c r="EIB274" s="52"/>
      <c r="EIC274" s="52"/>
      <c r="EID274" s="52"/>
      <c r="EIE274" s="52"/>
      <c r="EIF274" s="52"/>
      <c r="EIG274" s="52"/>
      <c r="EIH274" s="52"/>
      <c r="EII274" s="52"/>
      <c r="EIJ274" s="52"/>
      <c r="EIK274" s="52"/>
      <c r="EIL274" s="52"/>
      <c r="EIM274" s="52"/>
      <c r="EIN274" s="52"/>
      <c r="EIO274" s="52"/>
      <c r="EIP274" s="52"/>
      <c r="EIQ274" s="52"/>
      <c r="EIR274" s="52"/>
      <c r="EIS274" s="52"/>
      <c r="EIT274" s="52"/>
      <c r="EIU274" s="52"/>
      <c r="EIV274" s="52"/>
      <c r="EIW274" s="52"/>
      <c r="EIX274" s="52"/>
      <c r="EIY274" s="52"/>
      <c r="EIZ274" s="52"/>
      <c r="EJA274" s="52"/>
      <c r="EJB274" s="52"/>
      <c r="EJC274" s="52"/>
      <c r="EJD274" s="52"/>
      <c r="EJE274" s="52"/>
      <c r="EJF274" s="52"/>
      <c r="EJG274" s="52"/>
      <c r="EJH274" s="52"/>
      <c r="EJI274" s="52"/>
      <c r="EJJ274" s="52"/>
      <c r="EJK274" s="52"/>
      <c r="EJL274" s="52"/>
      <c r="EJM274" s="52"/>
      <c r="EJN274" s="52"/>
      <c r="EJO274" s="52"/>
      <c r="EJP274" s="52"/>
      <c r="EJQ274" s="52"/>
      <c r="EJR274" s="52"/>
      <c r="EJS274" s="52"/>
      <c r="EJT274" s="52"/>
      <c r="EJU274" s="52"/>
      <c r="EJV274" s="52"/>
      <c r="EJW274" s="52"/>
      <c r="EJX274" s="52"/>
      <c r="EJY274" s="52"/>
      <c r="EJZ274" s="52"/>
      <c r="EKA274" s="52"/>
      <c r="EKB274" s="52"/>
      <c r="EKC274" s="52"/>
      <c r="EKD274" s="52"/>
      <c r="EKE274" s="52"/>
      <c r="EKF274" s="52"/>
      <c r="EKG274" s="52"/>
      <c r="EKH274" s="52"/>
      <c r="EKI274" s="52"/>
      <c r="EKJ274" s="52"/>
      <c r="EKK274" s="52"/>
      <c r="EKL274" s="52"/>
      <c r="EKM274" s="52"/>
      <c r="EKN274" s="52"/>
      <c r="EKO274" s="52"/>
      <c r="EKP274" s="52"/>
      <c r="EKQ274" s="52"/>
      <c r="EKR274" s="52"/>
      <c r="EKS274" s="52"/>
      <c r="EKT274" s="52"/>
      <c r="EKU274" s="52"/>
      <c r="EKV274" s="52"/>
      <c r="EKW274" s="52"/>
      <c r="EKX274" s="52"/>
      <c r="EKY274" s="52"/>
      <c r="EKZ274" s="52"/>
      <c r="ELA274" s="52"/>
      <c r="ELB274" s="52"/>
      <c r="ELC274" s="52"/>
      <c r="ELD274" s="52"/>
      <c r="ELE274" s="52"/>
      <c r="ELF274" s="52"/>
      <c r="ELG274" s="52"/>
      <c r="ELH274" s="52"/>
      <c r="ELI274" s="52"/>
      <c r="ELJ274" s="52"/>
      <c r="ELK274" s="52"/>
      <c r="ELL274" s="52"/>
      <c r="ELM274" s="52"/>
      <c r="ELN274" s="52"/>
      <c r="ELO274" s="52"/>
      <c r="ELP274" s="52"/>
      <c r="ELQ274" s="52"/>
      <c r="ELR274" s="52"/>
      <c r="ELS274" s="52"/>
      <c r="ELT274" s="52"/>
      <c r="ELU274" s="52"/>
      <c r="ELV274" s="52"/>
      <c r="ELW274" s="52"/>
      <c r="ELX274" s="52"/>
      <c r="ELY274" s="52"/>
      <c r="ELZ274" s="52"/>
      <c r="EMA274" s="52"/>
      <c r="EMB274" s="52"/>
      <c r="EMC274" s="52"/>
      <c r="EMD274" s="52"/>
      <c r="EME274" s="52"/>
      <c r="EMF274" s="52"/>
      <c r="EMG274" s="52"/>
      <c r="EMH274" s="52"/>
      <c r="EMI274" s="52"/>
      <c r="EMJ274" s="52"/>
      <c r="EMK274" s="52"/>
      <c r="EML274" s="52"/>
      <c r="EMM274" s="52"/>
      <c r="EMN274" s="52"/>
      <c r="EMO274" s="52"/>
      <c r="EMP274" s="52"/>
      <c r="EMQ274" s="52"/>
      <c r="EMR274" s="52"/>
      <c r="EMS274" s="52"/>
      <c r="EMT274" s="52"/>
      <c r="EMU274" s="52"/>
      <c r="EMV274" s="52"/>
      <c r="EMW274" s="52"/>
      <c r="EMX274" s="52"/>
      <c r="EMY274" s="52"/>
      <c r="EMZ274" s="52"/>
      <c r="ENA274" s="52"/>
      <c r="ENB274" s="52"/>
      <c r="ENC274" s="52"/>
      <c r="END274" s="52"/>
      <c r="ENE274" s="52"/>
      <c r="ENF274" s="52"/>
      <c r="ENG274" s="52"/>
      <c r="ENH274" s="52"/>
      <c r="ENI274" s="52"/>
      <c r="ENJ274" s="52"/>
      <c r="ENK274" s="52"/>
      <c r="ENL274" s="52"/>
      <c r="ENM274" s="52"/>
      <c r="ENN274" s="52"/>
      <c r="ENO274" s="52"/>
      <c r="ENP274" s="52"/>
      <c r="ENQ274" s="52"/>
      <c r="ENR274" s="52"/>
      <c r="ENS274" s="52"/>
      <c r="ENT274" s="52"/>
      <c r="ENU274" s="52"/>
      <c r="ENV274" s="52"/>
      <c r="ENW274" s="52"/>
      <c r="ENX274" s="52"/>
      <c r="ENY274" s="52"/>
      <c r="ENZ274" s="52"/>
      <c r="EOA274" s="52"/>
      <c r="EOB274" s="52"/>
      <c r="EOC274" s="52"/>
      <c r="EOD274" s="52"/>
      <c r="EOE274" s="52"/>
      <c r="EOF274" s="52"/>
      <c r="EOG274" s="52"/>
      <c r="EOH274" s="52"/>
      <c r="EOI274" s="52"/>
      <c r="EOJ274" s="52"/>
      <c r="EOK274" s="52"/>
      <c r="EOL274" s="52"/>
      <c r="EOM274" s="52"/>
      <c r="EON274" s="52"/>
      <c r="EOO274" s="52"/>
      <c r="EOP274" s="52"/>
      <c r="EOQ274" s="52"/>
      <c r="EOR274" s="52"/>
      <c r="EOS274" s="52"/>
      <c r="EOT274" s="52"/>
      <c r="EOU274" s="52"/>
      <c r="EOV274" s="52"/>
      <c r="EOW274" s="52"/>
      <c r="EOX274" s="52"/>
      <c r="EOY274" s="52"/>
      <c r="EOZ274" s="52"/>
      <c r="EPA274" s="52"/>
      <c r="EPB274" s="52"/>
      <c r="EPC274" s="52"/>
      <c r="EPD274" s="52"/>
      <c r="EPE274" s="52"/>
      <c r="EPF274" s="52"/>
      <c r="EPG274" s="52"/>
      <c r="EPH274" s="52"/>
      <c r="EPI274" s="52"/>
      <c r="EPJ274" s="52"/>
      <c r="EPK274" s="52"/>
      <c r="EPL274" s="52"/>
      <c r="EPM274" s="52"/>
      <c r="EPN274" s="52"/>
      <c r="EPO274" s="52"/>
      <c r="EPP274" s="52"/>
      <c r="EPQ274" s="52"/>
      <c r="EPR274" s="52"/>
      <c r="EPS274" s="52"/>
      <c r="EPT274" s="52"/>
      <c r="EPU274" s="52"/>
      <c r="EPV274" s="52"/>
      <c r="EPW274" s="52"/>
      <c r="EPX274" s="52"/>
      <c r="EPY274" s="52"/>
      <c r="EPZ274" s="52"/>
      <c r="EQA274" s="52"/>
      <c r="EQB274" s="52"/>
      <c r="EQC274" s="52"/>
      <c r="EQD274" s="52"/>
      <c r="EQE274" s="52"/>
      <c r="EQF274" s="52"/>
      <c r="EQG274" s="52"/>
      <c r="EQH274" s="52"/>
      <c r="EQI274" s="52"/>
      <c r="EQJ274" s="52"/>
      <c r="EQK274" s="52"/>
      <c r="EQL274" s="52"/>
      <c r="EQM274" s="52"/>
      <c r="EQN274" s="52"/>
      <c r="EQO274" s="52"/>
      <c r="EQP274" s="52"/>
      <c r="EQQ274" s="52"/>
      <c r="EQR274" s="52"/>
      <c r="EQS274" s="52"/>
      <c r="EQT274" s="52"/>
      <c r="EQU274" s="52"/>
      <c r="EQV274" s="52"/>
      <c r="EQW274" s="52"/>
      <c r="EQX274" s="52"/>
      <c r="EQY274" s="52"/>
      <c r="EQZ274" s="52"/>
      <c r="ERA274" s="52"/>
      <c r="ERB274" s="52"/>
      <c r="ERC274" s="52"/>
      <c r="ERD274" s="52"/>
      <c r="ERE274" s="52"/>
      <c r="ERF274" s="52"/>
      <c r="ERG274" s="52"/>
      <c r="ERH274" s="52"/>
      <c r="ERI274" s="52"/>
      <c r="ERJ274" s="52"/>
      <c r="ERK274" s="52"/>
      <c r="ERL274" s="52"/>
      <c r="ERM274" s="52"/>
      <c r="ERN274" s="52"/>
      <c r="ERO274" s="52"/>
      <c r="ERP274" s="52"/>
      <c r="ERQ274" s="52"/>
      <c r="ERR274" s="52"/>
      <c r="ERS274" s="52"/>
      <c r="ERT274" s="52"/>
      <c r="ERU274" s="52"/>
      <c r="ERV274" s="52"/>
      <c r="ERW274" s="52"/>
      <c r="ERX274" s="52"/>
      <c r="ERY274" s="52"/>
      <c r="ERZ274" s="52"/>
      <c r="ESA274" s="52"/>
      <c r="ESB274" s="52"/>
      <c r="ESC274" s="52"/>
      <c r="ESD274" s="52"/>
      <c r="ESE274" s="52"/>
      <c r="ESF274" s="52"/>
      <c r="ESG274" s="52"/>
      <c r="ESH274" s="52"/>
      <c r="ESI274" s="52"/>
      <c r="ESJ274" s="52"/>
      <c r="ESK274" s="52"/>
      <c r="ESL274" s="52"/>
      <c r="ESM274" s="52"/>
      <c r="ESN274" s="52"/>
      <c r="ESO274" s="52"/>
      <c r="ESP274" s="52"/>
      <c r="ESQ274" s="52"/>
      <c r="ESR274" s="52"/>
      <c r="ESS274" s="52"/>
      <c r="EST274" s="52"/>
      <c r="ESU274" s="52"/>
      <c r="ESV274" s="52"/>
      <c r="ESW274" s="52"/>
      <c r="ESX274" s="52"/>
      <c r="ESY274" s="52"/>
      <c r="ESZ274" s="52"/>
      <c r="ETA274" s="52"/>
      <c r="ETB274" s="52"/>
      <c r="ETC274" s="52"/>
      <c r="ETD274" s="52"/>
      <c r="ETE274" s="52"/>
      <c r="ETF274" s="52"/>
      <c r="ETG274" s="52"/>
      <c r="ETH274" s="52"/>
      <c r="ETI274" s="52"/>
      <c r="ETJ274" s="52"/>
      <c r="ETK274" s="52"/>
      <c r="ETL274" s="52"/>
      <c r="ETM274" s="52"/>
      <c r="ETN274" s="52"/>
      <c r="ETO274" s="52"/>
      <c r="ETP274" s="52"/>
      <c r="ETQ274" s="52"/>
      <c r="ETR274" s="52"/>
      <c r="ETS274" s="52"/>
      <c r="ETT274" s="52"/>
      <c r="ETU274" s="52"/>
      <c r="ETV274" s="52"/>
      <c r="ETW274" s="52"/>
      <c r="ETX274" s="52"/>
      <c r="ETY274" s="52"/>
      <c r="ETZ274" s="52"/>
      <c r="EUA274" s="52"/>
      <c r="EUB274" s="52"/>
      <c r="EUC274" s="52"/>
      <c r="EUD274" s="52"/>
      <c r="EUE274" s="52"/>
      <c r="EUF274" s="52"/>
      <c r="EUG274" s="52"/>
      <c r="EUH274" s="52"/>
      <c r="EUI274" s="52"/>
      <c r="EUJ274" s="52"/>
      <c r="EUK274" s="52"/>
      <c r="EUL274" s="52"/>
      <c r="EUM274" s="52"/>
      <c r="EUN274" s="52"/>
      <c r="EUO274" s="52"/>
      <c r="EUP274" s="52"/>
      <c r="EUQ274" s="52"/>
      <c r="EUR274" s="52"/>
      <c r="EUS274" s="52"/>
      <c r="EUT274" s="52"/>
      <c r="EUU274" s="52"/>
      <c r="EUV274" s="52"/>
      <c r="EUW274" s="52"/>
      <c r="EUX274" s="52"/>
      <c r="EUY274" s="52"/>
      <c r="EUZ274" s="52"/>
      <c r="EVA274" s="52"/>
      <c r="EVB274" s="52"/>
      <c r="EVC274" s="52"/>
      <c r="EVD274" s="52"/>
      <c r="EVE274" s="52"/>
      <c r="EVF274" s="52"/>
      <c r="EVG274" s="52"/>
      <c r="EVH274" s="52"/>
      <c r="EVI274" s="52"/>
      <c r="EVJ274" s="52"/>
      <c r="EVK274" s="52"/>
      <c r="EVL274" s="52"/>
      <c r="EVM274" s="52"/>
      <c r="EVN274" s="52"/>
      <c r="EVO274" s="52"/>
      <c r="EVP274" s="52"/>
      <c r="EVQ274" s="52"/>
      <c r="EVR274" s="52"/>
      <c r="EVS274" s="52"/>
      <c r="EVT274" s="52"/>
      <c r="EVU274" s="52"/>
      <c r="EVV274" s="52"/>
      <c r="EVW274" s="52"/>
      <c r="EVX274" s="52"/>
      <c r="EVY274" s="52"/>
      <c r="EVZ274" s="52"/>
      <c r="EWA274" s="52"/>
      <c r="EWB274" s="52"/>
      <c r="EWC274" s="52"/>
      <c r="EWD274" s="52"/>
      <c r="EWE274" s="52"/>
      <c r="EWF274" s="52"/>
      <c r="EWG274" s="52"/>
      <c r="EWH274" s="52"/>
      <c r="EWI274" s="52"/>
      <c r="EWJ274" s="52"/>
      <c r="EWK274" s="52"/>
      <c r="EWL274" s="52"/>
      <c r="EWM274" s="52"/>
      <c r="EWN274" s="52"/>
      <c r="EWO274" s="52"/>
      <c r="EWP274" s="52"/>
      <c r="EWQ274" s="52"/>
      <c r="EWR274" s="52"/>
      <c r="EWS274" s="52"/>
      <c r="EWT274" s="52"/>
      <c r="EWU274" s="52"/>
      <c r="EWV274" s="52"/>
      <c r="EWW274" s="52"/>
      <c r="EWX274" s="52"/>
      <c r="EWY274" s="52"/>
      <c r="EWZ274" s="52"/>
      <c r="EXA274" s="52"/>
      <c r="EXB274" s="52"/>
      <c r="EXC274" s="52"/>
      <c r="EXD274" s="52"/>
      <c r="EXE274" s="52"/>
      <c r="EXF274" s="52"/>
      <c r="EXG274" s="52"/>
      <c r="EXH274" s="52"/>
      <c r="EXI274" s="52"/>
      <c r="EXJ274" s="52"/>
      <c r="EXK274" s="52"/>
      <c r="EXL274" s="52"/>
      <c r="EXM274" s="52"/>
      <c r="EXN274" s="52"/>
      <c r="EXO274" s="52"/>
      <c r="EXP274" s="52"/>
      <c r="EXQ274" s="52"/>
      <c r="EXR274" s="52"/>
      <c r="EXS274" s="52"/>
      <c r="EXT274" s="52"/>
      <c r="EXU274" s="52"/>
      <c r="EXV274" s="52"/>
      <c r="EXW274" s="52"/>
      <c r="EXX274" s="52"/>
      <c r="EXY274" s="52"/>
      <c r="EXZ274" s="52"/>
      <c r="EYA274" s="52"/>
      <c r="EYB274" s="52"/>
      <c r="EYC274" s="52"/>
      <c r="EYD274" s="52"/>
      <c r="EYE274" s="52"/>
      <c r="EYF274" s="52"/>
      <c r="EYG274" s="52"/>
      <c r="EYH274" s="52"/>
      <c r="EYI274" s="52"/>
      <c r="EYJ274" s="52"/>
      <c r="EYK274" s="52"/>
      <c r="EYL274" s="52"/>
      <c r="EYM274" s="52"/>
      <c r="EYN274" s="52"/>
      <c r="EYO274" s="52"/>
      <c r="EYP274" s="52"/>
      <c r="EYQ274" s="52"/>
      <c r="EYR274" s="52"/>
      <c r="EYS274" s="52"/>
      <c r="EYT274" s="52"/>
      <c r="EYU274" s="52"/>
      <c r="EYV274" s="52"/>
      <c r="EYW274" s="52"/>
      <c r="EYX274" s="52"/>
      <c r="EYY274" s="52"/>
      <c r="EYZ274" s="52"/>
      <c r="EZA274" s="52"/>
      <c r="EZB274" s="52"/>
      <c r="EZC274" s="52"/>
      <c r="EZD274" s="52"/>
      <c r="EZE274" s="52"/>
      <c r="EZF274" s="52"/>
      <c r="EZG274" s="52"/>
      <c r="EZH274" s="52"/>
      <c r="EZI274" s="52"/>
      <c r="EZJ274" s="52"/>
      <c r="EZK274" s="52"/>
      <c r="EZL274" s="52"/>
      <c r="EZM274" s="52"/>
      <c r="EZN274" s="52"/>
      <c r="EZO274" s="52"/>
      <c r="EZP274" s="52"/>
      <c r="EZQ274" s="52"/>
      <c r="EZR274" s="52"/>
      <c r="EZS274" s="52"/>
      <c r="EZT274" s="52"/>
      <c r="EZU274" s="52"/>
      <c r="EZV274" s="52"/>
      <c r="EZW274" s="52"/>
      <c r="EZX274" s="52"/>
      <c r="EZY274" s="52"/>
      <c r="EZZ274" s="52"/>
      <c r="FAA274" s="52"/>
      <c r="FAB274" s="52"/>
      <c r="FAC274" s="52"/>
      <c r="FAD274" s="52"/>
      <c r="FAE274" s="52"/>
      <c r="FAF274" s="52"/>
      <c r="FAG274" s="52"/>
      <c r="FAH274" s="52"/>
      <c r="FAI274" s="52"/>
      <c r="FAJ274" s="52"/>
      <c r="FAK274" s="52"/>
      <c r="FAL274" s="52"/>
      <c r="FAM274" s="52"/>
      <c r="FAN274" s="52"/>
      <c r="FAO274" s="52"/>
      <c r="FAP274" s="52"/>
      <c r="FAQ274" s="52"/>
      <c r="FAR274" s="52"/>
      <c r="FAS274" s="52"/>
      <c r="FAT274" s="52"/>
      <c r="FAU274" s="52"/>
      <c r="FAV274" s="52"/>
      <c r="FAW274" s="52"/>
      <c r="FAX274" s="52"/>
      <c r="FAY274" s="52"/>
      <c r="FAZ274" s="52"/>
      <c r="FBA274" s="52"/>
      <c r="FBB274" s="52"/>
      <c r="FBC274" s="52"/>
      <c r="FBD274" s="52"/>
      <c r="FBE274" s="52"/>
      <c r="FBF274" s="52"/>
      <c r="FBG274" s="52"/>
      <c r="FBH274" s="52"/>
      <c r="FBI274" s="52"/>
      <c r="FBJ274" s="52"/>
      <c r="FBK274" s="52"/>
      <c r="FBL274" s="52"/>
      <c r="FBM274" s="52"/>
      <c r="FBN274" s="52"/>
      <c r="FBO274" s="52"/>
      <c r="FBP274" s="52"/>
      <c r="FBQ274" s="52"/>
      <c r="FBR274" s="52"/>
      <c r="FBS274" s="52"/>
      <c r="FBT274" s="52"/>
      <c r="FBU274" s="52"/>
      <c r="FBV274" s="52"/>
      <c r="FBW274" s="52"/>
      <c r="FBX274" s="52"/>
      <c r="FBY274" s="52"/>
      <c r="FBZ274" s="52"/>
      <c r="FCA274" s="52"/>
      <c r="FCB274" s="52"/>
      <c r="FCC274" s="52"/>
      <c r="FCD274" s="52"/>
      <c r="FCE274" s="52"/>
      <c r="FCF274" s="52"/>
      <c r="FCG274" s="52"/>
      <c r="FCH274" s="52"/>
      <c r="FCI274" s="52"/>
      <c r="FCJ274" s="52"/>
      <c r="FCK274" s="52"/>
      <c r="FCL274" s="52"/>
      <c r="FCM274" s="52"/>
      <c r="FCN274" s="52"/>
      <c r="FCO274" s="52"/>
      <c r="FCP274" s="52"/>
      <c r="FCQ274" s="52"/>
      <c r="FCR274" s="52"/>
      <c r="FCS274" s="52"/>
      <c r="FCT274" s="52"/>
      <c r="FCU274" s="52"/>
      <c r="FCV274" s="52"/>
      <c r="FCW274" s="52"/>
      <c r="FCX274" s="52"/>
      <c r="FCY274" s="52"/>
      <c r="FCZ274" s="52"/>
      <c r="FDA274" s="52"/>
      <c r="FDB274" s="52"/>
      <c r="FDC274" s="52"/>
      <c r="FDD274" s="52"/>
      <c r="FDE274" s="52"/>
      <c r="FDF274" s="52"/>
      <c r="FDG274" s="52"/>
      <c r="FDH274" s="52"/>
      <c r="FDI274" s="52"/>
      <c r="FDJ274" s="52"/>
      <c r="FDK274" s="52"/>
      <c r="FDL274" s="52"/>
      <c r="FDM274" s="52"/>
      <c r="FDN274" s="52"/>
      <c r="FDO274" s="52"/>
      <c r="FDP274" s="52"/>
      <c r="FDQ274" s="52"/>
      <c r="FDR274" s="52"/>
      <c r="FDS274" s="52"/>
      <c r="FDT274" s="52"/>
      <c r="FDU274" s="52"/>
      <c r="FDV274" s="52"/>
      <c r="FDW274" s="52"/>
      <c r="FDX274" s="52"/>
      <c r="FDY274" s="52"/>
      <c r="FDZ274" s="52"/>
      <c r="FEA274" s="52"/>
      <c r="FEB274" s="52"/>
      <c r="FEC274" s="52"/>
      <c r="FED274" s="52"/>
      <c r="FEE274" s="52"/>
      <c r="FEF274" s="52"/>
      <c r="FEG274" s="52"/>
      <c r="FEH274" s="52"/>
      <c r="FEI274" s="52"/>
      <c r="FEJ274" s="52"/>
      <c r="FEK274" s="52"/>
      <c r="FEL274" s="52"/>
      <c r="FEM274" s="52"/>
      <c r="FEN274" s="52"/>
      <c r="FEO274" s="52"/>
      <c r="FEP274" s="52"/>
      <c r="FEQ274" s="52"/>
      <c r="FER274" s="52"/>
      <c r="FES274" s="52"/>
      <c r="FET274" s="52"/>
      <c r="FEU274" s="52"/>
      <c r="FEV274" s="52"/>
      <c r="FEW274" s="52"/>
      <c r="FEX274" s="52"/>
      <c r="FEY274" s="52"/>
      <c r="FEZ274" s="52"/>
      <c r="FFA274" s="52"/>
      <c r="FFB274" s="52"/>
      <c r="FFC274" s="52"/>
      <c r="FFD274" s="52"/>
      <c r="FFE274" s="52"/>
      <c r="FFF274" s="52"/>
      <c r="FFG274" s="52"/>
      <c r="FFH274" s="52"/>
      <c r="FFI274" s="52"/>
      <c r="FFJ274" s="52"/>
      <c r="FFK274" s="52"/>
      <c r="FFL274" s="52"/>
      <c r="FFM274" s="52"/>
      <c r="FFN274" s="52"/>
      <c r="FFO274" s="52"/>
      <c r="FFP274" s="52"/>
      <c r="FFQ274" s="52"/>
      <c r="FFR274" s="52"/>
      <c r="FFS274" s="52"/>
      <c r="FFT274" s="52"/>
      <c r="FFU274" s="52"/>
      <c r="FFV274" s="52"/>
      <c r="FFW274" s="52"/>
      <c r="FFX274" s="52"/>
      <c r="FFY274" s="52"/>
      <c r="FFZ274" s="52"/>
      <c r="FGA274" s="52"/>
      <c r="FGB274" s="52"/>
      <c r="FGC274" s="52"/>
      <c r="FGD274" s="52"/>
      <c r="FGE274" s="52"/>
      <c r="FGF274" s="52"/>
      <c r="FGG274" s="52"/>
      <c r="FGH274" s="52"/>
      <c r="FGI274" s="52"/>
      <c r="FGJ274" s="52"/>
      <c r="FGK274" s="52"/>
      <c r="FGL274" s="52"/>
      <c r="FGM274" s="52"/>
      <c r="FGN274" s="52"/>
      <c r="FGO274" s="52"/>
      <c r="FGP274" s="52"/>
      <c r="FGQ274" s="52"/>
      <c r="FGR274" s="52"/>
      <c r="FGS274" s="52"/>
      <c r="FGT274" s="52"/>
      <c r="FGU274" s="52"/>
      <c r="FGV274" s="52"/>
      <c r="FGW274" s="52"/>
      <c r="FGX274" s="52"/>
      <c r="FGY274" s="52"/>
      <c r="FGZ274" s="52"/>
      <c r="FHA274" s="52"/>
      <c r="FHB274" s="52"/>
      <c r="FHC274" s="52"/>
      <c r="FHD274" s="52"/>
      <c r="FHE274" s="52"/>
      <c r="FHF274" s="52"/>
      <c r="FHG274" s="52"/>
      <c r="FHH274" s="52"/>
      <c r="FHI274" s="52"/>
      <c r="FHJ274" s="52"/>
      <c r="FHK274" s="52"/>
      <c r="FHL274" s="52"/>
      <c r="FHM274" s="52"/>
      <c r="FHN274" s="52"/>
      <c r="FHO274" s="52"/>
      <c r="FHP274" s="52"/>
      <c r="FHQ274" s="52"/>
      <c r="FHR274" s="52"/>
      <c r="FHS274" s="52"/>
      <c r="FHT274" s="52"/>
      <c r="FHU274" s="52"/>
      <c r="FHV274" s="52"/>
      <c r="FHW274" s="52"/>
      <c r="FHX274" s="52"/>
      <c r="FHY274" s="52"/>
      <c r="FHZ274" s="52"/>
      <c r="FIA274" s="52"/>
      <c r="FIB274" s="52"/>
      <c r="FIC274" s="52"/>
      <c r="FID274" s="52"/>
      <c r="FIE274" s="52"/>
      <c r="FIF274" s="52"/>
      <c r="FIG274" s="52"/>
      <c r="FIH274" s="52"/>
      <c r="FII274" s="52"/>
      <c r="FIJ274" s="52"/>
      <c r="FIK274" s="52"/>
      <c r="FIL274" s="52"/>
      <c r="FIM274" s="52"/>
      <c r="FIN274" s="52"/>
      <c r="FIO274" s="52"/>
      <c r="FIP274" s="52"/>
      <c r="FIQ274" s="52"/>
      <c r="FIR274" s="52"/>
      <c r="FIS274" s="52"/>
      <c r="FIT274" s="52"/>
      <c r="FIU274" s="52"/>
      <c r="FIV274" s="52"/>
      <c r="FIW274" s="52"/>
      <c r="FIX274" s="52"/>
      <c r="FIY274" s="52"/>
      <c r="FIZ274" s="52"/>
      <c r="FJA274" s="52"/>
      <c r="FJB274" s="52"/>
      <c r="FJC274" s="52"/>
      <c r="FJD274" s="52"/>
      <c r="FJE274" s="52"/>
      <c r="FJF274" s="52"/>
      <c r="FJG274" s="52"/>
      <c r="FJH274" s="52"/>
      <c r="FJI274" s="52"/>
      <c r="FJJ274" s="52"/>
      <c r="FJK274" s="52"/>
      <c r="FJL274" s="52"/>
      <c r="FJM274" s="52"/>
      <c r="FJN274" s="52"/>
      <c r="FJO274" s="52"/>
      <c r="FJP274" s="52"/>
      <c r="FJQ274" s="52"/>
      <c r="FJR274" s="52"/>
      <c r="FJS274" s="52"/>
      <c r="FJT274" s="52"/>
      <c r="FJU274" s="52"/>
      <c r="FJV274" s="52"/>
      <c r="FJW274" s="52"/>
      <c r="FJX274" s="52"/>
      <c r="FJY274" s="52"/>
      <c r="FJZ274" s="52"/>
      <c r="FKA274" s="52"/>
      <c r="FKB274" s="52"/>
      <c r="FKC274" s="52"/>
      <c r="FKD274" s="52"/>
      <c r="FKE274" s="52"/>
      <c r="FKF274" s="52"/>
      <c r="FKG274" s="52"/>
      <c r="FKH274" s="52"/>
      <c r="FKI274" s="52"/>
      <c r="FKJ274" s="52"/>
      <c r="FKK274" s="52"/>
      <c r="FKL274" s="52"/>
      <c r="FKM274" s="52"/>
      <c r="FKN274" s="52"/>
      <c r="FKO274" s="52"/>
      <c r="FKP274" s="52"/>
      <c r="FKQ274" s="52"/>
      <c r="FKR274" s="52"/>
      <c r="FKS274" s="52"/>
      <c r="FKT274" s="52"/>
      <c r="FKU274" s="52"/>
      <c r="FKV274" s="52"/>
      <c r="FKW274" s="52"/>
      <c r="FKX274" s="52"/>
      <c r="FKY274" s="52"/>
      <c r="FKZ274" s="52"/>
      <c r="FLA274" s="52"/>
      <c r="FLB274" s="52"/>
      <c r="FLC274" s="52"/>
      <c r="FLD274" s="52"/>
      <c r="FLE274" s="52"/>
      <c r="FLF274" s="52"/>
      <c r="FLG274" s="52"/>
      <c r="FLH274" s="52"/>
      <c r="FLI274" s="52"/>
      <c r="FLJ274" s="52"/>
      <c r="FLK274" s="52"/>
      <c r="FLL274" s="52"/>
      <c r="FLM274" s="52"/>
      <c r="FLN274" s="52"/>
      <c r="FLO274" s="52"/>
      <c r="FLP274" s="52"/>
      <c r="FLQ274" s="52"/>
      <c r="FLR274" s="52"/>
      <c r="FLS274" s="52"/>
      <c r="FLT274" s="52"/>
      <c r="FLU274" s="52"/>
      <c r="FLV274" s="52"/>
      <c r="FLW274" s="52"/>
      <c r="FLX274" s="52"/>
      <c r="FLY274" s="52"/>
      <c r="FLZ274" s="52"/>
      <c r="FMA274" s="52"/>
      <c r="FMB274" s="52"/>
      <c r="FMC274" s="52"/>
      <c r="FMD274" s="52"/>
      <c r="FME274" s="52"/>
      <c r="FMF274" s="52"/>
      <c r="FMG274" s="52"/>
      <c r="FMH274" s="52"/>
      <c r="FMI274" s="52"/>
      <c r="FMJ274" s="52"/>
      <c r="FMK274" s="52"/>
      <c r="FML274" s="52"/>
      <c r="FMM274" s="52"/>
      <c r="FMN274" s="52"/>
      <c r="FMO274" s="52"/>
      <c r="FMP274" s="52"/>
      <c r="FMQ274" s="52"/>
      <c r="FMR274" s="52"/>
      <c r="FMS274" s="52"/>
      <c r="FMT274" s="52"/>
      <c r="FMU274" s="52"/>
      <c r="FMV274" s="52"/>
      <c r="FMW274" s="52"/>
      <c r="FMX274" s="52"/>
      <c r="FMY274" s="52"/>
      <c r="FMZ274" s="52"/>
      <c r="FNA274" s="52"/>
      <c r="FNB274" s="52"/>
      <c r="FNC274" s="52"/>
      <c r="FND274" s="52"/>
      <c r="FNE274" s="52"/>
      <c r="FNF274" s="52"/>
      <c r="FNG274" s="52"/>
      <c r="FNH274" s="52"/>
      <c r="FNI274" s="52"/>
      <c r="FNJ274" s="52"/>
      <c r="FNK274" s="52"/>
      <c r="FNL274" s="52"/>
      <c r="FNM274" s="52"/>
      <c r="FNN274" s="52"/>
      <c r="FNO274" s="52"/>
      <c r="FNP274" s="52"/>
      <c r="FNQ274" s="52"/>
      <c r="FNR274" s="52"/>
      <c r="FNS274" s="52"/>
      <c r="FNT274" s="52"/>
      <c r="FNU274" s="52"/>
      <c r="FNV274" s="52"/>
      <c r="FNW274" s="52"/>
      <c r="FNX274" s="52"/>
      <c r="FNY274" s="52"/>
      <c r="FNZ274" s="52"/>
      <c r="FOA274" s="52"/>
      <c r="FOB274" s="52"/>
      <c r="FOC274" s="52"/>
      <c r="FOD274" s="52"/>
      <c r="FOE274" s="52"/>
      <c r="FOF274" s="52"/>
      <c r="FOG274" s="52"/>
      <c r="FOH274" s="52"/>
      <c r="FOI274" s="52"/>
      <c r="FOJ274" s="52"/>
      <c r="FOK274" s="52"/>
      <c r="FOL274" s="52"/>
      <c r="FOM274" s="52"/>
      <c r="FON274" s="52"/>
      <c r="FOO274" s="52"/>
      <c r="FOP274" s="52"/>
      <c r="FOQ274" s="52"/>
      <c r="FOR274" s="52"/>
      <c r="FOS274" s="52"/>
      <c r="FOT274" s="52"/>
      <c r="FOU274" s="52"/>
      <c r="FOV274" s="52"/>
      <c r="FOW274" s="52"/>
      <c r="FOX274" s="52"/>
      <c r="FOY274" s="52"/>
      <c r="FOZ274" s="52"/>
      <c r="FPA274" s="52"/>
      <c r="FPB274" s="52"/>
      <c r="FPC274" s="52"/>
      <c r="FPD274" s="52"/>
      <c r="FPE274" s="52"/>
      <c r="FPF274" s="52"/>
      <c r="FPG274" s="52"/>
      <c r="FPH274" s="52"/>
      <c r="FPI274" s="52"/>
      <c r="FPJ274" s="52"/>
      <c r="FPK274" s="52"/>
      <c r="FPL274" s="52"/>
      <c r="FPM274" s="52"/>
      <c r="FPN274" s="52"/>
      <c r="FPO274" s="52"/>
      <c r="FPP274" s="52"/>
      <c r="FPQ274" s="52"/>
      <c r="FPR274" s="52"/>
      <c r="FPS274" s="52"/>
      <c r="FPT274" s="52"/>
      <c r="FPU274" s="52"/>
      <c r="FPV274" s="52"/>
      <c r="FPW274" s="52"/>
      <c r="FPX274" s="52"/>
      <c r="FPY274" s="52"/>
      <c r="FPZ274" s="52"/>
      <c r="FQA274" s="52"/>
      <c r="FQB274" s="52"/>
      <c r="FQC274" s="52"/>
      <c r="FQD274" s="52"/>
      <c r="FQE274" s="52"/>
      <c r="FQF274" s="52"/>
      <c r="FQG274" s="52"/>
      <c r="FQH274" s="52"/>
      <c r="FQI274" s="52"/>
      <c r="FQJ274" s="52"/>
      <c r="FQK274" s="52"/>
      <c r="FQL274" s="52"/>
      <c r="FQM274" s="52"/>
      <c r="FQN274" s="52"/>
      <c r="FQO274" s="52"/>
      <c r="FQP274" s="52"/>
      <c r="FQQ274" s="52"/>
      <c r="FQR274" s="52"/>
      <c r="FQS274" s="52"/>
      <c r="FQT274" s="52"/>
      <c r="FQU274" s="52"/>
      <c r="FQV274" s="52"/>
      <c r="FQW274" s="52"/>
      <c r="FQX274" s="52"/>
      <c r="FQY274" s="52"/>
      <c r="FQZ274" s="52"/>
      <c r="FRA274" s="52"/>
      <c r="FRB274" s="52"/>
      <c r="FRC274" s="52"/>
      <c r="FRD274" s="52"/>
      <c r="FRE274" s="52"/>
      <c r="FRF274" s="52"/>
      <c r="FRG274" s="52"/>
      <c r="FRH274" s="52"/>
      <c r="FRI274" s="52"/>
      <c r="FRJ274" s="52"/>
      <c r="FRK274" s="52"/>
      <c r="FRL274" s="52"/>
      <c r="FRM274" s="52"/>
      <c r="FRN274" s="52"/>
      <c r="FRO274" s="52"/>
      <c r="FRP274" s="52"/>
      <c r="FRQ274" s="52"/>
      <c r="FRR274" s="52"/>
      <c r="FRS274" s="52"/>
      <c r="FRT274" s="52"/>
      <c r="FRU274" s="52"/>
      <c r="FRV274" s="52"/>
      <c r="FRW274" s="52"/>
      <c r="FRX274" s="52"/>
      <c r="FRY274" s="52"/>
      <c r="FRZ274" s="52"/>
      <c r="FSA274" s="52"/>
      <c r="FSB274" s="52"/>
      <c r="FSC274" s="52"/>
      <c r="FSD274" s="52"/>
      <c r="FSE274" s="52"/>
      <c r="FSF274" s="52"/>
      <c r="FSG274" s="52"/>
      <c r="FSH274" s="52"/>
      <c r="FSI274" s="52"/>
      <c r="FSJ274" s="52"/>
      <c r="FSK274" s="52"/>
      <c r="FSL274" s="52"/>
      <c r="FSM274" s="52"/>
      <c r="FSN274" s="52"/>
      <c r="FSO274" s="52"/>
      <c r="FSP274" s="52"/>
      <c r="FSQ274" s="52"/>
      <c r="FSR274" s="52"/>
      <c r="FSS274" s="52"/>
      <c r="FST274" s="52"/>
      <c r="FSU274" s="52"/>
      <c r="FSV274" s="52"/>
      <c r="FSW274" s="52"/>
      <c r="FSX274" s="52"/>
      <c r="FSY274" s="52"/>
      <c r="FSZ274" s="52"/>
      <c r="FTA274" s="52"/>
      <c r="FTB274" s="52"/>
      <c r="FTC274" s="52"/>
      <c r="FTD274" s="52"/>
      <c r="FTE274" s="52"/>
      <c r="FTF274" s="52"/>
      <c r="FTG274" s="52"/>
      <c r="FTH274" s="52"/>
      <c r="FTI274" s="52"/>
      <c r="FTJ274" s="52"/>
      <c r="FTK274" s="52"/>
      <c r="FTL274" s="52"/>
      <c r="FTM274" s="52"/>
      <c r="FTN274" s="52"/>
      <c r="FTO274" s="52"/>
      <c r="FTP274" s="52"/>
      <c r="FTQ274" s="52"/>
      <c r="FTR274" s="52"/>
      <c r="FTS274" s="52"/>
      <c r="FTT274" s="52"/>
      <c r="FTU274" s="52"/>
      <c r="FTV274" s="52"/>
      <c r="FTW274" s="52"/>
      <c r="FTX274" s="52"/>
      <c r="FTY274" s="52"/>
      <c r="FTZ274" s="52"/>
      <c r="FUA274" s="52"/>
      <c r="FUB274" s="52"/>
      <c r="FUC274" s="52"/>
      <c r="FUD274" s="52"/>
      <c r="FUE274" s="52"/>
      <c r="FUF274" s="52"/>
      <c r="FUG274" s="52"/>
      <c r="FUH274" s="52"/>
      <c r="FUI274" s="52"/>
      <c r="FUJ274" s="52"/>
      <c r="FUK274" s="52"/>
      <c r="FUL274" s="52"/>
      <c r="FUM274" s="52"/>
      <c r="FUN274" s="52"/>
      <c r="FUO274" s="52"/>
      <c r="FUP274" s="52"/>
      <c r="FUQ274" s="52"/>
      <c r="FUR274" s="52"/>
      <c r="FUS274" s="52"/>
      <c r="FUT274" s="52"/>
      <c r="FUU274" s="52"/>
      <c r="FUV274" s="52"/>
      <c r="FUW274" s="52"/>
      <c r="FUX274" s="52"/>
      <c r="FUY274" s="52"/>
      <c r="FUZ274" s="52"/>
      <c r="FVA274" s="52"/>
      <c r="FVB274" s="52"/>
      <c r="FVC274" s="52"/>
      <c r="FVD274" s="52"/>
      <c r="FVE274" s="52"/>
      <c r="FVF274" s="52"/>
      <c r="FVG274" s="52"/>
      <c r="FVH274" s="52"/>
      <c r="FVI274" s="52"/>
      <c r="FVJ274" s="52"/>
      <c r="FVK274" s="52"/>
      <c r="FVL274" s="52"/>
      <c r="FVM274" s="52"/>
      <c r="FVN274" s="52"/>
      <c r="FVO274" s="52"/>
      <c r="FVP274" s="52"/>
      <c r="FVQ274" s="52"/>
      <c r="FVR274" s="52"/>
      <c r="FVS274" s="52"/>
      <c r="FVT274" s="52"/>
      <c r="FVU274" s="52"/>
      <c r="FVV274" s="52"/>
      <c r="FVW274" s="52"/>
      <c r="FVX274" s="52"/>
      <c r="FVY274" s="52"/>
      <c r="FVZ274" s="52"/>
      <c r="FWA274" s="52"/>
      <c r="FWB274" s="52"/>
      <c r="FWC274" s="52"/>
      <c r="FWD274" s="52"/>
      <c r="FWE274" s="52"/>
      <c r="FWF274" s="52"/>
      <c r="FWG274" s="52"/>
      <c r="FWH274" s="52"/>
      <c r="FWI274" s="52"/>
      <c r="FWJ274" s="52"/>
      <c r="FWK274" s="52"/>
      <c r="FWL274" s="52"/>
      <c r="FWM274" s="52"/>
      <c r="FWN274" s="52"/>
      <c r="FWO274" s="52"/>
      <c r="FWP274" s="52"/>
      <c r="FWQ274" s="52"/>
      <c r="FWR274" s="52"/>
      <c r="FWS274" s="52"/>
      <c r="FWT274" s="52"/>
      <c r="FWU274" s="52"/>
      <c r="FWV274" s="52"/>
      <c r="FWW274" s="52"/>
      <c r="FWX274" s="52"/>
      <c r="FWY274" s="52"/>
      <c r="FWZ274" s="52"/>
      <c r="FXA274" s="52"/>
      <c r="FXB274" s="52"/>
      <c r="FXC274" s="52"/>
      <c r="FXD274" s="52"/>
      <c r="FXE274" s="52"/>
      <c r="FXF274" s="52"/>
      <c r="FXG274" s="52"/>
      <c r="FXH274" s="52"/>
      <c r="FXI274" s="52"/>
      <c r="FXJ274" s="52"/>
      <c r="FXK274" s="52"/>
      <c r="FXL274" s="52"/>
      <c r="FXM274" s="52"/>
      <c r="FXN274" s="52"/>
      <c r="FXO274" s="52"/>
      <c r="FXP274" s="52"/>
      <c r="FXQ274" s="52"/>
      <c r="FXR274" s="52"/>
      <c r="FXS274" s="52"/>
      <c r="FXT274" s="52"/>
      <c r="FXU274" s="52"/>
      <c r="FXV274" s="52"/>
      <c r="FXW274" s="52"/>
      <c r="FXX274" s="52"/>
      <c r="FXY274" s="52"/>
      <c r="FXZ274" s="52"/>
      <c r="FYA274" s="52"/>
      <c r="FYB274" s="52"/>
      <c r="FYC274" s="52"/>
      <c r="FYD274" s="52"/>
      <c r="FYE274" s="52"/>
      <c r="FYF274" s="52"/>
      <c r="FYG274" s="52"/>
      <c r="FYH274" s="52"/>
      <c r="FYI274" s="52"/>
      <c r="FYJ274" s="52"/>
      <c r="FYK274" s="52"/>
      <c r="FYL274" s="52"/>
      <c r="FYM274" s="52"/>
      <c r="FYN274" s="52"/>
      <c r="FYO274" s="52"/>
      <c r="FYP274" s="52"/>
      <c r="FYQ274" s="52"/>
      <c r="FYR274" s="52"/>
      <c r="FYS274" s="52"/>
      <c r="FYT274" s="52"/>
      <c r="FYU274" s="52"/>
      <c r="FYV274" s="52"/>
      <c r="FYW274" s="52"/>
      <c r="FYX274" s="52"/>
      <c r="FYY274" s="52"/>
      <c r="FYZ274" s="52"/>
      <c r="FZA274" s="52"/>
      <c r="FZB274" s="52"/>
      <c r="FZC274" s="52"/>
      <c r="FZD274" s="52"/>
      <c r="FZE274" s="52"/>
      <c r="FZF274" s="52"/>
      <c r="FZG274" s="52"/>
      <c r="FZH274" s="52"/>
      <c r="FZI274" s="52"/>
      <c r="FZJ274" s="52"/>
      <c r="FZK274" s="52"/>
      <c r="FZL274" s="52"/>
      <c r="FZM274" s="52"/>
      <c r="FZN274" s="52"/>
      <c r="FZO274" s="52"/>
      <c r="FZP274" s="52"/>
      <c r="FZQ274" s="52"/>
      <c r="FZR274" s="52"/>
      <c r="FZS274" s="52"/>
      <c r="FZT274" s="52"/>
      <c r="FZU274" s="52"/>
      <c r="FZV274" s="52"/>
      <c r="FZW274" s="52"/>
      <c r="FZX274" s="52"/>
      <c r="FZY274" s="52"/>
      <c r="FZZ274" s="52"/>
      <c r="GAA274" s="52"/>
      <c r="GAB274" s="52"/>
      <c r="GAC274" s="52"/>
      <c r="GAD274" s="52"/>
      <c r="GAE274" s="52"/>
      <c r="GAF274" s="52"/>
      <c r="GAG274" s="52"/>
      <c r="GAH274" s="52"/>
      <c r="GAI274" s="52"/>
      <c r="GAJ274" s="52"/>
      <c r="GAK274" s="52"/>
      <c r="GAL274" s="52"/>
      <c r="GAM274" s="52"/>
      <c r="GAN274" s="52"/>
      <c r="GAO274" s="52"/>
      <c r="GAP274" s="52"/>
      <c r="GAQ274" s="52"/>
      <c r="GAR274" s="52"/>
      <c r="GAS274" s="52"/>
      <c r="GAT274" s="52"/>
      <c r="GAU274" s="52"/>
      <c r="GAV274" s="52"/>
      <c r="GAW274" s="52"/>
      <c r="GAX274" s="52"/>
      <c r="GAY274" s="52"/>
      <c r="GAZ274" s="52"/>
      <c r="GBA274" s="52"/>
      <c r="GBB274" s="52"/>
      <c r="GBC274" s="52"/>
      <c r="GBD274" s="52"/>
      <c r="GBE274" s="52"/>
      <c r="GBF274" s="52"/>
      <c r="GBG274" s="52"/>
      <c r="GBH274" s="52"/>
      <c r="GBI274" s="52"/>
      <c r="GBJ274" s="52"/>
      <c r="GBK274" s="52"/>
      <c r="GBL274" s="52"/>
      <c r="GBM274" s="52"/>
      <c r="GBN274" s="52"/>
      <c r="GBO274" s="52"/>
      <c r="GBP274" s="52"/>
      <c r="GBQ274" s="52"/>
      <c r="GBR274" s="52"/>
      <c r="GBS274" s="52"/>
      <c r="GBT274" s="52"/>
      <c r="GBU274" s="52"/>
      <c r="GBV274" s="52"/>
      <c r="GBW274" s="52"/>
      <c r="GBX274" s="52"/>
      <c r="GBY274" s="52"/>
      <c r="GBZ274" s="52"/>
      <c r="GCA274" s="52"/>
      <c r="GCB274" s="52"/>
      <c r="GCC274" s="52"/>
      <c r="GCD274" s="52"/>
      <c r="GCE274" s="52"/>
      <c r="GCF274" s="52"/>
      <c r="GCG274" s="52"/>
      <c r="GCH274" s="52"/>
      <c r="GCI274" s="52"/>
      <c r="GCJ274" s="52"/>
      <c r="GCK274" s="52"/>
      <c r="GCL274" s="52"/>
      <c r="GCM274" s="52"/>
      <c r="GCN274" s="52"/>
      <c r="GCO274" s="52"/>
      <c r="GCP274" s="52"/>
      <c r="GCQ274" s="52"/>
      <c r="GCR274" s="52"/>
      <c r="GCS274" s="52"/>
      <c r="GCT274" s="52"/>
      <c r="GCU274" s="52"/>
      <c r="GCV274" s="52"/>
      <c r="GCW274" s="52"/>
      <c r="GCX274" s="52"/>
      <c r="GCY274" s="52"/>
      <c r="GCZ274" s="52"/>
      <c r="GDA274" s="52"/>
      <c r="GDB274" s="52"/>
      <c r="GDC274" s="52"/>
      <c r="GDD274" s="52"/>
      <c r="GDE274" s="52"/>
      <c r="GDF274" s="52"/>
      <c r="GDG274" s="52"/>
      <c r="GDH274" s="52"/>
      <c r="GDI274" s="52"/>
      <c r="GDJ274" s="52"/>
      <c r="GDK274" s="52"/>
      <c r="GDL274" s="52"/>
      <c r="GDM274" s="52"/>
      <c r="GDN274" s="52"/>
      <c r="GDO274" s="52"/>
      <c r="GDP274" s="52"/>
      <c r="GDQ274" s="52"/>
      <c r="GDR274" s="52"/>
      <c r="GDS274" s="52"/>
      <c r="GDT274" s="52"/>
      <c r="GDU274" s="52"/>
      <c r="GDV274" s="52"/>
      <c r="GDW274" s="52"/>
      <c r="GDX274" s="52"/>
      <c r="GDY274" s="52"/>
      <c r="GDZ274" s="52"/>
      <c r="GEA274" s="52"/>
      <c r="GEB274" s="52"/>
      <c r="GEC274" s="52"/>
      <c r="GED274" s="52"/>
      <c r="GEE274" s="52"/>
      <c r="GEF274" s="52"/>
      <c r="GEG274" s="52"/>
      <c r="GEH274" s="52"/>
      <c r="GEI274" s="52"/>
      <c r="GEJ274" s="52"/>
      <c r="GEK274" s="52"/>
      <c r="GEL274" s="52"/>
      <c r="GEM274" s="52"/>
      <c r="GEN274" s="52"/>
      <c r="GEO274" s="52"/>
      <c r="GEP274" s="52"/>
      <c r="GEQ274" s="52"/>
      <c r="GER274" s="52"/>
      <c r="GES274" s="52"/>
      <c r="GET274" s="52"/>
      <c r="GEU274" s="52"/>
      <c r="GEV274" s="52"/>
      <c r="GEW274" s="52"/>
      <c r="GEX274" s="52"/>
      <c r="GEY274" s="52"/>
      <c r="GEZ274" s="52"/>
      <c r="GFA274" s="52"/>
      <c r="GFB274" s="52"/>
      <c r="GFC274" s="52"/>
      <c r="GFD274" s="52"/>
      <c r="GFE274" s="52"/>
      <c r="GFF274" s="52"/>
      <c r="GFG274" s="52"/>
      <c r="GFH274" s="52"/>
      <c r="GFI274" s="52"/>
      <c r="GFJ274" s="52"/>
      <c r="GFK274" s="52"/>
      <c r="GFL274" s="52"/>
      <c r="GFM274" s="52"/>
      <c r="GFN274" s="52"/>
      <c r="GFO274" s="52"/>
      <c r="GFP274" s="52"/>
      <c r="GFQ274" s="52"/>
      <c r="GFR274" s="52"/>
      <c r="GFS274" s="52"/>
      <c r="GFT274" s="52"/>
      <c r="GFU274" s="52"/>
      <c r="GFV274" s="52"/>
      <c r="GFW274" s="52"/>
      <c r="GFX274" s="52"/>
      <c r="GFY274" s="52"/>
      <c r="GFZ274" s="52"/>
      <c r="GGA274" s="52"/>
      <c r="GGB274" s="52"/>
      <c r="GGC274" s="52"/>
      <c r="GGD274" s="52"/>
      <c r="GGE274" s="52"/>
      <c r="GGF274" s="52"/>
      <c r="GGG274" s="52"/>
      <c r="GGH274" s="52"/>
      <c r="GGI274" s="52"/>
      <c r="GGJ274" s="52"/>
      <c r="GGK274" s="52"/>
      <c r="GGL274" s="52"/>
      <c r="GGM274" s="52"/>
      <c r="GGN274" s="52"/>
      <c r="GGO274" s="52"/>
      <c r="GGP274" s="52"/>
      <c r="GGQ274" s="52"/>
      <c r="GGR274" s="52"/>
      <c r="GGS274" s="52"/>
      <c r="GGT274" s="52"/>
      <c r="GGU274" s="52"/>
      <c r="GGV274" s="52"/>
      <c r="GGW274" s="52"/>
      <c r="GGX274" s="52"/>
      <c r="GGY274" s="52"/>
      <c r="GGZ274" s="52"/>
      <c r="GHA274" s="52"/>
      <c r="GHB274" s="52"/>
      <c r="GHC274" s="52"/>
      <c r="GHD274" s="52"/>
      <c r="GHE274" s="52"/>
      <c r="GHF274" s="52"/>
      <c r="GHG274" s="52"/>
      <c r="GHH274" s="52"/>
      <c r="GHI274" s="52"/>
      <c r="GHJ274" s="52"/>
      <c r="GHK274" s="52"/>
      <c r="GHL274" s="52"/>
      <c r="GHM274" s="52"/>
      <c r="GHN274" s="52"/>
      <c r="GHO274" s="52"/>
      <c r="GHP274" s="52"/>
      <c r="GHQ274" s="52"/>
      <c r="GHR274" s="52"/>
      <c r="GHS274" s="52"/>
      <c r="GHT274" s="52"/>
      <c r="GHU274" s="52"/>
      <c r="GHV274" s="52"/>
      <c r="GHW274" s="52"/>
      <c r="GHX274" s="52"/>
      <c r="GHY274" s="52"/>
      <c r="GHZ274" s="52"/>
      <c r="GIA274" s="52"/>
      <c r="GIB274" s="52"/>
      <c r="GIC274" s="52"/>
      <c r="GID274" s="52"/>
      <c r="GIE274" s="52"/>
      <c r="GIF274" s="52"/>
      <c r="GIG274" s="52"/>
      <c r="GIH274" s="52"/>
      <c r="GII274" s="52"/>
      <c r="GIJ274" s="52"/>
      <c r="GIK274" s="52"/>
      <c r="GIL274" s="52"/>
      <c r="GIM274" s="52"/>
      <c r="GIN274" s="52"/>
      <c r="GIO274" s="52"/>
      <c r="GIP274" s="52"/>
      <c r="GIQ274" s="52"/>
      <c r="GIR274" s="52"/>
      <c r="GIS274" s="52"/>
      <c r="GIT274" s="52"/>
      <c r="GIU274" s="52"/>
      <c r="GIV274" s="52"/>
      <c r="GIW274" s="52"/>
      <c r="GIX274" s="52"/>
      <c r="GIY274" s="52"/>
      <c r="GIZ274" s="52"/>
      <c r="GJA274" s="52"/>
      <c r="GJB274" s="52"/>
      <c r="GJC274" s="52"/>
      <c r="GJD274" s="52"/>
      <c r="GJE274" s="52"/>
      <c r="GJF274" s="52"/>
      <c r="GJG274" s="52"/>
      <c r="GJH274" s="52"/>
      <c r="GJI274" s="52"/>
      <c r="GJJ274" s="52"/>
      <c r="GJK274" s="52"/>
      <c r="GJL274" s="52"/>
      <c r="GJM274" s="52"/>
      <c r="GJN274" s="52"/>
      <c r="GJO274" s="52"/>
      <c r="GJP274" s="52"/>
      <c r="GJQ274" s="52"/>
      <c r="GJR274" s="52"/>
      <c r="GJS274" s="52"/>
      <c r="GJT274" s="52"/>
      <c r="GJU274" s="52"/>
      <c r="GJV274" s="52"/>
      <c r="GJW274" s="52"/>
      <c r="GJX274" s="52"/>
      <c r="GJY274" s="52"/>
      <c r="GJZ274" s="52"/>
      <c r="GKA274" s="52"/>
      <c r="GKB274" s="52"/>
      <c r="GKC274" s="52"/>
      <c r="GKD274" s="52"/>
      <c r="GKE274" s="52"/>
      <c r="GKF274" s="52"/>
      <c r="GKG274" s="52"/>
      <c r="GKH274" s="52"/>
      <c r="GKI274" s="52"/>
      <c r="GKJ274" s="52"/>
      <c r="GKK274" s="52"/>
      <c r="GKL274" s="52"/>
      <c r="GKM274" s="52"/>
      <c r="GKN274" s="52"/>
      <c r="GKO274" s="52"/>
      <c r="GKP274" s="52"/>
      <c r="GKQ274" s="52"/>
      <c r="GKR274" s="52"/>
      <c r="GKS274" s="52"/>
      <c r="GKT274" s="52"/>
      <c r="GKU274" s="52"/>
      <c r="GKV274" s="52"/>
      <c r="GKW274" s="52"/>
      <c r="GKX274" s="52"/>
      <c r="GKY274" s="52"/>
      <c r="GKZ274" s="52"/>
      <c r="GLA274" s="52"/>
      <c r="GLB274" s="52"/>
      <c r="GLC274" s="52"/>
      <c r="GLD274" s="52"/>
      <c r="GLE274" s="52"/>
      <c r="GLF274" s="52"/>
      <c r="GLG274" s="52"/>
      <c r="GLH274" s="52"/>
      <c r="GLI274" s="52"/>
      <c r="GLJ274" s="52"/>
      <c r="GLK274" s="52"/>
      <c r="GLL274" s="52"/>
      <c r="GLM274" s="52"/>
      <c r="GLN274" s="52"/>
      <c r="GLO274" s="52"/>
      <c r="GLP274" s="52"/>
      <c r="GLQ274" s="52"/>
      <c r="GLR274" s="52"/>
      <c r="GLS274" s="52"/>
      <c r="GLT274" s="52"/>
      <c r="GLU274" s="52"/>
      <c r="GLV274" s="52"/>
      <c r="GLW274" s="52"/>
      <c r="GLX274" s="52"/>
      <c r="GLY274" s="52"/>
      <c r="GLZ274" s="52"/>
      <c r="GMA274" s="52"/>
      <c r="GMB274" s="52"/>
      <c r="GMC274" s="52"/>
      <c r="GMD274" s="52"/>
      <c r="GME274" s="52"/>
      <c r="GMF274" s="52"/>
      <c r="GMG274" s="52"/>
      <c r="GMH274" s="52"/>
      <c r="GMI274" s="52"/>
      <c r="GMJ274" s="52"/>
      <c r="GMK274" s="52"/>
      <c r="GML274" s="52"/>
      <c r="GMM274" s="52"/>
      <c r="GMN274" s="52"/>
      <c r="GMO274" s="52"/>
      <c r="GMP274" s="52"/>
      <c r="GMQ274" s="52"/>
      <c r="GMR274" s="52"/>
      <c r="GMS274" s="52"/>
      <c r="GMT274" s="52"/>
      <c r="GMU274" s="52"/>
      <c r="GMV274" s="52"/>
      <c r="GMW274" s="52"/>
      <c r="GMX274" s="52"/>
      <c r="GMY274" s="52"/>
      <c r="GMZ274" s="52"/>
      <c r="GNA274" s="52"/>
      <c r="GNB274" s="52"/>
      <c r="GNC274" s="52"/>
      <c r="GND274" s="52"/>
      <c r="GNE274" s="52"/>
      <c r="GNF274" s="52"/>
      <c r="GNG274" s="52"/>
      <c r="GNH274" s="52"/>
      <c r="GNI274" s="52"/>
      <c r="GNJ274" s="52"/>
      <c r="GNK274" s="52"/>
      <c r="GNL274" s="52"/>
      <c r="GNM274" s="52"/>
      <c r="GNN274" s="52"/>
      <c r="GNO274" s="52"/>
      <c r="GNP274" s="52"/>
      <c r="GNQ274" s="52"/>
      <c r="GNR274" s="52"/>
      <c r="GNS274" s="52"/>
      <c r="GNT274" s="52"/>
      <c r="GNU274" s="52"/>
      <c r="GNV274" s="52"/>
      <c r="GNW274" s="52"/>
      <c r="GNX274" s="52"/>
      <c r="GNY274" s="52"/>
      <c r="GNZ274" s="52"/>
      <c r="GOA274" s="52"/>
      <c r="GOB274" s="52"/>
      <c r="GOC274" s="52"/>
      <c r="GOD274" s="52"/>
      <c r="GOE274" s="52"/>
      <c r="GOF274" s="52"/>
      <c r="GOG274" s="52"/>
      <c r="GOH274" s="52"/>
      <c r="GOI274" s="52"/>
      <c r="GOJ274" s="52"/>
      <c r="GOK274" s="52"/>
      <c r="GOL274" s="52"/>
      <c r="GOM274" s="52"/>
      <c r="GON274" s="52"/>
      <c r="GOO274" s="52"/>
      <c r="GOP274" s="52"/>
      <c r="GOQ274" s="52"/>
      <c r="GOR274" s="52"/>
      <c r="GOS274" s="52"/>
      <c r="GOT274" s="52"/>
      <c r="GOU274" s="52"/>
      <c r="GOV274" s="52"/>
      <c r="GOW274" s="52"/>
      <c r="GOX274" s="52"/>
      <c r="GOY274" s="52"/>
      <c r="GOZ274" s="52"/>
      <c r="GPA274" s="52"/>
      <c r="GPB274" s="52"/>
      <c r="GPC274" s="52"/>
      <c r="GPD274" s="52"/>
      <c r="GPE274" s="52"/>
      <c r="GPF274" s="52"/>
      <c r="GPG274" s="52"/>
      <c r="GPH274" s="52"/>
      <c r="GPI274" s="52"/>
      <c r="GPJ274" s="52"/>
      <c r="GPK274" s="52"/>
      <c r="GPL274" s="52"/>
      <c r="GPM274" s="52"/>
      <c r="GPN274" s="52"/>
      <c r="GPO274" s="52"/>
      <c r="GPP274" s="52"/>
      <c r="GPQ274" s="52"/>
      <c r="GPR274" s="52"/>
      <c r="GPS274" s="52"/>
      <c r="GPT274" s="52"/>
      <c r="GPU274" s="52"/>
      <c r="GPV274" s="52"/>
      <c r="GPW274" s="52"/>
      <c r="GPX274" s="52"/>
      <c r="GPY274" s="52"/>
      <c r="GPZ274" s="52"/>
      <c r="GQA274" s="52"/>
      <c r="GQB274" s="52"/>
      <c r="GQC274" s="52"/>
      <c r="GQD274" s="52"/>
      <c r="GQE274" s="52"/>
      <c r="GQF274" s="52"/>
      <c r="GQG274" s="52"/>
      <c r="GQH274" s="52"/>
      <c r="GQI274" s="52"/>
      <c r="GQJ274" s="52"/>
      <c r="GQK274" s="52"/>
      <c r="GQL274" s="52"/>
      <c r="GQM274" s="52"/>
      <c r="GQN274" s="52"/>
      <c r="GQO274" s="52"/>
      <c r="GQP274" s="52"/>
      <c r="GQQ274" s="52"/>
      <c r="GQR274" s="52"/>
      <c r="GQS274" s="52"/>
      <c r="GQT274" s="52"/>
      <c r="GQU274" s="52"/>
      <c r="GQV274" s="52"/>
      <c r="GQW274" s="52"/>
      <c r="GQX274" s="52"/>
      <c r="GQY274" s="52"/>
      <c r="GQZ274" s="52"/>
      <c r="GRA274" s="52"/>
      <c r="GRB274" s="52"/>
      <c r="GRC274" s="52"/>
      <c r="GRD274" s="52"/>
      <c r="GRE274" s="52"/>
      <c r="GRF274" s="52"/>
      <c r="GRG274" s="52"/>
      <c r="GRH274" s="52"/>
      <c r="GRI274" s="52"/>
      <c r="GRJ274" s="52"/>
      <c r="GRK274" s="52"/>
      <c r="GRL274" s="52"/>
      <c r="GRM274" s="52"/>
      <c r="GRN274" s="52"/>
      <c r="GRO274" s="52"/>
      <c r="GRP274" s="52"/>
      <c r="GRQ274" s="52"/>
      <c r="GRR274" s="52"/>
      <c r="GRS274" s="52"/>
      <c r="GRT274" s="52"/>
      <c r="GRU274" s="52"/>
      <c r="GRV274" s="52"/>
      <c r="GRW274" s="52"/>
      <c r="GRX274" s="52"/>
      <c r="GRY274" s="52"/>
      <c r="GRZ274" s="52"/>
      <c r="GSA274" s="52"/>
      <c r="GSB274" s="52"/>
      <c r="GSC274" s="52"/>
      <c r="GSD274" s="52"/>
      <c r="GSE274" s="52"/>
      <c r="GSF274" s="52"/>
      <c r="GSG274" s="52"/>
      <c r="GSH274" s="52"/>
      <c r="GSI274" s="52"/>
      <c r="GSJ274" s="52"/>
      <c r="GSK274" s="52"/>
      <c r="GSL274" s="52"/>
      <c r="GSM274" s="52"/>
      <c r="GSN274" s="52"/>
      <c r="GSO274" s="52"/>
      <c r="GSP274" s="52"/>
      <c r="GSQ274" s="52"/>
      <c r="GSR274" s="52"/>
      <c r="GSS274" s="52"/>
      <c r="GST274" s="52"/>
      <c r="GSU274" s="52"/>
      <c r="GSV274" s="52"/>
      <c r="GSW274" s="52"/>
      <c r="GSX274" s="52"/>
      <c r="GSY274" s="52"/>
      <c r="GSZ274" s="52"/>
      <c r="GTA274" s="52"/>
      <c r="GTB274" s="52"/>
      <c r="GTC274" s="52"/>
      <c r="GTD274" s="52"/>
      <c r="GTE274" s="52"/>
      <c r="GTF274" s="52"/>
      <c r="GTG274" s="52"/>
      <c r="GTH274" s="52"/>
      <c r="GTI274" s="52"/>
      <c r="GTJ274" s="52"/>
      <c r="GTK274" s="52"/>
      <c r="GTL274" s="52"/>
      <c r="GTM274" s="52"/>
      <c r="GTN274" s="52"/>
      <c r="GTO274" s="52"/>
      <c r="GTP274" s="52"/>
      <c r="GTQ274" s="52"/>
      <c r="GTR274" s="52"/>
      <c r="GTS274" s="52"/>
      <c r="GTT274" s="52"/>
      <c r="GTU274" s="52"/>
      <c r="GTV274" s="52"/>
      <c r="GTW274" s="52"/>
      <c r="GTX274" s="52"/>
      <c r="GTY274" s="52"/>
      <c r="GTZ274" s="52"/>
      <c r="GUA274" s="52"/>
      <c r="GUB274" s="52"/>
      <c r="GUC274" s="52"/>
      <c r="GUD274" s="52"/>
      <c r="GUE274" s="52"/>
      <c r="GUF274" s="52"/>
      <c r="GUG274" s="52"/>
      <c r="GUH274" s="52"/>
      <c r="GUI274" s="52"/>
      <c r="GUJ274" s="52"/>
      <c r="GUK274" s="52"/>
      <c r="GUL274" s="52"/>
      <c r="GUM274" s="52"/>
      <c r="GUN274" s="52"/>
      <c r="GUO274" s="52"/>
      <c r="GUP274" s="52"/>
      <c r="GUQ274" s="52"/>
      <c r="GUR274" s="52"/>
      <c r="GUS274" s="52"/>
      <c r="GUT274" s="52"/>
      <c r="GUU274" s="52"/>
      <c r="GUV274" s="52"/>
      <c r="GUW274" s="52"/>
      <c r="GUX274" s="52"/>
      <c r="GUY274" s="52"/>
      <c r="GUZ274" s="52"/>
      <c r="GVA274" s="52"/>
      <c r="GVB274" s="52"/>
      <c r="GVC274" s="52"/>
      <c r="GVD274" s="52"/>
      <c r="GVE274" s="52"/>
      <c r="GVF274" s="52"/>
      <c r="GVG274" s="52"/>
      <c r="GVH274" s="52"/>
      <c r="GVI274" s="52"/>
      <c r="GVJ274" s="52"/>
      <c r="GVK274" s="52"/>
      <c r="GVL274" s="52"/>
      <c r="GVM274" s="52"/>
      <c r="GVN274" s="52"/>
      <c r="GVO274" s="52"/>
      <c r="GVP274" s="52"/>
      <c r="GVQ274" s="52"/>
      <c r="GVR274" s="52"/>
      <c r="GVS274" s="52"/>
      <c r="GVT274" s="52"/>
      <c r="GVU274" s="52"/>
      <c r="GVV274" s="52"/>
      <c r="GVW274" s="52"/>
      <c r="GVX274" s="52"/>
      <c r="GVY274" s="52"/>
      <c r="GVZ274" s="52"/>
      <c r="GWA274" s="52"/>
      <c r="GWB274" s="52"/>
      <c r="GWC274" s="52"/>
      <c r="GWD274" s="52"/>
      <c r="GWE274" s="52"/>
      <c r="GWF274" s="52"/>
      <c r="GWG274" s="52"/>
      <c r="GWH274" s="52"/>
      <c r="GWI274" s="52"/>
      <c r="GWJ274" s="52"/>
      <c r="GWK274" s="52"/>
      <c r="GWL274" s="52"/>
      <c r="GWM274" s="52"/>
      <c r="GWN274" s="52"/>
      <c r="GWO274" s="52"/>
      <c r="GWP274" s="52"/>
      <c r="GWQ274" s="52"/>
      <c r="GWR274" s="52"/>
      <c r="GWS274" s="52"/>
      <c r="GWT274" s="52"/>
      <c r="GWU274" s="52"/>
      <c r="GWV274" s="52"/>
      <c r="GWW274" s="52"/>
      <c r="GWX274" s="52"/>
      <c r="GWY274" s="52"/>
      <c r="GWZ274" s="52"/>
      <c r="GXA274" s="52"/>
      <c r="GXB274" s="52"/>
      <c r="GXC274" s="52"/>
      <c r="GXD274" s="52"/>
      <c r="GXE274" s="52"/>
      <c r="GXF274" s="52"/>
      <c r="GXG274" s="52"/>
      <c r="GXH274" s="52"/>
      <c r="GXI274" s="52"/>
      <c r="GXJ274" s="52"/>
      <c r="GXK274" s="52"/>
      <c r="GXL274" s="52"/>
      <c r="GXM274" s="52"/>
      <c r="GXN274" s="52"/>
      <c r="GXO274" s="52"/>
      <c r="GXP274" s="52"/>
      <c r="GXQ274" s="52"/>
      <c r="GXR274" s="52"/>
      <c r="GXS274" s="52"/>
      <c r="GXT274" s="52"/>
      <c r="GXU274" s="52"/>
      <c r="GXV274" s="52"/>
      <c r="GXW274" s="52"/>
      <c r="GXX274" s="52"/>
      <c r="GXY274" s="52"/>
      <c r="GXZ274" s="52"/>
      <c r="GYA274" s="52"/>
      <c r="GYB274" s="52"/>
      <c r="GYC274" s="52"/>
      <c r="GYD274" s="52"/>
      <c r="GYE274" s="52"/>
      <c r="GYF274" s="52"/>
      <c r="GYG274" s="52"/>
      <c r="GYH274" s="52"/>
      <c r="GYI274" s="52"/>
      <c r="GYJ274" s="52"/>
      <c r="GYK274" s="52"/>
      <c r="GYL274" s="52"/>
      <c r="GYM274" s="52"/>
      <c r="GYN274" s="52"/>
      <c r="GYO274" s="52"/>
      <c r="GYP274" s="52"/>
      <c r="GYQ274" s="52"/>
      <c r="GYR274" s="52"/>
      <c r="GYS274" s="52"/>
      <c r="GYT274" s="52"/>
      <c r="GYU274" s="52"/>
      <c r="GYV274" s="52"/>
      <c r="GYW274" s="52"/>
      <c r="GYX274" s="52"/>
      <c r="GYY274" s="52"/>
      <c r="GYZ274" s="52"/>
      <c r="GZA274" s="52"/>
      <c r="GZB274" s="52"/>
      <c r="GZC274" s="52"/>
      <c r="GZD274" s="52"/>
      <c r="GZE274" s="52"/>
      <c r="GZF274" s="52"/>
      <c r="GZG274" s="52"/>
      <c r="GZH274" s="52"/>
      <c r="GZI274" s="52"/>
      <c r="GZJ274" s="52"/>
      <c r="GZK274" s="52"/>
      <c r="GZL274" s="52"/>
      <c r="GZM274" s="52"/>
      <c r="GZN274" s="52"/>
      <c r="GZO274" s="52"/>
      <c r="GZP274" s="52"/>
      <c r="GZQ274" s="52"/>
      <c r="GZR274" s="52"/>
      <c r="GZS274" s="52"/>
      <c r="GZT274" s="52"/>
      <c r="GZU274" s="52"/>
      <c r="GZV274" s="52"/>
      <c r="GZW274" s="52"/>
      <c r="GZX274" s="52"/>
      <c r="GZY274" s="52"/>
      <c r="GZZ274" s="52"/>
      <c r="HAA274" s="52"/>
      <c r="HAB274" s="52"/>
      <c r="HAC274" s="52"/>
      <c r="HAD274" s="52"/>
      <c r="HAE274" s="52"/>
      <c r="HAF274" s="52"/>
      <c r="HAG274" s="52"/>
      <c r="HAH274" s="52"/>
      <c r="HAI274" s="52"/>
      <c r="HAJ274" s="52"/>
      <c r="HAK274" s="52"/>
      <c r="HAL274" s="52"/>
      <c r="HAM274" s="52"/>
      <c r="HAN274" s="52"/>
      <c r="HAO274" s="52"/>
      <c r="HAP274" s="52"/>
      <c r="HAQ274" s="52"/>
      <c r="HAR274" s="52"/>
      <c r="HAS274" s="52"/>
      <c r="HAT274" s="52"/>
      <c r="HAU274" s="52"/>
      <c r="HAV274" s="52"/>
      <c r="HAW274" s="52"/>
      <c r="HAX274" s="52"/>
      <c r="HAY274" s="52"/>
      <c r="HAZ274" s="52"/>
      <c r="HBA274" s="52"/>
      <c r="HBB274" s="52"/>
      <c r="HBC274" s="52"/>
      <c r="HBD274" s="52"/>
      <c r="HBE274" s="52"/>
      <c r="HBF274" s="52"/>
      <c r="HBG274" s="52"/>
      <c r="HBH274" s="52"/>
      <c r="HBI274" s="52"/>
      <c r="HBJ274" s="52"/>
      <c r="HBK274" s="52"/>
      <c r="HBL274" s="52"/>
      <c r="HBM274" s="52"/>
      <c r="HBN274" s="52"/>
      <c r="HBO274" s="52"/>
      <c r="HBP274" s="52"/>
      <c r="HBQ274" s="52"/>
      <c r="HBR274" s="52"/>
      <c r="HBS274" s="52"/>
      <c r="HBT274" s="52"/>
      <c r="HBU274" s="52"/>
      <c r="HBV274" s="52"/>
      <c r="HBW274" s="52"/>
      <c r="HBX274" s="52"/>
      <c r="HBY274" s="52"/>
      <c r="HBZ274" s="52"/>
      <c r="HCA274" s="52"/>
      <c r="HCB274" s="52"/>
      <c r="HCC274" s="52"/>
      <c r="HCD274" s="52"/>
      <c r="HCE274" s="52"/>
      <c r="HCF274" s="52"/>
      <c r="HCG274" s="52"/>
      <c r="HCH274" s="52"/>
      <c r="HCI274" s="52"/>
      <c r="HCJ274" s="52"/>
      <c r="HCK274" s="52"/>
      <c r="HCL274" s="52"/>
      <c r="HCM274" s="52"/>
      <c r="HCN274" s="52"/>
      <c r="HCO274" s="52"/>
      <c r="HCP274" s="52"/>
      <c r="HCQ274" s="52"/>
      <c r="HCR274" s="52"/>
      <c r="HCS274" s="52"/>
      <c r="HCT274" s="52"/>
      <c r="HCU274" s="52"/>
      <c r="HCV274" s="52"/>
      <c r="HCW274" s="52"/>
      <c r="HCX274" s="52"/>
      <c r="HCY274" s="52"/>
      <c r="HCZ274" s="52"/>
      <c r="HDA274" s="52"/>
      <c r="HDB274" s="52"/>
      <c r="HDC274" s="52"/>
      <c r="HDD274" s="52"/>
      <c r="HDE274" s="52"/>
      <c r="HDF274" s="52"/>
      <c r="HDG274" s="52"/>
      <c r="HDH274" s="52"/>
      <c r="HDI274" s="52"/>
      <c r="HDJ274" s="52"/>
      <c r="HDK274" s="52"/>
      <c r="HDL274" s="52"/>
      <c r="HDM274" s="52"/>
      <c r="HDN274" s="52"/>
      <c r="HDO274" s="52"/>
      <c r="HDP274" s="52"/>
      <c r="HDQ274" s="52"/>
      <c r="HDR274" s="52"/>
      <c r="HDS274" s="52"/>
      <c r="HDT274" s="52"/>
      <c r="HDU274" s="52"/>
      <c r="HDV274" s="52"/>
      <c r="HDW274" s="52"/>
      <c r="HDX274" s="52"/>
      <c r="HDY274" s="52"/>
      <c r="HDZ274" s="52"/>
      <c r="HEA274" s="52"/>
      <c r="HEB274" s="52"/>
      <c r="HEC274" s="52"/>
      <c r="HED274" s="52"/>
      <c r="HEE274" s="52"/>
      <c r="HEF274" s="52"/>
      <c r="HEG274" s="52"/>
      <c r="HEH274" s="52"/>
      <c r="HEI274" s="52"/>
      <c r="HEJ274" s="52"/>
      <c r="HEK274" s="52"/>
      <c r="HEL274" s="52"/>
      <c r="HEM274" s="52"/>
      <c r="HEN274" s="52"/>
      <c r="HEO274" s="52"/>
      <c r="HEP274" s="52"/>
      <c r="HEQ274" s="52"/>
      <c r="HER274" s="52"/>
      <c r="HES274" s="52"/>
      <c r="HET274" s="52"/>
      <c r="HEU274" s="52"/>
      <c r="HEV274" s="52"/>
      <c r="HEW274" s="52"/>
      <c r="HEX274" s="52"/>
      <c r="HEY274" s="52"/>
      <c r="HEZ274" s="52"/>
      <c r="HFA274" s="52"/>
      <c r="HFB274" s="52"/>
      <c r="HFC274" s="52"/>
      <c r="HFD274" s="52"/>
      <c r="HFE274" s="52"/>
      <c r="HFF274" s="52"/>
      <c r="HFG274" s="52"/>
      <c r="HFH274" s="52"/>
      <c r="HFI274" s="52"/>
      <c r="HFJ274" s="52"/>
      <c r="HFK274" s="52"/>
      <c r="HFL274" s="52"/>
      <c r="HFM274" s="52"/>
      <c r="HFN274" s="52"/>
      <c r="HFO274" s="52"/>
      <c r="HFP274" s="52"/>
      <c r="HFQ274" s="52"/>
      <c r="HFR274" s="52"/>
      <c r="HFS274" s="52"/>
      <c r="HFT274" s="52"/>
      <c r="HFU274" s="52"/>
      <c r="HFV274" s="52"/>
      <c r="HFW274" s="52"/>
      <c r="HFX274" s="52"/>
      <c r="HFY274" s="52"/>
      <c r="HFZ274" s="52"/>
      <c r="HGA274" s="52"/>
      <c r="HGB274" s="52"/>
      <c r="HGC274" s="52"/>
      <c r="HGD274" s="52"/>
      <c r="HGE274" s="52"/>
      <c r="HGF274" s="52"/>
      <c r="HGG274" s="52"/>
      <c r="HGH274" s="52"/>
      <c r="HGI274" s="52"/>
      <c r="HGJ274" s="52"/>
      <c r="HGK274" s="52"/>
      <c r="HGL274" s="52"/>
      <c r="HGM274" s="52"/>
      <c r="HGN274" s="52"/>
      <c r="HGO274" s="52"/>
      <c r="HGP274" s="52"/>
      <c r="HGQ274" s="52"/>
      <c r="HGR274" s="52"/>
      <c r="HGS274" s="52"/>
      <c r="HGT274" s="52"/>
      <c r="HGU274" s="52"/>
      <c r="HGV274" s="52"/>
      <c r="HGW274" s="52"/>
      <c r="HGX274" s="52"/>
      <c r="HGY274" s="52"/>
      <c r="HGZ274" s="52"/>
      <c r="HHA274" s="52"/>
      <c r="HHB274" s="52"/>
      <c r="HHC274" s="52"/>
      <c r="HHD274" s="52"/>
      <c r="HHE274" s="52"/>
      <c r="HHF274" s="52"/>
      <c r="HHG274" s="52"/>
      <c r="HHH274" s="52"/>
      <c r="HHI274" s="52"/>
      <c r="HHJ274" s="52"/>
      <c r="HHK274" s="52"/>
      <c r="HHL274" s="52"/>
      <c r="HHM274" s="52"/>
      <c r="HHN274" s="52"/>
      <c r="HHO274" s="52"/>
      <c r="HHP274" s="52"/>
      <c r="HHQ274" s="52"/>
      <c r="HHR274" s="52"/>
      <c r="HHS274" s="52"/>
      <c r="HHT274" s="52"/>
      <c r="HHU274" s="52"/>
      <c r="HHV274" s="52"/>
      <c r="HHW274" s="52"/>
      <c r="HHX274" s="52"/>
      <c r="HHY274" s="52"/>
      <c r="HHZ274" s="52"/>
      <c r="HIA274" s="52"/>
      <c r="HIB274" s="52"/>
      <c r="HIC274" s="52"/>
      <c r="HID274" s="52"/>
      <c r="HIE274" s="52"/>
      <c r="HIF274" s="52"/>
      <c r="HIG274" s="52"/>
      <c r="HIH274" s="52"/>
      <c r="HII274" s="52"/>
      <c r="HIJ274" s="52"/>
      <c r="HIK274" s="52"/>
      <c r="HIL274" s="52"/>
      <c r="HIM274" s="52"/>
      <c r="HIN274" s="52"/>
      <c r="HIO274" s="52"/>
      <c r="HIP274" s="52"/>
      <c r="HIQ274" s="52"/>
      <c r="HIR274" s="52"/>
      <c r="HIS274" s="52"/>
      <c r="HIT274" s="52"/>
      <c r="HIU274" s="52"/>
      <c r="HIV274" s="52"/>
      <c r="HIW274" s="52"/>
      <c r="HIX274" s="52"/>
      <c r="HIY274" s="52"/>
      <c r="HIZ274" s="52"/>
      <c r="HJA274" s="52"/>
      <c r="HJB274" s="52"/>
      <c r="HJC274" s="52"/>
      <c r="HJD274" s="52"/>
      <c r="HJE274" s="52"/>
      <c r="HJF274" s="52"/>
      <c r="HJG274" s="52"/>
      <c r="HJH274" s="52"/>
      <c r="HJI274" s="52"/>
      <c r="HJJ274" s="52"/>
      <c r="HJK274" s="52"/>
      <c r="HJL274" s="52"/>
      <c r="HJM274" s="52"/>
      <c r="HJN274" s="52"/>
      <c r="HJO274" s="52"/>
      <c r="HJP274" s="52"/>
      <c r="HJQ274" s="52"/>
      <c r="HJR274" s="52"/>
      <c r="HJS274" s="52"/>
      <c r="HJT274" s="52"/>
      <c r="HJU274" s="52"/>
      <c r="HJV274" s="52"/>
      <c r="HJW274" s="52"/>
      <c r="HJX274" s="52"/>
      <c r="HJY274" s="52"/>
      <c r="HJZ274" s="52"/>
      <c r="HKA274" s="52"/>
      <c r="HKB274" s="52"/>
      <c r="HKC274" s="52"/>
      <c r="HKD274" s="52"/>
      <c r="HKE274" s="52"/>
      <c r="HKF274" s="52"/>
      <c r="HKG274" s="52"/>
      <c r="HKH274" s="52"/>
      <c r="HKI274" s="52"/>
      <c r="HKJ274" s="52"/>
      <c r="HKK274" s="52"/>
      <c r="HKL274" s="52"/>
      <c r="HKM274" s="52"/>
      <c r="HKN274" s="52"/>
      <c r="HKO274" s="52"/>
      <c r="HKP274" s="52"/>
      <c r="HKQ274" s="52"/>
      <c r="HKR274" s="52"/>
      <c r="HKS274" s="52"/>
      <c r="HKT274" s="52"/>
      <c r="HKU274" s="52"/>
      <c r="HKV274" s="52"/>
      <c r="HKW274" s="52"/>
      <c r="HKX274" s="52"/>
      <c r="HKY274" s="52"/>
      <c r="HKZ274" s="52"/>
      <c r="HLA274" s="52"/>
      <c r="HLB274" s="52"/>
      <c r="HLC274" s="52"/>
      <c r="HLD274" s="52"/>
      <c r="HLE274" s="52"/>
      <c r="HLF274" s="52"/>
      <c r="HLG274" s="52"/>
      <c r="HLH274" s="52"/>
      <c r="HLI274" s="52"/>
      <c r="HLJ274" s="52"/>
      <c r="HLK274" s="52"/>
      <c r="HLL274" s="52"/>
      <c r="HLM274" s="52"/>
      <c r="HLN274" s="52"/>
      <c r="HLO274" s="52"/>
      <c r="HLP274" s="52"/>
      <c r="HLQ274" s="52"/>
      <c r="HLR274" s="52"/>
      <c r="HLS274" s="52"/>
      <c r="HLT274" s="52"/>
      <c r="HLU274" s="52"/>
      <c r="HLV274" s="52"/>
      <c r="HLW274" s="52"/>
      <c r="HLX274" s="52"/>
      <c r="HLY274" s="52"/>
      <c r="HLZ274" s="52"/>
      <c r="HMA274" s="52"/>
      <c r="HMB274" s="52"/>
      <c r="HMC274" s="52"/>
      <c r="HMD274" s="52"/>
      <c r="HME274" s="52"/>
      <c r="HMF274" s="52"/>
      <c r="HMG274" s="52"/>
      <c r="HMH274" s="52"/>
      <c r="HMI274" s="52"/>
      <c r="HMJ274" s="52"/>
      <c r="HMK274" s="52"/>
      <c r="HML274" s="52"/>
      <c r="HMM274" s="52"/>
      <c r="HMN274" s="52"/>
      <c r="HMO274" s="52"/>
      <c r="HMP274" s="52"/>
      <c r="HMQ274" s="52"/>
      <c r="HMR274" s="52"/>
      <c r="HMS274" s="52"/>
      <c r="HMT274" s="52"/>
      <c r="HMU274" s="52"/>
      <c r="HMV274" s="52"/>
      <c r="HMW274" s="52"/>
      <c r="HMX274" s="52"/>
      <c r="HMY274" s="52"/>
      <c r="HMZ274" s="52"/>
      <c r="HNA274" s="52"/>
      <c r="HNB274" s="52"/>
      <c r="HNC274" s="52"/>
      <c r="HND274" s="52"/>
      <c r="HNE274" s="52"/>
      <c r="HNF274" s="52"/>
      <c r="HNG274" s="52"/>
      <c r="HNH274" s="52"/>
      <c r="HNI274" s="52"/>
      <c r="HNJ274" s="52"/>
      <c r="HNK274" s="52"/>
      <c r="HNL274" s="52"/>
      <c r="HNM274" s="52"/>
      <c r="HNN274" s="52"/>
      <c r="HNO274" s="52"/>
      <c r="HNP274" s="52"/>
      <c r="HNQ274" s="52"/>
      <c r="HNR274" s="52"/>
      <c r="HNS274" s="52"/>
      <c r="HNT274" s="52"/>
      <c r="HNU274" s="52"/>
      <c r="HNV274" s="52"/>
      <c r="HNW274" s="52"/>
      <c r="HNX274" s="52"/>
      <c r="HNY274" s="52"/>
      <c r="HNZ274" s="52"/>
      <c r="HOA274" s="52"/>
      <c r="HOB274" s="52"/>
      <c r="HOC274" s="52"/>
      <c r="HOD274" s="52"/>
      <c r="HOE274" s="52"/>
      <c r="HOF274" s="52"/>
      <c r="HOG274" s="52"/>
      <c r="HOH274" s="52"/>
      <c r="HOI274" s="52"/>
      <c r="HOJ274" s="52"/>
      <c r="HOK274" s="52"/>
      <c r="HOL274" s="52"/>
      <c r="HOM274" s="52"/>
      <c r="HON274" s="52"/>
      <c r="HOO274" s="52"/>
      <c r="HOP274" s="52"/>
      <c r="HOQ274" s="52"/>
      <c r="HOR274" s="52"/>
      <c r="HOS274" s="52"/>
      <c r="HOT274" s="52"/>
      <c r="HOU274" s="52"/>
      <c r="HOV274" s="52"/>
      <c r="HOW274" s="52"/>
      <c r="HOX274" s="52"/>
      <c r="HOY274" s="52"/>
      <c r="HOZ274" s="52"/>
      <c r="HPA274" s="52"/>
      <c r="HPB274" s="52"/>
      <c r="HPC274" s="52"/>
      <c r="HPD274" s="52"/>
      <c r="HPE274" s="52"/>
      <c r="HPF274" s="52"/>
      <c r="HPG274" s="52"/>
      <c r="HPH274" s="52"/>
      <c r="HPI274" s="52"/>
      <c r="HPJ274" s="52"/>
      <c r="HPK274" s="52"/>
      <c r="HPL274" s="52"/>
      <c r="HPM274" s="52"/>
      <c r="HPN274" s="52"/>
      <c r="HPO274" s="52"/>
      <c r="HPP274" s="52"/>
      <c r="HPQ274" s="52"/>
      <c r="HPR274" s="52"/>
      <c r="HPS274" s="52"/>
      <c r="HPT274" s="52"/>
      <c r="HPU274" s="52"/>
      <c r="HPV274" s="52"/>
      <c r="HPW274" s="52"/>
      <c r="HPX274" s="52"/>
      <c r="HPY274" s="52"/>
      <c r="HPZ274" s="52"/>
      <c r="HQA274" s="52"/>
      <c r="HQB274" s="52"/>
      <c r="HQC274" s="52"/>
      <c r="HQD274" s="52"/>
      <c r="HQE274" s="52"/>
      <c r="HQF274" s="52"/>
      <c r="HQG274" s="52"/>
      <c r="HQH274" s="52"/>
      <c r="HQI274" s="52"/>
      <c r="HQJ274" s="52"/>
      <c r="HQK274" s="52"/>
      <c r="HQL274" s="52"/>
      <c r="HQM274" s="52"/>
      <c r="HQN274" s="52"/>
      <c r="HQO274" s="52"/>
      <c r="HQP274" s="52"/>
      <c r="HQQ274" s="52"/>
      <c r="HQR274" s="52"/>
      <c r="HQS274" s="52"/>
      <c r="HQT274" s="52"/>
      <c r="HQU274" s="52"/>
      <c r="HQV274" s="52"/>
      <c r="HQW274" s="52"/>
      <c r="HQX274" s="52"/>
      <c r="HQY274" s="52"/>
      <c r="HQZ274" s="52"/>
      <c r="HRA274" s="52"/>
      <c r="HRB274" s="52"/>
      <c r="HRC274" s="52"/>
      <c r="HRD274" s="52"/>
      <c r="HRE274" s="52"/>
      <c r="HRF274" s="52"/>
      <c r="HRG274" s="52"/>
      <c r="HRH274" s="52"/>
      <c r="HRI274" s="52"/>
      <c r="HRJ274" s="52"/>
      <c r="HRK274" s="52"/>
      <c r="HRL274" s="52"/>
      <c r="HRM274" s="52"/>
      <c r="HRN274" s="52"/>
      <c r="HRO274" s="52"/>
      <c r="HRP274" s="52"/>
      <c r="HRQ274" s="52"/>
      <c r="HRR274" s="52"/>
      <c r="HRS274" s="52"/>
      <c r="HRT274" s="52"/>
      <c r="HRU274" s="52"/>
      <c r="HRV274" s="52"/>
      <c r="HRW274" s="52"/>
      <c r="HRX274" s="52"/>
      <c r="HRY274" s="52"/>
      <c r="HRZ274" s="52"/>
      <c r="HSA274" s="52"/>
      <c r="HSB274" s="52"/>
      <c r="HSC274" s="52"/>
      <c r="HSD274" s="52"/>
      <c r="HSE274" s="52"/>
      <c r="HSF274" s="52"/>
      <c r="HSG274" s="52"/>
      <c r="HSH274" s="52"/>
      <c r="HSI274" s="52"/>
      <c r="HSJ274" s="52"/>
      <c r="HSK274" s="52"/>
      <c r="HSL274" s="52"/>
      <c r="HSM274" s="52"/>
      <c r="HSN274" s="52"/>
      <c r="HSO274" s="52"/>
      <c r="HSP274" s="52"/>
      <c r="HSQ274" s="52"/>
      <c r="HSR274" s="52"/>
      <c r="HSS274" s="52"/>
      <c r="HST274" s="52"/>
      <c r="HSU274" s="52"/>
      <c r="HSV274" s="52"/>
      <c r="HSW274" s="52"/>
      <c r="HSX274" s="52"/>
      <c r="HSY274" s="52"/>
      <c r="HSZ274" s="52"/>
      <c r="HTA274" s="52"/>
      <c r="HTB274" s="52"/>
      <c r="HTC274" s="52"/>
      <c r="HTD274" s="52"/>
      <c r="HTE274" s="52"/>
      <c r="HTF274" s="52"/>
      <c r="HTG274" s="52"/>
      <c r="HTH274" s="52"/>
      <c r="HTI274" s="52"/>
      <c r="HTJ274" s="52"/>
      <c r="HTK274" s="52"/>
      <c r="HTL274" s="52"/>
      <c r="HTM274" s="52"/>
      <c r="HTN274" s="52"/>
      <c r="HTO274" s="52"/>
      <c r="HTP274" s="52"/>
      <c r="HTQ274" s="52"/>
      <c r="HTR274" s="52"/>
      <c r="HTS274" s="52"/>
      <c r="HTT274" s="52"/>
      <c r="HTU274" s="52"/>
      <c r="HTV274" s="52"/>
      <c r="HTW274" s="52"/>
      <c r="HTX274" s="52"/>
      <c r="HTY274" s="52"/>
      <c r="HTZ274" s="52"/>
      <c r="HUA274" s="52"/>
      <c r="HUB274" s="52"/>
      <c r="HUC274" s="52"/>
      <c r="HUD274" s="52"/>
      <c r="HUE274" s="52"/>
      <c r="HUF274" s="52"/>
      <c r="HUG274" s="52"/>
      <c r="HUH274" s="52"/>
      <c r="HUI274" s="52"/>
      <c r="HUJ274" s="52"/>
      <c r="HUK274" s="52"/>
      <c r="HUL274" s="52"/>
      <c r="HUM274" s="52"/>
      <c r="HUN274" s="52"/>
      <c r="HUO274" s="52"/>
      <c r="HUP274" s="52"/>
      <c r="HUQ274" s="52"/>
      <c r="HUR274" s="52"/>
      <c r="HUS274" s="52"/>
      <c r="HUT274" s="52"/>
      <c r="HUU274" s="52"/>
      <c r="HUV274" s="52"/>
      <c r="HUW274" s="52"/>
      <c r="HUX274" s="52"/>
      <c r="HUY274" s="52"/>
      <c r="HUZ274" s="52"/>
      <c r="HVA274" s="52"/>
      <c r="HVB274" s="52"/>
      <c r="HVC274" s="52"/>
      <c r="HVD274" s="52"/>
      <c r="HVE274" s="52"/>
      <c r="HVF274" s="52"/>
      <c r="HVG274" s="52"/>
      <c r="HVH274" s="52"/>
      <c r="HVI274" s="52"/>
      <c r="HVJ274" s="52"/>
      <c r="HVK274" s="52"/>
      <c r="HVL274" s="52"/>
      <c r="HVM274" s="52"/>
      <c r="HVN274" s="52"/>
      <c r="HVO274" s="52"/>
      <c r="HVP274" s="52"/>
      <c r="HVQ274" s="52"/>
      <c r="HVR274" s="52"/>
      <c r="HVS274" s="52"/>
      <c r="HVT274" s="52"/>
      <c r="HVU274" s="52"/>
      <c r="HVV274" s="52"/>
      <c r="HVW274" s="52"/>
      <c r="HVX274" s="52"/>
      <c r="HVY274" s="52"/>
      <c r="HVZ274" s="52"/>
      <c r="HWA274" s="52"/>
      <c r="HWB274" s="52"/>
      <c r="HWC274" s="52"/>
      <c r="HWD274" s="52"/>
      <c r="HWE274" s="52"/>
      <c r="HWF274" s="52"/>
      <c r="HWG274" s="52"/>
      <c r="HWH274" s="52"/>
      <c r="HWI274" s="52"/>
      <c r="HWJ274" s="52"/>
      <c r="HWK274" s="52"/>
      <c r="HWL274" s="52"/>
      <c r="HWM274" s="52"/>
      <c r="HWN274" s="52"/>
      <c r="HWO274" s="52"/>
      <c r="HWP274" s="52"/>
      <c r="HWQ274" s="52"/>
      <c r="HWR274" s="52"/>
      <c r="HWS274" s="52"/>
      <c r="HWT274" s="52"/>
      <c r="HWU274" s="52"/>
      <c r="HWV274" s="52"/>
      <c r="HWW274" s="52"/>
      <c r="HWX274" s="52"/>
      <c r="HWY274" s="52"/>
      <c r="HWZ274" s="52"/>
      <c r="HXA274" s="52"/>
      <c r="HXB274" s="52"/>
      <c r="HXC274" s="52"/>
      <c r="HXD274" s="52"/>
      <c r="HXE274" s="52"/>
      <c r="HXF274" s="52"/>
      <c r="HXG274" s="52"/>
      <c r="HXH274" s="52"/>
      <c r="HXI274" s="52"/>
      <c r="HXJ274" s="52"/>
      <c r="HXK274" s="52"/>
      <c r="HXL274" s="52"/>
      <c r="HXM274" s="52"/>
      <c r="HXN274" s="52"/>
      <c r="HXO274" s="52"/>
      <c r="HXP274" s="52"/>
      <c r="HXQ274" s="52"/>
      <c r="HXR274" s="52"/>
      <c r="HXS274" s="52"/>
      <c r="HXT274" s="52"/>
      <c r="HXU274" s="52"/>
      <c r="HXV274" s="52"/>
      <c r="HXW274" s="52"/>
      <c r="HXX274" s="52"/>
      <c r="HXY274" s="52"/>
      <c r="HXZ274" s="52"/>
      <c r="HYA274" s="52"/>
      <c r="HYB274" s="52"/>
      <c r="HYC274" s="52"/>
      <c r="HYD274" s="52"/>
      <c r="HYE274" s="52"/>
      <c r="HYF274" s="52"/>
      <c r="HYG274" s="52"/>
      <c r="HYH274" s="52"/>
      <c r="HYI274" s="52"/>
      <c r="HYJ274" s="52"/>
      <c r="HYK274" s="52"/>
      <c r="HYL274" s="52"/>
      <c r="HYM274" s="52"/>
      <c r="HYN274" s="52"/>
      <c r="HYO274" s="52"/>
      <c r="HYP274" s="52"/>
      <c r="HYQ274" s="52"/>
      <c r="HYR274" s="52"/>
      <c r="HYS274" s="52"/>
      <c r="HYT274" s="52"/>
      <c r="HYU274" s="52"/>
      <c r="HYV274" s="52"/>
      <c r="HYW274" s="52"/>
      <c r="HYX274" s="52"/>
      <c r="HYY274" s="52"/>
      <c r="HYZ274" s="52"/>
      <c r="HZA274" s="52"/>
      <c r="HZB274" s="52"/>
      <c r="HZC274" s="52"/>
      <c r="HZD274" s="52"/>
      <c r="HZE274" s="52"/>
      <c r="HZF274" s="52"/>
      <c r="HZG274" s="52"/>
      <c r="HZH274" s="52"/>
      <c r="HZI274" s="52"/>
      <c r="HZJ274" s="52"/>
      <c r="HZK274" s="52"/>
      <c r="HZL274" s="52"/>
      <c r="HZM274" s="52"/>
      <c r="HZN274" s="52"/>
      <c r="HZO274" s="52"/>
      <c r="HZP274" s="52"/>
      <c r="HZQ274" s="52"/>
      <c r="HZR274" s="52"/>
      <c r="HZS274" s="52"/>
      <c r="HZT274" s="52"/>
      <c r="HZU274" s="52"/>
      <c r="HZV274" s="52"/>
      <c r="HZW274" s="52"/>
      <c r="HZX274" s="52"/>
      <c r="HZY274" s="52"/>
      <c r="HZZ274" s="52"/>
      <c r="IAA274" s="52"/>
      <c r="IAB274" s="52"/>
      <c r="IAC274" s="52"/>
      <c r="IAD274" s="52"/>
      <c r="IAE274" s="52"/>
      <c r="IAF274" s="52"/>
      <c r="IAG274" s="52"/>
      <c r="IAH274" s="52"/>
      <c r="IAI274" s="52"/>
      <c r="IAJ274" s="52"/>
      <c r="IAK274" s="52"/>
      <c r="IAL274" s="52"/>
      <c r="IAM274" s="52"/>
      <c r="IAN274" s="52"/>
      <c r="IAO274" s="52"/>
      <c r="IAP274" s="52"/>
      <c r="IAQ274" s="52"/>
      <c r="IAR274" s="52"/>
      <c r="IAS274" s="52"/>
      <c r="IAT274" s="52"/>
      <c r="IAU274" s="52"/>
      <c r="IAV274" s="52"/>
      <c r="IAW274" s="52"/>
      <c r="IAX274" s="52"/>
      <c r="IAY274" s="52"/>
      <c r="IAZ274" s="52"/>
      <c r="IBA274" s="52"/>
      <c r="IBB274" s="52"/>
      <c r="IBC274" s="52"/>
      <c r="IBD274" s="52"/>
      <c r="IBE274" s="52"/>
      <c r="IBF274" s="52"/>
      <c r="IBG274" s="52"/>
      <c r="IBH274" s="52"/>
      <c r="IBI274" s="52"/>
      <c r="IBJ274" s="52"/>
      <c r="IBK274" s="52"/>
      <c r="IBL274" s="52"/>
      <c r="IBM274" s="52"/>
      <c r="IBN274" s="52"/>
      <c r="IBO274" s="52"/>
      <c r="IBP274" s="52"/>
      <c r="IBQ274" s="52"/>
      <c r="IBR274" s="52"/>
      <c r="IBS274" s="52"/>
      <c r="IBT274" s="52"/>
      <c r="IBU274" s="52"/>
      <c r="IBV274" s="52"/>
      <c r="IBW274" s="52"/>
      <c r="IBX274" s="52"/>
      <c r="IBY274" s="52"/>
      <c r="IBZ274" s="52"/>
      <c r="ICA274" s="52"/>
      <c r="ICB274" s="52"/>
      <c r="ICC274" s="52"/>
      <c r="ICD274" s="52"/>
      <c r="ICE274" s="52"/>
      <c r="ICF274" s="52"/>
      <c r="ICG274" s="52"/>
      <c r="ICH274" s="52"/>
      <c r="ICI274" s="52"/>
      <c r="ICJ274" s="52"/>
      <c r="ICK274" s="52"/>
      <c r="ICL274" s="52"/>
      <c r="ICM274" s="52"/>
      <c r="ICN274" s="52"/>
      <c r="ICO274" s="52"/>
      <c r="ICP274" s="52"/>
      <c r="ICQ274" s="52"/>
      <c r="ICR274" s="52"/>
      <c r="ICS274" s="52"/>
      <c r="ICT274" s="52"/>
      <c r="ICU274" s="52"/>
      <c r="ICV274" s="52"/>
      <c r="ICW274" s="52"/>
      <c r="ICX274" s="52"/>
      <c r="ICY274" s="52"/>
      <c r="ICZ274" s="52"/>
      <c r="IDA274" s="52"/>
      <c r="IDB274" s="52"/>
      <c r="IDC274" s="52"/>
      <c r="IDD274" s="52"/>
      <c r="IDE274" s="52"/>
      <c r="IDF274" s="52"/>
      <c r="IDG274" s="52"/>
      <c r="IDH274" s="52"/>
      <c r="IDI274" s="52"/>
      <c r="IDJ274" s="52"/>
      <c r="IDK274" s="52"/>
      <c r="IDL274" s="52"/>
      <c r="IDM274" s="52"/>
      <c r="IDN274" s="52"/>
      <c r="IDO274" s="52"/>
      <c r="IDP274" s="52"/>
      <c r="IDQ274" s="52"/>
      <c r="IDR274" s="52"/>
      <c r="IDS274" s="52"/>
      <c r="IDT274" s="52"/>
      <c r="IDU274" s="52"/>
      <c r="IDV274" s="52"/>
      <c r="IDW274" s="52"/>
      <c r="IDX274" s="52"/>
      <c r="IDY274" s="52"/>
      <c r="IDZ274" s="52"/>
      <c r="IEA274" s="52"/>
      <c r="IEB274" s="52"/>
      <c r="IEC274" s="52"/>
      <c r="IED274" s="52"/>
      <c r="IEE274" s="52"/>
      <c r="IEF274" s="52"/>
      <c r="IEG274" s="52"/>
      <c r="IEH274" s="52"/>
      <c r="IEI274" s="52"/>
      <c r="IEJ274" s="52"/>
      <c r="IEK274" s="52"/>
      <c r="IEL274" s="52"/>
      <c r="IEM274" s="52"/>
      <c r="IEN274" s="52"/>
      <c r="IEO274" s="52"/>
      <c r="IEP274" s="52"/>
      <c r="IEQ274" s="52"/>
      <c r="IER274" s="52"/>
      <c r="IES274" s="52"/>
      <c r="IET274" s="52"/>
      <c r="IEU274" s="52"/>
      <c r="IEV274" s="52"/>
      <c r="IEW274" s="52"/>
      <c r="IEX274" s="52"/>
      <c r="IEY274" s="52"/>
      <c r="IEZ274" s="52"/>
      <c r="IFA274" s="52"/>
      <c r="IFB274" s="52"/>
      <c r="IFC274" s="52"/>
      <c r="IFD274" s="52"/>
      <c r="IFE274" s="52"/>
      <c r="IFF274" s="52"/>
      <c r="IFG274" s="52"/>
      <c r="IFH274" s="52"/>
      <c r="IFI274" s="52"/>
      <c r="IFJ274" s="52"/>
      <c r="IFK274" s="52"/>
      <c r="IFL274" s="52"/>
      <c r="IFM274" s="52"/>
      <c r="IFN274" s="52"/>
      <c r="IFO274" s="52"/>
      <c r="IFP274" s="52"/>
      <c r="IFQ274" s="52"/>
      <c r="IFR274" s="52"/>
      <c r="IFS274" s="52"/>
      <c r="IFT274" s="52"/>
      <c r="IFU274" s="52"/>
      <c r="IFV274" s="52"/>
      <c r="IFW274" s="52"/>
      <c r="IFX274" s="52"/>
      <c r="IFY274" s="52"/>
      <c r="IFZ274" s="52"/>
      <c r="IGA274" s="52"/>
      <c r="IGB274" s="52"/>
      <c r="IGC274" s="52"/>
      <c r="IGD274" s="52"/>
      <c r="IGE274" s="52"/>
      <c r="IGF274" s="52"/>
      <c r="IGG274" s="52"/>
      <c r="IGH274" s="52"/>
      <c r="IGI274" s="52"/>
      <c r="IGJ274" s="52"/>
      <c r="IGK274" s="52"/>
      <c r="IGL274" s="52"/>
      <c r="IGM274" s="52"/>
      <c r="IGN274" s="52"/>
      <c r="IGO274" s="52"/>
      <c r="IGP274" s="52"/>
      <c r="IGQ274" s="52"/>
      <c r="IGR274" s="52"/>
      <c r="IGS274" s="52"/>
      <c r="IGT274" s="52"/>
      <c r="IGU274" s="52"/>
      <c r="IGV274" s="52"/>
      <c r="IGW274" s="52"/>
      <c r="IGX274" s="52"/>
      <c r="IGY274" s="52"/>
      <c r="IGZ274" s="52"/>
      <c r="IHA274" s="52"/>
      <c r="IHB274" s="52"/>
      <c r="IHC274" s="52"/>
      <c r="IHD274" s="52"/>
      <c r="IHE274" s="52"/>
      <c r="IHF274" s="52"/>
      <c r="IHG274" s="52"/>
      <c r="IHH274" s="52"/>
      <c r="IHI274" s="52"/>
      <c r="IHJ274" s="52"/>
      <c r="IHK274" s="52"/>
      <c r="IHL274" s="52"/>
      <c r="IHM274" s="52"/>
      <c r="IHN274" s="52"/>
      <c r="IHO274" s="52"/>
      <c r="IHP274" s="52"/>
      <c r="IHQ274" s="52"/>
      <c r="IHR274" s="52"/>
      <c r="IHS274" s="52"/>
      <c r="IHT274" s="52"/>
      <c r="IHU274" s="52"/>
      <c r="IHV274" s="52"/>
      <c r="IHW274" s="52"/>
      <c r="IHX274" s="52"/>
      <c r="IHY274" s="52"/>
      <c r="IHZ274" s="52"/>
      <c r="IIA274" s="52"/>
      <c r="IIB274" s="52"/>
      <c r="IIC274" s="52"/>
      <c r="IID274" s="52"/>
      <c r="IIE274" s="52"/>
      <c r="IIF274" s="52"/>
      <c r="IIG274" s="52"/>
      <c r="IIH274" s="52"/>
      <c r="III274" s="52"/>
      <c r="IIJ274" s="52"/>
      <c r="IIK274" s="52"/>
      <c r="IIL274" s="52"/>
      <c r="IIM274" s="52"/>
      <c r="IIN274" s="52"/>
      <c r="IIO274" s="52"/>
      <c r="IIP274" s="52"/>
      <c r="IIQ274" s="52"/>
      <c r="IIR274" s="52"/>
      <c r="IIS274" s="52"/>
      <c r="IIT274" s="52"/>
      <c r="IIU274" s="52"/>
      <c r="IIV274" s="52"/>
      <c r="IIW274" s="52"/>
      <c r="IIX274" s="52"/>
      <c r="IIY274" s="52"/>
      <c r="IIZ274" s="52"/>
      <c r="IJA274" s="52"/>
      <c r="IJB274" s="52"/>
      <c r="IJC274" s="52"/>
      <c r="IJD274" s="52"/>
      <c r="IJE274" s="52"/>
      <c r="IJF274" s="52"/>
      <c r="IJG274" s="52"/>
      <c r="IJH274" s="52"/>
      <c r="IJI274" s="52"/>
      <c r="IJJ274" s="52"/>
      <c r="IJK274" s="52"/>
      <c r="IJL274" s="52"/>
      <c r="IJM274" s="52"/>
      <c r="IJN274" s="52"/>
      <c r="IJO274" s="52"/>
      <c r="IJP274" s="52"/>
      <c r="IJQ274" s="52"/>
      <c r="IJR274" s="52"/>
      <c r="IJS274" s="52"/>
      <c r="IJT274" s="52"/>
      <c r="IJU274" s="52"/>
      <c r="IJV274" s="52"/>
      <c r="IJW274" s="52"/>
      <c r="IJX274" s="52"/>
      <c r="IJY274" s="52"/>
      <c r="IJZ274" s="52"/>
      <c r="IKA274" s="52"/>
      <c r="IKB274" s="52"/>
      <c r="IKC274" s="52"/>
      <c r="IKD274" s="52"/>
      <c r="IKE274" s="52"/>
      <c r="IKF274" s="52"/>
      <c r="IKG274" s="52"/>
      <c r="IKH274" s="52"/>
      <c r="IKI274" s="52"/>
      <c r="IKJ274" s="52"/>
      <c r="IKK274" s="52"/>
      <c r="IKL274" s="52"/>
      <c r="IKM274" s="52"/>
      <c r="IKN274" s="52"/>
      <c r="IKO274" s="52"/>
      <c r="IKP274" s="52"/>
      <c r="IKQ274" s="52"/>
      <c r="IKR274" s="52"/>
      <c r="IKS274" s="52"/>
      <c r="IKT274" s="52"/>
      <c r="IKU274" s="52"/>
      <c r="IKV274" s="52"/>
      <c r="IKW274" s="52"/>
      <c r="IKX274" s="52"/>
      <c r="IKY274" s="52"/>
      <c r="IKZ274" s="52"/>
      <c r="ILA274" s="52"/>
      <c r="ILB274" s="52"/>
      <c r="ILC274" s="52"/>
      <c r="ILD274" s="52"/>
      <c r="ILE274" s="52"/>
      <c r="ILF274" s="52"/>
      <c r="ILG274" s="52"/>
      <c r="ILH274" s="52"/>
      <c r="ILI274" s="52"/>
      <c r="ILJ274" s="52"/>
      <c r="ILK274" s="52"/>
      <c r="ILL274" s="52"/>
      <c r="ILM274" s="52"/>
      <c r="ILN274" s="52"/>
      <c r="ILO274" s="52"/>
      <c r="ILP274" s="52"/>
      <c r="ILQ274" s="52"/>
      <c r="ILR274" s="52"/>
      <c r="ILS274" s="52"/>
      <c r="ILT274" s="52"/>
      <c r="ILU274" s="52"/>
      <c r="ILV274" s="52"/>
      <c r="ILW274" s="52"/>
      <c r="ILX274" s="52"/>
      <c r="ILY274" s="52"/>
      <c r="ILZ274" s="52"/>
      <c r="IMA274" s="52"/>
      <c r="IMB274" s="52"/>
      <c r="IMC274" s="52"/>
      <c r="IMD274" s="52"/>
      <c r="IME274" s="52"/>
      <c r="IMF274" s="52"/>
      <c r="IMG274" s="52"/>
      <c r="IMH274" s="52"/>
      <c r="IMI274" s="52"/>
      <c r="IMJ274" s="52"/>
      <c r="IMK274" s="52"/>
      <c r="IML274" s="52"/>
      <c r="IMM274" s="52"/>
      <c r="IMN274" s="52"/>
      <c r="IMO274" s="52"/>
      <c r="IMP274" s="52"/>
      <c r="IMQ274" s="52"/>
      <c r="IMR274" s="52"/>
      <c r="IMS274" s="52"/>
      <c r="IMT274" s="52"/>
      <c r="IMU274" s="52"/>
      <c r="IMV274" s="52"/>
      <c r="IMW274" s="52"/>
      <c r="IMX274" s="52"/>
      <c r="IMY274" s="52"/>
      <c r="IMZ274" s="52"/>
      <c r="INA274" s="52"/>
      <c r="INB274" s="52"/>
      <c r="INC274" s="52"/>
      <c r="IND274" s="52"/>
      <c r="INE274" s="52"/>
      <c r="INF274" s="52"/>
      <c r="ING274" s="52"/>
      <c r="INH274" s="52"/>
      <c r="INI274" s="52"/>
      <c r="INJ274" s="52"/>
      <c r="INK274" s="52"/>
      <c r="INL274" s="52"/>
      <c r="INM274" s="52"/>
      <c r="INN274" s="52"/>
      <c r="INO274" s="52"/>
      <c r="INP274" s="52"/>
      <c r="INQ274" s="52"/>
      <c r="INR274" s="52"/>
      <c r="INS274" s="52"/>
      <c r="INT274" s="52"/>
      <c r="INU274" s="52"/>
      <c r="INV274" s="52"/>
      <c r="INW274" s="52"/>
      <c r="INX274" s="52"/>
      <c r="INY274" s="52"/>
      <c r="INZ274" s="52"/>
      <c r="IOA274" s="52"/>
      <c r="IOB274" s="52"/>
      <c r="IOC274" s="52"/>
      <c r="IOD274" s="52"/>
      <c r="IOE274" s="52"/>
      <c r="IOF274" s="52"/>
      <c r="IOG274" s="52"/>
      <c r="IOH274" s="52"/>
      <c r="IOI274" s="52"/>
      <c r="IOJ274" s="52"/>
      <c r="IOK274" s="52"/>
      <c r="IOL274" s="52"/>
      <c r="IOM274" s="52"/>
      <c r="ION274" s="52"/>
      <c r="IOO274" s="52"/>
      <c r="IOP274" s="52"/>
      <c r="IOQ274" s="52"/>
      <c r="IOR274" s="52"/>
      <c r="IOS274" s="52"/>
      <c r="IOT274" s="52"/>
      <c r="IOU274" s="52"/>
      <c r="IOV274" s="52"/>
      <c r="IOW274" s="52"/>
      <c r="IOX274" s="52"/>
      <c r="IOY274" s="52"/>
      <c r="IOZ274" s="52"/>
      <c r="IPA274" s="52"/>
      <c r="IPB274" s="52"/>
      <c r="IPC274" s="52"/>
      <c r="IPD274" s="52"/>
      <c r="IPE274" s="52"/>
      <c r="IPF274" s="52"/>
      <c r="IPG274" s="52"/>
      <c r="IPH274" s="52"/>
      <c r="IPI274" s="52"/>
      <c r="IPJ274" s="52"/>
      <c r="IPK274" s="52"/>
      <c r="IPL274" s="52"/>
      <c r="IPM274" s="52"/>
      <c r="IPN274" s="52"/>
      <c r="IPO274" s="52"/>
      <c r="IPP274" s="52"/>
      <c r="IPQ274" s="52"/>
      <c r="IPR274" s="52"/>
      <c r="IPS274" s="52"/>
      <c r="IPT274" s="52"/>
      <c r="IPU274" s="52"/>
      <c r="IPV274" s="52"/>
      <c r="IPW274" s="52"/>
      <c r="IPX274" s="52"/>
      <c r="IPY274" s="52"/>
      <c r="IPZ274" s="52"/>
      <c r="IQA274" s="52"/>
      <c r="IQB274" s="52"/>
      <c r="IQC274" s="52"/>
      <c r="IQD274" s="52"/>
      <c r="IQE274" s="52"/>
      <c r="IQF274" s="52"/>
      <c r="IQG274" s="52"/>
      <c r="IQH274" s="52"/>
      <c r="IQI274" s="52"/>
      <c r="IQJ274" s="52"/>
      <c r="IQK274" s="52"/>
      <c r="IQL274" s="52"/>
      <c r="IQM274" s="52"/>
      <c r="IQN274" s="52"/>
      <c r="IQO274" s="52"/>
      <c r="IQP274" s="52"/>
      <c r="IQQ274" s="52"/>
      <c r="IQR274" s="52"/>
      <c r="IQS274" s="52"/>
      <c r="IQT274" s="52"/>
      <c r="IQU274" s="52"/>
      <c r="IQV274" s="52"/>
      <c r="IQW274" s="52"/>
      <c r="IQX274" s="52"/>
      <c r="IQY274" s="52"/>
      <c r="IQZ274" s="52"/>
      <c r="IRA274" s="52"/>
      <c r="IRB274" s="52"/>
      <c r="IRC274" s="52"/>
      <c r="IRD274" s="52"/>
      <c r="IRE274" s="52"/>
      <c r="IRF274" s="52"/>
      <c r="IRG274" s="52"/>
      <c r="IRH274" s="52"/>
      <c r="IRI274" s="52"/>
      <c r="IRJ274" s="52"/>
      <c r="IRK274" s="52"/>
      <c r="IRL274" s="52"/>
      <c r="IRM274" s="52"/>
      <c r="IRN274" s="52"/>
      <c r="IRO274" s="52"/>
      <c r="IRP274" s="52"/>
      <c r="IRQ274" s="52"/>
      <c r="IRR274" s="52"/>
      <c r="IRS274" s="52"/>
      <c r="IRT274" s="52"/>
      <c r="IRU274" s="52"/>
      <c r="IRV274" s="52"/>
      <c r="IRW274" s="52"/>
      <c r="IRX274" s="52"/>
      <c r="IRY274" s="52"/>
      <c r="IRZ274" s="52"/>
      <c r="ISA274" s="52"/>
      <c r="ISB274" s="52"/>
      <c r="ISC274" s="52"/>
      <c r="ISD274" s="52"/>
      <c r="ISE274" s="52"/>
      <c r="ISF274" s="52"/>
      <c r="ISG274" s="52"/>
      <c r="ISH274" s="52"/>
      <c r="ISI274" s="52"/>
      <c r="ISJ274" s="52"/>
      <c r="ISK274" s="52"/>
      <c r="ISL274" s="52"/>
      <c r="ISM274" s="52"/>
      <c r="ISN274" s="52"/>
      <c r="ISO274" s="52"/>
      <c r="ISP274" s="52"/>
      <c r="ISQ274" s="52"/>
      <c r="ISR274" s="52"/>
      <c r="ISS274" s="52"/>
      <c r="IST274" s="52"/>
      <c r="ISU274" s="52"/>
      <c r="ISV274" s="52"/>
      <c r="ISW274" s="52"/>
      <c r="ISX274" s="52"/>
      <c r="ISY274" s="52"/>
      <c r="ISZ274" s="52"/>
      <c r="ITA274" s="52"/>
      <c r="ITB274" s="52"/>
      <c r="ITC274" s="52"/>
      <c r="ITD274" s="52"/>
      <c r="ITE274" s="52"/>
      <c r="ITF274" s="52"/>
      <c r="ITG274" s="52"/>
      <c r="ITH274" s="52"/>
      <c r="ITI274" s="52"/>
      <c r="ITJ274" s="52"/>
      <c r="ITK274" s="52"/>
      <c r="ITL274" s="52"/>
      <c r="ITM274" s="52"/>
      <c r="ITN274" s="52"/>
      <c r="ITO274" s="52"/>
      <c r="ITP274" s="52"/>
      <c r="ITQ274" s="52"/>
      <c r="ITR274" s="52"/>
      <c r="ITS274" s="52"/>
      <c r="ITT274" s="52"/>
      <c r="ITU274" s="52"/>
      <c r="ITV274" s="52"/>
      <c r="ITW274" s="52"/>
      <c r="ITX274" s="52"/>
      <c r="ITY274" s="52"/>
      <c r="ITZ274" s="52"/>
      <c r="IUA274" s="52"/>
      <c r="IUB274" s="52"/>
      <c r="IUC274" s="52"/>
      <c r="IUD274" s="52"/>
      <c r="IUE274" s="52"/>
      <c r="IUF274" s="52"/>
      <c r="IUG274" s="52"/>
      <c r="IUH274" s="52"/>
      <c r="IUI274" s="52"/>
      <c r="IUJ274" s="52"/>
      <c r="IUK274" s="52"/>
      <c r="IUL274" s="52"/>
      <c r="IUM274" s="52"/>
      <c r="IUN274" s="52"/>
      <c r="IUO274" s="52"/>
      <c r="IUP274" s="52"/>
      <c r="IUQ274" s="52"/>
      <c r="IUR274" s="52"/>
      <c r="IUS274" s="52"/>
      <c r="IUT274" s="52"/>
      <c r="IUU274" s="52"/>
      <c r="IUV274" s="52"/>
      <c r="IUW274" s="52"/>
      <c r="IUX274" s="52"/>
      <c r="IUY274" s="52"/>
      <c r="IUZ274" s="52"/>
      <c r="IVA274" s="52"/>
      <c r="IVB274" s="52"/>
      <c r="IVC274" s="52"/>
      <c r="IVD274" s="52"/>
      <c r="IVE274" s="52"/>
      <c r="IVF274" s="52"/>
      <c r="IVG274" s="52"/>
      <c r="IVH274" s="52"/>
      <c r="IVI274" s="52"/>
      <c r="IVJ274" s="52"/>
      <c r="IVK274" s="52"/>
      <c r="IVL274" s="52"/>
      <c r="IVM274" s="52"/>
      <c r="IVN274" s="52"/>
      <c r="IVO274" s="52"/>
      <c r="IVP274" s="52"/>
      <c r="IVQ274" s="52"/>
      <c r="IVR274" s="52"/>
      <c r="IVS274" s="52"/>
      <c r="IVT274" s="52"/>
      <c r="IVU274" s="52"/>
      <c r="IVV274" s="52"/>
      <c r="IVW274" s="52"/>
      <c r="IVX274" s="52"/>
      <c r="IVY274" s="52"/>
      <c r="IVZ274" s="52"/>
      <c r="IWA274" s="52"/>
      <c r="IWB274" s="52"/>
      <c r="IWC274" s="52"/>
      <c r="IWD274" s="52"/>
      <c r="IWE274" s="52"/>
      <c r="IWF274" s="52"/>
      <c r="IWG274" s="52"/>
      <c r="IWH274" s="52"/>
      <c r="IWI274" s="52"/>
      <c r="IWJ274" s="52"/>
      <c r="IWK274" s="52"/>
      <c r="IWL274" s="52"/>
      <c r="IWM274" s="52"/>
      <c r="IWN274" s="52"/>
      <c r="IWO274" s="52"/>
      <c r="IWP274" s="52"/>
      <c r="IWQ274" s="52"/>
      <c r="IWR274" s="52"/>
      <c r="IWS274" s="52"/>
      <c r="IWT274" s="52"/>
      <c r="IWU274" s="52"/>
      <c r="IWV274" s="52"/>
      <c r="IWW274" s="52"/>
      <c r="IWX274" s="52"/>
      <c r="IWY274" s="52"/>
      <c r="IWZ274" s="52"/>
      <c r="IXA274" s="52"/>
      <c r="IXB274" s="52"/>
      <c r="IXC274" s="52"/>
      <c r="IXD274" s="52"/>
      <c r="IXE274" s="52"/>
      <c r="IXF274" s="52"/>
      <c r="IXG274" s="52"/>
      <c r="IXH274" s="52"/>
      <c r="IXI274" s="52"/>
      <c r="IXJ274" s="52"/>
      <c r="IXK274" s="52"/>
      <c r="IXL274" s="52"/>
      <c r="IXM274" s="52"/>
      <c r="IXN274" s="52"/>
      <c r="IXO274" s="52"/>
      <c r="IXP274" s="52"/>
      <c r="IXQ274" s="52"/>
      <c r="IXR274" s="52"/>
      <c r="IXS274" s="52"/>
      <c r="IXT274" s="52"/>
      <c r="IXU274" s="52"/>
      <c r="IXV274" s="52"/>
      <c r="IXW274" s="52"/>
      <c r="IXX274" s="52"/>
      <c r="IXY274" s="52"/>
      <c r="IXZ274" s="52"/>
      <c r="IYA274" s="52"/>
      <c r="IYB274" s="52"/>
      <c r="IYC274" s="52"/>
      <c r="IYD274" s="52"/>
      <c r="IYE274" s="52"/>
      <c r="IYF274" s="52"/>
      <c r="IYG274" s="52"/>
      <c r="IYH274" s="52"/>
      <c r="IYI274" s="52"/>
      <c r="IYJ274" s="52"/>
      <c r="IYK274" s="52"/>
      <c r="IYL274" s="52"/>
      <c r="IYM274" s="52"/>
      <c r="IYN274" s="52"/>
      <c r="IYO274" s="52"/>
      <c r="IYP274" s="52"/>
      <c r="IYQ274" s="52"/>
      <c r="IYR274" s="52"/>
      <c r="IYS274" s="52"/>
      <c r="IYT274" s="52"/>
      <c r="IYU274" s="52"/>
      <c r="IYV274" s="52"/>
      <c r="IYW274" s="52"/>
      <c r="IYX274" s="52"/>
      <c r="IYY274" s="52"/>
      <c r="IYZ274" s="52"/>
      <c r="IZA274" s="52"/>
      <c r="IZB274" s="52"/>
      <c r="IZC274" s="52"/>
      <c r="IZD274" s="52"/>
      <c r="IZE274" s="52"/>
      <c r="IZF274" s="52"/>
      <c r="IZG274" s="52"/>
      <c r="IZH274" s="52"/>
      <c r="IZI274" s="52"/>
      <c r="IZJ274" s="52"/>
      <c r="IZK274" s="52"/>
      <c r="IZL274" s="52"/>
      <c r="IZM274" s="52"/>
      <c r="IZN274" s="52"/>
      <c r="IZO274" s="52"/>
      <c r="IZP274" s="52"/>
      <c r="IZQ274" s="52"/>
      <c r="IZR274" s="52"/>
      <c r="IZS274" s="52"/>
      <c r="IZT274" s="52"/>
      <c r="IZU274" s="52"/>
      <c r="IZV274" s="52"/>
      <c r="IZW274" s="52"/>
      <c r="IZX274" s="52"/>
      <c r="IZY274" s="52"/>
      <c r="IZZ274" s="52"/>
      <c r="JAA274" s="52"/>
      <c r="JAB274" s="52"/>
      <c r="JAC274" s="52"/>
      <c r="JAD274" s="52"/>
      <c r="JAE274" s="52"/>
      <c r="JAF274" s="52"/>
      <c r="JAG274" s="52"/>
      <c r="JAH274" s="52"/>
      <c r="JAI274" s="52"/>
      <c r="JAJ274" s="52"/>
      <c r="JAK274" s="52"/>
      <c r="JAL274" s="52"/>
      <c r="JAM274" s="52"/>
      <c r="JAN274" s="52"/>
      <c r="JAO274" s="52"/>
      <c r="JAP274" s="52"/>
      <c r="JAQ274" s="52"/>
      <c r="JAR274" s="52"/>
      <c r="JAS274" s="52"/>
      <c r="JAT274" s="52"/>
      <c r="JAU274" s="52"/>
      <c r="JAV274" s="52"/>
      <c r="JAW274" s="52"/>
      <c r="JAX274" s="52"/>
      <c r="JAY274" s="52"/>
      <c r="JAZ274" s="52"/>
      <c r="JBA274" s="52"/>
      <c r="JBB274" s="52"/>
      <c r="JBC274" s="52"/>
      <c r="JBD274" s="52"/>
      <c r="JBE274" s="52"/>
      <c r="JBF274" s="52"/>
      <c r="JBG274" s="52"/>
      <c r="JBH274" s="52"/>
      <c r="JBI274" s="52"/>
      <c r="JBJ274" s="52"/>
      <c r="JBK274" s="52"/>
      <c r="JBL274" s="52"/>
      <c r="JBM274" s="52"/>
      <c r="JBN274" s="52"/>
      <c r="JBO274" s="52"/>
      <c r="JBP274" s="52"/>
      <c r="JBQ274" s="52"/>
      <c r="JBR274" s="52"/>
      <c r="JBS274" s="52"/>
      <c r="JBT274" s="52"/>
      <c r="JBU274" s="52"/>
      <c r="JBV274" s="52"/>
      <c r="JBW274" s="52"/>
      <c r="JBX274" s="52"/>
      <c r="JBY274" s="52"/>
      <c r="JBZ274" s="52"/>
      <c r="JCA274" s="52"/>
      <c r="JCB274" s="52"/>
      <c r="JCC274" s="52"/>
      <c r="JCD274" s="52"/>
      <c r="JCE274" s="52"/>
      <c r="JCF274" s="52"/>
      <c r="JCG274" s="52"/>
      <c r="JCH274" s="52"/>
      <c r="JCI274" s="52"/>
      <c r="JCJ274" s="52"/>
      <c r="JCK274" s="52"/>
      <c r="JCL274" s="52"/>
      <c r="JCM274" s="52"/>
      <c r="JCN274" s="52"/>
      <c r="JCO274" s="52"/>
      <c r="JCP274" s="52"/>
      <c r="JCQ274" s="52"/>
      <c r="JCR274" s="52"/>
      <c r="JCS274" s="52"/>
      <c r="JCT274" s="52"/>
      <c r="JCU274" s="52"/>
      <c r="JCV274" s="52"/>
      <c r="JCW274" s="52"/>
      <c r="JCX274" s="52"/>
      <c r="JCY274" s="52"/>
      <c r="JCZ274" s="52"/>
      <c r="JDA274" s="52"/>
      <c r="JDB274" s="52"/>
      <c r="JDC274" s="52"/>
      <c r="JDD274" s="52"/>
      <c r="JDE274" s="52"/>
      <c r="JDF274" s="52"/>
      <c r="JDG274" s="52"/>
      <c r="JDH274" s="52"/>
      <c r="JDI274" s="52"/>
      <c r="JDJ274" s="52"/>
      <c r="JDK274" s="52"/>
      <c r="JDL274" s="52"/>
      <c r="JDM274" s="52"/>
      <c r="JDN274" s="52"/>
      <c r="JDO274" s="52"/>
      <c r="JDP274" s="52"/>
      <c r="JDQ274" s="52"/>
      <c r="JDR274" s="52"/>
      <c r="JDS274" s="52"/>
      <c r="JDT274" s="52"/>
      <c r="JDU274" s="52"/>
      <c r="JDV274" s="52"/>
      <c r="JDW274" s="52"/>
      <c r="JDX274" s="52"/>
      <c r="JDY274" s="52"/>
      <c r="JDZ274" s="52"/>
      <c r="JEA274" s="52"/>
      <c r="JEB274" s="52"/>
      <c r="JEC274" s="52"/>
      <c r="JED274" s="52"/>
      <c r="JEE274" s="52"/>
      <c r="JEF274" s="52"/>
      <c r="JEG274" s="52"/>
      <c r="JEH274" s="52"/>
      <c r="JEI274" s="52"/>
      <c r="JEJ274" s="52"/>
      <c r="JEK274" s="52"/>
      <c r="JEL274" s="52"/>
      <c r="JEM274" s="52"/>
      <c r="JEN274" s="52"/>
      <c r="JEO274" s="52"/>
      <c r="JEP274" s="52"/>
      <c r="JEQ274" s="52"/>
      <c r="JER274" s="52"/>
      <c r="JES274" s="52"/>
      <c r="JET274" s="52"/>
      <c r="JEU274" s="52"/>
      <c r="JEV274" s="52"/>
      <c r="JEW274" s="52"/>
      <c r="JEX274" s="52"/>
      <c r="JEY274" s="52"/>
      <c r="JEZ274" s="52"/>
      <c r="JFA274" s="52"/>
      <c r="JFB274" s="52"/>
      <c r="JFC274" s="52"/>
      <c r="JFD274" s="52"/>
      <c r="JFE274" s="52"/>
      <c r="JFF274" s="52"/>
      <c r="JFG274" s="52"/>
      <c r="JFH274" s="52"/>
      <c r="JFI274" s="52"/>
      <c r="JFJ274" s="52"/>
      <c r="JFK274" s="52"/>
      <c r="JFL274" s="52"/>
      <c r="JFM274" s="52"/>
      <c r="JFN274" s="52"/>
      <c r="JFO274" s="52"/>
      <c r="JFP274" s="52"/>
      <c r="JFQ274" s="52"/>
      <c r="JFR274" s="52"/>
      <c r="JFS274" s="52"/>
      <c r="JFT274" s="52"/>
      <c r="JFU274" s="52"/>
      <c r="JFV274" s="52"/>
      <c r="JFW274" s="52"/>
      <c r="JFX274" s="52"/>
      <c r="JFY274" s="52"/>
      <c r="JFZ274" s="52"/>
      <c r="JGA274" s="52"/>
      <c r="JGB274" s="52"/>
      <c r="JGC274" s="52"/>
      <c r="JGD274" s="52"/>
      <c r="JGE274" s="52"/>
      <c r="JGF274" s="52"/>
      <c r="JGG274" s="52"/>
      <c r="JGH274" s="52"/>
      <c r="JGI274" s="52"/>
      <c r="JGJ274" s="52"/>
      <c r="JGK274" s="52"/>
      <c r="JGL274" s="52"/>
      <c r="JGM274" s="52"/>
      <c r="JGN274" s="52"/>
      <c r="JGO274" s="52"/>
      <c r="JGP274" s="52"/>
      <c r="JGQ274" s="52"/>
      <c r="JGR274" s="52"/>
      <c r="JGS274" s="52"/>
      <c r="JGT274" s="52"/>
      <c r="JGU274" s="52"/>
      <c r="JGV274" s="52"/>
      <c r="JGW274" s="52"/>
      <c r="JGX274" s="52"/>
      <c r="JGY274" s="52"/>
      <c r="JGZ274" s="52"/>
      <c r="JHA274" s="52"/>
      <c r="JHB274" s="52"/>
      <c r="JHC274" s="52"/>
      <c r="JHD274" s="52"/>
      <c r="JHE274" s="52"/>
      <c r="JHF274" s="52"/>
      <c r="JHG274" s="52"/>
      <c r="JHH274" s="52"/>
      <c r="JHI274" s="52"/>
      <c r="JHJ274" s="52"/>
      <c r="JHK274" s="52"/>
      <c r="JHL274" s="52"/>
      <c r="JHM274" s="52"/>
      <c r="JHN274" s="52"/>
      <c r="JHO274" s="52"/>
      <c r="JHP274" s="52"/>
      <c r="JHQ274" s="52"/>
      <c r="JHR274" s="52"/>
      <c r="JHS274" s="52"/>
      <c r="JHT274" s="52"/>
      <c r="JHU274" s="52"/>
      <c r="JHV274" s="52"/>
      <c r="JHW274" s="52"/>
      <c r="JHX274" s="52"/>
      <c r="JHY274" s="52"/>
      <c r="JHZ274" s="52"/>
      <c r="JIA274" s="52"/>
      <c r="JIB274" s="52"/>
      <c r="JIC274" s="52"/>
      <c r="JID274" s="52"/>
      <c r="JIE274" s="52"/>
      <c r="JIF274" s="52"/>
      <c r="JIG274" s="52"/>
      <c r="JIH274" s="52"/>
      <c r="JII274" s="52"/>
      <c r="JIJ274" s="52"/>
      <c r="JIK274" s="52"/>
      <c r="JIL274" s="52"/>
      <c r="JIM274" s="52"/>
      <c r="JIN274" s="52"/>
      <c r="JIO274" s="52"/>
      <c r="JIP274" s="52"/>
      <c r="JIQ274" s="52"/>
      <c r="JIR274" s="52"/>
      <c r="JIS274" s="52"/>
      <c r="JIT274" s="52"/>
      <c r="JIU274" s="52"/>
      <c r="JIV274" s="52"/>
      <c r="JIW274" s="52"/>
      <c r="JIX274" s="52"/>
      <c r="JIY274" s="52"/>
      <c r="JIZ274" s="52"/>
      <c r="JJA274" s="52"/>
      <c r="JJB274" s="52"/>
      <c r="JJC274" s="52"/>
      <c r="JJD274" s="52"/>
      <c r="JJE274" s="52"/>
      <c r="JJF274" s="52"/>
      <c r="JJG274" s="52"/>
      <c r="JJH274" s="52"/>
      <c r="JJI274" s="52"/>
      <c r="JJJ274" s="52"/>
      <c r="JJK274" s="52"/>
      <c r="JJL274" s="52"/>
      <c r="JJM274" s="52"/>
      <c r="JJN274" s="52"/>
      <c r="JJO274" s="52"/>
      <c r="JJP274" s="52"/>
      <c r="JJQ274" s="52"/>
      <c r="JJR274" s="52"/>
      <c r="JJS274" s="52"/>
      <c r="JJT274" s="52"/>
      <c r="JJU274" s="52"/>
      <c r="JJV274" s="52"/>
      <c r="JJW274" s="52"/>
      <c r="JJX274" s="52"/>
      <c r="JJY274" s="52"/>
      <c r="JJZ274" s="52"/>
      <c r="JKA274" s="52"/>
      <c r="JKB274" s="52"/>
      <c r="JKC274" s="52"/>
      <c r="JKD274" s="52"/>
      <c r="JKE274" s="52"/>
      <c r="JKF274" s="52"/>
      <c r="JKG274" s="52"/>
      <c r="JKH274" s="52"/>
      <c r="JKI274" s="52"/>
      <c r="JKJ274" s="52"/>
      <c r="JKK274" s="52"/>
      <c r="JKL274" s="52"/>
      <c r="JKM274" s="52"/>
      <c r="JKN274" s="52"/>
      <c r="JKO274" s="52"/>
      <c r="JKP274" s="52"/>
      <c r="JKQ274" s="52"/>
      <c r="JKR274" s="52"/>
      <c r="JKS274" s="52"/>
      <c r="JKT274" s="52"/>
      <c r="JKU274" s="52"/>
      <c r="JKV274" s="52"/>
      <c r="JKW274" s="52"/>
      <c r="JKX274" s="52"/>
      <c r="JKY274" s="52"/>
      <c r="JKZ274" s="52"/>
      <c r="JLA274" s="52"/>
      <c r="JLB274" s="52"/>
      <c r="JLC274" s="52"/>
      <c r="JLD274" s="52"/>
      <c r="JLE274" s="52"/>
      <c r="JLF274" s="52"/>
      <c r="JLG274" s="52"/>
      <c r="JLH274" s="52"/>
      <c r="JLI274" s="52"/>
      <c r="JLJ274" s="52"/>
      <c r="JLK274" s="52"/>
      <c r="JLL274" s="52"/>
      <c r="JLM274" s="52"/>
      <c r="JLN274" s="52"/>
      <c r="JLO274" s="52"/>
      <c r="JLP274" s="52"/>
      <c r="JLQ274" s="52"/>
      <c r="JLR274" s="52"/>
      <c r="JLS274" s="52"/>
      <c r="JLT274" s="52"/>
      <c r="JLU274" s="52"/>
      <c r="JLV274" s="52"/>
      <c r="JLW274" s="52"/>
      <c r="JLX274" s="52"/>
      <c r="JLY274" s="52"/>
      <c r="JLZ274" s="52"/>
      <c r="JMA274" s="52"/>
      <c r="JMB274" s="52"/>
      <c r="JMC274" s="52"/>
      <c r="JMD274" s="52"/>
      <c r="JME274" s="52"/>
      <c r="JMF274" s="52"/>
      <c r="JMG274" s="52"/>
      <c r="JMH274" s="52"/>
      <c r="JMI274" s="52"/>
      <c r="JMJ274" s="52"/>
      <c r="JMK274" s="52"/>
      <c r="JML274" s="52"/>
      <c r="JMM274" s="52"/>
      <c r="JMN274" s="52"/>
      <c r="JMO274" s="52"/>
      <c r="JMP274" s="52"/>
      <c r="JMQ274" s="52"/>
      <c r="JMR274" s="52"/>
      <c r="JMS274" s="52"/>
      <c r="JMT274" s="52"/>
      <c r="JMU274" s="52"/>
      <c r="JMV274" s="52"/>
      <c r="JMW274" s="52"/>
      <c r="JMX274" s="52"/>
      <c r="JMY274" s="52"/>
      <c r="JMZ274" s="52"/>
      <c r="JNA274" s="52"/>
      <c r="JNB274" s="52"/>
      <c r="JNC274" s="52"/>
      <c r="JND274" s="52"/>
      <c r="JNE274" s="52"/>
      <c r="JNF274" s="52"/>
      <c r="JNG274" s="52"/>
      <c r="JNH274" s="52"/>
      <c r="JNI274" s="52"/>
      <c r="JNJ274" s="52"/>
      <c r="JNK274" s="52"/>
      <c r="JNL274" s="52"/>
      <c r="JNM274" s="52"/>
      <c r="JNN274" s="52"/>
      <c r="JNO274" s="52"/>
      <c r="JNP274" s="52"/>
      <c r="JNQ274" s="52"/>
      <c r="JNR274" s="52"/>
      <c r="JNS274" s="52"/>
      <c r="JNT274" s="52"/>
      <c r="JNU274" s="52"/>
      <c r="JNV274" s="52"/>
      <c r="JNW274" s="52"/>
      <c r="JNX274" s="52"/>
      <c r="JNY274" s="52"/>
      <c r="JNZ274" s="52"/>
      <c r="JOA274" s="52"/>
      <c r="JOB274" s="52"/>
      <c r="JOC274" s="52"/>
      <c r="JOD274" s="52"/>
      <c r="JOE274" s="52"/>
      <c r="JOF274" s="52"/>
      <c r="JOG274" s="52"/>
      <c r="JOH274" s="52"/>
      <c r="JOI274" s="52"/>
      <c r="JOJ274" s="52"/>
      <c r="JOK274" s="52"/>
      <c r="JOL274" s="52"/>
      <c r="JOM274" s="52"/>
      <c r="JON274" s="52"/>
      <c r="JOO274" s="52"/>
      <c r="JOP274" s="52"/>
      <c r="JOQ274" s="52"/>
      <c r="JOR274" s="52"/>
      <c r="JOS274" s="52"/>
      <c r="JOT274" s="52"/>
      <c r="JOU274" s="52"/>
      <c r="JOV274" s="52"/>
      <c r="JOW274" s="52"/>
      <c r="JOX274" s="52"/>
      <c r="JOY274" s="52"/>
      <c r="JOZ274" s="52"/>
      <c r="JPA274" s="52"/>
      <c r="JPB274" s="52"/>
      <c r="JPC274" s="52"/>
      <c r="JPD274" s="52"/>
      <c r="JPE274" s="52"/>
      <c r="JPF274" s="52"/>
      <c r="JPG274" s="52"/>
      <c r="JPH274" s="52"/>
      <c r="JPI274" s="52"/>
      <c r="JPJ274" s="52"/>
      <c r="JPK274" s="52"/>
      <c r="JPL274" s="52"/>
      <c r="JPM274" s="52"/>
      <c r="JPN274" s="52"/>
      <c r="JPO274" s="52"/>
      <c r="JPP274" s="52"/>
      <c r="JPQ274" s="52"/>
      <c r="JPR274" s="52"/>
      <c r="JPS274" s="52"/>
      <c r="JPT274" s="52"/>
      <c r="JPU274" s="52"/>
      <c r="JPV274" s="52"/>
      <c r="JPW274" s="52"/>
      <c r="JPX274" s="52"/>
      <c r="JPY274" s="52"/>
      <c r="JPZ274" s="52"/>
      <c r="JQA274" s="52"/>
      <c r="JQB274" s="52"/>
      <c r="JQC274" s="52"/>
      <c r="JQD274" s="52"/>
      <c r="JQE274" s="52"/>
      <c r="JQF274" s="52"/>
      <c r="JQG274" s="52"/>
      <c r="JQH274" s="52"/>
      <c r="JQI274" s="52"/>
      <c r="JQJ274" s="52"/>
      <c r="JQK274" s="52"/>
      <c r="JQL274" s="52"/>
      <c r="JQM274" s="52"/>
      <c r="JQN274" s="52"/>
      <c r="JQO274" s="52"/>
      <c r="JQP274" s="52"/>
      <c r="JQQ274" s="52"/>
      <c r="JQR274" s="52"/>
      <c r="JQS274" s="52"/>
      <c r="JQT274" s="52"/>
      <c r="JQU274" s="52"/>
      <c r="JQV274" s="52"/>
      <c r="JQW274" s="52"/>
      <c r="JQX274" s="52"/>
      <c r="JQY274" s="52"/>
      <c r="JQZ274" s="52"/>
      <c r="JRA274" s="52"/>
      <c r="JRB274" s="52"/>
      <c r="JRC274" s="52"/>
      <c r="JRD274" s="52"/>
      <c r="JRE274" s="52"/>
      <c r="JRF274" s="52"/>
      <c r="JRG274" s="52"/>
      <c r="JRH274" s="52"/>
      <c r="JRI274" s="52"/>
      <c r="JRJ274" s="52"/>
      <c r="JRK274" s="52"/>
      <c r="JRL274" s="52"/>
      <c r="JRM274" s="52"/>
      <c r="JRN274" s="52"/>
      <c r="JRO274" s="52"/>
      <c r="JRP274" s="52"/>
      <c r="JRQ274" s="52"/>
      <c r="JRR274" s="52"/>
      <c r="JRS274" s="52"/>
      <c r="JRT274" s="52"/>
      <c r="JRU274" s="52"/>
      <c r="JRV274" s="52"/>
      <c r="JRW274" s="52"/>
      <c r="JRX274" s="52"/>
      <c r="JRY274" s="52"/>
      <c r="JRZ274" s="52"/>
      <c r="JSA274" s="52"/>
      <c r="JSB274" s="52"/>
      <c r="JSC274" s="52"/>
      <c r="JSD274" s="52"/>
      <c r="JSE274" s="52"/>
      <c r="JSF274" s="52"/>
      <c r="JSG274" s="52"/>
      <c r="JSH274" s="52"/>
      <c r="JSI274" s="52"/>
      <c r="JSJ274" s="52"/>
      <c r="JSK274" s="52"/>
      <c r="JSL274" s="52"/>
      <c r="JSM274" s="52"/>
      <c r="JSN274" s="52"/>
      <c r="JSO274" s="52"/>
      <c r="JSP274" s="52"/>
      <c r="JSQ274" s="52"/>
      <c r="JSR274" s="52"/>
      <c r="JSS274" s="52"/>
      <c r="JST274" s="52"/>
      <c r="JSU274" s="52"/>
      <c r="JSV274" s="52"/>
      <c r="JSW274" s="52"/>
      <c r="JSX274" s="52"/>
      <c r="JSY274" s="52"/>
      <c r="JSZ274" s="52"/>
      <c r="JTA274" s="52"/>
      <c r="JTB274" s="52"/>
      <c r="JTC274" s="52"/>
      <c r="JTD274" s="52"/>
      <c r="JTE274" s="52"/>
      <c r="JTF274" s="52"/>
      <c r="JTG274" s="52"/>
      <c r="JTH274" s="52"/>
      <c r="JTI274" s="52"/>
      <c r="JTJ274" s="52"/>
      <c r="JTK274" s="52"/>
      <c r="JTL274" s="52"/>
      <c r="JTM274" s="52"/>
      <c r="JTN274" s="52"/>
      <c r="JTO274" s="52"/>
      <c r="JTP274" s="52"/>
      <c r="JTQ274" s="52"/>
      <c r="JTR274" s="52"/>
      <c r="JTS274" s="52"/>
      <c r="JTT274" s="52"/>
      <c r="JTU274" s="52"/>
      <c r="JTV274" s="52"/>
      <c r="JTW274" s="52"/>
      <c r="JTX274" s="52"/>
      <c r="JTY274" s="52"/>
      <c r="JTZ274" s="52"/>
      <c r="JUA274" s="52"/>
      <c r="JUB274" s="52"/>
      <c r="JUC274" s="52"/>
      <c r="JUD274" s="52"/>
      <c r="JUE274" s="52"/>
      <c r="JUF274" s="52"/>
      <c r="JUG274" s="52"/>
      <c r="JUH274" s="52"/>
      <c r="JUI274" s="52"/>
      <c r="JUJ274" s="52"/>
      <c r="JUK274" s="52"/>
      <c r="JUL274" s="52"/>
      <c r="JUM274" s="52"/>
      <c r="JUN274" s="52"/>
      <c r="JUO274" s="52"/>
      <c r="JUP274" s="52"/>
      <c r="JUQ274" s="52"/>
      <c r="JUR274" s="52"/>
      <c r="JUS274" s="52"/>
      <c r="JUT274" s="52"/>
      <c r="JUU274" s="52"/>
      <c r="JUV274" s="52"/>
      <c r="JUW274" s="52"/>
      <c r="JUX274" s="52"/>
      <c r="JUY274" s="52"/>
      <c r="JUZ274" s="52"/>
      <c r="JVA274" s="52"/>
      <c r="JVB274" s="52"/>
      <c r="JVC274" s="52"/>
      <c r="JVD274" s="52"/>
      <c r="JVE274" s="52"/>
      <c r="JVF274" s="52"/>
      <c r="JVG274" s="52"/>
      <c r="JVH274" s="52"/>
      <c r="JVI274" s="52"/>
      <c r="JVJ274" s="52"/>
      <c r="JVK274" s="52"/>
      <c r="JVL274" s="52"/>
      <c r="JVM274" s="52"/>
      <c r="JVN274" s="52"/>
      <c r="JVO274" s="52"/>
      <c r="JVP274" s="52"/>
      <c r="JVQ274" s="52"/>
      <c r="JVR274" s="52"/>
      <c r="JVS274" s="52"/>
      <c r="JVT274" s="52"/>
      <c r="JVU274" s="52"/>
      <c r="JVV274" s="52"/>
      <c r="JVW274" s="52"/>
      <c r="JVX274" s="52"/>
      <c r="JVY274" s="52"/>
      <c r="JVZ274" s="52"/>
      <c r="JWA274" s="52"/>
      <c r="JWB274" s="52"/>
      <c r="JWC274" s="52"/>
      <c r="JWD274" s="52"/>
      <c r="JWE274" s="52"/>
      <c r="JWF274" s="52"/>
      <c r="JWG274" s="52"/>
      <c r="JWH274" s="52"/>
      <c r="JWI274" s="52"/>
      <c r="JWJ274" s="52"/>
      <c r="JWK274" s="52"/>
      <c r="JWL274" s="52"/>
      <c r="JWM274" s="52"/>
      <c r="JWN274" s="52"/>
      <c r="JWO274" s="52"/>
      <c r="JWP274" s="52"/>
      <c r="JWQ274" s="52"/>
      <c r="JWR274" s="52"/>
      <c r="JWS274" s="52"/>
      <c r="JWT274" s="52"/>
      <c r="JWU274" s="52"/>
      <c r="JWV274" s="52"/>
      <c r="JWW274" s="52"/>
      <c r="JWX274" s="52"/>
      <c r="JWY274" s="52"/>
      <c r="JWZ274" s="52"/>
      <c r="JXA274" s="52"/>
      <c r="JXB274" s="52"/>
      <c r="JXC274" s="52"/>
      <c r="JXD274" s="52"/>
      <c r="JXE274" s="52"/>
      <c r="JXF274" s="52"/>
      <c r="JXG274" s="52"/>
      <c r="JXH274" s="52"/>
      <c r="JXI274" s="52"/>
      <c r="JXJ274" s="52"/>
      <c r="JXK274" s="52"/>
      <c r="JXL274" s="52"/>
      <c r="JXM274" s="52"/>
      <c r="JXN274" s="52"/>
      <c r="JXO274" s="52"/>
      <c r="JXP274" s="52"/>
      <c r="JXQ274" s="52"/>
      <c r="JXR274" s="52"/>
      <c r="JXS274" s="52"/>
      <c r="JXT274" s="52"/>
      <c r="JXU274" s="52"/>
      <c r="JXV274" s="52"/>
      <c r="JXW274" s="52"/>
      <c r="JXX274" s="52"/>
      <c r="JXY274" s="52"/>
      <c r="JXZ274" s="52"/>
      <c r="JYA274" s="52"/>
      <c r="JYB274" s="52"/>
      <c r="JYC274" s="52"/>
      <c r="JYD274" s="52"/>
      <c r="JYE274" s="52"/>
      <c r="JYF274" s="52"/>
      <c r="JYG274" s="52"/>
      <c r="JYH274" s="52"/>
      <c r="JYI274" s="52"/>
      <c r="JYJ274" s="52"/>
      <c r="JYK274" s="52"/>
      <c r="JYL274" s="52"/>
      <c r="JYM274" s="52"/>
      <c r="JYN274" s="52"/>
      <c r="JYO274" s="52"/>
      <c r="JYP274" s="52"/>
      <c r="JYQ274" s="52"/>
      <c r="JYR274" s="52"/>
      <c r="JYS274" s="52"/>
      <c r="JYT274" s="52"/>
      <c r="JYU274" s="52"/>
      <c r="JYV274" s="52"/>
      <c r="JYW274" s="52"/>
      <c r="JYX274" s="52"/>
      <c r="JYY274" s="52"/>
      <c r="JYZ274" s="52"/>
      <c r="JZA274" s="52"/>
      <c r="JZB274" s="52"/>
      <c r="JZC274" s="52"/>
      <c r="JZD274" s="52"/>
      <c r="JZE274" s="52"/>
      <c r="JZF274" s="52"/>
      <c r="JZG274" s="52"/>
      <c r="JZH274" s="52"/>
      <c r="JZI274" s="52"/>
      <c r="JZJ274" s="52"/>
      <c r="JZK274" s="52"/>
      <c r="JZL274" s="52"/>
      <c r="JZM274" s="52"/>
      <c r="JZN274" s="52"/>
      <c r="JZO274" s="52"/>
      <c r="JZP274" s="52"/>
      <c r="JZQ274" s="52"/>
      <c r="JZR274" s="52"/>
      <c r="JZS274" s="52"/>
      <c r="JZT274" s="52"/>
      <c r="JZU274" s="52"/>
      <c r="JZV274" s="52"/>
      <c r="JZW274" s="52"/>
      <c r="JZX274" s="52"/>
      <c r="JZY274" s="52"/>
      <c r="JZZ274" s="52"/>
      <c r="KAA274" s="52"/>
      <c r="KAB274" s="52"/>
      <c r="KAC274" s="52"/>
      <c r="KAD274" s="52"/>
      <c r="KAE274" s="52"/>
      <c r="KAF274" s="52"/>
      <c r="KAG274" s="52"/>
      <c r="KAH274" s="52"/>
      <c r="KAI274" s="52"/>
      <c r="KAJ274" s="52"/>
      <c r="KAK274" s="52"/>
      <c r="KAL274" s="52"/>
      <c r="KAM274" s="52"/>
      <c r="KAN274" s="52"/>
      <c r="KAO274" s="52"/>
      <c r="KAP274" s="52"/>
      <c r="KAQ274" s="52"/>
      <c r="KAR274" s="52"/>
      <c r="KAS274" s="52"/>
      <c r="KAT274" s="52"/>
      <c r="KAU274" s="52"/>
      <c r="KAV274" s="52"/>
      <c r="KAW274" s="52"/>
      <c r="KAX274" s="52"/>
      <c r="KAY274" s="52"/>
      <c r="KAZ274" s="52"/>
      <c r="KBA274" s="52"/>
      <c r="KBB274" s="52"/>
      <c r="KBC274" s="52"/>
      <c r="KBD274" s="52"/>
      <c r="KBE274" s="52"/>
      <c r="KBF274" s="52"/>
      <c r="KBG274" s="52"/>
      <c r="KBH274" s="52"/>
      <c r="KBI274" s="52"/>
      <c r="KBJ274" s="52"/>
      <c r="KBK274" s="52"/>
      <c r="KBL274" s="52"/>
      <c r="KBM274" s="52"/>
      <c r="KBN274" s="52"/>
      <c r="KBO274" s="52"/>
      <c r="KBP274" s="52"/>
      <c r="KBQ274" s="52"/>
      <c r="KBR274" s="52"/>
      <c r="KBS274" s="52"/>
      <c r="KBT274" s="52"/>
      <c r="KBU274" s="52"/>
      <c r="KBV274" s="52"/>
      <c r="KBW274" s="52"/>
      <c r="KBX274" s="52"/>
      <c r="KBY274" s="52"/>
      <c r="KBZ274" s="52"/>
      <c r="KCA274" s="52"/>
      <c r="KCB274" s="52"/>
      <c r="KCC274" s="52"/>
      <c r="KCD274" s="52"/>
      <c r="KCE274" s="52"/>
      <c r="KCF274" s="52"/>
      <c r="KCG274" s="52"/>
      <c r="KCH274" s="52"/>
      <c r="KCI274" s="52"/>
      <c r="KCJ274" s="52"/>
      <c r="KCK274" s="52"/>
      <c r="KCL274" s="52"/>
      <c r="KCM274" s="52"/>
      <c r="KCN274" s="52"/>
      <c r="KCO274" s="52"/>
      <c r="KCP274" s="52"/>
      <c r="KCQ274" s="52"/>
      <c r="KCR274" s="52"/>
      <c r="KCS274" s="52"/>
      <c r="KCT274" s="52"/>
      <c r="KCU274" s="52"/>
      <c r="KCV274" s="52"/>
      <c r="KCW274" s="52"/>
      <c r="KCX274" s="52"/>
      <c r="KCY274" s="52"/>
      <c r="KCZ274" s="52"/>
      <c r="KDA274" s="52"/>
      <c r="KDB274" s="52"/>
      <c r="KDC274" s="52"/>
      <c r="KDD274" s="52"/>
      <c r="KDE274" s="52"/>
      <c r="KDF274" s="52"/>
      <c r="KDG274" s="52"/>
      <c r="KDH274" s="52"/>
      <c r="KDI274" s="52"/>
      <c r="KDJ274" s="52"/>
      <c r="KDK274" s="52"/>
      <c r="KDL274" s="52"/>
      <c r="KDM274" s="52"/>
      <c r="KDN274" s="52"/>
      <c r="KDO274" s="52"/>
      <c r="KDP274" s="52"/>
      <c r="KDQ274" s="52"/>
      <c r="KDR274" s="52"/>
      <c r="KDS274" s="52"/>
      <c r="KDT274" s="52"/>
      <c r="KDU274" s="52"/>
      <c r="KDV274" s="52"/>
      <c r="KDW274" s="52"/>
      <c r="KDX274" s="52"/>
      <c r="KDY274" s="52"/>
      <c r="KDZ274" s="52"/>
      <c r="KEA274" s="52"/>
      <c r="KEB274" s="52"/>
      <c r="KEC274" s="52"/>
      <c r="KED274" s="52"/>
      <c r="KEE274" s="52"/>
      <c r="KEF274" s="52"/>
      <c r="KEG274" s="52"/>
      <c r="KEH274" s="52"/>
      <c r="KEI274" s="52"/>
      <c r="KEJ274" s="52"/>
      <c r="KEK274" s="52"/>
      <c r="KEL274" s="52"/>
      <c r="KEM274" s="52"/>
      <c r="KEN274" s="52"/>
      <c r="KEO274" s="52"/>
      <c r="KEP274" s="52"/>
      <c r="KEQ274" s="52"/>
      <c r="KER274" s="52"/>
      <c r="KES274" s="52"/>
      <c r="KET274" s="52"/>
      <c r="KEU274" s="52"/>
      <c r="KEV274" s="52"/>
      <c r="KEW274" s="52"/>
      <c r="KEX274" s="52"/>
      <c r="KEY274" s="52"/>
      <c r="KEZ274" s="52"/>
      <c r="KFA274" s="52"/>
      <c r="KFB274" s="52"/>
      <c r="KFC274" s="52"/>
      <c r="KFD274" s="52"/>
      <c r="KFE274" s="52"/>
      <c r="KFF274" s="52"/>
      <c r="KFG274" s="52"/>
      <c r="KFH274" s="52"/>
      <c r="KFI274" s="52"/>
      <c r="KFJ274" s="52"/>
      <c r="KFK274" s="52"/>
      <c r="KFL274" s="52"/>
      <c r="KFM274" s="52"/>
      <c r="KFN274" s="52"/>
      <c r="KFO274" s="52"/>
      <c r="KFP274" s="52"/>
      <c r="KFQ274" s="52"/>
      <c r="KFR274" s="52"/>
      <c r="KFS274" s="52"/>
      <c r="KFT274" s="52"/>
      <c r="KFU274" s="52"/>
      <c r="KFV274" s="52"/>
      <c r="KFW274" s="52"/>
      <c r="KFX274" s="52"/>
      <c r="KFY274" s="52"/>
      <c r="KFZ274" s="52"/>
      <c r="KGA274" s="52"/>
      <c r="KGB274" s="52"/>
      <c r="KGC274" s="52"/>
      <c r="KGD274" s="52"/>
      <c r="KGE274" s="52"/>
      <c r="KGF274" s="52"/>
      <c r="KGG274" s="52"/>
      <c r="KGH274" s="52"/>
      <c r="KGI274" s="52"/>
      <c r="KGJ274" s="52"/>
      <c r="KGK274" s="52"/>
      <c r="KGL274" s="52"/>
      <c r="KGM274" s="52"/>
      <c r="KGN274" s="52"/>
      <c r="KGO274" s="52"/>
      <c r="KGP274" s="52"/>
      <c r="KGQ274" s="52"/>
      <c r="KGR274" s="52"/>
      <c r="KGS274" s="52"/>
      <c r="KGT274" s="52"/>
      <c r="KGU274" s="52"/>
      <c r="KGV274" s="52"/>
      <c r="KGW274" s="52"/>
      <c r="KGX274" s="52"/>
      <c r="KGY274" s="52"/>
      <c r="KGZ274" s="52"/>
      <c r="KHA274" s="52"/>
      <c r="KHB274" s="52"/>
      <c r="KHC274" s="52"/>
      <c r="KHD274" s="52"/>
      <c r="KHE274" s="52"/>
      <c r="KHF274" s="52"/>
      <c r="KHG274" s="52"/>
      <c r="KHH274" s="52"/>
      <c r="KHI274" s="52"/>
      <c r="KHJ274" s="52"/>
      <c r="KHK274" s="52"/>
      <c r="KHL274" s="52"/>
      <c r="KHM274" s="52"/>
      <c r="KHN274" s="52"/>
      <c r="KHO274" s="52"/>
      <c r="KHP274" s="52"/>
      <c r="KHQ274" s="52"/>
      <c r="KHR274" s="52"/>
      <c r="KHS274" s="52"/>
      <c r="KHT274" s="52"/>
      <c r="KHU274" s="52"/>
      <c r="KHV274" s="52"/>
      <c r="KHW274" s="52"/>
      <c r="KHX274" s="52"/>
      <c r="KHY274" s="52"/>
      <c r="KHZ274" s="52"/>
      <c r="KIA274" s="52"/>
      <c r="KIB274" s="52"/>
      <c r="KIC274" s="52"/>
      <c r="KID274" s="52"/>
      <c r="KIE274" s="52"/>
      <c r="KIF274" s="52"/>
      <c r="KIG274" s="52"/>
      <c r="KIH274" s="52"/>
      <c r="KII274" s="52"/>
      <c r="KIJ274" s="52"/>
      <c r="KIK274" s="52"/>
      <c r="KIL274" s="52"/>
      <c r="KIM274" s="52"/>
      <c r="KIN274" s="52"/>
      <c r="KIO274" s="52"/>
      <c r="KIP274" s="52"/>
      <c r="KIQ274" s="52"/>
      <c r="KIR274" s="52"/>
      <c r="KIS274" s="52"/>
      <c r="KIT274" s="52"/>
      <c r="KIU274" s="52"/>
      <c r="KIV274" s="52"/>
      <c r="KIW274" s="52"/>
      <c r="KIX274" s="52"/>
      <c r="KIY274" s="52"/>
      <c r="KIZ274" s="52"/>
      <c r="KJA274" s="52"/>
      <c r="KJB274" s="52"/>
      <c r="KJC274" s="52"/>
      <c r="KJD274" s="52"/>
      <c r="KJE274" s="52"/>
      <c r="KJF274" s="52"/>
      <c r="KJG274" s="52"/>
      <c r="KJH274" s="52"/>
      <c r="KJI274" s="52"/>
      <c r="KJJ274" s="52"/>
      <c r="KJK274" s="52"/>
      <c r="KJL274" s="52"/>
      <c r="KJM274" s="52"/>
      <c r="KJN274" s="52"/>
      <c r="KJO274" s="52"/>
      <c r="KJP274" s="52"/>
      <c r="KJQ274" s="52"/>
      <c r="KJR274" s="52"/>
      <c r="KJS274" s="52"/>
      <c r="KJT274" s="52"/>
      <c r="KJU274" s="52"/>
      <c r="KJV274" s="52"/>
      <c r="KJW274" s="52"/>
      <c r="KJX274" s="52"/>
      <c r="KJY274" s="52"/>
      <c r="KJZ274" s="52"/>
      <c r="KKA274" s="52"/>
      <c r="KKB274" s="52"/>
      <c r="KKC274" s="52"/>
      <c r="KKD274" s="52"/>
      <c r="KKE274" s="52"/>
      <c r="KKF274" s="52"/>
      <c r="KKG274" s="52"/>
      <c r="KKH274" s="52"/>
      <c r="KKI274" s="52"/>
      <c r="KKJ274" s="52"/>
      <c r="KKK274" s="52"/>
      <c r="KKL274" s="52"/>
      <c r="KKM274" s="52"/>
      <c r="KKN274" s="52"/>
      <c r="KKO274" s="52"/>
      <c r="KKP274" s="52"/>
      <c r="KKQ274" s="52"/>
      <c r="KKR274" s="52"/>
      <c r="KKS274" s="52"/>
      <c r="KKT274" s="52"/>
      <c r="KKU274" s="52"/>
      <c r="KKV274" s="52"/>
      <c r="KKW274" s="52"/>
      <c r="KKX274" s="52"/>
      <c r="KKY274" s="52"/>
      <c r="KKZ274" s="52"/>
      <c r="KLA274" s="52"/>
      <c r="KLB274" s="52"/>
      <c r="KLC274" s="52"/>
      <c r="KLD274" s="52"/>
      <c r="KLE274" s="52"/>
      <c r="KLF274" s="52"/>
      <c r="KLG274" s="52"/>
      <c r="KLH274" s="52"/>
      <c r="KLI274" s="52"/>
      <c r="KLJ274" s="52"/>
      <c r="KLK274" s="52"/>
      <c r="KLL274" s="52"/>
      <c r="KLM274" s="52"/>
      <c r="KLN274" s="52"/>
      <c r="KLO274" s="52"/>
      <c r="KLP274" s="52"/>
      <c r="KLQ274" s="52"/>
      <c r="KLR274" s="52"/>
      <c r="KLS274" s="52"/>
      <c r="KLT274" s="52"/>
      <c r="KLU274" s="52"/>
      <c r="KLV274" s="52"/>
      <c r="KLW274" s="52"/>
      <c r="KLX274" s="52"/>
      <c r="KLY274" s="52"/>
      <c r="KLZ274" s="52"/>
      <c r="KMA274" s="52"/>
      <c r="KMB274" s="52"/>
      <c r="KMC274" s="52"/>
      <c r="KMD274" s="52"/>
      <c r="KME274" s="52"/>
      <c r="KMF274" s="52"/>
      <c r="KMG274" s="52"/>
      <c r="KMH274" s="52"/>
      <c r="KMI274" s="52"/>
      <c r="KMJ274" s="52"/>
      <c r="KMK274" s="52"/>
      <c r="KML274" s="52"/>
      <c r="KMM274" s="52"/>
      <c r="KMN274" s="52"/>
      <c r="KMO274" s="52"/>
      <c r="KMP274" s="52"/>
      <c r="KMQ274" s="52"/>
      <c r="KMR274" s="52"/>
      <c r="KMS274" s="52"/>
      <c r="KMT274" s="52"/>
      <c r="KMU274" s="52"/>
      <c r="KMV274" s="52"/>
      <c r="KMW274" s="52"/>
      <c r="KMX274" s="52"/>
      <c r="KMY274" s="52"/>
      <c r="KMZ274" s="52"/>
      <c r="KNA274" s="52"/>
      <c r="KNB274" s="52"/>
      <c r="KNC274" s="52"/>
      <c r="KND274" s="52"/>
      <c r="KNE274" s="52"/>
      <c r="KNF274" s="52"/>
      <c r="KNG274" s="52"/>
      <c r="KNH274" s="52"/>
      <c r="KNI274" s="52"/>
      <c r="KNJ274" s="52"/>
      <c r="KNK274" s="52"/>
      <c r="KNL274" s="52"/>
      <c r="KNM274" s="52"/>
      <c r="KNN274" s="52"/>
      <c r="KNO274" s="52"/>
      <c r="KNP274" s="52"/>
      <c r="KNQ274" s="52"/>
      <c r="KNR274" s="52"/>
      <c r="KNS274" s="52"/>
      <c r="KNT274" s="52"/>
      <c r="KNU274" s="52"/>
      <c r="KNV274" s="52"/>
      <c r="KNW274" s="52"/>
      <c r="KNX274" s="52"/>
      <c r="KNY274" s="52"/>
      <c r="KNZ274" s="52"/>
      <c r="KOA274" s="52"/>
      <c r="KOB274" s="52"/>
      <c r="KOC274" s="52"/>
      <c r="KOD274" s="52"/>
      <c r="KOE274" s="52"/>
      <c r="KOF274" s="52"/>
      <c r="KOG274" s="52"/>
      <c r="KOH274" s="52"/>
      <c r="KOI274" s="52"/>
      <c r="KOJ274" s="52"/>
      <c r="KOK274" s="52"/>
      <c r="KOL274" s="52"/>
      <c r="KOM274" s="52"/>
      <c r="KON274" s="52"/>
      <c r="KOO274" s="52"/>
      <c r="KOP274" s="52"/>
      <c r="KOQ274" s="52"/>
      <c r="KOR274" s="52"/>
      <c r="KOS274" s="52"/>
      <c r="KOT274" s="52"/>
      <c r="KOU274" s="52"/>
      <c r="KOV274" s="52"/>
      <c r="KOW274" s="52"/>
      <c r="KOX274" s="52"/>
      <c r="KOY274" s="52"/>
      <c r="KOZ274" s="52"/>
      <c r="KPA274" s="52"/>
      <c r="KPB274" s="52"/>
      <c r="KPC274" s="52"/>
      <c r="KPD274" s="52"/>
      <c r="KPE274" s="52"/>
      <c r="KPF274" s="52"/>
      <c r="KPG274" s="52"/>
      <c r="KPH274" s="52"/>
      <c r="KPI274" s="52"/>
      <c r="KPJ274" s="52"/>
      <c r="KPK274" s="52"/>
      <c r="KPL274" s="52"/>
      <c r="KPM274" s="52"/>
      <c r="KPN274" s="52"/>
      <c r="KPO274" s="52"/>
      <c r="KPP274" s="52"/>
      <c r="KPQ274" s="52"/>
      <c r="KPR274" s="52"/>
      <c r="KPS274" s="52"/>
      <c r="KPT274" s="52"/>
      <c r="KPU274" s="52"/>
      <c r="KPV274" s="52"/>
      <c r="KPW274" s="52"/>
      <c r="KPX274" s="52"/>
      <c r="KPY274" s="52"/>
      <c r="KPZ274" s="52"/>
      <c r="KQA274" s="52"/>
      <c r="KQB274" s="52"/>
      <c r="KQC274" s="52"/>
      <c r="KQD274" s="52"/>
      <c r="KQE274" s="52"/>
      <c r="KQF274" s="52"/>
      <c r="KQG274" s="52"/>
      <c r="KQH274" s="52"/>
      <c r="KQI274" s="52"/>
      <c r="KQJ274" s="52"/>
      <c r="KQK274" s="52"/>
      <c r="KQL274" s="52"/>
      <c r="KQM274" s="52"/>
      <c r="KQN274" s="52"/>
      <c r="KQO274" s="52"/>
      <c r="KQP274" s="52"/>
      <c r="KQQ274" s="52"/>
      <c r="KQR274" s="52"/>
      <c r="KQS274" s="52"/>
      <c r="KQT274" s="52"/>
      <c r="KQU274" s="52"/>
      <c r="KQV274" s="52"/>
      <c r="KQW274" s="52"/>
      <c r="KQX274" s="52"/>
      <c r="KQY274" s="52"/>
      <c r="KQZ274" s="52"/>
      <c r="KRA274" s="52"/>
      <c r="KRB274" s="52"/>
      <c r="KRC274" s="52"/>
      <c r="KRD274" s="52"/>
      <c r="KRE274" s="52"/>
      <c r="KRF274" s="52"/>
      <c r="KRG274" s="52"/>
      <c r="KRH274" s="52"/>
      <c r="KRI274" s="52"/>
      <c r="KRJ274" s="52"/>
      <c r="KRK274" s="52"/>
      <c r="KRL274" s="52"/>
      <c r="KRM274" s="52"/>
      <c r="KRN274" s="52"/>
      <c r="KRO274" s="52"/>
      <c r="KRP274" s="52"/>
      <c r="KRQ274" s="52"/>
      <c r="KRR274" s="52"/>
      <c r="KRS274" s="52"/>
      <c r="KRT274" s="52"/>
      <c r="KRU274" s="52"/>
      <c r="KRV274" s="52"/>
      <c r="KRW274" s="52"/>
      <c r="KRX274" s="52"/>
      <c r="KRY274" s="52"/>
      <c r="KRZ274" s="52"/>
      <c r="KSA274" s="52"/>
      <c r="KSB274" s="52"/>
      <c r="KSC274" s="52"/>
      <c r="KSD274" s="52"/>
      <c r="KSE274" s="52"/>
      <c r="KSF274" s="52"/>
      <c r="KSG274" s="52"/>
      <c r="KSH274" s="52"/>
      <c r="KSI274" s="52"/>
      <c r="KSJ274" s="52"/>
      <c r="KSK274" s="52"/>
      <c r="KSL274" s="52"/>
      <c r="KSM274" s="52"/>
      <c r="KSN274" s="52"/>
      <c r="KSO274" s="52"/>
      <c r="KSP274" s="52"/>
      <c r="KSQ274" s="52"/>
      <c r="KSR274" s="52"/>
      <c r="KSS274" s="52"/>
      <c r="KST274" s="52"/>
      <c r="KSU274" s="52"/>
      <c r="KSV274" s="52"/>
      <c r="KSW274" s="52"/>
      <c r="KSX274" s="52"/>
      <c r="KSY274" s="52"/>
      <c r="KSZ274" s="52"/>
      <c r="KTA274" s="52"/>
      <c r="KTB274" s="52"/>
      <c r="KTC274" s="52"/>
      <c r="KTD274" s="52"/>
      <c r="KTE274" s="52"/>
      <c r="KTF274" s="52"/>
      <c r="KTG274" s="52"/>
      <c r="KTH274" s="52"/>
      <c r="KTI274" s="52"/>
      <c r="KTJ274" s="52"/>
      <c r="KTK274" s="52"/>
      <c r="KTL274" s="52"/>
      <c r="KTM274" s="52"/>
      <c r="KTN274" s="52"/>
      <c r="KTO274" s="52"/>
      <c r="KTP274" s="52"/>
      <c r="KTQ274" s="52"/>
      <c r="KTR274" s="52"/>
      <c r="KTS274" s="52"/>
      <c r="KTT274" s="52"/>
      <c r="KTU274" s="52"/>
      <c r="KTV274" s="52"/>
      <c r="KTW274" s="52"/>
      <c r="KTX274" s="52"/>
      <c r="KTY274" s="52"/>
      <c r="KTZ274" s="52"/>
      <c r="KUA274" s="52"/>
      <c r="KUB274" s="52"/>
      <c r="KUC274" s="52"/>
      <c r="KUD274" s="52"/>
      <c r="KUE274" s="52"/>
      <c r="KUF274" s="52"/>
      <c r="KUG274" s="52"/>
      <c r="KUH274" s="52"/>
      <c r="KUI274" s="52"/>
      <c r="KUJ274" s="52"/>
      <c r="KUK274" s="52"/>
      <c r="KUL274" s="52"/>
      <c r="KUM274" s="52"/>
      <c r="KUN274" s="52"/>
      <c r="KUO274" s="52"/>
      <c r="KUP274" s="52"/>
      <c r="KUQ274" s="52"/>
      <c r="KUR274" s="52"/>
      <c r="KUS274" s="52"/>
      <c r="KUT274" s="52"/>
      <c r="KUU274" s="52"/>
      <c r="KUV274" s="52"/>
      <c r="KUW274" s="52"/>
      <c r="KUX274" s="52"/>
      <c r="KUY274" s="52"/>
      <c r="KUZ274" s="52"/>
      <c r="KVA274" s="52"/>
      <c r="KVB274" s="52"/>
      <c r="KVC274" s="52"/>
      <c r="KVD274" s="52"/>
      <c r="KVE274" s="52"/>
      <c r="KVF274" s="52"/>
      <c r="KVG274" s="52"/>
      <c r="KVH274" s="52"/>
      <c r="KVI274" s="52"/>
      <c r="KVJ274" s="52"/>
      <c r="KVK274" s="52"/>
      <c r="KVL274" s="52"/>
      <c r="KVM274" s="52"/>
      <c r="KVN274" s="52"/>
      <c r="KVO274" s="52"/>
      <c r="KVP274" s="52"/>
      <c r="KVQ274" s="52"/>
      <c r="KVR274" s="52"/>
      <c r="KVS274" s="52"/>
      <c r="KVT274" s="52"/>
      <c r="KVU274" s="52"/>
      <c r="KVV274" s="52"/>
      <c r="KVW274" s="52"/>
      <c r="KVX274" s="52"/>
      <c r="KVY274" s="52"/>
      <c r="KVZ274" s="52"/>
      <c r="KWA274" s="52"/>
      <c r="KWB274" s="52"/>
      <c r="KWC274" s="52"/>
      <c r="KWD274" s="52"/>
      <c r="KWE274" s="52"/>
      <c r="KWF274" s="52"/>
      <c r="KWG274" s="52"/>
      <c r="KWH274" s="52"/>
      <c r="KWI274" s="52"/>
      <c r="KWJ274" s="52"/>
      <c r="KWK274" s="52"/>
      <c r="KWL274" s="52"/>
      <c r="KWM274" s="52"/>
      <c r="KWN274" s="52"/>
      <c r="KWO274" s="52"/>
      <c r="KWP274" s="52"/>
      <c r="KWQ274" s="52"/>
      <c r="KWR274" s="52"/>
      <c r="KWS274" s="52"/>
      <c r="KWT274" s="52"/>
      <c r="KWU274" s="52"/>
      <c r="KWV274" s="52"/>
      <c r="KWW274" s="52"/>
      <c r="KWX274" s="52"/>
      <c r="KWY274" s="52"/>
      <c r="KWZ274" s="52"/>
      <c r="KXA274" s="52"/>
      <c r="KXB274" s="52"/>
      <c r="KXC274" s="52"/>
      <c r="KXD274" s="52"/>
      <c r="KXE274" s="52"/>
      <c r="KXF274" s="52"/>
      <c r="KXG274" s="52"/>
      <c r="KXH274" s="52"/>
      <c r="KXI274" s="52"/>
      <c r="KXJ274" s="52"/>
      <c r="KXK274" s="52"/>
      <c r="KXL274" s="52"/>
      <c r="KXM274" s="52"/>
      <c r="KXN274" s="52"/>
      <c r="KXO274" s="52"/>
      <c r="KXP274" s="52"/>
      <c r="KXQ274" s="52"/>
      <c r="KXR274" s="52"/>
      <c r="KXS274" s="52"/>
      <c r="KXT274" s="52"/>
      <c r="KXU274" s="52"/>
      <c r="KXV274" s="52"/>
      <c r="KXW274" s="52"/>
      <c r="KXX274" s="52"/>
      <c r="KXY274" s="52"/>
      <c r="KXZ274" s="52"/>
      <c r="KYA274" s="52"/>
      <c r="KYB274" s="52"/>
      <c r="KYC274" s="52"/>
      <c r="KYD274" s="52"/>
      <c r="KYE274" s="52"/>
      <c r="KYF274" s="52"/>
      <c r="KYG274" s="52"/>
      <c r="KYH274" s="52"/>
      <c r="KYI274" s="52"/>
      <c r="KYJ274" s="52"/>
      <c r="KYK274" s="52"/>
      <c r="KYL274" s="52"/>
      <c r="KYM274" s="52"/>
      <c r="KYN274" s="52"/>
      <c r="KYO274" s="52"/>
      <c r="KYP274" s="52"/>
      <c r="KYQ274" s="52"/>
      <c r="KYR274" s="52"/>
      <c r="KYS274" s="52"/>
      <c r="KYT274" s="52"/>
      <c r="KYU274" s="52"/>
      <c r="KYV274" s="52"/>
      <c r="KYW274" s="52"/>
      <c r="KYX274" s="52"/>
      <c r="KYY274" s="52"/>
      <c r="KYZ274" s="52"/>
      <c r="KZA274" s="52"/>
      <c r="KZB274" s="52"/>
      <c r="KZC274" s="52"/>
      <c r="KZD274" s="52"/>
      <c r="KZE274" s="52"/>
      <c r="KZF274" s="52"/>
      <c r="KZG274" s="52"/>
      <c r="KZH274" s="52"/>
      <c r="KZI274" s="52"/>
      <c r="KZJ274" s="52"/>
      <c r="KZK274" s="52"/>
      <c r="KZL274" s="52"/>
      <c r="KZM274" s="52"/>
      <c r="KZN274" s="52"/>
      <c r="KZO274" s="52"/>
      <c r="KZP274" s="52"/>
      <c r="KZQ274" s="52"/>
      <c r="KZR274" s="52"/>
      <c r="KZS274" s="52"/>
      <c r="KZT274" s="52"/>
      <c r="KZU274" s="52"/>
      <c r="KZV274" s="52"/>
      <c r="KZW274" s="52"/>
      <c r="KZX274" s="52"/>
      <c r="KZY274" s="52"/>
      <c r="KZZ274" s="52"/>
      <c r="LAA274" s="52"/>
      <c r="LAB274" s="52"/>
      <c r="LAC274" s="52"/>
      <c r="LAD274" s="52"/>
      <c r="LAE274" s="52"/>
      <c r="LAF274" s="52"/>
      <c r="LAG274" s="52"/>
      <c r="LAH274" s="52"/>
      <c r="LAI274" s="52"/>
      <c r="LAJ274" s="52"/>
      <c r="LAK274" s="52"/>
      <c r="LAL274" s="52"/>
      <c r="LAM274" s="52"/>
      <c r="LAN274" s="52"/>
      <c r="LAO274" s="52"/>
      <c r="LAP274" s="52"/>
      <c r="LAQ274" s="52"/>
      <c r="LAR274" s="52"/>
      <c r="LAS274" s="52"/>
      <c r="LAT274" s="52"/>
      <c r="LAU274" s="52"/>
      <c r="LAV274" s="52"/>
      <c r="LAW274" s="52"/>
      <c r="LAX274" s="52"/>
      <c r="LAY274" s="52"/>
      <c r="LAZ274" s="52"/>
      <c r="LBA274" s="52"/>
      <c r="LBB274" s="52"/>
      <c r="LBC274" s="52"/>
      <c r="LBD274" s="52"/>
      <c r="LBE274" s="52"/>
      <c r="LBF274" s="52"/>
      <c r="LBG274" s="52"/>
      <c r="LBH274" s="52"/>
      <c r="LBI274" s="52"/>
      <c r="LBJ274" s="52"/>
      <c r="LBK274" s="52"/>
      <c r="LBL274" s="52"/>
      <c r="LBM274" s="52"/>
      <c r="LBN274" s="52"/>
      <c r="LBO274" s="52"/>
      <c r="LBP274" s="52"/>
      <c r="LBQ274" s="52"/>
      <c r="LBR274" s="52"/>
      <c r="LBS274" s="52"/>
      <c r="LBT274" s="52"/>
      <c r="LBU274" s="52"/>
      <c r="LBV274" s="52"/>
      <c r="LBW274" s="52"/>
      <c r="LBX274" s="52"/>
      <c r="LBY274" s="52"/>
      <c r="LBZ274" s="52"/>
      <c r="LCA274" s="52"/>
      <c r="LCB274" s="52"/>
      <c r="LCC274" s="52"/>
      <c r="LCD274" s="52"/>
      <c r="LCE274" s="52"/>
      <c r="LCF274" s="52"/>
      <c r="LCG274" s="52"/>
      <c r="LCH274" s="52"/>
      <c r="LCI274" s="52"/>
      <c r="LCJ274" s="52"/>
      <c r="LCK274" s="52"/>
      <c r="LCL274" s="52"/>
      <c r="LCM274" s="52"/>
      <c r="LCN274" s="52"/>
      <c r="LCO274" s="52"/>
      <c r="LCP274" s="52"/>
      <c r="LCQ274" s="52"/>
      <c r="LCR274" s="52"/>
      <c r="LCS274" s="52"/>
      <c r="LCT274" s="52"/>
      <c r="LCU274" s="52"/>
      <c r="LCV274" s="52"/>
      <c r="LCW274" s="52"/>
      <c r="LCX274" s="52"/>
      <c r="LCY274" s="52"/>
      <c r="LCZ274" s="52"/>
      <c r="LDA274" s="52"/>
      <c r="LDB274" s="52"/>
      <c r="LDC274" s="52"/>
      <c r="LDD274" s="52"/>
      <c r="LDE274" s="52"/>
      <c r="LDF274" s="52"/>
      <c r="LDG274" s="52"/>
      <c r="LDH274" s="52"/>
      <c r="LDI274" s="52"/>
      <c r="LDJ274" s="52"/>
      <c r="LDK274" s="52"/>
      <c r="LDL274" s="52"/>
      <c r="LDM274" s="52"/>
      <c r="LDN274" s="52"/>
      <c r="LDO274" s="52"/>
      <c r="LDP274" s="52"/>
      <c r="LDQ274" s="52"/>
      <c r="LDR274" s="52"/>
      <c r="LDS274" s="52"/>
      <c r="LDT274" s="52"/>
      <c r="LDU274" s="52"/>
      <c r="LDV274" s="52"/>
      <c r="LDW274" s="52"/>
      <c r="LDX274" s="52"/>
      <c r="LDY274" s="52"/>
      <c r="LDZ274" s="52"/>
      <c r="LEA274" s="52"/>
      <c r="LEB274" s="52"/>
      <c r="LEC274" s="52"/>
      <c r="LED274" s="52"/>
      <c r="LEE274" s="52"/>
      <c r="LEF274" s="52"/>
      <c r="LEG274" s="52"/>
      <c r="LEH274" s="52"/>
      <c r="LEI274" s="52"/>
      <c r="LEJ274" s="52"/>
      <c r="LEK274" s="52"/>
      <c r="LEL274" s="52"/>
      <c r="LEM274" s="52"/>
      <c r="LEN274" s="52"/>
      <c r="LEO274" s="52"/>
      <c r="LEP274" s="52"/>
      <c r="LEQ274" s="52"/>
      <c r="LER274" s="52"/>
      <c r="LES274" s="52"/>
      <c r="LET274" s="52"/>
      <c r="LEU274" s="52"/>
      <c r="LEV274" s="52"/>
      <c r="LEW274" s="52"/>
      <c r="LEX274" s="52"/>
      <c r="LEY274" s="52"/>
      <c r="LEZ274" s="52"/>
      <c r="LFA274" s="52"/>
      <c r="LFB274" s="52"/>
      <c r="LFC274" s="52"/>
      <c r="LFD274" s="52"/>
      <c r="LFE274" s="52"/>
      <c r="LFF274" s="52"/>
      <c r="LFG274" s="52"/>
      <c r="LFH274" s="52"/>
      <c r="LFI274" s="52"/>
      <c r="LFJ274" s="52"/>
      <c r="LFK274" s="52"/>
      <c r="LFL274" s="52"/>
      <c r="LFM274" s="52"/>
      <c r="LFN274" s="52"/>
      <c r="LFO274" s="52"/>
      <c r="LFP274" s="52"/>
      <c r="LFQ274" s="52"/>
      <c r="LFR274" s="52"/>
      <c r="LFS274" s="52"/>
      <c r="LFT274" s="52"/>
      <c r="LFU274" s="52"/>
      <c r="LFV274" s="52"/>
      <c r="LFW274" s="52"/>
      <c r="LFX274" s="52"/>
      <c r="LFY274" s="52"/>
      <c r="LFZ274" s="52"/>
      <c r="LGA274" s="52"/>
      <c r="LGB274" s="52"/>
      <c r="LGC274" s="52"/>
      <c r="LGD274" s="52"/>
      <c r="LGE274" s="52"/>
      <c r="LGF274" s="52"/>
      <c r="LGG274" s="52"/>
      <c r="LGH274" s="52"/>
      <c r="LGI274" s="52"/>
      <c r="LGJ274" s="52"/>
      <c r="LGK274" s="52"/>
      <c r="LGL274" s="52"/>
      <c r="LGM274" s="52"/>
      <c r="LGN274" s="52"/>
      <c r="LGO274" s="52"/>
      <c r="LGP274" s="52"/>
      <c r="LGQ274" s="52"/>
      <c r="LGR274" s="52"/>
      <c r="LGS274" s="52"/>
      <c r="LGT274" s="52"/>
      <c r="LGU274" s="52"/>
      <c r="LGV274" s="52"/>
      <c r="LGW274" s="52"/>
      <c r="LGX274" s="52"/>
      <c r="LGY274" s="52"/>
      <c r="LGZ274" s="52"/>
      <c r="LHA274" s="52"/>
      <c r="LHB274" s="52"/>
      <c r="LHC274" s="52"/>
      <c r="LHD274" s="52"/>
      <c r="LHE274" s="52"/>
      <c r="LHF274" s="52"/>
      <c r="LHG274" s="52"/>
      <c r="LHH274" s="52"/>
      <c r="LHI274" s="52"/>
      <c r="LHJ274" s="52"/>
      <c r="LHK274" s="52"/>
      <c r="LHL274" s="52"/>
      <c r="LHM274" s="52"/>
      <c r="LHN274" s="52"/>
      <c r="LHO274" s="52"/>
      <c r="LHP274" s="52"/>
      <c r="LHQ274" s="52"/>
      <c r="LHR274" s="52"/>
      <c r="LHS274" s="52"/>
      <c r="LHT274" s="52"/>
      <c r="LHU274" s="52"/>
      <c r="LHV274" s="52"/>
      <c r="LHW274" s="52"/>
      <c r="LHX274" s="52"/>
      <c r="LHY274" s="52"/>
      <c r="LHZ274" s="52"/>
      <c r="LIA274" s="52"/>
      <c r="LIB274" s="52"/>
      <c r="LIC274" s="52"/>
      <c r="LID274" s="52"/>
      <c r="LIE274" s="52"/>
      <c r="LIF274" s="52"/>
      <c r="LIG274" s="52"/>
      <c r="LIH274" s="52"/>
      <c r="LII274" s="52"/>
      <c r="LIJ274" s="52"/>
      <c r="LIK274" s="52"/>
      <c r="LIL274" s="52"/>
      <c r="LIM274" s="52"/>
      <c r="LIN274" s="52"/>
      <c r="LIO274" s="52"/>
      <c r="LIP274" s="52"/>
      <c r="LIQ274" s="52"/>
      <c r="LIR274" s="52"/>
      <c r="LIS274" s="52"/>
      <c r="LIT274" s="52"/>
      <c r="LIU274" s="52"/>
      <c r="LIV274" s="52"/>
      <c r="LIW274" s="52"/>
      <c r="LIX274" s="52"/>
      <c r="LIY274" s="52"/>
      <c r="LIZ274" s="52"/>
      <c r="LJA274" s="52"/>
      <c r="LJB274" s="52"/>
      <c r="LJC274" s="52"/>
      <c r="LJD274" s="52"/>
      <c r="LJE274" s="52"/>
      <c r="LJF274" s="52"/>
      <c r="LJG274" s="52"/>
      <c r="LJH274" s="52"/>
      <c r="LJI274" s="52"/>
      <c r="LJJ274" s="52"/>
      <c r="LJK274" s="52"/>
      <c r="LJL274" s="52"/>
      <c r="LJM274" s="52"/>
      <c r="LJN274" s="52"/>
      <c r="LJO274" s="52"/>
      <c r="LJP274" s="52"/>
      <c r="LJQ274" s="52"/>
      <c r="LJR274" s="52"/>
      <c r="LJS274" s="52"/>
      <c r="LJT274" s="52"/>
      <c r="LJU274" s="52"/>
      <c r="LJV274" s="52"/>
      <c r="LJW274" s="52"/>
      <c r="LJX274" s="52"/>
      <c r="LJY274" s="52"/>
      <c r="LJZ274" s="52"/>
      <c r="LKA274" s="52"/>
      <c r="LKB274" s="52"/>
      <c r="LKC274" s="52"/>
      <c r="LKD274" s="52"/>
      <c r="LKE274" s="52"/>
      <c r="LKF274" s="52"/>
      <c r="LKG274" s="52"/>
      <c r="LKH274" s="52"/>
      <c r="LKI274" s="52"/>
      <c r="LKJ274" s="52"/>
      <c r="LKK274" s="52"/>
      <c r="LKL274" s="52"/>
      <c r="LKM274" s="52"/>
      <c r="LKN274" s="52"/>
      <c r="LKO274" s="52"/>
      <c r="LKP274" s="52"/>
      <c r="LKQ274" s="52"/>
      <c r="LKR274" s="52"/>
      <c r="LKS274" s="52"/>
      <c r="LKT274" s="52"/>
      <c r="LKU274" s="52"/>
      <c r="LKV274" s="52"/>
      <c r="LKW274" s="52"/>
      <c r="LKX274" s="52"/>
      <c r="LKY274" s="52"/>
      <c r="LKZ274" s="52"/>
      <c r="LLA274" s="52"/>
      <c r="LLB274" s="52"/>
      <c r="LLC274" s="52"/>
      <c r="LLD274" s="52"/>
      <c r="LLE274" s="52"/>
      <c r="LLF274" s="52"/>
      <c r="LLG274" s="52"/>
      <c r="LLH274" s="52"/>
      <c r="LLI274" s="52"/>
      <c r="LLJ274" s="52"/>
      <c r="LLK274" s="52"/>
      <c r="LLL274" s="52"/>
      <c r="LLM274" s="52"/>
      <c r="LLN274" s="52"/>
      <c r="LLO274" s="52"/>
      <c r="LLP274" s="52"/>
      <c r="LLQ274" s="52"/>
      <c r="LLR274" s="52"/>
      <c r="LLS274" s="52"/>
      <c r="LLT274" s="52"/>
      <c r="LLU274" s="52"/>
      <c r="LLV274" s="52"/>
      <c r="LLW274" s="52"/>
      <c r="LLX274" s="52"/>
      <c r="LLY274" s="52"/>
      <c r="LLZ274" s="52"/>
      <c r="LMA274" s="52"/>
      <c r="LMB274" s="52"/>
      <c r="LMC274" s="52"/>
      <c r="LMD274" s="52"/>
      <c r="LME274" s="52"/>
      <c r="LMF274" s="52"/>
      <c r="LMG274" s="52"/>
      <c r="LMH274" s="52"/>
      <c r="LMI274" s="52"/>
      <c r="LMJ274" s="52"/>
      <c r="LMK274" s="52"/>
      <c r="LML274" s="52"/>
      <c r="LMM274" s="52"/>
      <c r="LMN274" s="52"/>
      <c r="LMO274" s="52"/>
      <c r="LMP274" s="52"/>
      <c r="LMQ274" s="52"/>
      <c r="LMR274" s="52"/>
      <c r="LMS274" s="52"/>
      <c r="LMT274" s="52"/>
      <c r="LMU274" s="52"/>
      <c r="LMV274" s="52"/>
      <c r="LMW274" s="52"/>
      <c r="LMX274" s="52"/>
      <c r="LMY274" s="52"/>
      <c r="LMZ274" s="52"/>
      <c r="LNA274" s="52"/>
      <c r="LNB274" s="52"/>
      <c r="LNC274" s="52"/>
      <c r="LND274" s="52"/>
      <c r="LNE274" s="52"/>
      <c r="LNF274" s="52"/>
      <c r="LNG274" s="52"/>
      <c r="LNH274" s="52"/>
      <c r="LNI274" s="52"/>
      <c r="LNJ274" s="52"/>
      <c r="LNK274" s="52"/>
      <c r="LNL274" s="52"/>
      <c r="LNM274" s="52"/>
      <c r="LNN274" s="52"/>
      <c r="LNO274" s="52"/>
      <c r="LNP274" s="52"/>
      <c r="LNQ274" s="52"/>
      <c r="LNR274" s="52"/>
      <c r="LNS274" s="52"/>
      <c r="LNT274" s="52"/>
      <c r="LNU274" s="52"/>
      <c r="LNV274" s="52"/>
      <c r="LNW274" s="52"/>
      <c r="LNX274" s="52"/>
      <c r="LNY274" s="52"/>
      <c r="LNZ274" s="52"/>
      <c r="LOA274" s="52"/>
      <c r="LOB274" s="52"/>
      <c r="LOC274" s="52"/>
      <c r="LOD274" s="52"/>
      <c r="LOE274" s="52"/>
      <c r="LOF274" s="52"/>
      <c r="LOG274" s="52"/>
      <c r="LOH274" s="52"/>
      <c r="LOI274" s="52"/>
      <c r="LOJ274" s="52"/>
      <c r="LOK274" s="52"/>
      <c r="LOL274" s="52"/>
      <c r="LOM274" s="52"/>
      <c r="LON274" s="52"/>
      <c r="LOO274" s="52"/>
      <c r="LOP274" s="52"/>
      <c r="LOQ274" s="52"/>
      <c r="LOR274" s="52"/>
      <c r="LOS274" s="52"/>
      <c r="LOT274" s="52"/>
      <c r="LOU274" s="52"/>
      <c r="LOV274" s="52"/>
      <c r="LOW274" s="52"/>
      <c r="LOX274" s="52"/>
      <c r="LOY274" s="52"/>
      <c r="LOZ274" s="52"/>
      <c r="LPA274" s="52"/>
      <c r="LPB274" s="52"/>
      <c r="LPC274" s="52"/>
      <c r="LPD274" s="52"/>
      <c r="LPE274" s="52"/>
      <c r="LPF274" s="52"/>
      <c r="LPG274" s="52"/>
      <c r="LPH274" s="52"/>
      <c r="LPI274" s="52"/>
      <c r="LPJ274" s="52"/>
      <c r="LPK274" s="52"/>
      <c r="LPL274" s="52"/>
      <c r="LPM274" s="52"/>
      <c r="LPN274" s="52"/>
      <c r="LPO274" s="52"/>
      <c r="LPP274" s="52"/>
      <c r="LPQ274" s="52"/>
      <c r="LPR274" s="52"/>
      <c r="LPS274" s="52"/>
      <c r="LPT274" s="52"/>
      <c r="LPU274" s="52"/>
      <c r="LPV274" s="52"/>
      <c r="LPW274" s="52"/>
      <c r="LPX274" s="52"/>
      <c r="LPY274" s="52"/>
      <c r="LPZ274" s="52"/>
      <c r="LQA274" s="52"/>
      <c r="LQB274" s="52"/>
      <c r="LQC274" s="52"/>
      <c r="LQD274" s="52"/>
      <c r="LQE274" s="52"/>
      <c r="LQF274" s="52"/>
      <c r="LQG274" s="52"/>
      <c r="LQH274" s="52"/>
      <c r="LQI274" s="52"/>
      <c r="LQJ274" s="52"/>
      <c r="LQK274" s="52"/>
      <c r="LQL274" s="52"/>
      <c r="LQM274" s="52"/>
      <c r="LQN274" s="52"/>
      <c r="LQO274" s="52"/>
      <c r="LQP274" s="52"/>
      <c r="LQQ274" s="52"/>
      <c r="LQR274" s="52"/>
      <c r="LQS274" s="52"/>
      <c r="LQT274" s="52"/>
      <c r="LQU274" s="52"/>
      <c r="LQV274" s="52"/>
      <c r="LQW274" s="52"/>
      <c r="LQX274" s="52"/>
      <c r="LQY274" s="52"/>
      <c r="LQZ274" s="52"/>
      <c r="LRA274" s="52"/>
      <c r="LRB274" s="52"/>
      <c r="LRC274" s="52"/>
      <c r="LRD274" s="52"/>
      <c r="LRE274" s="52"/>
      <c r="LRF274" s="52"/>
      <c r="LRG274" s="52"/>
      <c r="LRH274" s="52"/>
      <c r="LRI274" s="52"/>
      <c r="LRJ274" s="52"/>
      <c r="LRK274" s="52"/>
      <c r="LRL274" s="52"/>
      <c r="LRM274" s="52"/>
      <c r="LRN274" s="52"/>
      <c r="LRO274" s="52"/>
      <c r="LRP274" s="52"/>
      <c r="LRQ274" s="52"/>
      <c r="LRR274" s="52"/>
      <c r="LRS274" s="52"/>
      <c r="LRT274" s="52"/>
      <c r="LRU274" s="52"/>
      <c r="LRV274" s="52"/>
      <c r="LRW274" s="52"/>
      <c r="LRX274" s="52"/>
      <c r="LRY274" s="52"/>
      <c r="LRZ274" s="52"/>
      <c r="LSA274" s="52"/>
      <c r="LSB274" s="52"/>
      <c r="LSC274" s="52"/>
      <c r="LSD274" s="52"/>
      <c r="LSE274" s="52"/>
      <c r="LSF274" s="52"/>
      <c r="LSG274" s="52"/>
      <c r="LSH274" s="52"/>
      <c r="LSI274" s="52"/>
      <c r="LSJ274" s="52"/>
      <c r="LSK274" s="52"/>
      <c r="LSL274" s="52"/>
      <c r="LSM274" s="52"/>
      <c r="LSN274" s="52"/>
      <c r="LSO274" s="52"/>
      <c r="LSP274" s="52"/>
      <c r="LSQ274" s="52"/>
      <c r="LSR274" s="52"/>
      <c r="LSS274" s="52"/>
      <c r="LST274" s="52"/>
      <c r="LSU274" s="52"/>
      <c r="LSV274" s="52"/>
      <c r="LSW274" s="52"/>
      <c r="LSX274" s="52"/>
      <c r="LSY274" s="52"/>
      <c r="LSZ274" s="52"/>
      <c r="LTA274" s="52"/>
      <c r="LTB274" s="52"/>
      <c r="LTC274" s="52"/>
      <c r="LTD274" s="52"/>
      <c r="LTE274" s="52"/>
      <c r="LTF274" s="52"/>
      <c r="LTG274" s="52"/>
      <c r="LTH274" s="52"/>
      <c r="LTI274" s="52"/>
      <c r="LTJ274" s="52"/>
      <c r="LTK274" s="52"/>
      <c r="LTL274" s="52"/>
      <c r="LTM274" s="52"/>
      <c r="LTN274" s="52"/>
      <c r="LTO274" s="52"/>
      <c r="LTP274" s="52"/>
      <c r="LTQ274" s="52"/>
      <c r="LTR274" s="52"/>
      <c r="LTS274" s="52"/>
      <c r="LTT274" s="52"/>
      <c r="LTU274" s="52"/>
      <c r="LTV274" s="52"/>
      <c r="LTW274" s="52"/>
      <c r="LTX274" s="52"/>
      <c r="LTY274" s="52"/>
      <c r="LTZ274" s="52"/>
      <c r="LUA274" s="52"/>
      <c r="LUB274" s="52"/>
      <c r="LUC274" s="52"/>
      <c r="LUD274" s="52"/>
      <c r="LUE274" s="52"/>
      <c r="LUF274" s="52"/>
      <c r="LUG274" s="52"/>
      <c r="LUH274" s="52"/>
      <c r="LUI274" s="52"/>
      <c r="LUJ274" s="52"/>
      <c r="LUK274" s="52"/>
      <c r="LUL274" s="52"/>
      <c r="LUM274" s="52"/>
      <c r="LUN274" s="52"/>
      <c r="LUO274" s="52"/>
      <c r="LUP274" s="52"/>
      <c r="LUQ274" s="52"/>
      <c r="LUR274" s="52"/>
      <c r="LUS274" s="52"/>
      <c r="LUT274" s="52"/>
      <c r="LUU274" s="52"/>
      <c r="LUV274" s="52"/>
      <c r="LUW274" s="52"/>
      <c r="LUX274" s="52"/>
      <c r="LUY274" s="52"/>
      <c r="LUZ274" s="52"/>
      <c r="LVA274" s="52"/>
      <c r="LVB274" s="52"/>
      <c r="LVC274" s="52"/>
      <c r="LVD274" s="52"/>
      <c r="LVE274" s="52"/>
      <c r="LVF274" s="52"/>
      <c r="LVG274" s="52"/>
      <c r="LVH274" s="52"/>
      <c r="LVI274" s="52"/>
      <c r="LVJ274" s="52"/>
      <c r="LVK274" s="52"/>
      <c r="LVL274" s="52"/>
      <c r="LVM274" s="52"/>
      <c r="LVN274" s="52"/>
      <c r="LVO274" s="52"/>
      <c r="LVP274" s="52"/>
      <c r="LVQ274" s="52"/>
      <c r="LVR274" s="52"/>
      <c r="LVS274" s="52"/>
      <c r="LVT274" s="52"/>
      <c r="LVU274" s="52"/>
      <c r="LVV274" s="52"/>
      <c r="LVW274" s="52"/>
      <c r="LVX274" s="52"/>
      <c r="LVY274" s="52"/>
      <c r="LVZ274" s="52"/>
      <c r="LWA274" s="52"/>
      <c r="LWB274" s="52"/>
      <c r="LWC274" s="52"/>
      <c r="LWD274" s="52"/>
      <c r="LWE274" s="52"/>
      <c r="LWF274" s="52"/>
      <c r="LWG274" s="52"/>
      <c r="LWH274" s="52"/>
      <c r="LWI274" s="52"/>
      <c r="LWJ274" s="52"/>
      <c r="LWK274" s="52"/>
      <c r="LWL274" s="52"/>
      <c r="LWM274" s="52"/>
      <c r="LWN274" s="52"/>
      <c r="LWO274" s="52"/>
      <c r="LWP274" s="52"/>
      <c r="LWQ274" s="52"/>
      <c r="LWR274" s="52"/>
      <c r="LWS274" s="52"/>
      <c r="LWT274" s="52"/>
      <c r="LWU274" s="52"/>
      <c r="LWV274" s="52"/>
      <c r="LWW274" s="52"/>
      <c r="LWX274" s="52"/>
      <c r="LWY274" s="52"/>
      <c r="LWZ274" s="52"/>
      <c r="LXA274" s="52"/>
      <c r="LXB274" s="52"/>
      <c r="LXC274" s="52"/>
      <c r="LXD274" s="52"/>
      <c r="LXE274" s="52"/>
      <c r="LXF274" s="52"/>
      <c r="LXG274" s="52"/>
      <c r="LXH274" s="52"/>
      <c r="LXI274" s="52"/>
      <c r="LXJ274" s="52"/>
      <c r="LXK274" s="52"/>
      <c r="LXL274" s="52"/>
      <c r="LXM274" s="52"/>
      <c r="LXN274" s="52"/>
      <c r="LXO274" s="52"/>
      <c r="LXP274" s="52"/>
      <c r="LXQ274" s="52"/>
      <c r="LXR274" s="52"/>
      <c r="LXS274" s="52"/>
      <c r="LXT274" s="52"/>
      <c r="LXU274" s="52"/>
      <c r="LXV274" s="52"/>
      <c r="LXW274" s="52"/>
      <c r="LXX274" s="52"/>
      <c r="LXY274" s="52"/>
      <c r="LXZ274" s="52"/>
      <c r="LYA274" s="52"/>
      <c r="LYB274" s="52"/>
      <c r="LYC274" s="52"/>
      <c r="LYD274" s="52"/>
      <c r="LYE274" s="52"/>
      <c r="LYF274" s="52"/>
      <c r="LYG274" s="52"/>
      <c r="LYH274" s="52"/>
      <c r="LYI274" s="52"/>
      <c r="LYJ274" s="52"/>
      <c r="LYK274" s="52"/>
      <c r="LYL274" s="52"/>
      <c r="LYM274" s="52"/>
      <c r="LYN274" s="52"/>
      <c r="LYO274" s="52"/>
      <c r="LYP274" s="52"/>
      <c r="LYQ274" s="52"/>
      <c r="LYR274" s="52"/>
      <c r="LYS274" s="52"/>
      <c r="LYT274" s="52"/>
      <c r="LYU274" s="52"/>
      <c r="LYV274" s="52"/>
      <c r="LYW274" s="52"/>
      <c r="LYX274" s="52"/>
      <c r="LYY274" s="52"/>
      <c r="LYZ274" s="52"/>
      <c r="LZA274" s="52"/>
      <c r="LZB274" s="52"/>
      <c r="LZC274" s="52"/>
      <c r="LZD274" s="52"/>
      <c r="LZE274" s="52"/>
      <c r="LZF274" s="52"/>
      <c r="LZG274" s="52"/>
      <c r="LZH274" s="52"/>
      <c r="LZI274" s="52"/>
      <c r="LZJ274" s="52"/>
      <c r="LZK274" s="52"/>
      <c r="LZL274" s="52"/>
      <c r="LZM274" s="52"/>
      <c r="LZN274" s="52"/>
      <c r="LZO274" s="52"/>
      <c r="LZP274" s="52"/>
      <c r="LZQ274" s="52"/>
      <c r="LZR274" s="52"/>
      <c r="LZS274" s="52"/>
      <c r="LZT274" s="52"/>
      <c r="LZU274" s="52"/>
      <c r="LZV274" s="52"/>
      <c r="LZW274" s="52"/>
      <c r="LZX274" s="52"/>
      <c r="LZY274" s="52"/>
      <c r="LZZ274" s="52"/>
      <c r="MAA274" s="52"/>
      <c r="MAB274" s="52"/>
      <c r="MAC274" s="52"/>
      <c r="MAD274" s="52"/>
      <c r="MAE274" s="52"/>
      <c r="MAF274" s="52"/>
      <c r="MAG274" s="52"/>
      <c r="MAH274" s="52"/>
      <c r="MAI274" s="52"/>
      <c r="MAJ274" s="52"/>
      <c r="MAK274" s="52"/>
      <c r="MAL274" s="52"/>
      <c r="MAM274" s="52"/>
      <c r="MAN274" s="52"/>
      <c r="MAO274" s="52"/>
      <c r="MAP274" s="52"/>
      <c r="MAQ274" s="52"/>
      <c r="MAR274" s="52"/>
      <c r="MAS274" s="52"/>
      <c r="MAT274" s="52"/>
      <c r="MAU274" s="52"/>
      <c r="MAV274" s="52"/>
      <c r="MAW274" s="52"/>
      <c r="MAX274" s="52"/>
      <c r="MAY274" s="52"/>
      <c r="MAZ274" s="52"/>
      <c r="MBA274" s="52"/>
      <c r="MBB274" s="52"/>
      <c r="MBC274" s="52"/>
      <c r="MBD274" s="52"/>
      <c r="MBE274" s="52"/>
      <c r="MBF274" s="52"/>
      <c r="MBG274" s="52"/>
      <c r="MBH274" s="52"/>
      <c r="MBI274" s="52"/>
      <c r="MBJ274" s="52"/>
      <c r="MBK274" s="52"/>
      <c r="MBL274" s="52"/>
      <c r="MBM274" s="52"/>
      <c r="MBN274" s="52"/>
      <c r="MBO274" s="52"/>
      <c r="MBP274" s="52"/>
      <c r="MBQ274" s="52"/>
      <c r="MBR274" s="52"/>
      <c r="MBS274" s="52"/>
      <c r="MBT274" s="52"/>
      <c r="MBU274" s="52"/>
      <c r="MBV274" s="52"/>
      <c r="MBW274" s="52"/>
      <c r="MBX274" s="52"/>
      <c r="MBY274" s="52"/>
      <c r="MBZ274" s="52"/>
      <c r="MCA274" s="52"/>
      <c r="MCB274" s="52"/>
      <c r="MCC274" s="52"/>
      <c r="MCD274" s="52"/>
      <c r="MCE274" s="52"/>
      <c r="MCF274" s="52"/>
      <c r="MCG274" s="52"/>
      <c r="MCH274" s="52"/>
      <c r="MCI274" s="52"/>
      <c r="MCJ274" s="52"/>
      <c r="MCK274" s="52"/>
      <c r="MCL274" s="52"/>
      <c r="MCM274" s="52"/>
      <c r="MCN274" s="52"/>
      <c r="MCO274" s="52"/>
      <c r="MCP274" s="52"/>
      <c r="MCQ274" s="52"/>
      <c r="MCR274" s="52"/>
      <c r="MCS274" s="52"/>
      <c r="MCT274" s="52"/>
      <c r="MCU274" s="52"/>
      <c r="MCV274" s="52"/>
      <c r="MCW274" s="52"/>
      <c r="MCX274" s="52"/>
      <c r="MCY274" s="52"/>
      <c r="MCZ274" s="52"/>
      <c r="MDA274" s="52"/>
      <c r="MDB274" s="52"/>
      <c r="MDC274" s="52"/>
      <c r="MDD274" s="52"/>
      <c r="MDE274" s="52"/>
      <c r="MDF274" s="52"/>
      <c r="MDG274" s="52"/>
      <c r="MDH274" s="52"/>
      <c r="MDI274" s="52"/>
      <c r="MDJ274" s="52"/>
      <c r="MDK274" s="52"/>
      <c r="MDL274" s="52"/>
      <c r="MDM274" s="52"/>
      <c r="MDN274" s="52"/>
      <c r="MDO274" s="52"/>
      <c r="MDP274" s="52"/>
      <c r="MDQ274" s="52"/>
      <c r="MDR274" s="52"/>
      <c r="MDS274" s="52"/>
      <c r="MDT274" s="52"/>
      <c r="MDU274" s="52"/>
      <c r="MDV274" s="52"/>
      <c r="MDW274" s="52"/>
      <c r="MDX274" s="52"/>
      <c r="MDY274" s="52"/>
      <c r="MDZ274" s="52"/>
      <c r="MEA274" s="52"/>
      <c r="MEB274" s="52"/>
      <c r="MEC274" s="52"/>
      <c r="MED274" s="52"/>
      <c r="MEE274" s="52"/>
      <c r="MEF274" s="52"/>
      <c r="MEG274" s="52"/>
      <c r="MEH274" s="52"/>
      <c r="MEI274" s="52"/>
      <c r="MEJ274" s="52"/>
      <c r="MEK274" s="52"/>
      <c r="MEL274" s="52"/>
      <c r="MEM274" s="52"/>
      <c r="MEN274" s="52"/>
      <c r="MEO274" s="52"/>
      <c r="MEP274" s="52"/>
      <c r="MEQ274" s="52"/>
      <c r="MER274" s="52"/>
      <c r="MES274" s="52"/>
      <c r="MET274" s="52"/>
      <c r="MEU274" s="52"/>
      <c r="MEV274" s="52"/>
      <c r="MEW274" s="52"/>
      <c r="MEX274" s="52"/>
      <c r="MEY274" s="52"/>
      <c r="MEZ274" s="52"/>
      <c r="MFA274" s="52"/>
      <c r="MFB274" s="52"/>
      <c r="MFC274" s="52"/>
      <c r="MFD274" s="52"/>
      <c r="MFE274" s="52"/>
      <c r="MFF274" s="52"/>
      <c r="MFG274" s="52"/>
      <c r="MFH274" s="52"/>
      <c r="MFI274" s="52"/>
      <c r="MFJ274" s="52"/>
      <c r="MFK274" s="52"/>
      <c r="MFL274" s="52"/>
      <c r="MFM274" s="52"/>
      <c r="MFN274" s="52"/>
      <c r="MFO274" s="52"/>
      <c r="MFP274" s="52"/>
      <c r="MFQ274" s="52"/>
      <c r="MFR274" s="52"/>
      <c r="MFS274" s="52"/>
      <c r="MFT274" s="52"/>
      <c r="MFU274" s="52"/>
      <c r="MFV274" s="52"/>
      <c r="MFW274" s="52"/>
      <c r="MFX274" s="52"/>
      <c r="MFY274" s="52"/>
      <c r="MFZ274" s="52"/>
      <c r="MGA274" s="52"/>
      <c r="MGB274" s="52"/>
      <c r="MGC274" s="52"/>
      <c r="MGD274" s="52"/>
      <c r="MGE274" s="52"/>
      <c r="MGF274" s="52"/>
      <c r="MGG274" s="52"/>
      <c r="MGH274" s="52"/>
      <c r="MGI274" s="52"/>
      <c r="MGJ274" s="52"/>
      <c r="MGK274" s="52"/>
      <c r="MGL274" s="52"/>
      <c r="MGM274" s="52"/>
      <c r="MGN274" s="52"/>
      <c r="MGO274" s="52"/>
      <c r="MGP274" s="52"/>
      <c r="MGQ274" s="52"/>
      <c r="MGR274" s="52"/>
      <c r="MGS274" s="52"/>
      <c r="MGT274" s="52"/>
      <c r="MGU274" s="52"/>
      <c r="MGV274" s="52"/>
      <c r="MGW274" s="52"/>
      <c r="MGX274" s="52"/>
      <c r="MGY274" s="52"/>
      <c r="MGZ274" s="52"/>
      <c r="MHA274" s="52"/>
      <c r="MHB274" s="52"/>
      <c r="MHC274" s="52"/>
      <c r="MHD274" s="52"/>
      <c r="MHE274" s="52"/>
      <c r="MHF274" s="52"/>
      <c r="MHG274" s="52"/>
      <c r="MHH274" s="52"/>
      <c r="MHI274" s="52"/>
      <c r="MHJ274" s="52"/>
      <c r="MHK274" s="52"/>
      <c r="MHL274" s="52"/>
      <c r="MHM274" s="52"/>
      <c r="MHN274" s="52"/>
      <c r="MHO274" s="52"/>
      <c r="MHP274" s="52"/>
      <c r="MHQ274" s="52"/>
      <c r="MHR274" s="52"/>
      <c r="MHS274" s="52"/>
      <c r="MHT274" s="52"/>
      <c r="MHU274" s="52"/>
      <c r="MHV274" s="52"/>
      <c r="MHW274" s="52"/>
      <c r="MHX274" s="52"/>
      <c r="MHY274" s="52"/>
      <c r="MHZ274" s="52"/>
      <c r="MIA274" s="52"/>
      <c r="MIB274" s="52"/>
      <c r="MIC274" s="52"/>
      <c r="MID274" s="52"/>
      <c r="MIE274" s="52"/>
      <c r="MIF274" s="52"/>
      <c r="MIG274" s="52"/>
      <c r="MIH274" s="52"/>
      <c r="MII274" s="52"/>
      <c r="MIJ274" s="52"/>
      <c r="MIK274" s="52"/>
      <c r="MIL274" s="52"/>
      <c r="MIM274" s="52"/>
      <c r="MIN274" s="52"/>
      <c r="MIO274" s="52"/>
      <c r="MIP274" s="52"/>
      <c r="MIQ274" s="52"/>
      <c r="MIR274" s="52"/>
      <c r="MIS274" s="52"/>
      <c r="MIT274" s="52"/>
      <c r="MIU274" s="52"/>
      <c r="MIV274" s="52"/>
      <c r="MIW274" s="52"/>
      <c r="MIX274" s="52"/>
      <c r="MIY274" s="52"/>
      <c r="MIZ274" s="52"/>
      <c r="MJA274" s="52"/>
      <c r="MJB274" s="52"/>
      <c r="MJC274" s="52"/>
      <c r="MJD274" s="52"/>
      <c r="MJE274" s="52"/>
      <c r="MJF274" s="52"/>
      <c r="MJG274" s="52"/>
      <c r="MJH274" s="52"/>
      <c r="MJI274" s="52"/>
      <c r="MJJ274" s="52"/>
      <c r="MJK274" s="52"/>
      <c r="MJL274" s="52"/>
      <c r="MJM274" s="52"/>
      <c r="MJN274" s="52"/>
      <c r="MJO274" s="52"/>
      <c r="MJP274" s="52"/>
      <c r="MJQ274" s="52"/>
      <c r="MJR274" s="52"/>
      <c r="MJS274" s="52"/>
      <c r="MJT274" s="52"/>
      <c r="MJU274" s="52"/>
      <c r="MJV274" s="52"/>
      <c r="MJW274" s="52"/>
      <c r="MJX274" s="52"/>
      <c r="MJY274" s="52"/>
      <c r="MJZ274" s="52"/>
      <c r="MKA274" s="52"/>
      <c r="MKB274" s="52"/>
      <c r="MKC274" s="52"/>
      <c r="MKD274" s="52"/>
      <c r="MKE274" s="52"/>
      <c r="MKF274" s="52"/>
      <c r="MKG274" s="52"/>
      <c r="MKH274" s="52"/>
      <c r="MKI274" s="52"/>
      <c r="MKJ274" s="52"/>
      <c r="MKK274" s="52"/>
      <c r="MKL274" s="52"/>
      <c r="MKM274" s="52"/>
      <c r="MKN274" s="52"/>
      <c r="MKO274" s="52"/>
      <c r="MKP274" s="52"/>
      <c r="MKQ274" s="52"/>
      <c r="MKR274" s="52"/>
      <c r="MKS274" s="52"/>
      <c r="MKT274" s="52"/>
      <c r="MKU274" s="52"/>
      <c r="MKV274" s="52"/>
      <c r="MKW274" s="52"/>
      <c r="MKX274" s="52"/>
      <c r="MKY274" s="52"/>
      <c r="MKZ274" s="52"/>
      <c r="MLA274" s="52"/>
      <c r="MLB274" s="52"/>
      <c r="MLC274" s="52"/>
      <c r="MLD274" s="52"/>
      <c r="MLE274" s="52"/>
      <c r="MLF274" s="52"/>
      <c r="MLG274" s="52"/>
      <c r="MLH274" s="52"/>
      <c r="MLI274" s="52"/>
      <c r="MLJ274" s="52"/>
      <c r="MLK274" s="52"/>
      <c r="MLL274" s="52"/>
      <c r="MLM274" s="52"/>
      <c r="MLN274" s="52"/>
      <c r="MLO274" s="52"/>
      <c r="MLP274" s="52"/>
      <c r="MLQ274" s="52"/>
      <c r="MLR274" s="52"/>
      <c r="MLS274" s="52"/>
      <c r="MLT274" s="52"/>
      <c r="MLU274" s="52"/>
      <c r="MLV274" s="52"/>
      <c r="MLW274" s="52"/>
      <c r="MLX274" s="52"/>
      <c r="MLY274" s="52"/>
      <c r="MLZ274" s="52"/>
      <c r="MMA274" s="52"/>
      <c r="MMB274" s="52"/>
      <c r="MMC274" s="52"/>
      <c r="MMD274" s="52"/>
      <c r="MME274" s="52"/>
      <c r="MMF274" s="52"/>
      <c r="MMG274" s="52"/>
      <c r="MMH274" s="52"/>
      <c r="MMI274" s="52"/>
      <c r="MMJ274" s="52"/>
      <c r="MMK274" s="52"/>
      <c r="MML274" s="52"/>
      <c r="MMM274" s="52"/>
      <c r="MMN274" s="52"/>
      <c r="MMO274" s="52"/>
      <c r="MMP274" s="52"/>
      <c r="MMQ274" s="52"/>
      <c r="MMR274" s="52"/>
      <c r="MMS274" s="52"/>
      <c r="MMT274" s="52"/>
      <c r="MMU274" s="52"/>
      <c r="MMV274" s="52"/>
      <c r="MMW274" s="52"/>
      <c r="MMX274" s="52"/>
      <c r="MMY274" s="52"/>
      <c r="MMZ274" s="52"/>
      <c r="MNA274" s="52"/>
      <c r="MNB274" s="52"/>
      <c r="MNC274" s="52"/>
      <c r="MND274" s="52"/>
      <c r="MNE274" s="52"/>
      <c r="MNF274" s="52"/>
      <c r="MNG274" s="52"/>
      <c r="MNH274" s="52"/>
      <c r="MNI274" s="52"/>
      <c r="MNJ274" s="52"/>
      <c r="MNK274" s="52"/>
      <c r="MNL274" s="52"/>
      <c r="MNM274" s="52"/>
      <c r="MNN274" s="52"/>
      <c r="MNO274" s="52"/>
      <c r="MNP274" s="52"/>
      <c r="MNQ274" s="52"/>
      <c r="MNR274" s="52"/>
      <c r="MNS274" s="52"/>
      <c r="MNT274" s="52"/>
      <c r="MNU274" s="52"/>
      <c r="MNV274" s="52"/>
      <c r="MNW274" s="52"/>
      <c r="MNX274" s="52"/>
      <c r="MNY274" s="52"/>
      <c r="MNZ274" s="52"/>
      <c r="MOA274" s="52"/>
      <c r="MOB274" s="52"/>
      <c r="MOC274" s="52"/>
      <c r="MOD274" s="52"/>
      <c r="MOE274" s="52"/>
      <c r="MOF274" s="52"/>
      <c r="MOG274" s="52"/>
      <c r="MOH274" s="52"/>
      <c r="MOI274" s="52"/>
      <c r="MOJ274" s="52"/>
      <c r="MOK274" s="52"/>
      <c r="MOL274" s="52"/>
      <c r="MOM274" s="52"/>
      <c r="MON274" s="52"/>
      <c r="MOO274" s="52"/>
      <c r="MOP274" s="52"/>
      <c r="MOQ274" s="52"/>
      <c r="MOR274" s="52"/>
      <c r="MOS274" s="52"/>
      <c r="MOT274" s="52"/>
      <c r="MOU274" s="52"/>
      <c r="MOV274" s="52"/>
      <c r="MOW274" s="52"/>
      <c r="MOX274" s="52"/>
      <c r="MOY274" s="52"/>
      <c r="MOZ274" s="52"/>
      <c r="MPA274" s="52"/>
      <c r="MPB274" s="52"/>
      <c r="MPC274" s="52"/>
      <c r="MPD274" s="52"/>
      <c r="MPE274" s="52"/>
      <c r="MPF274" s="52"/>
      <c r="MPG274" s="52"/>
      <c r="MPH274" s="52"/>
      <c r="MPI274" s="52"/>
      <c r="MPJ274" s="52"/>
      <c r="MPK274" s="52"/>
      <c r="MPL274" s="52"/>
      <c r="MPM274" s="52"/>
      <c r="MPN274" s="52"/>
      <c r="MPO274" s="52"/>
      <c r="MPP274" s="52"/>
      <c r="MPQ274" s="52"/>
      <c r="MPR274" s="52"/>
      <c r="MPS274" s="52"/>
      <c r="MPT274" s="52"/>
      <c r="MPU274" s="52"/>
      <c r="MPV274" s="52"/>
      <c r="MPW274" s="52"/>
      <c r="MPX274" s="52"/>
      <c r="MPY274" s="52"/>
      <c r="MPZ274" s="52"/>
      <c r="MQA274" s="52"/>
      <c r="MQB274" s="52"/>
      <c r="MQC274" s="52"/>
      <c r="MQD274" s="52"/>
      <c r="MQE274" s="52"/>
      <c r="MQF274" s="52"/>
      <c r="MQG274" s="52"/>
      <c r="MQH274" s="52"/>
      <c r="MQI274" s="52"/>
      <c r="MQJ274" s="52"/>
      <c r="MQK274" s="52"/>
      <c r="MQL274" s="52"/>
      <c r="MQM274" s="52"/>
      <c r="MQN274" s="52"/>
      <c r="MQO274" s="52"/>
      <c r="MQP274" s="52"/>
      <c r="MQQ274" s="52"/>
      <c r="MQR274" s="52"/>
      <c r="MQS274" s="52"/>
      <c r="MQT274" s="52"/>
      <c r="MQU274" s="52"/>
      <c r="MQV274" s="52"/>
      <c r="MQW274" s="52"/>
      <c r="MQX274" s="52"/>
      <c r="MQY274" s="52"/>
      <c r="MQZ274" s="52"/>
      <c r="MRA274" s="52"/>
      <c r="MRB274" s="52"/>
      <c r="MRC274" s="52"/>
      <c r="MRD274" s="52"/>
      <c r="MRE274" s="52"/>
      <c r="MRF274" s="52"/>
      <c r="MRG274" s="52"/>
      <c r="MRH274" s="52"/>
      <c r="MRI274" s="52"/>
      <c r="MRJ274" s="52"/>
      <c r="MRK274" s="52"/>
      <c r="MRL274" s="52"/>
      <c r="MRM274" s="52"/>
      <c r="MRN274" s="52"/>
      <c r="MRO274" s="52"/>
      <c r="MRP274" s="52"/>
      <c r="MRQ274" s="52"/>
      <c r="MRR274" s="52"/>
      <c r="MRS274" s="52"/>
      <c r="MRT274" s="52"/>
      <c r="MRU274" s="52"/>
      <c r="MRV274" s="52"/>
      <c r="MRW274" s="52"/>
      <c r="MRX274" s="52"/>
      <c r="MRY274" s="52"/>
      <c r="MRZ274" s="52"/>
      <c r="MSA274" s="52"/>
      <c r="MSB274" s="52"/>
      <c r="MSC274" s="52"/>
      <c r="MSD274" s="52"/>
      <c r="MSE274" s="52"/>
      <c r="MSF274" s="52"/>
      <c r="MSG274" s="52"/>
      <c r="MSH274" s="52"/>
      <c r="MSI274" s="52"/>
      <c r="MSJ274" s="52"/>
      <c r="MSK274" s="52"/>
      <c r="MSL274" s="52"/>
      <c r="MSM274" s="52"/>
      <c r="MSN274" s="52"/>
      <c r="MSO274" s="52"/>
      <c r="MSP274" s="52"/>
      <c r="MSQ274" s="52"/>
      <c r="MSR274" s="52"/>
      <c r="MSS274" s="52"/>
      <c r="MST274" s="52"/>
      <c r="MSU274" s="52"/>
      <c r="MSV274" s="52"/>
      <c r="MSW274" s="52"/>
      <c r="MSX274" s="52"/>
      <c r="MSY274" s="52"/>
      <c r="MSZ274" s="52"/>
      <c r="MTA274" s="52"/>
      <c r="MTB274" s="52"/>
      <c r="MTC274" s="52"/>
      <c r="MTD274" s="52"/>
      <c r="MTE274" s="52"/>
      <c r="MTF274" s="52"/>
      <c r="MTG274" s="52"/>
      <c r="MTH274" s="52"/>
      <c r="MTI274" s="52"/>
      <c r="MTJ274" s="52"/>
      <c r="MTK274" s="52"/>
      <c r="MTL274" s="52"/>
      <c r="MTM274" s="52"/>
      <c r="MTN274" s="52"/>
      <c r="MTO274" s="52"/>
      <c r="MTP274" s="52"/>
      <c r="MTQ274" s="52"/>
      <c r="MTR274" s="52"/>
      <c r="MTS274" s="52"/>
      <c r="MTT274" s="52"/>
      <c r="MTU274" s="52"/>
      <c r="MTV274" s="52"/>
      <c r="MTW274" s="52"/>
      <c r="MTX274" s="52"/>
      <c r="MTY274" s="52"/>
      <c r="MTZ274" s="52"/>
      <c r="MUA274" s="52"/>
      <c r="MUB274" s="52"/>
      <c r="MUC274" s="52"/>
      <c r="MUD274" s="52"/>
      <c r="MUE274" s="52"/>
      <c r="MUF274" s="52"/>
      <c r="MUG274" s="52"/>
      <c r="MUH274" s="52"/>
      <c r="MUI274" s="52"/>
      <c r="MUJ274" s="52"/>
      <c r="MUK274" s="52"/>
      <c r="MUL274" s="52"/>
      <c r="MUM274" s="52"/>
      <c r="MUN274" s="52"/>
      <c r="MUO274" s="52"/>
      <c r="MUP274" s="52"/>
      <c r="MUQ274" s="52"/>
      <c r="MUR274" s="52"/>
      <c r="MUS274" s="52"/>
      <c r="MUT274" s="52"/>
      <c r="MUU274" s="52"/>
      <c r="MUV274" s="52"/>
      <c r="MUW274" s="52"/>
      <c r="MUX274" s="52"/>
      <c r="MUY274" s="52"/>
      <c r="MUZ274" s="52"/>
      <c r="MVA274" s="52"/>
      <c r="MVB274" s="52"/>
      <c r="MVC274" s="52"/>
      <c r="MVD274" s="52"/>
      <c r="MVE274" s="52"/>
      <c r="MVF274" s="52"/>
      <c r="MVG274" s="52"/>
      <c r="MVH274" s="52"/>
      <c r="MVI274" s="52"/>
      <c r="MVJ274" s="52"/>
      <c r="MVK274" s="52"/>
      <c r="MVL274" s="52"/>
      <c r="MVM274" s="52"/>
      <c r="MVN274" s="52"/>
      <c r="MVO274" s="52"/>
      <c r="MVP274" s="52"/>
      <c r="MVQ274" s="52"/>
      <c r="MVR274" s="52"/>
      <c r="MVS274" s="52"/>
      <c r="MVT274" s="52"/>
      <c r="MVU274" s="52"/>
      <c r="MVV274" s="52"/>
      <c r="MVW274" s="52"/>
      <c r="MVX274" s="52"/>
      <c r="MVY274" s="52"/>
      <c r="MVZ274" s="52"/>
      <c r="MWA274" s="52"/>
      <c r="MWB274" s="52"/>
      <c r="MWC274" s="52"/>
      <c r="MWD274" s="52"/>
      <c r="MWE274" s="52"/>
      <c r="MWF274" s="52"/>
      <c r="MWG274" s="52"/>
      <c r="MWH274" s="52"/>
      <c r="MWI274" s="52"/>
      <c r="MWJ274" s="52"/>
      <c r="MWK274" s="52"/>
      <c r="MWL274" s="52"/>
      <c r="MWM274" s="52"/>
      <c r="MWN274" s="52"/>
      <c r="MWO274" s="52"/>
      <c r="MWP274" s="52"/>
      <c r="MWQ274" s="52"/>
      <c r="MWR274" s="52"/>
      <c r="MWS274" s="52"/>
      <c r="MWT274" s="52"/>
      <c r="MWU274" s="52"/>
      <c r="MWV274" s="52"/>
      <c r="MWW274" s="52"/>
      <c r="MWX274" s="52"/>
      <c r="MWY274" s="52"/>
      <c r="MWZ274" s="52"/>
      <c r="MXA274" s="52"/>
      <c r="MXB274" s="52"/>
      <c r="MXC274" s="52"/>
      <c r="MXD274" s="52"/>
      <c r="MXE274" s="52"/>
      <c r="MXF274" s="52"/>
      <c r="MXG274" s="52"/>
      <c r="MXH274" s="52"/>
      <c r="MXI274" s="52"/>
      <c r="MXJ274" s="52"/>
      <c r="MXK274" s="52"/>
      <c r="MXL274" s="52"/>
      <c r="MXM274" s="52"/>
      <c r="MXN274" s="52"/>
      <c r="MXO274" s="52"/>
      <c r="MXP274" s="52"/>
      <c r="MXQ274" s="52"/>
      <c r="MXR274" s="52"/>
      <c r="MXS274" s="52"/>
      <c r="MXT274" s="52"/>
      <c r="MXU274" s="52"/>
      <c r="MXV274" s="52"/>
      <c r="MXW274" s="52"/>
      <c r="MXX274" s="52"/>
      <c r="MXY274" s="52"/>
      <c r="MXZ274" s="52"/>
      <c r="MYA274" s="52"/>
      <c r="MYB274" s="52"/>
      <c r="MYC274" s="52"/>
      <c r="MYD274" s="52"/>
      <c r="MYE274" s="52"/>
      <c r="MYF274" s="52"/>
      <c r="MYG274" s="52"/>
      <c r="MYH274" s="52"/>
      <c r="MYI274" s="52"/>
      <c r="MYJ274" s="52"/>
      <c r="MYK274" s="52"/>
      <c r="MYL274" s="52"/>
      <c r="MYM274" s="52"/>
      <c r="MYN274" s="52"/>
      <c r="MYO274" s="52"/>
      <c r="MYP274" s="52"/>
      <c r="MYQ274" s="52"/>
      <c r="MYR274" s="52"/>
      <c r="MYS274" s="52"/>
      <c r="MYT274" s="52"/>
      <c r="MYU274" s="52"/>
      <c r="MYV274" s="52"/>
      <c r="MYW274" s="52"/>
      <c r="MYX274" s="52"/>
      <c r="MYY274" s="52"/>
      <c r="MYZ274" s="52"/>
      <c r="MZA274" s="52"/>
      <c r="MZB274" s="52"/>
      <c r="MZC274" s="52"/>
      <c r="MZD274" s="52"/>
      <c r="MZE274" s="52"/>
      <c r="MZF274" s="52"/>
      <c r="MZG274" s="52"/>
      <c r="MZH274" s="52"/>
      <c r="MZI274" s="52"/>
      <c r="MZJ274" s="52"/>
      <c r="MZK274" s="52"/>
      <c r="MZL274" s="52"/>
      <c r="MZM274" s="52"/>
      <c r="MZN274" s="52"/>
      <c r="MZO274" s="52"/>
      <c r="MZP274" s="52"/>
      <c r="MZQ274" s="52"/>
      <c r="MZR274" s="52"/>
      <c r="MZS274" s="52"/>
      <c r="MZT274" s="52"/>
      <c r="MZU274" s="52"/>
      <c r="MZV274" s="52"/>
      <c r="MZW274" s="52"/>
      <c r="MZX274" s="52"/>
      <c r="MZY274" s="52"/>
      <c r="MZZ274" s="52"/>
      <c r="NAA274" s="52"/>
      <c r="NAB274" s="52"/>
      <c r="NAC274" s="52"/>
      <c r="NAD274" s="52"/>
      <c r="NAE274" s="52"/>
      <c r="NAF274" s="52"/>
      <c r="NAG274" s="52"/>
      <c r="NAH274" s="52"/>
      <c r="NAI274" s="52"/>
      <c r="NAJ274" s="52"/>
      <c r="NAK274" s="52"/>
      <c r="NAL274" s="52"/>
      <c r="NAM274" s="52"/>
      <c r="NAN274" s="52"/>
      <c r="NAO274" s="52"/>
      <c r="NAP274" s="52"/>
      <c r="NAQ274" s="52"/>
      <c r="NAR274" s="52"/>
      <c r="NAS274" s="52"/>
      <c r="NAT274" s="52"/>
      <c r="NAU274" s="52"/>
      <c r="NAV274" s="52"/>
      <c r="NAW274" s="52"/>
      <c r="NAX274" s="52"/>
      <c r="NAY274" s="52"/>
      <c r="NAZ274" s="52"/>
      <c r="NBA274" s="52"/>
      <c r="NBB274" s="52"/>
      <c r="NBC274" s="52"/>
      <c r="NBD274" s="52"/>
      <c r="NBE274" s="52"/>
      <c r="NBF274" s="52"/>
      <c r="NBG274" s="52"/>
      <c r="NBH274" s="52"/>
      <c r="NBI274" s="52"/>
      <c r="NBJ274" s="52"/>
      <c r="NBK274" s="52"/>
      <c r="NBL274" s="52"/>
      <c r="NBM274" s="52"/>
      <c r="NBN274" s="52"/>
      <c r="NBO274" s="52"/>
      <c r="NBP274" s="52"/>
      <c r="NBQ274" s="52"/>
      <c r="NBR274" s="52"/>
      <c r="NBS274" s="52"/>
      <c r="NBT274" s="52"/>
      <c r="NBU274" s="52"/>
      <c r="NBV274" s="52"/>
      <c r="NBW274" s="52"/>
      <c r="NBX274" s="52"/>
      <c r="NBY274" s="52"/>
      <c r="NBZ274" s="52"/>
      <c r="NCA274" s="52"/>
      <c r="NCB274" s="52"/>
      <c r="NCC274" s="52"/>
      <c r="NCD274" s="52"/>
      <c r="NCE274" s="52"/>
      <c r="NCF274" s="52"/>
      <c r="NCG274" s="52"/>
      <c r="NCH274" s="52"/>
      <c r="NCI274" s="52"/>
      <c r="NCJ274" s="52"/>
      <c r="NCK274" s="52"/>
      <c r="NCL274" s="52"/>
      <c r="NCM274" s="52"/>
      <c r="NCN274" s="52"/>
      <c r="NCO274" s="52"/>
      <c r="NCP274" s="52"/>
      <c r="NCQ274" s="52"/>
      <c r="NCR274" s="52"/>
      <c r="NCS274" s="52"/>
      <c r="NCT274" s="52"/>
      <c r="NCU274" s="52"/>
      <c r="NCV274" s="52"/>
      <c r="NCW274" s="52"/>
      <c r="NCX274" s="52"/>
      <c r="NCY274" s="52"/>
      <c r="NCZ274" s="52"/>
      <c r="NDA274" s="52"/>
      <c r="NDB274" s="52"/>
      <c r="NDC274" s="52"/>
      <c r="NDD274" s="52"/>
      <c r="NDE274" s="52"/>
      <c r="NDF274" s="52"/>
      <c r="NDG274" s="52"/>
      <c r="NDH274" s="52"/>
      <c r="NDI274" s="52"/>
      <c r="NDJ274" s="52"/>
      <c r="NDK274" s="52"/>
      <c r="NDL274" s="52"/>
      <c r="NDM274" s="52"/>
      <c r="NDN274" s="52"/>
      <c r="NDO274" s="52"/>
      <c r="NDP274" s="52"/>
      <c r="NDQ274" s="52"/>
      <c r="NDR274" s="52"/>
      <c r="NDS274" s="52"/>
      <c r="NDT274" s="52"/>
      <c r="NDU274" s="52"/>
      <c r="NDV274" s="52"/>
      <c r="NDW274" s="52"/>
      <c r="NDX274" s="52"/>
      <c r="NDY274" s="52"/>
      <c r="NDZ274" s="52"/>
      <c r="NEA274" s="52"/>
      <c r="NEB274" s="52"/>
      <c r="NEC274" s="52"/>
      <c r="NED274" s="52"/>
      <c r="NEE274" s="52"/>
      <c r="NEF274" s="52"/>
      <c r="NEG274" s="52"/>
      <c r="NEH274" s="52"/>
      <c r="NEI274" s="52"/>
      <c r="NEJ274" s="52"/>
      <c r="NEK274" s="52"/>
      <c r="NEL274" s="52"/>
      <c r="NEM274" s="52"/>
      <c r="NEN274" s="52"/>
      <c r="NEO274" s="52"/>
      <c r="NEP274" s="52"/>
      <c r="NEQ274" s="52"/>
      <c r="NER274" s="52"/>
      <c r="NES274" s="52"/>
      <c r="NET274" s="52"/>
      <c r="NEU274" s="52"/>
      <c r="NEV274" s="52"/>
      <c r="NEW274" s="52"/>
      <c r="NEX274" s="52"/>
      <c r="NEY274" s="52"/>
      <c r="NEZ274" s="52"/>
      <c r="NFA274" s="52"/>
      <c r="NFB274" s="52"/>
      <c r="NFC274" s="52"/>
      <c r="NFD274" s="52"/>
      <c r="NFE274" s="52"/>
      <c r="NFF274" s="52"/>
      <c r="NFG274" s="52"/>
      <c r="NFH274" s="52"/>
      <c r="NFI274" s="52"/>
      <c r="NFJ274" s="52"/>
      <c r="NFK274" s="52"/>
      <c r="NFL274" s="52"/>
      <c r="NFM274" s="52"/>
      <c r="NFN274" s="52"/>
      <c r="NFO274" s="52"/>
      <c r="NFP274" s="52"/>
      <c r="NFQ274" s="52"/>
      <c r="NFR274" s="52"/>
      <c r="NFS274" s="52"/>
      <c r="NFT274" s="52"/>
      <c r="NFU274" s="52"/>
      <c r="NFV274" s="52"/>
      <c r="NFW274" s="52"/>
      <c r="NFX274" s="52"/>
      <c r="NFY274" s="52"/>
      <c r="NFZ274" s="52"/>
      <c r="NGA274" s="52"/>
      <c r="NGB274" s="52"/>
      <c r="NGC274" s="52"/>
      <c r="NGD274" s="52"/>
      <c r="NGE274" s="52"/>
      <c r="NGF274" s="52"/>
      <c r="NGG274" s="52"/>
      <c r="NGH274" s="52"/>
      <c r="NGI274" s="52"/>
      <c r="NGJ274" s="52"/>
      <c r="NGK274" s="52"/>
      <c r="NGL274" s="52"/>
      <c r="NGM274" s="52"/>
      <c r="NGN274" s="52"/>
      <c r="NGO274" s="52"/>
      <c r="NGP274" s="52"/>
      <c r="NGQ274" s="52"/>
      <c r="NGR274" s="52"/>
      <c r="NGS274" s="52"/>
      <c r="NGT274" s="52"/>
      <c r="NGU274" s="52"/>
      <c r="NGV274" s="52"/>
      <c r="NGW274" s="52"/>
      <c r="NGX274" s="52"/>
      <c r="NGY274" s="52"/>
      <c r="NGZ274" s="52"/>
      <c r="NHA274" s="52"/>
      <c r="NHB274" s="52"/>
      <c r="NHC274" s="52"/>
      <c r="NHD274" s="52"/>
      <c r="NHE274" s="52"/>
      <c r="NHF274" s="52"/>
      <c r="NHG274" s="52"/>
      <c r="NHH274" s="52"/>
      <c r="NHI274" s="52"/>
      <c r="NHJ274" s="52"/>
      <c r="NHK274" s="52"/>
      <c r="NHL274" s="52"/>
      <c r="NHM274" s="52"/>
      <c r="NHN274" s="52"/>
      <c r="NHO274" s="52"/>
      <c r="NHP274" s="52"/>
      <c r="NHQ274" s="52"/>
      <c r="NHR274" s="52"/>
      <c r="NHS274" s="52"/>
      <c r="NHT274" s="52"/>
      <c r="NHU274" s="52"/>
      <c r="NHV274" s="52"/>
      <c r="NHW274" s="52"/>
      <c r="NHX274" s="52"/>
      <c r="NHY274" s="52"/>
      <c r="NHZ274" s="52"/>
      <c r="NIA274" s="52"/>
      <c r="NIB274" s="52"/>
      <c r="NIC274" s="52"/>
      <c r="NID274" s="52"/>
      <c r="NIE274" s="52"/>
      <c r="NIF274" s="52"/>
      <c r="NIG274" s="52"/>
      <c r="NIH274" s="52"/>
      <c r="NII274" s="52"/>
      <c r="NIJ274" s="52"/>
      <c r="NIK274" s="52"/>
      <c r="NIL274" s="52"/>
      <c r="NIM274" s="52"/>
      <c r="NIN274" s="52"/>
      <c r="NIO274" s="52"/>
      <c r="NIP274" s="52"/>
      <c r="NIQ274" s="52"/>
      <c r="NIR274" s="52"/>
      <c r="NIS274" s="52"/>
      <c r="NIT274" s="52"/>
      <c r="NIU274" s="52"/>
      <c r="NIV274" s="52"/>
      <c r="NIW274" s="52"/>
      <c r="NIX274" s="52"/>
      <c r="NIY274" s="52"/>
      <c r="NIZ274" s="52"/>
      <c r="NJA274" s="52"/>
      <c r="NJB274" s="52"/>
      <c r="NJC274" s="52"/>
      <c r="NJD274" s="52"/>
      <c r="NJE274" s="52"/>
      <c r="NJF274" s="52"/>
      <c r="NJG274" s="52"/>
      <c r="NJH274" s="52"/>
      <c r="NJI274" s="52"/>
      <c r="NJJ274" s="52"/>
      <c r="NJK274" s="52"/>
      <c r="NJL274" s="52"/>
      <c r="NJM274" s="52"/>
      <c r="NJN274" s="52"/>
      <c r="NJO274" s="52"/>
      <c r="NJP274" s="52"/>
      <c r="NJQ274" s="52"/>
      <c r="NJR274" s="52"/>
      <c r="NJS274" s="52"/>
      <c r="NJT274" s="52"/>
      <c r="NJU274" s="52"/>
      <c r="NJV274" s="52"/>
      <c r="NJW274" s="52"/>
      <c r="NJX274" s="52"/>
      <c r="NJY274" s="52"/>
      <c r="NJZ274" s="52"/>
      <c r="NKA274" s="52"/>
      <c r="NKB274" s="52"/>
      <c r="NKC274" s="52"/>
      <c r="NKD274" s="52"/>
      <c r="NKE274" s="52"/>
      <c r="NKF274" s="52"/>
      <c r="NKG274" s="52"/>
      <c r="NKH274" s="52"/>
      <c r="NKI274" s="52"/>
      <c r="NKJ274" s="52"/>
      <c r="NKK274" s="52"/>
      <c r="NKL274" s="52"/>
      <c r="NKM274" s="52"/>
      <c r="NKN274" s="52"/>
      <c r="NKO274" s="52"/>
      <c r="NKP274" s="52"/>
      <c r="NKQ274" s="52"/>
      <c r="NKR274" s="52"/>
      <c r="NKS274" s="52"/>
      <c r="NKT274" s="52"/>
      <c r="NKU274" s="52"/>
      <c r="NKV274" s="52"/>
      <c r="NKW274" s="52"/>
      <c r="NKX274" s="52"/>
      <c r="NKY274" s="52"/>
      <c r="NKZ274" s="52"/>
      <c r="NLA274" s="52"/>
      <c r="NLB274" s="52"/>
      <c r="NLC274" s="52"/>
      <c r="NLD274" s="52"/>
      <c r="NLE274" s="52"/>
      <c r="NLF274" s="52"/>
      <c r="NLG274" s="52"/>
      <c r="NLH274" s="52"/>
      <c r="NLI274" s="52"/>
      <c r="NLJ274" s="52"/>
      <c r="NLK274" s="52"/>
      <c r="NLL274" s="52"/>
      <c r="NLM274" s="52"/>
      <c r="NLN274" s="52"/>
      <c r="NLO274" s="52"/>
      <c r="NLP274" s="52"/>
      <c r="NLQ274" s="52"/>
      <c r="NLR274" s="52"/>
      <c r="NLS274" s="52"/>
      <c r="NLT274" s="52"/>
      <c r="NLU274" s="52"/>
      <c r="NLV274" s="52"/>
      <c r="NLW274" s="52"/>
      <c r="NLX274" s="52"/>
      <c r="NLY274" s="52"/>
      <c r="NLZ274" s="52"/>
      <c r="NMA274" s="52"/>
      <c r="NMB274" s="52"/>
      <c r="NMC274" s="52"/>
      <c r="NMD274" s="52"/>
      <c r="NME274" s="52"/>
      <c r="NMF274" s="52"/>
      <c r="NMG274" s="52"/>
      <c r="NMH274" s="52"/>
      <c r="NMI274" s="52"/>
      <c r="NMJ274" s="52"/>
      <c r="NMK274" s="52"/>
      <c r="NML274" s="52"/>
      <c r="NMM274" s="52"/>
      <c r="NMN274" s="52"/>
      <c r="NMO274" s="52"/>
      <c r="NMP274" s="52"/>
      <c r="NMQ274" s="52"/>
      <c r="NMR274" s="52"/>
      <c r="NMS274" s="52"/>
      <c r="NMT274" s="52"/>
      <c r="NMU274" s="52"/>
      <c r="NMV274" s="52"/>
      <c r="NMW274" s="52"/>
      <c r="NMX274" s="52"/>
      <c r="NMY274" s="52"/>
      <c r="NMZ274" s="52"/>
      <c r="NNA274" s="52"/>
      <c r="NNB274" s="52"/>
      <c r="NNC274" s="52"/>
      <c r="NND274" s="52"/>
      <c r="NNE274" s="52"/>
      <c r="NNF274" s="52"/>
      <c r="NNG274" s="52"/>
      <c r="NNH274" s="52"/>
      <c r="NNI274" s="52"/>
      <c r="NNJ274" s="52"/>
      <c r="NNK274" s="52"/>
      <c r="NNL274" s="52"/>
      <c r="NNM274" s="52"/>
      <c r="NNN274" s="52"/>
      <c r="NNO274" s="52"/>
      <c r="NNP274" s="52"/>
      <c r="NNQ274" s="52"/>
      <c r="NNR274" s="52"/>
      <c r="NNS274" s="52"/>
      <c r="NNT274" s="52"/>
      <c r="NNU274" s="52"/>
      <c r="NNV274" s="52"/>
      <c r="NNW274" s="52"/>
      <c r="NNX274" s="52"/>
      <c r="NNY274" s="52"/>
      <c r="NNZ274" s="52"/>
      <c r="NOA274" s="52"/>
      <c r="NOB274" s="52"/>
      <c r="NOC274" s="52"/>
      <c r="NOD274" s="52"/>
      <c r="NOE274" s="52"/>
      <c r="NOF274" s="52"/>
      <c r="NOG274" s="52"/>
      <c r="NOH274" s="52"/>
      <c r="NOI274" s="52"/>
      <c r="NOJ274" s="52"/>
      <c r="NOK274" s="52"/>
      <c r="NOL274" s="52"/>
      <c r="NOM274" s="52"/>
      <c r="NON274" s="52"/>
      <c r="NOO274" s="52"/>
      <c r="NOP274" s="52"/>
      <c r="NOQ274" s="52"/>
      <c r="NOR274" s="52"/>
      <c r="NOS274" s="52"/>
      <c r="NOT274" s="52"/>
      <c r="NOU274" s="52"/>
      <c r="NOV274" s="52"/>
      <c r="NOW274" s="52"/>
      <c r="NOX274" s="52"/>
      <c r="NOY274" s="52"/>
      <c r="NOZ274" s="52"/>
      <c r="NPA274" s="52"/>
      <c r="NPB274" s="52"/>
      <c r="NPC274" s="52"/>
      <c r="NPD274" s="52"/>
      <c r="NPE274" s="52"/>
      <c r="NPF274" s="52"/>
      <c r="NPG274" s="52"/>
      <c r="NPH274" s="52"/>
      <c r="NPI274" s="52"/>
      <c r="NPJ274" s="52"/>
      <c r="NPK274" s="52"/>
      <c r="NPL274" s="52"/>
      <c r="NPM274" s="52"/>
      <c r="NPN274" s="52"/>
      <c r="NPO274" s="52"/>
      <c r="NPP274" s="52"/>
      <c r="NPQ274" s="52"/>
      <c r="NPR274" s="52"/>
      <c r="NPS274" s="52"/>
      <c r="NPT274" s="52"/>
      <c r="NPU274" s="52"/>
      <c r="NPV274" s="52"/>
      <c r="NPW274" s="52"/>
      <c r="NPX274" s="52"/>
      <c r="NPY274" s="52"/>
      <c r="NPZ274" s="52"/>
      <c r="NQA274" s="52"/>
      <c r="NQB274" s="52"/>
      <c r="NQC274" s="52"/>
      <c r="NQD274" s="52"/>
      <c r="NQE274" s="52"/>
      <c r="NQF274" s="52"/>
      <c r="NQG274" s="52"/>
      <c r="NQH274" s="52"/>
      <c r="NQI274" s="52"/>
      <c r="NQJ274" s="52"/>
      <c r="NQK274" s="52"/>
      <c r="NQL274" s="52"/>
      <c r="NQM274" s="52"/>
      <c r="NQN274" s="52"/>
      <c r="NQO274" s="52"/>
      <c r="NQP274" s="52"/>
      <c r="NQQ274" s="52"/>
      <c r="NQR274" s="52"/>
      <c r="NQS274" s="52"/>
      <c r="NQT274" s="52"/>
      <c r="NQU274" s="52"/>
      <c r="NQV274" s="52"/>
      <c r="NQW274" s="52"/>
      <c r="NQX274" s="52"/>
      <c r="NQY274" s="52"/>
      <c r="NQZ274" s="52"/>
      <c r="NRA274" s="52"/>
      <c r="NRB274" s="52"/>
      <c r="NRC274" s="52"/>
      <c r="NRD274" s="52"/>
      <c r="NRE274" s="52"/>
      <c r="NRF274" s="52"/>
      <c r="NRG274" s="52"/>
      <c r="NRH274" s="52"/>
      <c r="NRI274" s="52"/>
      <c r="NRJ274" s="52"/>
      <c r="NRK274" s="52"/>
      <c r="NRL274" s="52"/>
      <c r="NRM274" s="52"/>
      <c r="NRN274" s="52"/>
      <c r="NRO274" s="52"/>
      <c r="NRP274" s="52"/>
      <c r="NRQ274" s="52"/>
      <c r="NRR274" s="52"/>
      <c r="NRS274" s="52"/>
      <c r="NRT274" s="52"/>
      <c r="NRU274" s="52"/>
      <c r="NRV274" s="52"/>
      <c r="NRW274" s="52"/>
      <c r="NRX274" s="52"/>
      <c r="NRY274" s="52"/>
      <c r="NRZ274" s="52"/>
      <c r="NSA274" s="52"/>
      <c r="NSB274" s="52"/>
      <c r="NSC274" s="52"/>
      <c r="NSD274" s="52"/>
      <c r="NSE274" s="52"/>
      <c r="NSF274" s="52"/>
      <c r="NSG274" s="52"/>
      <c r="NSH274" s="52"/>
      <c r="NSI274" s="52"/>
      <c r="NSJ274" s="52"/>
      <c r="NSK274" s="52"/>
      <c r="NSL274" s="52"/>
      <c r="NSM274" s="52"/>
      <c r="NSN274" s="52"/>
      <c r="NSO274" s="52"/>
      <c r="NSP274" s="52"/>
      <c r="NSQ274" s="52"/>
      <c r="NSR274" s="52"/>
      <c r="NSS274" s="52"/>
      <c r="NST274" s="52"/>
      <c r="NSU274" s="52"/>
      <c r="NSV274" s="52"/>
      <c r="NSW274" s="52"/>
      <c r="NSX274" s="52"/>
      <c r="NSY274" s="52"/>
      <c r="NSZ274" s="52"/>
      <c r="NTA274" s="52"/>
      <c r="NTB274" s="52"/>
      <c r="NTC274" s="52"/>
      <c r="NTD274" s="52"/>
      <c r="NTE274" s="52"/>
      <c r="NTF274" s="52"/>
      <c r="NTG274" s="52"/>
      <c r="NTH274" s="52"/>
      <c r="NTI274" s="52"/>
      <c r="NTJ274" s="52"/>
      <c r="NTK274" s="52"/>
      <c r="NTL274" s="52"/>
      <c r="NTM274" s="52"/>
      <c r="NTN274" s="52"/>
      <c r="NTO274" s="52"/>
      <c r="NTP274" s="52"/>
      <c r="NTQ274" s="52"/>
      <c r="NTR274" s="52"/>
      <c r="NTS274" s="52"/>
      <c r="NTT274" s="52"/>
      <c r="NTU274" s="52"/>
      <c r="NTV274" s="52"/>
      <c r="NTW274" s="52"/>
      <c r="NTX274" s="52"/>
      <c r="NTY274" s="52"/>
      <c r="NTZ274" s="52"/>
      <c r="NUA274" s="52"/>
      <c r="NUB274" s="52"/>
      <c r="NUC274" s="52"/>
      <c r="NUD274" s="52"/>
      <c r="NUE274" s="52"/>
      <c r="NUF274" s="52"/>
      <c r="NUG274" s="52"/>
      <c r="NUH274" s="52"/>
      <c r="NUI274" s="52"/>
      <c r="NUJ274" s="52"/>
      <c r="NUK274" s="52"/>
      <c r="NUL274" s="52"/>
      <c r="NUM274" s="52"/>
      <c r="NUN274" s="52"/>
      <c r="NUO274" s="52"/>
      <c r="NUP274" s="52"/>
      <c r="NUQ274" s="52"/>
      <c r="NUR274" s="52"/>
      <c r="NUS274" s="52"/>
      <c r="NUT274" s="52"/>
      <c r="NUU274" s="52"/>
      <c r="NUV274" s="52"/>
      <c r="NUW274" s="52"/>
      <c r="NUX274" s="52"/>
      <c r="NUY274" s="52"/>
      <c r="NUZ274" s="52"/>
      <c r="NVA274" s="52"/>
      <c r="NVB274" s="52"/>
      <c r="NVC274" s="52"/>
      <c r="NVD274" s="52"/>
      <c r="NVE274" s="52"/>
      <c r="NVF274" s="52"/>
      <c r="NVG274" s="52"/>
      <c r="NVH274" s="52"/>
      <c r="NVI274" s="52"/>
      <c r="NVJ274" s="52"/>
      <c r="NVK274" s="52"/>
      <c r="NVL274" s="52"/>
      <c r="NVM274" s="52"/>
      <c r="NVN274" s="52"/>
      <c r="NVO274" s="52"/>
      <c r="NVP274" s="52"/>
      <c r="NVQ274" s="52"/>
      <c r="NVR274" s="52"/>
      <c r="NVS274" s="52"/>
      <c r="NVT274" s="52"/>
      <c r="NVU274" s="52"/>
      <c r="NVV274" s="52"/>
      <c r="NVW274" s="52"/>
      <c r="NVX274" s="52"/>
      <c r="NVY274" s="52"/>
      <c r="NVZ274" s="52"/>
      <c r="NWA274" s="52"/>
      <c r="NWB274" s="52"/>
      <c r="NWC274" s="52"/>
      <c r="NWD274" s="52"/>
      <c r="NWE274" s="52"/>
      <c r="NWF274" s="52"/>
      <c r="NWG274" s="52"/>
      <c r="NWH274" s="52"/>
      <c r="NWI274" s="52"/>
      <c r="NWJ274" s="52"/>
      <c r="NWK274" s="52"/>
      <c r="NWL274" s="52"/>
      <c r="NWM274" s="52"/>
      <c r="NWN274" s="52"/>
      <c r="NWO274" s="52"/>
      <c r="NWP274" s="52"/>
      <c r="NWQ274" s="52"/>
      <c r="NWR274" s="52"/>
      <c r="NWS274" s="52"/>
      <c r="NWT274" s="52"/>
      <c r="NWU274" s="52"/>
      <c r="NWV274" s="52"/>
      <c r="NWW274" s="52"/>
      <c r="NWX274" s="52"/>
      <c r="NWY274" s="52"/>
      <c r="NWZ274" s="52"/>
      <c r="NXA274" s="52"/>
      <c r="NXB274" s="52"/>
      <c r="NXC274" s="52"/>
      <c r="NXD274" s="52"/>
      <c r="NXE274" s="52"/>
      <c r="NXF274" s="52"/>
      <c r="NXG274" s="52"/>
      <c r="NXH274" s="52"/>
      <c r="NXI274" s="52"/>
      <c r="NXJ274" s="52"/>
      <c r="NXK274" s="52"/>
      <c r="NXL274" s="52"/>
      <c r="NXM274" s="52"/>
      <c r="NXN274" s="52"/>
      <c r="NXO274" s="52"/>
      <c r="NXP274" s="52"/>
      <c r="NXQ274" s="52"/>
      <c r="NXR274" s="52"/>
      <c r="NXS274" s="52"/>
      <c r="NXT274" s="52"/>
      <c r="NXU274" s="52"/>
      <c r="NXV274" s="52"/>
      <c r="NXW274" s="52"/>
      <c r="NXX274" s="52"/>
      <c r="NXY274" s="52"/>
      <c r="NXZ274" s="52"/>
      <c r="NYA274" s="52"/>
      <c r="NYB274" s="52"/>
      <c r="NYC274" s="52"/>
      <c r="NYD274" s="52"/>
      <c r="NYE274" s="52"/>
      <c r="NYF274" s="52"/>
      <c r="NYG274" s="52"/>
      <c r="NYH274" s="52"/>
      <c r="NYI274" s="52"/>
      <c r="NYJ274" s="52"/>
      <c r="NYK274" s="52"/>
      <c r="NYL274" s="52"/>
      <c r="NYM274" s="52"/>
      <c r="NYN274" s="52"/>
      <c r="NYO274" s="52"/>
      <c r="NYP274" s="52"/>
      <c r="NYQ274" s="52"/>
      <c r="NYR274" s="52"/>
      <c r="NYS274" s="52"/>
      <c r="NYT274" s="52"/>
      <c r="NYU274" s="52"/>
      <c r="NYV274" s="52"/>
      <c r="NYW274" s="52"/>
      <c r="NYX274" s="52"/>
      <c r="NYY274" s="52"/>
      <c r="NYZ274" s="52"/>
      <c r="NZA274" s="52"/>
      <c r="NZB274" s="52"/>
      <c r="NZC274" s="52"/>
      <c r="NZD274" s="52"/>
      <c r="NZE274" s="52"/>
      <c r="NZF274" s="52"/>
      <c r="NZG274" s="52"/>
      <c r="NZH274" s="52"/>
      <c r="NZI274" s="52"/>
      <c r="NZJ274" s="52"/>
      <c r="NZK274" s="52"/>
      <c r="NZL274" s="52"/>
      <c r="NZM274" s="52"/>
      <c r="NZN274" s="52"/>
      <c r="NZO274" s="52"/>
      <c r="NZP274" s="52"/>
      <c r="NZQ274" s="52"/>
      <c r="NZR274" s="52"/>
      <c r="NZS274" s="52"/>
      <c r="NZT274" s="52"/>
      <c r="NZU274" s="52"/>
      <c r="NZV274" s="52"/>
      <c r="NZW274" s="52"/>
      <c r="NZX274" s="52"/>
      <c r="NZY274" s="52"/>
      <c r="NZZ274" s="52"/>
      <c r="OAA274" s="52"/>
      <c r="OAB274" s="52"/>
      <c r="OAC274" s="52"/>
      <c r="OAD274" s="52"/>
      <c r="OAE274" s="52"/>
      <c r="OAF274" s="52"/>
      <c r="OAG274" s="52"/>
      <c r="OAH274" s="52"/>
      <c r="OAI274" s="52"/>
      <c r="OAJ274" s="52"/>
      <c r="OAK274" s="52"/>
      <c r="OAL274" s="52"/>
      <c r="OAM274" s="52"/>
      <c r="OAN274" s="52"/>
      <c r="OAO274" s="52"/>
      <c r="OAP274" s="52"/>
      <c r="OAQ274" s="52"/>
      <c r="OAR274" s="52"/>
      <c r="OAS274" s="52"/>
      <c r="OAT274" s="52"/>
      <c r="OAU274" s="52"/>
      <c r="OAV274" s="52"/>
      <c r="OAW274" s="52"/>
      <c r="OAX274" s="52"/>
      <c r="OAY274" s="52"/>
      <c r="OAZ274" s="52"/>
      <c r="OBA274" s="52"/>
      <c r="OBB274" s="52"/>
      <c r="OBC274" s="52"/>
      <c r="OBD274" s="52"/>
      <c r="OBE274" s="52"/>
      <c r="OBF274" s="52"/>
      <c r="OBG274" s="52"/>
      <c r="OBH274" s="52"/>
      <c r="OBI274" s="52"/>
      <c r="OBJ274" s="52"/>
      <c r="OBK274" s="52"/>
      <c r="OBL274" s="52"/>
      <c r="OBM274" s="52"/>
      <c r="OBN274" s="52"/>
      <c r="OBO274" s="52"/>
      <c r="OBP274" s="52"/>
      <c r="OBQ274" s="52"/>
      <c r="OBR274" s="52"/>
      <c r="OBS274" s="52"/>
      <c r="OBT274" s="52"/>
      <c r="OBU274" s="52"/>
      <c r="OBV274" s="52"/>
      <c r="OBW274" s="52"/>
      <c r="OBX274" s="52"/>
      <c r="OBY274" s="52"/>
      <c r="OBZ274" s="52"/>
      <c r="OCA274" s="52"/>
      <c r="OCB274" s="52"/>
      <c r="OCC274" s="52"/>
      <c r="OCD274" s="52"/>
      <c r="OCE274" s="52"/>
      <c r="OCF274" s="52"/>
      <c r="OCG274" s="52"/>
      <c r="OCH274" s="52"/>
      <c r="OCI274" s="52"/>
      <c r="OCJ274" s="52"/>
      <c r="OCK274" s="52"/>
      <c r="OCL274" s="52"/>
      <c r="OCM274" s="52"/>
      <c r="OCN274" s="52"/>
      <c r="OCO274" s="52"/>
      <c r="OCP274" s="52"/>
      <c r="OCQ274" s="52"/>
      <c r="OCR274" s="52"/>
      <c r="OCS274" s="52"/>
      <c r="OCT274" s="52"/>
      <c r="OCU274" s="52"/>
      <c r="OCV274" s="52"/>
      <c r="OCW274" s="52"/>
      <c r="OCX274" s="52"/>
      <c r="OCY274" s="52"/>
      <c r="OCZ274" s="52"/>
      <c r="ODA274" s="52"/>
      <c r="ODB274" s="52"/>
      <c r="ODC274" s="52"/>
      <c r="ODD274" s="52"/>
      <c r="ODE274" s="52"/>
      <c r="ODF274" s="52"/>
      <c r="ODG274" s="52"/>
      <c r="ODH274" s="52"/>
      <c r="ODI274" s="52"/>
      <c r="ODJ274" s="52"/>
      <c r="ODK274" s="52"/>
      <c r="ODL274" s="52"/>
      <c r="ODM274" s="52"/>
      <c r="ODN274" s="52"/>
      <c r="ODO274" s="52"/>
      <c r="ODP274" s="52"/>
      <c r="ODQ274" s="52"/>
      <c r="ODR274" s="52"/>
      <c r="ODS274" s="52"/>
      <c r="ODT274" s="52"/>
      <c r="ODU274" s="52"/>
      <c r="ODV274" s="52"/>
      <c r="ODW274" s="52"/>
      <c r="ODX274" s="52"/>
      <c r="ODY274" s="52"/>
      <c r="ODZ274" s="52"/>
      <c r="OEA274" s="52"/>
      <c r="OEB274" s="52"/>
      <c r="OEC274" s="52"/>
      <c r="OED274" s="52"/>
      <c r="OEE274" s="52"/>
      <c r="OEF274" s="52"/>
      <c r="OEG274" s="52"/>
      <c r="OEH274" s="52"/>
      <c r="OEI274" s="52"/>
      <c r="OEJ274" s="52"/>
      <c r="OEK274" s="52"/>
      <c r="OEL274" s="52"/>
      <c r="OEM274" s="52"/>
      <c r="OEN274" s="52"/>
      <c r="OEO274" s="52"/>
      <c r="OEP274" s="52"/>
      <c r="OEQ274" s="52"/>
      <c r="OER274" s="52"/>
      <c r="OES274" s="52"/>
      <c r="OET274" s="52"/>
      <c r="OEU274" s="52"/>
      <c r="OEV274" s="52"/>
      <c r="OEW274" s="52"/>
      <c r="OEX274" s="52"/>
      <c r="OEY274" s="52"/>
      <c r="OEZ274" s="52"/>
      <c r="OFA274" s="52"/>
      <c r="OFB274" s="52"/>
      <c r="OFC274" s="52"/>
      <c r="OFD274" s="52"/>
      <c r="OFE274" s="52"/>
      <c r="OFF274" s="52"/>
      <c r="OFG274" s="52"/>
      <c r="OFH274" s="52"/>
      <c r="OFI274" s="52"/>
      <c r="OFJ274" s="52"/>
      <c r="OFK274" s="52"/>
      <c r="OFL274" s="52"/>
      <c r="OFM274" s="52"/>
      <c r="OFN274" s="52"/>
      <c r="OFO274" s="52"/>
      <c r="OFP274" s="52"/>
      <c r="OFQ274" s="52"/>
      <c r="OFR274" s="52"/>
      <c r="OFS274" s="52"/>
      <c r="OFT274" s="52"/>
      <c r="OFU274" s="52"/>
      <c r="OFV274" s="52"/>
      <c r="OFW274" s="52"/>
      <c r="OFX274" s="52"/>
      <c r="OFY274" s="52"/>
      <c r="OFZ274" s="52"/>
      <c r="OGA274" s="52"/>
      <c r="OGB274" s="52"/>
      <c r="OGC274" s="52"/>
      <c r="OGD274" s="52"/>
      <c r="OGE274" s="52"/>
      <c r="OGF274" s="52"/>
      <c r="OGG274" s="52"/>
      <c r="OGH274" s="52"/>
      <c r="OGI274" s="52"/>
      <c r="OGJ274" s="52"/>
      <c r="OGK274" s="52"/>
      <c r="OGL274" s="52"/>
      <c r="OGM274" s="52"/>
      <c r="OGN274" s="52"/>
      <c r="OGO274" s="52"/>
      <c r="OGP274" s="52"/>
      <c r="OGQ274" s="52"/>
      <c r="OGR274" s="52"/>
      <c r="OGS274" s="52"/>
      <c r="OGT274" s="52"/>
      <c r="OGU274" s="52"/>
      <c r="OGV274" s="52"/>
      <c r="OGW274" s="52"/>
      <c r="OGX274" s="52"/>
      <c r="OGY274" s="52"/>
      <c r="OGZ274" s="52"/>
      <c r="OHA274" s="52"/>
      <c r="OHB274" s="52"/>
      <c r="OHC274" s="52"/>
      <c r="OHD274" s="52"/>
      <c r="OHE274" s="52"/>
      <c r="OHF274" s="52"/>
      <c r="OHG274" s="52"/>
      <c r="OHH274" s="52"/>
      <c r="OHI274" s="52"/>
      <c r="OHJ274" s="52"/>
      <c r="OHK274" s="52"/>
      <c r="OHL274" s="52"/>
      <c r="OHM274" s="52"/>
      <c r="OHN274" s="52"/>
      <c r="OHO274" s="52"/>
      <c r="OHP274" s="52"/>
      <c r="OHQ274" s="52"/>
      <c r="OHR274" s="52"/>
      <c r="OHS274" s="52"/>
      <c r="OHT274" s="52"/>
      <c r="OHU274" s="52"/>
      <c r="OHV274" s="52"/>
      <c r="OHW274" s="52"/>
      <c r="OHX274" s="52"/>
      <c r="OHY274" s="52"/>
      <c r="OHZ274" s="52"/>
      <c r="OIA274" s="52"/>
      <c r="OIB274" s="52"/>
      <c r="OIC274" s="52"/>
      <c r="OID274" s="52"/>
      <c r="OIE274" s="52"/>
      <c r="OIF274" s="52"/>
      <c r="OIG274" s="52"/>
      <c r="OIH274" s="52"/>
      <c r="OII274" s="52"/>
      <c r="OIJ274" s="52"/>
      <c r="OIK274" s="52"/>
      <c r="OIL274" s="52"/>
      <c r="OIM274" s="52"/>
      <c r="OIN274" s="52"/>
      <c r="OIO274" s="52"/>
      <c r="OIP274" s="52"/>
      <c r="OIQ274" s="52"/>
      <c r="OIR274" s="52"/>
      <c r="OIS274" s="52"/>
      <c r="OIT274" s="52"/>
      <c r="OIU274" s="52"/>
      <c r="OIV274" s="52"/>
      <c r="OIW274" s="52"/>
      <c r="OIX274" s="52"/>
      <c r="OIY274" s="52"/>
      <c r="OIZ274" s="52"/>
      <c r="OJA274" s="52"/>
      <c r="OJB274" s="52"/>
      <c r="OJC274" s="52"/>
      <c r="OJD274" s="52"/>
      <c r="OJE274" s="52"/>
      <c r="OJF274" s="52"/>
      <c r="OJG274" s="52"/>
      <c r="OJH274" s="52"/>
      <c r="OJI274" s="52"/>
      <c r="OJJ274" s="52"/>
      <c r="OJK274" s="52"/>
      <c r="OJL274" s="52"/>
      <c r="OJM274" s="52"/>
      <c r="OJN274" s="52"/>
      <c r="OJO274" s="52"/>
      <c r="OJP274" s="52"/>
      <c r="OJQ274" s="52"/>
      <c r="OJR274" s="52"/>
      <c r="OJS274" s="52"/>
      <c r="OJT274" s="52"/>
      <c r="OJU274" s="52"/>
      <c r="OJV274" s="52"/>
      <c r="OJW274" s="52"/>
      <c r="OJX274" s="52"/>
      <c r="OJY274" s="52"/>
      <c r="OJZ274" s="52"/>
      <c r="OKA274" s="52"/>
      <c r="OKB274" s="52"/>
      <c r="OKC274" s="52"/>
      <c r="OKD274" s="52"/>
      <c r="OKE274" s="52"/>
      <c r="OKF274" s="52"/>
      <c r="OKG274" s="52"/>
      <c r="OKH274" s="52"/>
      <c r="OKI274" s="52"/>
      <c r="OKJ274" s="52"/>
      <c r="OKK274" s="52"/>
      <c r="OKL274" s="52"/>
      <c r="OKM274" s="52"/>
      <c r="OKN274" s="52"/>
      <c r="OKO274" s="52"/>
      <c r="OKP274" s="52"/>
      <c r="OKQ274" s="52"/>
      <c r="OKR274" s="52"/>
      <c r="OKS274" s="52"/>
      <c r="OKT274" s="52"/>
      <c r="OKU274" s="52"/>
      <c r="OKV274" s="52"/>
      <c r="OKW274" s="52"/>
      <c r="OKX274" s="52"/>
      <c r="OKY274" s="52"/>
      <c r="OKZ274" s="52"/>
      <c r="OLA274" s="52"/>
      <c r="OLB274" s="52"/>
      <c r="OLC274" s="52"/>
      <c r="OLD274" s="52"/>
      <c r="OLE274" s="52"/>
      <c r="OLF274" s="52"/>
      <c r="OLG274" s="52"/>
      <c r="OLH274" s="52"/>
      <c r="OLI274" s="52"/>
      <c r="OLJ274" s="52"/>
      <c r="OLK274" s="52"/>
      <c r="OLL274" s="52"/>
      <c r="OLM274" s="52"/>
      <c r="OLN274" s="52"/>
      <c r="OLO274" s="52"/>
      <c r="OLP274" s="52"/>
      <c r="OLQ274" s="52"/>
      <c r="OLR274" s="52"/>
      <c r="OLS274" s="52"/>
      <c r="OLT274" s="52"/>
      <c r="OLU274" s="52"/>
      <c r="OLV274" s="52"/>
      <c r="OLW274" s="52"/>
      <c r="OLX274" s="52"/>
      <c r="OLY274" s="52"/>
      <c r="OLZ274" s="52"/>
      <c r="OMA274" s="52"/>
      <c r="OMB274" s="52"/>
      <c r="OMC274" s="52"/>
      <c r="OMD274" s="52"/>
      <c r="OME274" s="52"/>
      <c r="OMF274" s="52"/>
      <c r="OMG274" s="52"/>
      <c r="OMH274" s="52"/>
      <c r="OMI274" s="52"/>
      <c r="OMJ274" s="52"/>
      <c r="OMK274" s="52"/>
      <c r="OML274" s="52"/>
      <c r="OMM274" s="52"/>
      <c r="OMN274" s="52"/>
      <c r="OMO274" s="52"/>
      <c r="OMP274" s="52"/>
      <c r="OMQ274" s="52"/>
      <c r="OMR274" s="52"/>
      <c r="OMS274" s="52"/>
      <c r="OMT274" s="52"/>
      <c r="OMU274" s="52"/>
      <c r="OMV274" s="52"/>
      <c r="OMW274" s="52"/>
      <c r="OMX274" s="52"/>
      <c r="OMY274" s="52"/>
      <c r="OMZ274" s="52"/>
      <c r="ONA274" s="52"/>
      <c r="ONB274" s="52"/>
      <c r="ONC274" s="52"/>
      <c r="OND274" s="52"/>
      <c r="ONE274" s="52"/>
      <c r="ONF274" s="52"/>
      <c r="ONG274" s="52"/>
      <c r="ONH274" s="52"/>
      <c r="ONI274" s="52"/>
      <c r="ONJ274" s="52"/>
      <c r="ONK274" s="52"/>
      <c r="ONL274" s="52"/>
      <c r="ONM274" s="52"/>
      <c r="ONN274" s="52"/>
      <c r="ONO274" s="52"/>
      <c r="ONP274" s="52"/>
      <c r="ONQ274" s="52"/>
      <c r="ONR274" s="52"/>
      <c r="ONS274" s="52"/>
      <c r="ONT274" s="52"/>
      <c r="ONU274" s="52"/>
      <c r="ONV274" s="52"/>
      <c r="ONW274" s="52"/>
      <c r="ONX274" s="52"/>
      <c r="ONY274" s="52"/>
      <c r="ONZ274" s="52"/>
      <c r="OOA274" s="52"/>
      <c r="OOB274" s="52"/>
      <c r="OOC274" s="52"/>
      <c r="OOD274" s="52"/>
      <c r="OOE274" s="52"/>
      <c r="OOF274" s="52"/>
      <c r="OOG274" s="52"/>
      <c r="OOH274" s="52"/>
      <c r="OOI274" s="52"/>
      <c r="OOJ274" s="52"/>
      <c r="OOK274" s="52"/>
      <c r="OOL274" s="52"/>
      <c r="OOM274" s="52"/>
      <c r="OON274" s="52"/>
      <c r="OOO274" s="52"/>
      <c r="OOP274" s="52"/>
      <c r="OOQ274" s="52"/>
      <c r="OOR274" s="52"/>
      <c r="OOS274" s="52"/>
      <c r="OOT274" s="52"/>
      <c r="OOU274" s="52"/>
      <c r="OOV274" s="52"/>
      <c r="OOW274" s="52"/>
      <c r="OOX274" s="52"/>
      <c r="OOY274" s="52"/>
      <c r="OOZ274" s="52"/>
      <c r="OPA274" s="52"/>
      <c r="OPB274" s="52"/>
      <c r="OPC274" s="52"/>
      <c r="OPD274" s="52"/>
      <c r="OPE274" s="52"/>
      <c r="OPF274" s="52"/>
      <c r="OPG274" s="52"/>
      <c r="OPH274" s="52"/>
      <c r="OPI274" s="52"/>
      <c r="OPJ274" s="52"/>
      <c r="OPK274" s="52"/>
      <c r="OPL274" s="52"/>
      <c r="OPM274" s="52"/>
      <c r="OPN274" s="52"/>
      <c r="OPO274" s="52"/>
      <c r="OPP274" s="52"/>
      <c r="OPQ274" s="52"/>
      <c r="OPR274" s="52"/>
      <c r="OPS274" s="52"/>
      <c r="OPT274" s="52"/>
      <c r="OPU274" s="52"/>
      <c r="OPV274" s="52"/>
      <c r="OPW274" s="52"/>
      <c r="OPX274" s="52"/>
      <c r="OPY274" s="52"/>
      <c r="OPZ274" s="52"/>
      <c r="OQA274" s="52"/>
      <c r="OQB274" s="52"/>
      <c r="OQC274" s="52"/>
      <c r="OQD274" s="52"/>
      <c r="OQE274" s="52"/>
      <c r="OQF274" s="52"/>
      <c r="OQG274" s="52"/>
      <c r="OQH274" s="52"/>
      <c r="OQI274" s="52"/>
      <c r="OQJ274" s="52"/>
      <c r="OQK274" s="52"/>
      <c r="OQL274" s="52"/>
      <c r="OQM274" s="52"/>
      <c r="OQN274" s="52"/>
      <c r="OQO274" s="52"/>
      <c r="OQP274" s="52"/>
      <c r="OQQ274" s="52"/>
      <c r="OQR274" s="52"/>
      <c r="OQS274" s="52"/>
      <c r="OQT274" s="52"/>
      <c r="OQU274" s="52"/>
      <c r="OQV274" s="52"/>
      <c r="OQW274" s="52"/>
      <c r="OQX274" s="52"/>
      <c r="OQY274" s="52"/>
      <c r="OQZ274" s="52"/>
      <c r="ORA274" s="52"/>
      <c r="ORB274" s="52"/>
      <c r="ORC274" s="52"/>
      <c r="ORD274" s="52"/>
      <c r="ORE274" s="52"/>
      <c r="ORF274" s="52"/>
      <c r="ORG274" s="52"/>
      <c r="ORH274" s="52"/>
      <c r="ORI274" s="52"/>
      <c r="ORJ274" s="52"/>
      <c r="ORK274" s="52"/>
      <c r="ORL274" s="52"/>
      <c r="ORM274" s="52"/>
      <c r="ORN274" s="52"/>
      <c r="ORO274" s="52"/>
      <c r="ORP274" s="52"/>
      <c r="ORQ274" s="52"/>
      <c r="ORR274" s="52"/>
      <c r="ORS274" s="52"/>
      <c r="ORT274" s="52"/>
      <c r="ORU274" s="52"/>
      <c r="ORV274" s="52"/>
      <c r="ORW274" s="52"/>
      <c r="ORX274" s="52"/>
      <c r="ORY274" s="52"/>
      <c r="ORZ274" s="52"/>
      <c r="OSA274" s="52"/>
      <c r="OSB274" s="52"/>
      <c r="OSC274" s="52"/>
      <c r="OSD274" s="52"/>
      <c r="OSE274" s="52"/>
      <c r="OSF274" s="52"/>
      <c r="OSG274" s="52"/>
      <c r="OSH274" s="52"/>
      <c r="OSI274" s="52"/>
      <c r="OSJ274" s="52"/>
      <c r="OSK274" s="52"/>
      <c r="OSL274" s="52"/>
      <c r="OSM274" s="52"/>
      <c r="OSN274" s="52"/>
      <c r="OSO274" s="52"/>
      <c r="OSP274" s="52"/>
      <c r="OSQ274" s="52"/>
      <c r="OSR274" s="52"/>
      <c r="OSS274" s="52"/>
      <c r="OST274" s="52"/>
      <c r="OSU274" s="52"/>
      <c r="OSV274" s="52"/>
      <c r="OSW274" s="52"/>
      <c r="OSX274" s="52"/>
      <c r="OSY274" s="52"/>
      <c r="OSZ274" s="52"/>
      <c r="OTA274" s="52"/>
      <c r="OTB274" s="52"/>
      <c r="OTC274" s="52"/>
      <c r="OTD274" s="52"/>
      <c r="OTE274" s="52"/>
      <c r="OTF274" s="52"/>
      <c r="OTG274" s="52"/>
      <c r="OTH274" s="52"/>
      <c r="OTI274" s="52"/>
      <c r="OTJ274" s="52"/>
      <c r="OTK274" s="52"/>
      <c r="OTL274" s="52"/>
      <c r="OTM274" s="52"/>
      <c r="OTN274" s="52"/>
      <c r="OTO274" s="52"/>
      <c r="OTP274" s="52"/>
      <c r="OTQ274" s="52"/>
      <c r="OTR274" s="52"/>
      <c r="OTS274" s="52"/>
      <c r="OTT274" s="52"/>
      <c r="OTU274" s="52"/>
      <c r="OTV274" s="52"/>
      <c r="OTW274" s="52"/>
      <c r="OTX274" s="52"/>
      <c r="OTY274" s="52"/>
      <c r="OTZ274" s="52"/>
      <c r="OUA274" s="52"/>
      <c r="OUB274" s="52"/>
      <c r="OUC274" s="52"/>
      <c r="OUD274" s="52"/>
      <c r="OUE274" s="52"/>
      <c r="OUF274" s="52"/>
      <c r="OUG274" s="52"/>
      <c r="OUH274" s="52"/>
      <c r="OUI274" s="52"/>
      <c r="OUJ274" s="52"/>
      <c r="OUK274" s="52"/>
      <c r="OUL274" s="52"/>
      <c r="OUM274" s="52"/>
      <c r="OUN274" s="52"/>
      <c r="OUO274" s="52"/>
      <c r="OUP274" s="52"/>
      <c r="OUQ274" s="52"/>
      <c r="OUR274" s="52"/>
      <c r="OUS274" s="52"/>
      <c r="OUT274" s="52"/>
      <c r="OUU274" s="52"/>
      <c r="OUV274" s="52"/>
      <c r="OUW274" s="52"/>
      <c r="OUX274" s="52"/>
      <c r="OUY274" s="52"/>
      <c r="OUZ274" s="52"/>
      <c r="OVA274" s="52"/>
      <c r="OVB274" s="52"/>
      <c r="OVC274" s="52"/>
      <c r="OVD274" s="52"/>
      <c r="OVE274" s="52"/>
      <c r="OVF274" s="52"/>
      <c r="OVG274" s="52"/>
      <c r="OVH274" s="52"/>
      <c r="OVI274" s="52"/>
      <c r="OVJ274" s="52"/>
      <c r="OVK274" s="52"/>
      <c r="OVL274" s="52"/>
      <c r="OVM274" s="52"/>
      <c r="OVN274" s="52"/>
      <c r="OVO274" s="52"/>
      <c r="OVP274" s="52"/>
      <c r="OVQ274" s="52"/>
      <c r="OVR274" s="52"/>
      <c r="OVS274" s="52"/>
      <c r="OVT274" s="52"/>
      <c r="OVU274" s="52"/>
      <c r="OVV274" s="52"/>
      <c r="OVW274" s="52"/>
      <c r="OVX274" s="52"/>
      <c r="OVY274" s="52"/>
      <c r="OVZ274" s="52"/>
      <c r="OWA274" s="52"/>
      <c r="OWB274" s="52"/>
      <c r="OWC274" s="52"/>
      <c r="OWD274" s="52"/>
      <c r="OWE274" s="52"/>
      <c r="OWF274" s="52"/>
      <c r="OWG274" s="52"/>
      <c r="OWH274" s="52"/>
      <c r="OWI274" s="52"/>
      <c r="OWJ274" s="52"/>
      <c r="OWK274" s="52"/>
      <c r="OWL274" s="52"/>
      <c r="OWM274" s="52"/>
      <c r="OWN274" s="52"/>
      <c r="OWO274" s="52"/>
      <c r="OWP274" s="52"/>
      <c r="OWQ274" s="52"/>
      <c r="OWR274" s="52"/>
      <c r="OWS274" s="52"/>
      <c r="OWT274" s="52"/>
      <c r="OWU274" s="52"/>
      <c r="OWV274" s="52"/>
      <c r="OWW274" s="52"/>
      <c r="OWX274" s="52"/>
      <c r="OWY274" s="52"/>
      <c r="OWZ274" s="52"/>
      <c r="OXA274" s="52"/>
      <c r="OXB274" s="52"/>
      <c r="OXC274" s="52"/>
      <c r="OXD274" s="52"/>
      <c r="OXE274" s="52"/>
      <c r="OXF274" s="52"/>
      <c r="OXG274" s="52"/>
      <c r="OXH274" s="52"/>
      <c r="OXI274" s="52"/>
      <c r="OXJ274" s="52"/>
      <c r="OXK274" s="52"/>
      <c r="OXL274" s="52"/>
      <c r="OXM274" s="52"/>
      <c r="OXN274" s="52"/>
      <c r="OXO274" s="52"/>
      <c r="OXP274" s="52"/>
      <c r="OXQ274" s="52"/>
      <c r="OXR274" s="52"/>
      <c r="OXS274" s="52"/>
      <c r="OXT274" s="52"/>
      <c r="OXU274" s="52"/>
      <c r="OXV274" s="52"/>
      <c r="OXW274" s="52"/>
      <c r="OXX274" s="52"/>
      <c r="OXY274" s="52"/>
      <c r="OXZ274" s="52"/>
      <c r="OYA274" s="52"/>
      <c r="OYB274" s="52"/>
      <c r="OYC274" s="52"/>
      <c r="OYD274" s="52"/>
      <c r="OYE274" s="52"/>
      <c r="OYF274" s="52"/>
      <c r="OYG274" s="52"/>
      <c r="OYH274" s="52"/>
      <c r="OYI274" s="52"/>
      <c r="OYJ274" s="52"/>
      <c r="OYK274" s="52"/>
      <c r="OYL274" s="52"/>
      <c r="OYM274" s="52"/>
      <c r="OYN274" s="52"/>
      <c r="OYO274" s="52"/>
      <c r="OYP274" s="52"/>
      <c r="OYQ274" s="52"/>
      <c r="OYR274" s="52"/>
      <c r="OYS274" s="52"/>
      <c r="OYT274" s="52"/>
      <c r="OYU274" s="52"/>
      <c r="OYV274" s="52"/>
      <c r="OYW274" s="52"/>
      <c r="OYX274" s="52"/>
      <c r="OYY274" s="52"/>
      <c r="OYZ274" s="52"/>
      <c r="OZA274" s="52"/>
      <c r="OZB274" s="52"/>
      <c r="OZC274" s="52"/>
      <c r="OZD274" s="52"/>
      <c r="OZE274" s="52"/>
      <c r="OZF274" s="52"/>
      <c r="OZG274" s="52"/>
      <c r="OZH274" s="52"/>
      <c r="OZI274" s="52"/>
      <c r="OZJ274" s="52"/>
      <c r="OZK274" s="52"/>
      <c r="OZL274" s="52"/>
      <c r="OZM274" s="52"/>
      <c r="OZN274" s="52"/>
      <c r="OZO274" s="52"/>
      <c r="OZP274" s="52"/>
      <c r="OZQ274" s="52"/>
      <c r="OZR274" s="52"/>
      <c r="OZS274" s="52"/>
      <c r="OZT274" s="52"/>
      <c r="OZU274" s="52"/>
      <c r="OZV274" s="52"/>
      <c r="OZW274" s="52"/>
      <c r="OZX274" s="52"/>
      <c r="OZY274" s="52"/>
      <c r="OZZ274" s="52"/>
      <c r="PAA274" s="52"/>
      <c r="PAB274" s="52"/>
      <c r="PAC274" s="52"/>
      <c r="PAD274" s="52"/>
      <c r="PAE274" s="52"/>
      <c r="PAF274" s="52"/>
      <c r="PAG274" s="52"/>
      <c r="PAH274" s="52"/>
      <c r="PAI274" s="52"/>
      <c r="PAJ274" s="52"/>
      <c r="PAK274" s="52"/>
      <c r="PAL274" s="52"/>
      <c r="PAM274" s="52"/>
      <c r="PAN274" s="52"/>
      <c r="PAO274" s="52"/>
      <c r="PAP274" s="52"/>
      <c r="PAQ274" s="52"/>
      <c r="PAR274" s="52"/>
      <c r="PAS274" s="52"/>
      <c r="PAT274" s="52"/>
      <c r="PAU274" s="52"/>
      <c r="PAV274" s="52"/>
      <c r="PAW274" s="52"/>
      <c r="PAX274" s="52"/>
      <c r="PAY274" s="52"/>
      <c r="PAZ274" s="52"/>
      <c r="PBA274" s="52"/>
      <c r="PBB274" s="52"/>
      <c r="PBC274" s="52"/>
      <c r="PBD274" s="52"/>
      <c r="PBE274" s="52"/>
      <c r="PBF274" s="52"/>
      <c r="PBG274" s="52"/>
      <c r="PBH274" s="52"/>
      <c r="PBI274" s="52"/>
      <c r="PBJ274" s="52"/>
      <c r="PBK274" s="52"/>
      <c r="PBL274" s="52"/>
      <c r="PBM274" s="52"/>
      <c r="PBN274" s="52"/>
      <c r="PBO274" s="52"/>
      <c r="PBP274" s="52"/>
      <c r="PBQ274" s="52"/>
      <c r="PBR274" s="52"/>
      <c r="PBS274" s="52"/>
      <c r="PBT274" s="52"/>
      <c r="PBU274" s="52"/>
      <c r="PBV274" s="52"/>
      <c r="PBW274" s="52"/>
      <c r="PBX274" s="52"/>
      <c r="PBY274" s="52"/>
      <c r="PBZ274" s="52"/>
      <c r="PCA274" s="52"/>
      <c r="PCB274" s="52"/>
      <c r="PCC274" s="52"/>
      <c r="PCD274" s="52"/>
      <c r="PCE274" s="52"/>
      <c r="PCF274" s="52"/>
      <c r="PCG274" s="52"/>
      <c r="PCH274" s="52"/>
      <c r="PCI274" s="52"/>
      <c r="PCJ274" s="52"/>
      <c r="PCK274" s="52"/>
      <c r="PCL274" s="52"/>
      <c r="PCM274" s="52"/>
      <c r="PCN274" s="52"/>
      <c r="PCO274" s="52"/>
      <c r="PCP274" s="52"/>
      <c r="PCQ274" s="52"/>
      <c r="PCR274" s="52"/>
      <c r="PCS274" s="52"/>
      <c r="PCT274" s="52"/>
      <c r="PCU274" s="52"/>
      <c r="PCV274" s="52"/>
      <c r="PCW274" s="52"/>
      <c r="PCX274" s="52"/>
      <c r="PCY274" s="52"/>
      <c r="PCZ274" s="52"/>
      <c r="PDA274" s="52"/>
      <c r="PDB274" s="52"/>
      <c r="PDC274" s="52"/>
      <c r="PDD274" s="52"/>
      <c r="PDE274" s="52"/>
      <c r="PDF274" s="52"/>
      <c r="PDG274" s="52"/>
      <c r="PDH274" s="52"/>
      <c r="PDI274" s="52"/>
      <c r="PDJ274" s="52"/>
      <c r="PDK274" s="52"/>
      <c r="PDL274" s="52"/>
      <c r="PDM274" s="52"/>
      <c r="PDN274" s="52"/>
      <c r="PDO274" s="52"/>
      <c r="PDP274" s="52"/>
      <c r="PDQ274" s="52"/>
      <c r="PDR274" s="52"/>
      <c r="PDS274" s="52"/>
      <c r="PDT274" s="52"/>
      <c r="PDU274" s="52"/>
      <c r="PDV274" s="52"/>
      <c r="PDW274" s="52"/>
      <c r="PDX274" s="52"/>
      <c r="PDY274" s="52"/>
      <c r="PDZ274" s="52"/>
      <c r="PEA274" s="52"/>
      <c r="PEB274" s="52"/>
      <c r="PEC274" s="52"/>
      <c r="PED274" s="52"/>
      <c r="PEE274" s="52"/>
      <c r="PEF274" s="52"/>
      <c r="PEG274" s="52"/>
      <c r="PEH274" s="52"/>
      <c r="PEI274" s="52"/>
      <c r="PEJ274" s="52"/>
      <c r="PEK274" s="52"/>
      <c r="PEL274" s="52"/>
      <c r="PEM274" s="52"/>
      <c r="PEN274" s="52"/>
      <c r="PEO274" s="52"/>
      <c r="PEP274" s="52"/>
      <c r="PEQ274" s="52"/>
      <c r="PER274" s="52"/>
      <c r="PES274" s="52"/>
      <c r="PET274" s="52"/>
      <c r="PEU274" s="52"/>
      <c r="PEV274" s="52"/>
      <c r="PEW274" s="52"/>
      <c r="PEX274" s="52"/>
      <c r="PEY274" s="52"/>
      <c r="PEZ274" s="52"/>
      <c r="PFA274" s="52"/>
      <c r="PFB274" s="52"/>
      <c r="PFC274" s="52"/>
      <c r="PFD274" s="52"/>
      <c r="PFE274" s="52"/>
      <c r="PFF274" s="52"/>
      <c r="PFG274" s="52"/>
      <c r="PFH274" s="52"/>
      <c r="PFI274" s="52"/>
      <c r="PFJ274" s="52"/>
      <c r="PFK274" s="52"/>
      <c r="PFL274" s="52"/>
      <c r="PFM274" s="52"/>
      <c r="PFN274" s="52"/>
      <c r="PFO274" s="52"/>
      <c r="PFP274" s="52"/>
      <c r="PFQ274" s="52"/>
      <c r="PFR274" s="52"/>
      <c r="PFS274" s="52"/>
      <c r="PFT274" s="52"/>
      <c r="PFU274" s="52"/>
      <c r="PFV274" s="52"/>
      <c r="PFW274" s="52"/>
      <c r="PFX274" s="52"/>
      <c r="PFY274" s="52"/>
      <c r="PFZ274" s="52"/>
      <c r="PGA274" s="52"/>
      <c r="PGB274" s="52"/>
      <c r="PGC274" s="52"/>
      <c r="PGD274" s="52"/>
      <c r="PGE274" s="52"/>
      <c r="PGF274" s="52"/>
      <c r="PGG274" s="52"/>
      <c r="PGH274" s="52"/>
      <c r="PGI274" s="52"/>
      <c r="PGJ274" s="52"/>
      <c r="PGK274" s="52"/>
      <c r="PGL274" s="52"/>
      <c r="PGM274" s="52"/>
      <c r="PGN274" s="52"/>
      <c r="PGO274" s="52"/>
      <c r="PGP274" s="52"/>
      <c r="PGQ274" s="52"/>
      <c r="PGR274" s="52"/>
      <c r="PGS274" s="52"/>
      <c r="PGT274" s="52"/>
      <c r="PGU274" s="52"/>
      <c r="PGV274" s="52"/>
      <c r="PGW274" s="52"/>
      <c r="PGX274" s="52"/>
      <c r="PGY274" s="52"/>
      <c r="PGZ274" s="52"/>
      <c r="PHA274" s="52"/>
      <c r="PHB274" s="52"/>
      <c r="PHC274" s="52"/>
      <c r="PHD274" s="52"/>
      <c r="PHE274" s="52"/>
      <c r="PHF274" s="52"/>
      <c r="PHG274" s="52"/>
      <c r="PHH274" s="52"/>
      <c r="PHI274" s="52"/>
      <c r="PHJ274" s="52"/>
      <c r="PHK274" s="52"/>
      <c r="PHL274" s="52"/>
      <c r="PHM274" s="52"/>
      <c r="PHN274" s="52"/>
      <c r="PHO274" s="52"/>
      <c r="PHP274" s="52"/>
      <c r="PHQ274" s="52"/>
      <c r="PHR274" s="52"/>
      <c r="PHS274" s="52"/>
      <c r="PHT274" s="52"/>
      <c r="PHU274" s="52"/>
      <c r="PHV274" s="52"/>
      <c r="PHW274" s="52"/>
      <c r="PHX274" s="52"/>
      <c r="PHY274" s="52"/>
      <c r="PHZ274" s="52"/>
      <c r="PIA274" s="52"/>
      <c r="PIB274" s="52"/>
      <c r="PIC274" s="52"/>
      <c r="PID274" s="52"/>
      <c r="PIE274" s="52"/>
      <c r="PIF274" s="52"/>
      <c r="PIG274" s="52"/>
      <c r="PIH274" s="52"/>
      <c r="PII274" s="52"/>
      <c r="PIJ274" s="52"/>
      <c r="PIK274" s="52"/>
      <c r="PIL274" s="52"/>
      <c r="PIM274" s="52"/>
      <c r="PIN274" s="52"/>
      <c r="PIO274" s="52"/>
      <c r="PIP274" s="52"/>
      <c r="PIQ274" s="52"/>
      <c r="PIR274" s="52"/>
      <c r="PIS274" s="52"/>
      <c r="PIT274" s="52"/>
      <c r="PIU274" s="52"/>
      <c r="PIV274" s="52"/>
      <c r="PIW274" s="52"/>
      <c r="PIX274" s="52"/>
      <c r="PIY274" s="52"/>
      <c r="PIZ274" s="52"/>
      <c r="PJA274" s="52"/>
      <c r="PJB274" s="52"/>
      <c r="PJC274" s="52"/>
      <c r="PJD274" s="52"/>
      <c r="PJE274" s="52"/>
      <c r="PJF274" s="52"/>
      <c r="PJG274" s="52"/>
      <c r="PJH274" s="52"/>
      <c r="PJI274" s="52"/>
      <c r="PJJ274" s="52"/>
      <c r="PJK274" s="52"/>
      <c r="PJL274" s="52"/>
      <c r="PJM274" s="52"/>
      <c r="PJN274" s="52"/>
      <c r="PJO274" s="52"/>
      <c r="PJP274" s="52"/>
      <c r="PJQ274" s="52"/>
      <c r="PJR274" s="52"/>
      <c r="PJS274" s="52"/>
      <c r="PJT274" s="52"/>
      <c r="PJU274" s="52"/>
      <c r="PJV274" s="52"/>
      <c r="PJW274" s="52"/>
      <c r="PJX274" s="52"/>
      <c r="PJY274" s="52"/>
      <c r="PJZ274" s="52"/>
      <c r="PKA274" s="52"/>
      <c r="PKB274" s="52"/>
      <c r="PKC274" s="52"/>
      <c r="PKD274" s="52"/>
      <c r="PKE274" s="52"/>
      <c r="PKF274" s="52"/>
      <c r="PKG274" s="52"/>
      <c r="PKH274" s="52"/>
      <c r="PKI274" s="52"/>
      <c r="PKJ274" s="52"/>
      <c r="PKK274" s="52"/>
      <c r="PKL274" s="52"/>
      <c r="PKM274" s="52"/>
      <c r="PKN274" s="52"/>
      <c r="PKO274" s="52"/>
      <c r="PKP274" s="52"/>
      <c r="PKQ274" s="52"/>
      <c r="PKR274" s="52"/>
      <c r="PKS274" s="52"/>
      <c r="PKT274" s="52"/>
      <c r="PKU274" s="52"/>
      <c r="PKV274" s="52"/>
      <c r="PKW274" s="52"/>
      <c r="PKX274" s="52"/>
      <c r="PKY274" s="52"/>
      <c r="PKZ274" s="52"/>
      <c r="PLA274" s="52"/>
      <c r="PLB274" s="52"/>
      <c r="PLC274" s="52"/>
      <c r="PLD274" s="52"/>
      <c r="PLE274" s="52"/>
      <c r="PLF274" s="52"/>
      <c r="PLG274" s="52"/>
      <c r="PLH274" s="52"/>
      <c r="PLI274" s="52"/>
      <c r="PLJ274" s="52"/>
      <c r="PLK274" s="52"/>
      <c r="PLL274" s="52"/>
      <c r="PLM274" s="52"/>
      <c r="PLN274" s="52"/>
      <c r="PLO274" s="52"/>
      <c r="PLP274" s="52"/>
      <c r="PLQ274" s="52"/>
      <c r="PLR274" s="52"/>
      <c r="PLS274" s="52"/>
      <c r="PLT274" s="52"/>
      <c r="PLU274" s="52"/>
      <c r="PLV274" s="52"/>
      <c r="PLW274" s="52"/>
      <c r="PLX274" s="52"/>
      <c r="PLY274" s="52"/>
      <c r="PLZ274" s="52"/>
      <c r="PMA274" s="52"/>
      <c r="PMB274" s="52"/>
      <c r="PMC274" s="52"/>
      <c r="PMD274" s="52"/>
      <c r="PME274" s="52"/>
      <c r="PMF274" s="52"/>
      <c r="PMG274" s="52"/>
      <c r="PMH274" s="52"/>
      <c r="PMI274" s="52"/>
      <c r="PMJ274" s="52"/>
      <c r="PMK274" s="52"/>
      <c r="PML274" s="52"/>
      <c r="PMM274" s="52"/>
      <c r="PMN274" s="52"/>
      <c r="PMO274" s="52"/>
      <c r="PMP274" s="52"/>
      <c r="PMQ274" s="52"/>
      <c r="PMR274" s="52"/>
      <c r="PMS274" s="52"/>
      <c r="PMT274" s="52"/>
      <c r="PMU274" s="52"/>
      <c r="PMV274" s="52"/>
      <c r="PMW274" s="52"/>
      <c r="PMX274" s="52"/>
      <c r="PMY274" s="52"/>
      <c r="PMZ274" s="52"/>
      <c r="PNA274" s="52"/>
      <c r="PNB274" s="52"/>
      <c r="PNC274" s="52"/>
      <c r="PND274" s="52"/>
      <c r="PNE274" s="52"/>
      <c r="PNF274" s="52"/>
      <c r="PNG274" s="52"/>
      <c r="PNH274" s="52"/>
      <c r="PNI274" s="52"/>
      <c r="PNJ274" s="52"/>
      <c r="PNK274" s="52"/>
      <c r="PNL274" s="52"/>
      <c r="PNM274" s="52"/>
      <c r="PNN274" s="52"/>
      <c r="PNO274" s="52"/>
      <c r="PNP274" s="52"/>
      <c r="PNQ274" s="52"/>
      <c r="PNR274" s="52"/>
      <c r="PNS274" s="52"/>
      <c r="PNT274" s="52"/>
      <c r="PNU274" s="52"/>
      <c r="PNV274" s="52"/>
      <c r="PNW274" s="52"/>
      <c r="PNX274" s="52"/>
      <c r="PNY274" s="52"/>
      <c r="PNZ274" s="52"/>
      <c r="POA274" s="52"/>
      <c r="POB274" s="52"/>
      <c r="POC274" s="52"/>
      <c r="POD274" s="52"/>
      <c r="POE274" s="52"/>
      <c r="POF274" s="52"/>
      <c r="POG274" s="52"/>
      <c r="POH274" s="52"/>
      <c r="POI274" s="52"/>
      <c r="POJ274" s="52"/>
      <c r="POK274" s="52"/>
      <c r="POL274" s="52"/>
      <c r="POM274" s="52"/>
      <c r="PON274" s="52"/>
      <c r="POO274" s="52"/>
      <c r="POP274" s="52"/>
      <c r="POQ274" s="52"/>
      <c r="POR274" s="52"/>
      <c r="POS274" s="52"/>
      <c r="POT274" s="52"/>
      <c r="POU274" s="52"/>
      <c r="POV274" s="52"/>
      <c r="POW274" s="52"/>
      <c r="POX274" s="52"/>
      <c r="POY274" s="52"/>
      <c r="POZ274" s="52"/>
      <c r="PPA274" s="52"/>
      <c r="PPB274" s="52"/>
      <c r="PPC274" s="52"/>
      <c r="PPD274" s="52"/>
      <c r="PPE274" s="52"/>
      <c r="PPF274" s="52"/>
      <c r="PPG274" s="52"/>
      <c r="PPH274" s="52"/>
      <c r="PPI274" s="52"/>
      <c r="PPJ274" s="52"/>
      <c r="PPK274" s="52"/>
      <c r="PPL274" s="52"/>
      <c r="PPM274" s="52"/>
      <c r="PPN274" s="52"/>
      <c r="PPO274" s="52"/>
      <c r="PPP274" s="52"/>
      <c r="PPQ274" s="52"/>
      <c r="PPR274" s="52"/>
      <c r="PPS274" s="52"/>
      <c r="PPT274" s="52"/>
      <c r="PPU274" s="52"/>
      <c r="PPV274" s="52"/>
      <c r="PPW274" s="52"/>
      <c r="PPX274" s="52"/>
      <c r="PPY274" s="52"/>
      <c r="PPZ274" s="52"/>
      <c r="PQA274" s="52"/>
      <c r="PQB274" s="52"/>
      <c r="PQC274" s="52"/>
      <c r="PQD274" s="52"/>
      <c r="PQE274" s="52"/>
      <c r="PQF274" s="52"/>
      <c r="PQG274" s="52"/>
      <c r="PQH274" s="52"/>
      <c r="PQI274" s="52"/>
      <c r="PQJ274" s="52"/>
      <c r="PQK274" s="52"/>
      <c r="PQL274" s="52"/>
      <c r="PQM274" s="52"/>
      <c r="PQN274" s="52"/>
      <c r="PQO274" s="52"/>
      <c r="PQP274" s="52"/>
      <c r="PQQ274" s="52"/>
      <c r="PQR274" s="52"/>
      <c r="PQS274" s="52"/>
      <c r="PQT274" s="52"/>
      <c r="PQU274" s="52"/>
      <c r="PQV274" s="52"/>
      <c r="PQW274" s="52"/>
      <c r="PQX274" s="52"/>
      <c r="PQY274" s="52"/>
      <c r="PQZ274" s="52"/>
      <c r="PRA274" s="52"/>
      <c r="PRB274" s="52"/>
      <c r="PRC274" s="52"/>
      <c r="PRD274" s="52"/>
      <c r="PRE274" s="52"/>
      <c r="PRF274" s="52"/>
      <c r="PRG274" s="52"/>
      <c r="PRH274" s="52"/>
      <c r="PRI274" s="52"/>
      <c r="PRJ274" s="52"/>
      <c r="PRK274" s="52"/>
      <c r="PRL274" s="52"/>
      <c r="PRM274" s="52"/>
      <c r="PRN274" s="52"/>
      <c r="PRO274" s="52"/>
      <c r="PRP274" s="52"/>
      <c r="PRQ274" s="52"/>
      <c r="PRR274" s="52"/>
      <c r="PRS274" s="52"/>
      <c r="PRT274" s="52"/>
      <c r="PRU274" s="52"/>
      <c r="PRV274" s="52"/>
      <c r="PRW274" s="52"/>
      <c r="PRX274" s="52"/>
      <c r="PRY274" s="52"/>
      <c r="PRZ274" s="52"/>
      <c r="PSA274" s="52"/>
      <c r="PSB274" s="52"/>
      <c r="PSC274" s="52"/>
      <c r="PSD274" s="52"/>
      <c r="PSE274" s="52"/>
      <c r="PSF274" s="52"/>
      <c r="PSG274" s="52"/>
      <c r="PSH274" s="52"/>
      <c r="PSI274" s="52"/>
      <c r="PSJ274" s="52"/>
      <c r="PSK274" s="52"/>
      <c r="PSL274" s="52"/>
      <c r="PSM274" s="52"/>
      <c r="PSN274" s="52"/>
      <c r="PSO274" s="52"/>
      <c r="PSP274" s="52"/>
      <c r="PSQ274" s="52"/>
      <c r="PSR274" s="52"/>
      <c r="PSS274" s="52"/>
      <c r="PST274" s="52"/>
      <c r="PSU274" s="52"/>
      <c r="PSV274" s="52"/>
      <c r="PSW274" s="52"/>
      <c r="PSX274" s="52"/>
      <c r="PSY274" s="52"/>
      <c r="PSZ274" s="52"/>
      <c r="PTA274" s="52"/>
      <c r="PTB274" s="52"/>
      <c r="PTC274" s="52"/>
      <c r="PTD274" s="52"/>
      <c r="PTE274" s="52"/>
      <c r="PTF274" s="52"/>
      <c r="PTG274" s="52"/>
      <c r="PTH274" s="52"/>
      <c r="PTI274" s="52"/>
      <c r="PTJ274" s="52"/>
      <c r="PTK274" s="52"/>
      <c r="PTL274" s="52"/>
      <c r="PTM274" s="52"/>
      <c r="PTN274" s="52"/>
      <c r="PTO274" s="52"/>
      <c r="PTP274" s="52"/>
      <c r="PTQ274" s="52"/>
      <c r="PTR274" s="52"/>
      <c r="PTS274" s="52"/>
      <c r="PTT274" s="52"/>
      <c r="PTU274" s="52"/>
      <c r="PTV274" s="52"/>
      <c r="PTW274" s="52"/>
      <c r="PTX274" s="52"/>
      <c r="PTY274" s="52"/>
      <c r="PTZ274" s="52"/>
      <c r="PUA274" s="52"/>
      <c r="PUB274" s="52"/>
      <c r="PUC274" s="52"/>
      <c r="PUD274" s="52"/>
      <c r="PUE274" s="52"/>
      <c r="PUF274" s="52"/>
      <c r="PUG274" s="52"/>
      <c r="PUH274" s="52"/>
      <c r="PUI274" s="52"/>
      <c r="PUJ274" s="52"/>
      <c r="PUK274" s="52"/>
      <c r="PUL274" s="52"/>
      <c r="PUM274" s="52"/>
      <c r="PUN274" s="52"/>
      <c r="PUO274" s="52"/>
      <c r="PUP274" s="52"/>
      <c r="PUQ274" s="52"/>
      <c r="PUR274" s="52"/>
      <c r="PUS274" s="52"/>
      <c r="PUT274" s="52"/>
      <c r="PUU274" s="52"/>
      <c r="PUV274" s="52"/>
      <c r="PUW274" s="52"/>
      <c r="PUX274" s="52"/>
      <c r="PUY274" s="52"/>
      <c r="PUZ274" s="52"/>
      <c r="PVA274" s="52"/>
      <c r="PVB274" s="52"/>
      <c r="PVC274" s="52"/>
      <c r="PVD274" s="52"/>
      <c r="PVE274" s="52"/>
      <c r="PVF274" s="52"/>
      <c r="PVG274" s="52"/>
      <c r="PVH274" s="52"/>
      <c r="PVI274" s="52"/>
      <c r="PVJ274" s="52"/>
      <c r="PVK274" s="52"/>
      <c r="PVL274" s="52"/>
      <c r="PVM274" s="52"/>
      <c r="PVN274" s="52"/>
      <c r="PVO274" s="52"/>
      <c r="PVP274" s="52"/>
      <c r="PVQ274" s="52"/>
      <c r="PVR274" s="52"/>
      <c r="PVS274" s="52"/>
      <c r="PVT274" s="52"/>
      <c r="PVU274" s="52"/>
      <c r="PVV274" s="52"/>
      <c r="PVW274" s="52"/>
      <c r="PVX274" s="52"/>
      <c r="PVY274" s="52"/>
      <c r="PVZ274" s="52"/>
      <c r="PWA274" s="52"/>
      <c r="PWB274" s="52"/>
      <c r="PWC274" s="52"/>
      <c r="PWD274" s="52"/>
      <c r="PWE274" s="52"/>
      <c r="PWF274" s="52"/>
      <c r="PWG274" s="52"/>
      <c r="PWH274" s="52"/>
      <c r="PWI274" s="52"/>
      <c r="PWJ274" s="52"/>
      <c r="PWK274" s="52"/>
      <c r="PWL274" s="52"/>
      <c r="PWM274" s="52"/>
      <c r="PWN274" s="52"/>
      <c r="PWO274" s="52"/>
      <c r="PWP274" s="52"/>
      <c r="PWQ274" s="52"/>
      <c r="PWR274" s="52"/>
      <c r="PWS274" s="52"/>
      <c r="PWT274" s="52"/>
      <c r="PWU274" s="52"/>
      <c r="PWV274" s="52"/>
      <c r="PWW274" s="52"/>
      <c r="PWX274" s="52"/>
      <c r="PWY274" s="52"/>
      <c r="PWZ274" s="52"/>
      <c r="PXA274" s="52"/>
      <c r="PXB274" s="52"/>
      <c r="PXC274" s="52"/>
      <c r="PXD274" s="52"/>
      <c r="PXE274" s="52"/>
      <c r="PXF274" s="52"/>
      <c r="PXG274" s="52"/>
      <c r="PXH274" s="52"/>
      <c r="PXI274" s="52"/>
      <c r="PXJ274" s="52"/>
      <c r="PXK274" s="52"/>
      <c r="PXL274" s="52"/>
      <c r="PXM274" s="52"/>
      <c r="PXN274" s="52"/>
      <c r="PXO274" s="52"/>
      <c r="PXP274" s="52"/>
      <c r="PXQ274" s="52"/>
      <c r="PXR274" s="52"/>
      <c r="PXS274" s="52"/>
      <c r="PXT274" s="52"/>
      <c r="PXU274" s="52"/>
      <c r="PXV274" s="52"/>
      <c r="PXW274" s="52"/>
      <c r="PXX274" s="52"/>
      <c r="PXY274" s="52"/>
      <c r="PXZ274" s="52"/>
      <c r="PYA274" s="52"/>
      <c r="PYB274" s="52"/>
      <c r="PYC274" s="52"/>
      <c r="PYD274" s="52"/>
      <c r="PYE274" s="52"/>
      <c r="PYF274" s="52"/>
      <c r="PYG274" s="52"/>
      <c r="PYH274" s="52"/>
      <c r="PYI274" s="52"/>
      <c r="PYJ274" s="52"/>
      <c r="PYK274" s="52"/>
      <c r="PYL274" s="52"/>
      <c r="PYM274" s="52"/>
      <c r="PYN274" s="52"/>
      <c r="PYO274" s="52"/>
      <c r="PYP274" s="52"/>
      <c r="PYQ274" s="52"/>
      <c r="PYR274" s="52"/>
      <c r="PYS274" s="52"/>
      <c r="PYT274" s="52"/>
      <c r="PYU274" s="52"/>
      <c r="PYV274" s="52"/>
      <c r="PYW274" s="52"/>
      <c r="PYX274" s="52"/>
      <c r="PYY274" s="52"/>
      <c r="PYZ274" s="52"/>
      <c r="PZA274" s="52"/>
      <c r="PZB274" s="52"/>
      <c r="PZC274" s="52"/>
      <c r="PZD274" s="52"/>
      <c r="PZE274" s="52"/>
      <c r="PZF274" s="52"/>
      <c r="PZG274" s="52"/>
      <c r="PZH274" s="52"/>
      <c r="PZI274" s="52"/>
      <c r="PZJ274" s="52"/>
      <c r="PZK274" s="52"/>
      <c r="PZL274" s="52"/>
      <c r="PZM274" s="52"/>
      <c r="PZN274" s="52"/>
      <c r="PZO274" s="52"/>
      <c r="PZP274" s="52"/>
      <c r="PZQ274" s="52"/>
      <c r="PZR274" s="52"/>
      <c r="PZS274" s="52"/>
      <c r="PZT274" s="52"/>
      <c r="PZU274" s="52"/>
      <c r="PZV274" s="52"/>
      <c r="PZW274" s="52"/>
      <c r="PZX274" s="52"/>
      <c r="PZY274" s="52"/>
      <c r="PZZ274" s="52"/>
      <c r="QAA274" s="52"/>
      <c r="QAB274" s="52"/>
      <c r="QAC274" s="52"/>
      <c r="QAD274" s="52"/>
      <c r="QAE274" s="52"/>
      <c r="QAF274" s="52"/>
      <c r="QAG274" s="52"/>
      <c r="QAH274" s="52"/>
      <c r="QAI274" s="52"/>
      <c r="QAJ274" s="52"/>
      <c r="QAK274" s="52"/>
      <c r="QAL274" s="52"/>
      <c r="QAM274" s="52"/>
      <c r="QAN274" s="52"/>
      <c r="QAO274" s="52"/>
      <c r="QAP274" s="52"/>
      <c r="QAQ274" s="52"/>
      <c r="QAR274" s="52"/>
      <c r="QAS274" s="52"/>
      <c r="QAT274" s="52"/>
      <c r="QAU274" s="52"/>
      <c r="QAV274" s="52"/>
      <c r="QAW274" s="52"/>
      <c r="QAX274" s="52"/>
      <c r="QAY274" s="52"/>
      <c r="QAZ274" s="52"/>
      <c r="QBA274" s="52"/>
      <c r="QBB274" s="52"/>
      <c r="QBC274" s="52"/>
      <c r="QBD274" s="52"/>
      <c r="QBE274" s="52"/>
      <c r="QBF274" s="52"/>
      <c r="QBG274" s="52"/>
      <c r="QBH274" s="52"/>
      <c r="QBI274" s="52"/>
      <c r="QBJ274" s="52"/>
      <c r="QBK274" s="52"/>
      <c r="QBL274" s="52"/>
      <c r="QBM274" s="52"/>
      <c r="QBN274" s="52"/>
      <c r="QBO274" s="52"/>
      <c r="QBP274" s="52"/>
      <c r="QBQ274" s="52"/>
      <c r="QBR274" s="52"/>
      <c r="QBS274" s="52"/>
      <c r="QBT274" s="52"/>
      <c r="QBU274" s="52"/>
      <c r="QBV274" s="52"/>
      <c r="QBW274" s="52"/>
      <c r="QBX274" s="52"/>
      <c r="QBY274" s="52"/>
      <c r="QBZ274" s="52"/>
      <c r="QCA274" s="52"/>
      <c r="QCB274" s="52"/>
      <c r="QCC274" s="52"/>
      <c r="QCD274" s="52"/>
      <c r="QCE274" s="52"/>
      <c r="QCF274" s="52"/>
      <c r="QCG274" s="52"/>
      <c r="QCH274" s="52"/>
      <c r="QCI274" s="52"/>
      <c r="QCJ274" s="52"/>
      <c r="QCK274" s="52"/>
      <c r="QCL274" s="52"/>
      <c r="QCM274" s="52"/>
      <c r="QCN274" s="52"/>
      <c r="QCO274" s="52"/>
      <c r="QCP274" s="52"/>
      <c r="QCQ274" s="52"/>
      <c r="QCR274" s="52"/>
      <c r="QCS274" s="52"/>
      <c r="QCT274" s="52"/>
      <c r="QCU274" s="52"/>
      <c r="QCV274" s="52"/>
      <c r="QCW274" s="52"/>
      <c r="QCX274" s="52"/>
      <c r="QCY274" s="52"/>
      <c r="QCZ274" s="52"/>
      <c r="QDA274" s="52"/>
      <c r="QDB274" s="52"/>
      <c r="QDC274" s="52"/>
      <c r="QDD274" s="52"/>
      <c r="QDE274" s="52"/>
      <c r="QDF274" s="52"/>
      <c r="QDG274" s="52"/>
      <c r="QDH274" s="52"/>
      <c r="QDI274" s="52"/>
      <c r="QDJ274" s="52"/>
      <c r="QDK274" s="52"/>
      <c r="QDL274" s="52"/>
      <c r="QDM274" s="52"/>
      <c r="QDN274" s="52"/>
      <c r="QDO274" s="52"/>
      <c r="QDP274" s="52"/>
      <c r="QDQ274" s="52"/>
      <c r="QDR274" s="52"/>
      <c r="QDS274" s="52"/>
      <c r="QDT274" s="52"/>
      <c r="QDU274" s="52"/>
      <c r="QDV274" s="52"/>
      <c r="QDW274" s="52"/>
      <c r="QDX274" s="52"/>
      <c r="QDY274" s="52"/>
      <c r="QDZ274" s="52"/>
      <c r="QEA274" s="52"/>
      <c r="QEB274" s="52"/>
      <c r="QEC274" s="52"/>
      <c r="QED274" s="52"/>
      <c r="QEE274" s="52"/>
      <c r="QEF274" s="52"/>
      <c r="QEG274" s="52"/>
      <c r="QEH274" s="52"/>
      <c r="QEI274" s="52"/>
      <c r="QEJ274" s="52"/>
      <c r="QEK274" s="52"/>
      <c r="QEL274" s="52"/>
      <c r="QEM274" s="52"/>
      <c r="QEN274" s="52"/>
      <c r="QEO274" s="52"/>
      <c r="QEP274" s="52"/>
      <c r="QEQ274" s="52"/>
      <c r="QER274" s="52"/>
      <c r="QES274" s="52"/>
      <c r="QET274" s="52"/>
      <c r="QEU274" s="52"/>
      <c r="QEV274" s="52"/>
      <c r="QEW274" s="52"/>
      <c r="QEX274" s="52"/>
      <c r="QEY274" s="52"/>
      <c r="QEZ274" s="52"/>
      <c r="QFA274" s="52"/>
      <c r="QFB274" s="52"/>
      <c r="QFC274" s="52"/>
      <c r="QFD274" s="52"/>
      <c r="QFE274" s="52"/>
      <c r="QFF274" s="52"/>
      <c r="QFG274" s="52"/>
      <c r="QFH274" s="52"/>
      <c r="QFI274" s="52"/>
      <c r="QFJ274" s="52"/>
      <c r="QFK274" s="52"/>
      <c r="QFL274" s="52"/>
      <c r="QFM274" s="52"/>
      <c r="QFN274" s="52"/>
      <c r="QFO274" s="52"/>
      <c r="QFP274" s="52"/>
      <c r="QFQ274" s="52"/>
      <c r="QFR274" s="52"/>
      <c r="QFS274" s="52"/>
      <c r="QFT274" s="52"/>
      <c r="QFU274" s="52"/>
      <c r="QFV274" s="52"/>
      <c r="QFW274" s="52"/>
      <c r="QFX274" s="52"/>
      <c r="QFY274" s="52"/>
      <c r="QFZ274" s="52"/>
      <c r="QGA274" s="52"/>
      <c r="QGB274" s="52"/>
      <c r="QGC274" s="52"/>
      <c r="QGD274" s="52"/>
      <c r="QGE274" s="52"/>
      <c r="QGF274" s="52"/>
      <c r="QGG274" s="52"/>
      <c r="QGH274" s="52"/>
      <c r="QGI274" s="52"/>
      <c r="QGJ274" s="52"/>
      <c r="QGK274" s="52"/>
      <c r="QGL274" s="52"/>
      <c r="QGM274" s="52"/>
      <c r="QGN274" s="52"/>
      <c r="QGO274" s="52"/>
      <c r="QGP274" s="52"/>
      <c r="QGQ274" s="52"/>
      <c r="QGR274" s="52"/>
      <c r="QGS274" s="52"/>
      <c r="QGT274" s="52"/>
      <c r="QGU274" s="52"/>
      <c r="QGV274" s="52"/>
      <c r="QGW274" s="52"/>
      <c r="QGX274" s="52"/>
      <c r="QGY274" s="52"/>
      <c r="QGZ274" s="52"/>
      <c r="QHA274" s="52"/>
      <c r="QHB274" s="52"/>
      <c r="QHC274" s="52"/>
      <c r="QHD274" s="52"/>
      <c r="QHE274" s="52"/>
      <c r="QHF274" s="52"/>
      <c r="QHG274" s="52"/>
      <c r="QHH274" s="52"/>
      <c r="QHI274" s="52"/>
      <c r="QHJ274" s="52"/>
      <c r="QHK274" s="52"/>
      <c r="QHL274" s="52"/>
      <c r="QHM274" s="52"/>
      <c r="QHN274" s="52"/>
      <c r="QHO274" s="52"/>
      <c r="QHP274" s="52"/>
      <c r="QHQ274" s="52"/>
      <c r="QHR274" s="52"/>
      <c r="QHS274" s="52"/>
      <c r="QHT274" s="52"/>
      <c r="QHU274" s="52"/>
      <c r="QHV274" s="52"/>
      <c r="QHW274" s="52"/>
      <c r="QHX274" s="52"/>
      <c r="QHY274" s="52"/>
      <c r="QHZ274" s="52"/>
      <c r="QIA274" s="52"/>
      <c r="QIB274" s="52"/>
      <c r="QIC274" s="52"/>
      <c r="QID274" s="52"/>
      <c r="QIE274" s="52"/>
      <c r="QIF274" s="52"/>
      <c r="QIG274" s="52"/>
      <c r="QIH274" s="52"/>
      <c r="QII274" s="52"/>
      <c r="QIJ274" s="52"/>
      <c r="QIK274" s="52"/>
      <c r="QIL274" s="52"/>
      <c r="QIM274" s="52"/>
      <c r="QIN274" s="52"/>
      <c r="QIO274" s="52"/>
      <c r="QIP274" s="52"/>
      <c r="QIQ274" s="52"/>
      <c r="QIR274" s="52"/>
      <c r="QIS274" s="52"/>
      <c r="QIT274" s="52"/>
      <c r="QIU274" s="52"/>
      <c r="QIV274" s="52"/>
      <c r="QIW274" s="52"/>
      <c r="QIX274" s="52"/>
      <c r="QIY274" s="52"/>
      <c r="QIZ274" s="52"/>
      <c r="QJA274" s="52"/>
      <c r="QJB274" s="52"/>
      <c r="QJC274" s="52"/>
      <c r="QJD274" s="52"/>
      <c r="QJE274" s="52"/>
      <c r="QJF274" s="52"/>
      <c r="QJG274" s="52"/>
      <c r="QJH274" s="52"/>
      <c r="QJI274" s="52"/>
      <c r="QJJ274" s="52"/>
      <c r="QJK274" s="52"/>
      <c r="QJL274" s="52"/>
      <c r="QJM274" s="52"/>
      <c r="QJN274" s="52"/>
      <c r="QJO274" s="52"/>
      <c r="QJP274" s="52"/>
      <c r="QJQ274" s="52"/>
      <c r="QJR274" s="52"/>
      <c r="QJS274" s="52"/>
      <c r="QJT274" s="52"/>
      <c r="QJU274" s="52"/>
      <c r="QJV274" s="52"/>
      <c r="QJW274" s="52"/>
      <c r="QJX274" s="52"/>
      <c r="QJY274" s="52"/>
      <c r="QJZ274" s="52"/>
      <c r="QKA274" s="52"/>
      <c r="QKB274" s="52"/>
      <c r="QKC274" s="52"/>
      <c r="QKD274" s="52"/>
      <c r="QKE274" s="52"/>
      <c r="QKF274" s="52"/>
      <c r="QKG274" s="52"/>
      <c r="QKH274" s="52"/>
      <c r="QKI274" s="52"/>
      <c r="QKJ274" s="52"/>
      <c r="QKK274" s="52"/>
      <c r="QKL274" s="52"/>
      <c r="QKM274" s="52"/>
      <c r="QKN274" s="52"/>
      <c r="QKO274" s="52"/>
      <c r="QKP274" s="52"/>
      <c r="QKQ274" s="52"/>
      <c r="QKR274" s="52"/>
      <c r="QKS274" s="52"/>
      <c r="QKT274" s="52"/>
      <c r="QKU274" s="52"/>
      <c r="QKV274" s="52"/>
      <c r="QKW274" s="52"/>
      <c r="QKX274" s="52"/>
      <c r="QKY274" s="52"/>
      <c r="QKZ274" s="52"/>
      <c r="QLA274" s="52"/>
      <c r="QLB274" s="52"/>
      <c r="QLC274" s="52"/>
      <c r="QLD274" s="52"/>
      <c r="QLE274" s="52"/>
      <c r="QLF274" s="52"/>
      <c r="QLG274" s="52"/>
      <c r="QLH274" s="52"/>
      <c r="QLI274" s="52"/>
      <c r="QLJ274" s="52"/>
      <c r="QLK274" s="52"/>
      <c r="QLL274" s="52"/>
      <c r="QLM274" s="52"/>
      <c r="QLN274" s="52"/>
      <c r="QLO274" s="52"/>
      <c r="QLP274" s="52"/>
      <c r="QLQ274" s="52"/>
      <c r="QLR274" s="52"/>
      <c r="QLS274" s="52"/>
      <c r="QLT274" s="52"/>
      <c r="QLU274" s="52"/>
      <c r="QLV274" s="52"/>
      <c r="QLW274" s="52"/>
      <c r="QLX274" s="52"/>
      <c r="QLY274" s="52"/>
      <c r="QLZ274" s="52"/>
      <c r="QMA274" s="52"/>
      <c r="QMB274" s="52"/>
      <c r="QMC274" s="52"/>
      <c r="QMD274" s="52"/>
      <c r="QME274" s="52"/>
      <c r="QMF274" s="52"/>
      <c r="QMG274" s="52"/>
      <c r="QMH274" s="52"/>
      <c r="QMI274" s="52"/>
      <c r="QMJ274" s="52"/>
      <c r="QMK274" s="52"/>
      <c r="QML274" s="52"/>
      <c r="QMM274" s="52"/>
      <c r="QMN274" s="52"/>
      <c r="QMO274" s="52"/>
      <c r="QMP274" s="52"/>
      <c r="QMQ274" s="52"/>
      <c r="QMR274" s="52"/>
      <c r="QMS274" s="52"/>
      <c r="QMT274" s="52"/>
      <c r="QMU274" s="52"/>
      <c r="QMV274" s="52"/>
      <c r="QMW274" s="52"/>
      <c r="QMX274" s="52"/>
      <c r="QMY274" s="52"/>
      <c r="QMZ274" s="52"/>
      <c r="QNA274" s="52"/>
      <c r="QNB274" s="52"/>
      <c r="QNC274" s="52"/>
      <c r="QND274" s="52"/>
      <c r="QNE274" s="52"/>
      <c r="QNF274" s="52"/>
      <c r="QNG274" s="52"/>
      <c r="QNH274" s="52"/>
      <c r="QNI274" s="52"/>
      <c r="QNJ274" s="52"/>
      <c r="QNK274" s="52"/>
      <c r="QNL274" s="52"/>
      <c r="QNM274" s="52"/>
      <c r="QNN274" s="52"/>
      <c r="QNO274" s="52"/>
      <c r="QNP274" s="52"/>
      <c r="QNQ274" s="52"/>
      <c r="QNR274" s="52"/>
      <c r="QNS274" s="52"/>
      <c r="QNT274" s="52"/>
      <c r="QNU274" s="52"/>
      <c r="QNV274" s="52"/>
      <c r="QNW274" s="52"/>
      <c r="QNX274" s="52"/>
      <c r="QNY274" s="52"/>
      <c r="QNZ274" s="52"/>
      <c r="QOA274" s="52"/>
      <c r="QOB274" s="52"/>
      <c r="QOC274" s="52"/>
      <c r="QOD274" s="52"/>
      <c r="QOE274" s="52"/>
      <c r="QOF274" s="52"/>
      <c r="QOG274" s="52"/>
      <c r="QOH274" s="52"/>
      <c r="QOI274" s="52"/>
      <c r="QOJ274" s="52"/>
      <c r="QOK274" s="52"/>
      <c r="QOL274" s="52"/>
      <c r="QOM274" s="52"/>
      <c r="QON274" s="52"/>
      <c r="QOO274" s="52"/>
      <c r="QOP274" s="52"/>
      <c r="QOQ274" s="52"/>
      <c r="QOR274" s="52"/>
      <c r="QOS274" s="52"/>
      <c r="QOT274" s="52"/>
      <c r="QOU274" s="52"/>
      <c r="QOV274" s="52"/>
      <c r="QOW274" s="52"/>
      <c r="QOX274" s="52"/>
      <c r="QOY274" s="52"/>
      <c r="QOZ274" s="52"/>
      <c r="QPA274" s="52"/>
      <c r="QPB274" s="52"/>
      <c r="QPC274" s="52"/>
      <c r="QPD274" s="52"/>
      <c r="QPE274" s="52"/>
      <c r="QPF274" s="52"/>
      <c r="QPG274" s="52"/>
      <c r="QPH274" s="52"/>
      <c r="QPI274" s="52"/>
      <c r="QPJ274" s="52"/>
      <c r="QPK274" s="52"/>
      <c r="QPL274" s="52"/>
      <c r="QPM274" s="52"/>
      <c r="QPN274" s="52"/>
      <c r="QPO274" s="52"/>
      <c r="QPP274" s="52"/>
      <c r="QPQ274" s="52"/>
      <c r="QPR274" s="52"/>
      <c r="QPS274" s="52"/>
      <c r="QPT274" s="52"/>
      <c r="QPU274" s="52"/>
      <c r="QPV274" s="52"/>
      <c r="QPW274" s="52"/>
      <c r="QPX274" s="52"/>
      <c r="QPY274" s="52"/>
      <c r="QPZ274" s="52"/>
      <c r="QQA274" s="52"/>
      <c r="QQB274" s="52"/>
      <c r="QQC274" s="52"/>
      <c r="QQD274" s="52"/>
      <c r="QQE274" s="52"/>
      <c r="QQF274" s="52"/>
      <c r="QQG274" s="52"/>
      <c r="QQH274" s="52"/>
      <c r="QQI274" s="52"/>
      <c r="QQJ274" s="52"/>
      <c r="QQK274" s="52"/>
      <c r="QQL274" s="52"/>
      <c r="QQM274" s="52"/>
      <c r="QQN274" s="52"/>
      <c r="QQO274" s="52"/>
      <c r="QQP274" s="52"/>
      <c r="QQQ274" s="52"/>
      <c r="QQR274" s="52"/>
      <c r="QQS274" s="52"/>
      <c r="QQT274" s="52"/>
      <c r="QQU274" s="52"/>
      <c r="QQV274" s="52"/>
      <c r="QQW274" s="52"/>
      <c r="QQX274" s="52"/>
      <c r="QQY274" s="52"/>
      <c r="QQZ274" s="52"/>
      <c r="QRA274" s="52"/>
      <c r="QRB274" s="52"/>
      <c r="QRC274" s="52"/>
      <c r="QRD274" s="52"/>
      <c r="QRE274" s="52"/>
      <c r="QRF274" s="52"/>
      <c r="QRG274" s="52"/>
      <c r="QRH274" s="52"/>
      <c r="QRI274" s="52"/>
      <c r="QRJ274" s="52"/>
      <c r="QRK274" s="52"/>
      <c r="QRL274" s="52"/>
      <c r="QRM274" s="52"/>
      <c r="QRN274" s="52"/>
      <c r="QRO274" s="52"/>
      <c r="QRP274" s="52"/>
      <c r="QRQ274" s="52"/>
      <c r="QRR274" s="52"/>
      <c r="QRS274" s="52"/>
      <c r="QRT274" s="52"/>
      <c r="QRU274" s="52"/>
      <c r="QRV274" s="52"/>
      <c r="QRW274" s="52"/>
      <c r="QRX274" s="52"/>
      <c r="QRY274" s="52"/>
      <c r="QRZ274" s="52"/>
      <c r="QSA274" s="52"/>
      <c r="QSB274" s="52"/>
      <c r="QSC274" s="52"/>
      <c r="QSD274" s="52"/>
      <c r="QSE274" s="52"/>
      <c r="QSF274" s="52"/>
      <c r="QSG274" s="52"/>
      <c r="QSH274" s="52"/>
      <c r="QSI274" s="52"/>
      <c r="QSJ274" s="52"/>
      <c r="QSK274" s="52"/>
      <c r="QSL274" s="52"/>
      <c r="QSM274" s="52"/>
      <c r="QSN274" s="52"/>
      <c r="QSO274" s="52"/>
      <c r="QSP274" s="52"/>
      <c r="QSQ274" s="52"/>
      <c r="QSR274" s="52"/>
      <c r="QSS274" s="52"/>
      <c r="QST274" s="52"/>
      <c r="QSU274" s="52"/>
      <c r="QSV274" s="52"/>
      <c r="QSW274" s="52"/>
      <c r="QSX274" s="52"/>
      <c r="QSY274" s="52"/>
      <c r="QSZ274" s="52"/>
      <c r="QTA274" s="52"/>
      <c r="QTB274" s="52"/>
      <c r="QTC274" s="52"/>
      <c r="QTD274" s="52"/>
      <c r="QTE274" s="52"/>
      <c r="QTF274" s="52"/>
      <c r="QTG274" s="52"/>
      <c r="QTH274" s="52"/>
      <c r="QTI274" s="52"/>
      <c r="QTJ274" s="52"/>
      <c r="QTK274" s="52"/>
      <c r="QTL274" s="52"/>
      <c r="QTM274" s="52"/>
      <c r="QTN274" s="52"/>
      <c r="QTO274" s="52"/>
      <c r="QTP274" s="52"/>
      <c r="QTQ274" s="52"/>
      <c r="QTR274" s="52"/>
      <c r="QTS274" s="52"/>
      <c r="QTT274" s="52"/>
      <c r="QTU274" s="52"/>
      <c r="QTV274" s="52"/>
      <c r="QTW274" s="52"/>
      <c r="QTX274" s="52"/>
      <c r="QTY274" s="52"/>
      <c r="QTZ274" s="52"/>
      <c r="QUA274" s="52"/>
      <c r="QUB274" s="52"/>
      <c r="QUC274" s="52"/>
      <c r="QUD274" s="52"/>
      <c r="QUE274" s="52"/>
      <c r="QUF274" s="52"/>
      <c r="QUG274" s="52"/>
      <c r="QUH274" s="52"/>
      <c r="QUI274" s="52"/>
      <c r="QUJ274" s="52"/>
      <c r="QUK274" s="52"/>
      <c r="QUL274" s="52"/>
      <c r="QUM274" s="52"/>
      <c r="QUN274" s="52"/>
      <c r="QUO274" s="52"/>
      <c r="QUP274" s="52"/>
      <c r="QUQ274" s="52"/>
      <c r="QUR274" s="52"/>
      <c r="QUS274" s="52"/>
      <c r="QUT274" s="52"/>
      <c r="QUU274" s="52"/>
      <c r="QUV274" s="52"/>
      <c r="QUW274" s="52"/>
      <c r="QUX274" s="52"/>
      <c r="QUY274" s="52"/>
      <c r="QUZ274" s="52"/>
      <c r="QVA274" s="52"/>
      <c r="QVB274" s="52"/>
      <c r="QVC274" s="52"/>
      <c r="QVD274" s="52"/>
      <c r="QVE274" s="52"/>
      <c r="QVF274" s="52"/>
      <c r="QVG274" s="52"/>
      <c r="QVH274" s="52"/>
      <c r="QVI274" s="52"/>
      <c r="QVJ274" s="52"/>
      <c r="QVK274" s="52"/>
      <c r="QVL274" s="52"/>
      <c r="QVM274" s="52"/>
      <c r="QVN274" s="52"/>
      <c r="QVO274" s="52"/>
      <c r="QVP274" s="52"/>
      <c r="QVQ274" s="52"/>
      <c r="QVR274" s="52"/>
      <c r="QVS274" s="52"/>
      <c r="QVT274" s="52"/>
      <c r="QVU274" s="52"/>
      <c r="QVV274" s="52"/>
      <c r="QVW274" s="52"/>
      <c r="QVX274" s="52"/>
      <c r="QVY274" s="52"/>
      <c r="QVZ274" s="52"/>
      <c r="QWA274" s="52"/>
      <c r="QWB274" s="52"/>
      <c r="QWC274" s="52"/>
      <c r="QWD274" s="52"/>
      <c r="QWE274" s="52"/>
      <c r="QWF274" s="52"/>
      <c r="QWG274" s="52"/>
      <c r="QWH274" s="52"/>
      <c r="QWI274" s="52"/>
      <c r="QWJ274" s="52"/>
      <c r="QWK274" s="52"/>
      <c r="QWL274" s="52"/>
      <c r="QWM274" s="52"/>
      <c r="QWN274" s="52"/>
      <c r="QWO274" s="52"/>
      <c r="QWP274" s="52"/>
      <c r="QWQ274" s="52"/>
      <c r="QWR274" s="52"/>
      <c r="QWS274" s="52"/>
      <c r="QWT274" s="52"/>
      <c r="QWU274" s="52"/>
      <c r="QWV274" s="52"/>
      <c r="QWW274" s="52"/>
      <c r="QWX274" s="52"/>
      <c r="QWY274" s="52"/>
      <c r="QWZ274" s="52"/>
      <c r="QXA274" s="52"/>
      <c r="QXB274" s="52"/>
      <c r="QXC274" s="52"/>
      <c r="QXD274" s="52"/>
      <c r="QXE274" s="52"/>
      <c r="QXF274" s="52"/>
      <c r="QXG274" s="52"/>
      <c r="QXH274" s="52"/>
      <c r="QXI274" s="52"/>
      <c r="QXJ274" s="52"/>
      <c r="QXK274" s="52"/>
      <c r="QXL274" s="52"/>
      <c r="QXM274" s="52"/>
      <c r="QXN274" s="52"/>
      <c r="QXO274" s="52"/>
      <c r="QXP274" s="52"/>
      <c r="QXQ274" s="52"/>
      <c r="QXR274" s="52"/>
      <c r="QXS274" s="52"/>
      <c r="QXT274" s="52"/>
      <c r="QXU274" s="52"/>
      <c r="QXV274" s="52"/>
      <c r="QXW274" s="52"/>
      <c r="QXX274" s="52"/>
      <c r="QXY274" s="52"/>
      <c r="QXZ274" s="52"/>
      <c r="QYA274" s="52"/>
      <c r="QYB274" s="52"/>
      <c r="QYC274" s="52"/>
      <c r="QYD274" s="52"/>
      <c r="QYE274" s="52"/>
      <c r="QYF274" s="52"/>
      <c r="QYG274" s="52"/>
      <c r="QYH274" s="52"/>
      <c r="QYI274" s="52"/>
      <c r="QYJ274" s="52"/>
      <c r="QYK274" s="52"/>
      <c r="QYL274" s="52"/>
      <c r="QYM274" s="52"/>
      <c r="QYN274" s="52"/>
      <c r="QYO274" s="52"/>
      <c r="QYP274" s="52"/>
      <c r="QYQ274" s="52"/>
      <c r="QYR274" s="52"/>
      <c r="QYS274" s="52"/>
      <c r="QYT274" s="52"/>
      <c r="QYU274" s="52"/>
      <c r="QYV274" s="52"/>
      <c r="QYW274" s="52"/>
      <c r="QYX274" s="52"/>
      <c r="QYY274" s="52"/>
      <c r="QYZ274" s="52"/>
      <c r="QZA274" s="52"/>
      <c r="QZB274" s="52"/>
      <c r="QZC274" s="52"/>
      <c r="QZD274" s="52"/>
      <c r="QZE274" s="52"/>
      <c r="QZF274" s="52"/>
      <c r="QZG274" s="52"/>
      <c r="QZH274" s="52"/>
      <c r="QZI274" s="52"/>
      <c r="QZJ274" s="52"/>
      <c r="QZK274" s="52"/>
      <c r="QZL274" s="52"/>
      <c r="QZM274" s="52"/>
      <c r="QZN274" s="52"/>
      <c r="QZO274" s="52"/>
      <c r="QZP274" s="52"/>
      <c r="QZQ274" s="52"/>
      <c r="QZR274" s="52"/>
      <c r="QZS274" s="52"/>
      <c r="QZT274" s="52"/>
      <c r="QZU274" s="52"/>
      <c r="QZV274" s="52"/>
      <c r="QZW274" s="52"/>
      <c r="QZX274" s="52"/>
      <c r="QZY274" s="52"/>
      <c r="QZZ274" s="52"/>
      <c r="RAA274" s="52"/>
      <c r="RAB274" s="52"/>
      <c r="RAC274" s="52"/>
      <c r="RAD274" s="52"/>
      <c r="RAE274" s="52"/>
      <c r="RAF274" s="52"/>
      <c r="RAG274" s="52"/>
      <c r="RAH274" s="52"/>
      <c r="RAI274" s="52"/>
      <c r="RAJ274" s="52"/>
      <c r="RAK274" s="52"/>
      <c r="RAL274" s="52"/>
      <c r="RAM274" s="52"/>
      <c r="RAN274" s="52"/>
      <c r="RAO274" s="52"/>
      <c r="RAP274" s="52"/>
      <c r="RAQ274" s="52"/>
      <c r="RAR274" s="52"/>
      <c r="RAS274" s="52"/>
      <c r="RAT274" s="52"/>
      <c r="RAU274" s="52"/>
      <c r="RAV274" s="52"/>
      <c r="RAW274" s="52"/>
      <c r="RAX274" s="52"/>
      <c r="RAY274" s="52"/>
      <c r="RAZ274" s="52"/>
      <c r="RBA274" s="52"/>
      <c r="RBB274" s="52"/>
      <c r="RBC274" s="52"/>
      <c r="RBD274" s="52"/>
      <c r="RBE274" s="52"/>
      <c r="RBF274" s="52"/>
      <c r="RBG274" s="52"/>
      <c r="RBH274" s="52"/>
      <c r="RBI274" s="52"/>
      <c r="RBJ274" s="52"/>
      <c r="RBK274" s="52"/>
      <c r="RBL274" s="52"/>
      <c r="RBM274" s="52"/>
      <c r="RBN274" s="52"/>
      <c r="RBO274" s="52"/>
      <c r="RBP274" s="52"/>
      <c r="RBQ274" s="52"/>
      <c r="RBR274" s="52"/>
      <c r="RBS274" s="52"/>
      <c r="RBT274" s="52"/>
      <c r="RBU274" s="52"/>
      <c r="RBV274" s="52"/>
      <c r="RBW274" s="52"/>
      <c r="RBX274" s="52"/>
      <c r="RBY274" s="52"/>
      <c r="RBZ274" s="52"/>
      <c r="RCA274" s="52"/>
      <c r="RCB274" s="52"/>
      <c r="RCC274" s="52"/>
      <c r="RCD274" s="52"/>
      <c r="RCE274" s="52"/>
      <c r="RCF274" s="52"/>
      <c r="RCG274" s="52"/>
      <c r="RCH274" s="52"/>
      <c r="RCI274" s="52"/>
      <c r="RCJ274" s="52"/>
      <c r="RCK274" s="52"/>
      <c r="RCL274" s="52"/>
      <c r="RCM274" s="52"/>
      <c r="RCN274" s="52"/>
      <c r="RCO274" s="52"/>
      <c r="RCP274" s="52"/>
      <c r="RCQ274" s="52"/>
      <c r="RCR274" s="52"/>
      <c r="RCS274" s="52"/>
      <c r="RCT274" s="52"/>
      <c r="RCU274" s="52"/>
      <c r="RCV274" s="52"/>
      <c r="RCW274" s="52"/>
      <c r="RCX274" s="52"/>
      <c r="RCY274" s="52"/>
      <c r="RCZ274" s="52"/>
      <c r="RDA274" s="52"/>
      <c r="RDB274" s="52"/>
      <c r="RDC274" s="52"/>
      <c r="RDD274" s="52"/>
      <c r="RDE274" s="52"/>
      <c r="RDF274" s="52"/>
      <c r="RDG274" s="52"/>
      <c r="RDH274" s="52"/>
      <c r="RDI274" s="52"/>
      <c r="RDJ274" s="52"/>
      <c r="RDK274" s="52"/>
      <c r="RDL274" s="52"/>
      <c r="RDM274" s="52"/>
      <c r="RDN274" s="52"/>
      <c r="RDO274" s="52"/>
      <c r="RDP274" s="52"/>
      <c r="RDQ274" s="52"/>
      <c r="RDR274" s="52"/>
      <c r="RDS274" s="52"/>
      <c r="RDT274" s="52"/>
      <c r="RDU274" s="52"/>
      <c r="RDV274" s="52"/>
      <c r="RDW274" s="52"/>
      <c r="RDX274" s="52"/>
      <c r="RDY274" s="52"/>
      <c r="RDZ274" s="52"/>
      <c r="REA274" s="52"/>
      <c r="REB274" s="52"/>
      <c r="REC274" s="52"/>
      <c r="RED274" s="52"/>
      <c r="REE274" s="52"/>
      <c r="REF274" s="52"/>
      <c r="REG274" s="52"/>
      <c r="REH274" s="52"/>
      <c r="REI274" s="52"/>
      <c r="REJ274" s="52"/>
      <c r="REK274" s="52"/>
      <c r="REL274" s="52"/>
      <c r="REM274" s="52"/>
      <c r="REN274" s="52"/>
      <c r="REO274" s="52"/>
      <c r="REP274" s="52"/>
      <c r="REQ274" s="52"/>
      <c r="RER274" s="52"/>
      <c r="RES274" s="52"/>
      <c r="RET274" s="52"/>
      <c r="REU274" s="52"/>
      <c r="REV274" s="52"/>
      <c r="REW274" s="52"/>
      <c r="REX274" s="52"/>
      <c r="REY274" s="52"/>
      <c r="REZ274" s="52"/>
      <c r="RFA274" s="52"/>
      <c r="RFB274" s="52"/>
      <c r="RFC274" s="52"/>
      <c r="RFD274" s="52"/>
      <c r="RFE274" s="52"/>
      <c r="RFF274" s="52"/>
      <c r="RFG274" s="52"/>
      <c r="RFH274" s="52"/>
      <c r="RFI274" s="52"/>
      <c r="RFJ274" s="52"/>
      <c r="RFK274" s="52"/>
      <c r="RFL274" s="52"/>
      <c r="RFM274" s="52"/>
      <c r="RFN274" s="52"/>
      <c r="RFO274" s="52"/>
      <c r="RFP274" s="52"/>
      <c r="RFQ274" s="52"/>
      <c r="RFR274" s="52"/>
      <c r="RFS274" s="52"/>
      <c r="RFT274" s="52"/>
      <c r="RFU274" s="52"/>
      <c r="RFV274" s="52"/>
      <c r="RFW274" s="52"/>
      <c r="RFX274" s="52"/>
      <c r="RFY274" s="52"/>
      <c r="RFZ274" s="52"/>
      <c r="RGA274" s="52"/>
      <c r="RGB274" s="52"/>
      <c r="RGC274" s="52"/>
      <c r="RGD274" s="52"/>
      <c r="RGE274" s="52"/>
      <c r="RGF274" s="52"/>
      <c r="RGG274" s="52"/>
      <c r="RGH274" s="52"/>
      <c r="RGI274" s="52"/>
      <c r="RGJ274" s="52"/>
      <c r="RGK274" s="52"/>
      <c r="RGL274" s="52"/>
      <c r="RGM274" s="52"/>
      <c r="RGN274" s="52"/>
      <c r="RGO274" s="52"/>
      <c r="RGP274" s="52"/>
      <c r="RGQ274" s="52"/>
      <c r="RGR274" s="52"/>
      <c r="RGS274" s="52"/>
      <c r="RGT274" s="52"/>
      <c r="RGU274" s="52"/>
      <c r="RGV274" s="52"/>
      <c r="RGW274" s="52"/>
      <c r="RGX274" s="52"/>
      <c r="RGY274" s="52"/>
      <c r="RGZ274" s="52"/>
      <c r="RHA274" s="52"/>
      <c r="RHB274" s="52"/>
      <c r="RHC274" s="52"/>
      <c r="RHD274" s="52"/>
      <c r="RHE274" s="52"/>
      <c r="RHF274" s="52"/>
      <c r="RHG274" s="52"/>
      <c r="RHH274" s="52"/>
      <c r="RHI274" s="52"/>
      <c r="RHJ274" s="52"/>
      <c r="RHK274" s="52"/>
      <c r="RHL274" s="52"/>
      <c r="RHM274" s="52"/>
      <c r="RHN274" s="52"/>
      <c r="RHO274" s="52"/>
      <c r="RHP274" s="52"/>
      <c r="RHQ274" s="52"/>
      <c r="RHR274" s="52"/>
      <c r="RHS274" s="52"/>
      <c r="RHT274" s="52"/>
      <c r="RHU274" s="52"/>
      <c r="RHV274" s="52"/>
      <c r="RHW274" s="52"/>
      <c r="RHX274" s="52"/>
      <c r="RHY274" s="52"/>
      <c r="RHZ274" s="52"/>
      <c r="RIA274" s="52"/>
      <c r="RIB274" s="52"/>
      <c r="RIC274" s="52"/>
      <c r="RID274" s="52"/>
      <c r="RIE274" s="52"/>
      <c r="RIF274" s="52"/>
      <c r="RIG274" s="52"/>
      <c r="RIH274" s="52"/>
      <c r="RII274" s="52"/>
      <c r="RIJ274" s="52"/>
      <c r="RIK274" s="52"/>
      <c r="RIL274" s="52"/>
      <c r="RIM274" s="52"/>
      <c r="RIN274" s="52"/>
      <c r="RIO274" s="52"/>
      <c r="RIP274" s="52"/>
      <c r="RIQ274" s="52"/>
      <c r="RIR274" s="52"/>
      <c r="RIS274" s="52"/>
      <c r="RIT274" s="52"/>
      <c r="RIU274" s="52"/>
      <c r="RIV274" s="52"/>
      <c r="RIW274" s="52"/>
      <c r="RIX274" s="52"/>
      <c r="RIY274" s="52"/>
      <c r="RIZ274" s="52"/>
      <c r="RJA274" s="52"/>
      <c r="RJB274" s="52"/>
      <c r="RJC274" s="52"/>
      <c r="RJD274" s="52"/>
      <c r="RJE274" s="52"/>
      <c r="RJF274" s="52"/>
      <c r="RJG274" s="52"/>
      <c r="RJH274" s="52"/>
      <c r="RJI274" s="52"/>
      <c r="RJJ274" s="52"/>
      <c r="RJK274" s="52"/>
      <c r="RJL274" s="52"/>
      <c r="RJM274" s="52"/>
      <c r="RJN274" s="52"/>
      <c r="RJO274" s="52"/>
      <c r="RJP274" s="52"/>
      <c r="RJQ274" s="52"/>
      <c r="RJR274" s="52"/>
      <c r="RJS274" s="52"/>
      <c r="RJT274" s="52"/>
      <c r="RJU274" s="52"/>
      <c r="RJV274" s="52"/>
      <c r="RJW274" s="52"/>
      <c r="RJX274" s="52"/>
      <c r="RJY274" s="52"/>
      <c r="RJZ274" s="52"/>
      <c r="RKA274" s="52"/>
      <c r="RKB274" s="52"/>
      <c r="RKC274" s="52"/>
      <c r="RKD274" s="52"/>
      <c r="RKE274" s="52"/>
      <c r="RKF274" s="52"/>
      <c r="RKG274" s="52"/>
      <c r="RKH274" s="52"/>
      <c r="RKI274" s="52"/>
      <c r="RKJ274" s="52"/>
      <c r="RKK274" s="52"/>
      <c r="RKL274" s="52"/>
      <c r="RKM274" s="52"/>
      <c r="RKN274" s="52"/>
      <c r="RKO274" s="52"/>
      <c r="RKP274" s="52"/>
      <c r="RKQ274" s="52"/>
      <c r="RKR274" s="52"/>
      <c r="RKS274" s="52"/>
      <c r="RKT274" s="52"/>
      <c r="RKU274" s="52"/>
      <c r="RKV274" s="52"/>
      <c r="RKW274" s="52"/>
      <c r="RKX274" s="52"/>
      <c r="RKY274" s="52"/>
      <c r="RKZ274" s="52"/>
      <c r="RLA274" s="52"/>
      <c r="RLB274" s="52"/>
      <c r="RLC274" s="52"/>
      <c r="RLD274" s="52"/>
      <c r="RLE274" s="52"/>
      <c r="RLF274" s="52"/>
      <c r="RLG274" s="52"/>
      <c r="RLH274" s="52"/>
      <c r="RLI274" s="52"/>
      <c r="RLJ274" s="52"/>
      <c r="RLK274" s="52"/>
      <c r="RLL274" s="52"/>
      <c r="RLM274" s="52"/>
      <c r="RLN274" s="52"/>
      <c r="RLO274" s="52"/>
      <c r="RLP274" s="52"/>
      <c r="RLQ274" s="52"/>
      <c r="RLR274" s="52"/>
      <c r="RLS274" s="52"/>
      <c r="RLT274" s="52"/>
      <c r="RLU274" s="52"/>
      <c r="RLV274" s="52"/>
      <c r="RLW274" s="52"/>
      <c r="RLX274" s="52"/>
      <c r="RLY274" s="52"/>
      <c r="RLZ274" s="52"/>
      <c r="RMA274" s="52"/>
      <c r="RMB274" s="52"/>
      <c r="RMC274" s="52"/>
      <c r="RMD274" s="52"/>
      <c r="RME274" s="52"/>
      <c r="RMF274" s="52"/>
      <c r="RMG274" s="52"/>
      <c r="RMH274" s="52"/>
      <c r="RMI274" s="52"/>
      <c r="RMJ274" s="52"/>
      <c r="RMK274" s="52"/>
      <c r="RML274" s="52"/>
      <c r="RMM274" s="52"/>
      <c r="RMN274" s="52"/>
      <c r="RMO274" s="52"/>
      <c r="RMP274" s="52"/>
      <c r="RMQ274" s="52"/>
      <c r="RMR274" s="52"/>
      <c r="RMS274" s="52"/>
      <c r="RMT274" s="52"/>
      <c r="RMU274" s="52"/>
      <c r="RMV274" s="52"/>
      <c r="RMW274" s="52"/>
      <c r="RMX274" s="52"/>
      <c r="RMY274" s="52"/>
      <c r="RMZ274" s="52"/>
      <c r="RNA274" s="52"/>
      <c r="RNB274" s="52"/>
      <c r="RNC274" s="52"/>
      <c r="RND274" s="52"/>
      <c r="RNE274" s="52"/>
      <c r="RNF274" s="52"/>
      <c r="RNG274" s="52"/>
      <c r="RNH274" s="52"/>
      <c r="RNI274" s="52"/>
      <c r="RNJ274" s="52"/>
      <c r="RNK274" s="52"/>
      <c r="RNL274" s="52"/>
      <c r="RNM274" s="52"/>
      <c r="RNN274" s="52"/>
      <c r="RNO274" s="52"/>
      <c r="RNP274" s="52"/>
      <c r="RNQ274" s="52"/>
      <c r="RNR274" s="52"/>
      <c r="RNS274" s="52"/>
      <c r="RNT274" s="52"/>
      <c r="RNU274" s="52"/>
      <c r="RNV274" s="52"/>
      <c r="RNW274" s="52"/>
      <c r="RNX274" s="52"/>
      <c r="RNY274" s="52"/>
      <c r="RNZ274" s="52"/>
      <c r="ROA274" s="52"/>
      <c r="ROB274" s="52"/>
      <c r="ROC274" s="52"/>
      <c r="ROD274" s="52"/>
      <c r="ROE274" s="52"/>
      <c r="ROF274" s="52"/>
      <c r="ROG274" s="52"/>
      <c r="ROH274" s="52"/>
      <c r="ROI274" s="52"/>
      <c r="ROJ274" s="52"/>
      <c r="ROK274" s="52"/>
      <c r="ROL274" s="52"/>
      <c r="ROM274" s="52"/>
      <c r="RON274" s="52"/>
      <c r="ROO274" s="52"/>
      <c r="ROP274" s="52"/>
      <c r="ROQ274" s="52"/>
      <c r="ROR274" s="52"/>
      <c r="ROS274" s="52"/>
      <c r="ROT274" s="52"/>
      <c r="ROU274" s="52"/>
      <c r="ROV274" s="52"/>
      <c r="ROW274" s="52"/>
      <c r="ROX274" s="52"/>
      <c r="ROY274" s="52"/>
      <c r="ROZ274" s="52"/>
      <c r="RPA274" s="52"/>
      <c r="RPB274" s="52"/>
      <c r="RPC274" s="52"/>
      <c r="RPD274" s="52"/>
      <c r="RPE274" s="52"/>
      <c r="RPF274" s="52"/>
      <c r="RPG274" s="52"/>
      <c r="RPH274" s="52"/>
      <c r="RPI274" s="52"/>
      <c r="RPJ274" s="52"/>
      <c r="RPK274" s="52"/>
      <c r="RPL274" s="52"/>
      <c r="RPM274" s="52"/>
      <c r="RPN274" s="52"/>
      <c r="RPO274" s="52"/>
      <c r="RPP274" s="52"/>
      <c r="RPQ274" s="52"/>
      <c r="RPR274" s="52"/>
      <c r="RPS274" s="52"/>
      <c r="RPT274" s="52"/>
      <c r="RPU274" s="52"/>
      <c r="RPV274" s="52"/>
      <c r="RPW274" s="52"/>
      <c r="RPX274" s="52"/>
      <c r="RPY274" s="52"/>
      <c r="RPZ274" s="52"/>
      <c r="RQA274" s="52"/>
      <c r="RQB274" s="52"/>
      <c r="RQC274" s="52"/>
      <c r="RQD274" s="52"/>
      <c r="RQE274" s="52"/>
      <c r="RQF274" s="52"/>
      <c r="RQG274" s="52"/>
      <c r="RQH274" s="52"/>
      <c r="RQI274" s="52"/>
      <c r="RQJ274" s="52"/>
      <c r="RQK274" s="52"/>
      <c r="RQL274" s="52"/>
      <c r="RQM274" s="52"/>
      <c r="RQN274" s="52"/>
      <c r="RQO274" s="52"/>
      <c r="RQP274" s="52"/>
      <c r="RQQ274" s="52"/>
      <c r="RQR274" s="52"/>
      <c r="RQS274" s="52"/>
      <c r="RQT274" s="52"/>
      <c r="RQU274" s="52"/>
      <c r="RQV274" s="52"/>
      <c r="RQW274" s="52"/>
      <c r="RQX274" s="52"/>
      <c r="RQY274" s="52"/>
      <c r="RQZ274" s="52"/>
      <c r="RRA274" s="52"/>
      <c r="RRB274" s="52"/>
      <c r="RRC274" s="52"/>
      <c r="RRD274" s="52"/>
      <c r="RRE274" s="52"/>
      <c r="RRF274" s="52"/>
      <c r="RRG274" s="52"/>
      <c r="RRH274" s="52"/>
      <c r="RRI274" s="52"/>
      <c r="RRJ274" s="52"/>
      <c r="RRK274" s="52"/>
      <c r="RRL274" s="52"/>
      <c r="RRM274" s="52"/>
      <c r="RRN274" s="52"/>
      <c r="RRO274" s="52"/>
      <c r="RRP274" s="52"/>
      <c r="RRQ274" s="52"/>
      <c r="RRR274" s="52"/>
      <c r="RRS274" s="52"/>
      <c r="RRT274" s="52"/>
      <c r="RRU274" s="52"/>
      <c r="RRV274" s="52"/>
      <c r="RRW274" s="52"/>
      <c r="RRX274" s="52"/>
      <c r="RRY274" s="52"/>
      <c r="RRZ274" s="52"/>
      <c r="RSA274" s="52"/>
      <c r="RSB274" s="52"/>
      <c r="RSC274" s="52"/>
      <c r="RSD274" s="52"/>
      <c r="RSE274" s="52"/>
      <c r="RSF274" s="52"/>
      <c r="RSG274" s="52"/>
      <c r="RSH274" s="52"/>
      <c r="RSI274" s="52"/>
      <c r="RSJ274" s="52"/>
      <c r="RSK274" s="52"/>
      <c r="RSL274" s="52"/>
      <c r="RSM274" s="52"/>
      <c r="RSN274" s="52"/>
      <c r="RSO274" s="52"/>
      <c r="RSP274" s="52"/>
      <c r="RSQ274" s="52"/>
      <c r="RSR274" s="52"/>
      <c r="RSS274" s="52"/>
      <c r="RST274" s="52"/>
      <c r="RSU274" s="52"/>
      <c r="RSV274" s="52"/>
      <c r="RSW274" s="52"/>
      <c r="RSX274" s="52"/>
      <c r="RSY274" s="52"/>
      <c r="RSZ274" s="52"/>
      <c r="RTA274" s="52"/>
      <c r="RTB274" s="52"/>
      <c r="RTC274" s="52"/>
      <c r="RTD274" s="52"/>
      <c r="RTE274" s="52"/>
      <c r="RTF274" s="52"/>
      <c r="RTG274" s="52"/>
      <c r="RTH274" s="52"/>
      <c r="RTI274" s="52"/>
      <c r="RTJ274" s="52"/>
      <c r="RTK274" s="52"/>
      <c r="RTL274" s="52"/>
      <c r="RTM274" s="52"/>
      <c r="RTN274" s="52"/>
      <c r="RTO274" s="52"/>
      <c r="RTP274" s="52"/>
      <c r="RTQ274" s="52"/>
      <c r="RTR274" s="52"/>
      <c r="RTS274" s="52"/>
      <c r="RTT274" s="52"/>
      <c r="RTU274" s="52"/>
      <c r="RTV274" s="52"/>
      <c r="RTW274" s="52"/>
      <c r="RTX274" s="52"/>
      <c r="RTY274" s="52"/>
      <c r="RTZ274" s="52"/>
      <c r="RUA274" s="52"/>
      <c r="RUB274" s="52"/>
      <c r="RUC274" s="52"/>
      <c r="RUD274" s="52"/>
      <c r="RUE274" s="52"/>
      <c r="RUF274" s="52"/>
      <c r="RUG274" s="52"/>
      <c r="RUH274" s="52"/>
      <c r="RUI274" s="52"/>
      <c r="RUJ274" s="52"/>
      <c r="RUK274" s="52"/>
      <c r="RUL274" s="52"/>
      <c r="RUM274" s="52"/>
      <c r="RUN274" s="52"/>
      <c r="RUO274" s="52"/>
      <c r="RUP274" s="52"/>
      <c r="RUQ274" s="52"/>
      <c r="RUR274" s="52"/>
      <c r="RUS274" s="52"/>
      <c r="RUT274" s="52"/>
      <c r="RUU274" s="52"/>
      <c r="RUV274" s="52"/>
      <c r="RUW274" s="52"/>
      <c r="RUX274" s="52"/>
      <c r="RUY274" s="52"/>
      <c r="RUZ274" s="52"/>
      <c r="RVA274" s="52"/>
      <c r="RVB274" s="52"/>
      <c r="RVC274" s="52"/>
      <c r="RVD274" s="52"/>
      <c r="RVE274" s="52"/>
      <c r="RVF274" s="52"/>
      <c r="RVG274" s="52"/>
      <c r="RVH274" s="52"/>
      <c r="RVI274" s="52"/>
      <c r="RVJ274" s="52"/>
      <c r="RVK274" s="52"/>
      <c r="RVL274" s="52"/>
      <c r="RVM274" s="52"/>
      <c r="RVN274" s="52"/>
      <c r="RVO274" s="52"/>
      <c r="RVP274" s="52"/>
      <c r="RVQ274" s="52"/>
      <c r="RVR274" s="52"/>
      <c r="RVS274" s="52"/>
      <c r="RVT274" s="52"/>
      <c r="RVU274" s="52"/>
      <c r="RVV274" s="52"/>
      <c r="RVW274" s="52"/>
      <c r="RVX274" s="52"/>
      <c r="RVY274" s="52"/>
      <c r="RVZ274" s="52"/>
      <c r="RWA274" s="52"/>
      <c r="RWB274" s="52"/>
      <c r="RWC274" s="52"/>
      <c r="RWD274" s="52"/>
      <c r="RWE274" s="52"/>
      <c r="RWF274" s="52"/>
      <c r="RWG274" s="52"/>
      <c r="RWH274" s="52"/>
      <c r="RWI274" s="52"/>
      <c r="RWJ274" s="52"/>
      <c r="RWK274" s="52"/>
      <c r="RWL274" s="52"/>
      <c r="RWM274" s="52"/>
      <c r="RWN274" s="52"/>
      <c r="RWO274" s="52"/>
      <c r="RWP274" s="52"/>
      <c r="RWQ274" s="52"/>
      <c r="RWR274" s="52"/>
      <c r="RWS274" s="52"/>
      <c r="RWT274" s="52"/>
      <c r="RWU274" s="52"/>
      <c r="RWV274" s="52"/>
      <c r="RWW274" s="52"/>
      <c r="RWX274" s="52"/>
      <c r="RWY274" s="52"/>
      <c r="RWZ274" s="52"/>
      <c r="RXA274" s="52"/>
      <c r="RXB274" s="52"/>
      <c r="RXC274" s="52"/>
      <c r="RXD274" s="52"/>
      <c r="RXE274" s="52"/>
      <c r="RXF274" s="52"/>
      <c r="RXG274" s="52"/>
      <c r="RXH274" s="52"/>
      <c r="RXI274" s="52"/>
      <c r="RXJ274" s="52"/>
      <c r="RXK274" s="52"/>
      <c r="RXL274" s="52"/>
      <c r="RXM274" s="52"/>
      <c r="RXN274" s="52"/>
      <c r="RXO274" s="52"/>
      <c r="RXP274" s="52"/>
      <c r="RXQ274" s="52"/>
      <c r="RXR274" s="52"/>
      <c r="RXS274" s="52"/>
      <c r="RXT274" s="52"/>
      <c r="RXU274" s="52"/>
      <c r="RXV274" s="52"/>
      <c r="RXW274" s="52"/>
      <c r="RXX274" s="52"/>
      <c r="RXY274" s="52"/>
      <c r="RXZ274" s="52"/>
      <c r="RYA274" s="52"/>
      <c r="RYB274" s="52"/>
      <c r="RYC274" s="52"/>
      <c r="RYD274" s="52"/>
      <c r="RYE274" s="52"/>
      <c r="RYF274" s="52"/>
      <c r="RYG274" s="52"/>
      <c r="RYH274" s="52"/>
      <c r="RYI274" s="52"/>
      <c r="RYJ274" s="52"/>
      <c r="RYK274" s="52"/>
      <c r="RYL274" s="52"/>
      <c r="RYM274" s="52"/>
      <c r="RYN274" s="52"/>
      <c r="RYO274" s="52"/>
      <c r="RYP274" s="52"/>
      <c r="RYQ274" s="52"/>
      <c r="RYR274" s="52"/>
      <c r="RYS274" s="52"/>
      <c r="RYT274" s="52"/>
      <c r="RYU274" s="52"/>
      <c r="RYV274" s="52"/>
      <c r="RYW274" s="52"/>
      <c r="RYX274" s="52"/>
      <c r="RYY274" s="52"/>
      <c r="RYZ274" s="52"/>
      <c r="RZA274" s="52"/>
      <c r="RZB274" s="52"/>
      <c r="RZC274" s="52"/>
      <c r="RZD274" s="52"/>
      <c r="RZE274" s="52"/>
      <c r="RZF274" s="52"/>
      <c r="RZG274" s="52"/>
      <c r="RZH274" s="52"/>
      <c r="RZI274" s="52"/>
      <c r="RZJ274" s="52"/>
      <c r="RZK274" s="52"/>
      <c r="RZL274" s="52"/>
      <c r="RZM274" s="52"/>
      <c r="RZN274" s="52"/>
      <c r="RZO274" s="52"/>
      <c r="RZP274" s="52"/>
      <c r="RZQ274" s="52"/>
      <c r="RZR274" s="52"/>
      <c r="RZS274" s="52"/>
      <c r="RZT274" s="52"/>
      <c r="RZU274" s="52"/>
      <c r="RZV274" s="52"/>
      <c r="RZW274" s="52"/>
      <c r="RZX274" s="52"/>
      <c r="RZY274" s="52"/>
      <c r="RZZ274" s="52"/>
      <c r="SAA274" s="52"/>
      <c r="SAB274" s="52"/>
      <c r="SAC274" s="52"/>
      <c r="SAD274" s="52"/>
      <c r="SAE274" s="52"/>
      <c r="SAF274" s="52"/>
      <c r="SAG274" s="52"/>
      <c r="SAH274" s="52"/>
      <c r="SAI274" s="52"/>
      <c r="SAJ274" s="52"/>
      <c r="SAK274" s="52"/>
      <c r="SAL274" s="52"/>
      <c r="SAM274" s="52"/>
      <c r="SAN274" s="52"/>
      <c r="SAO274" s="52"/>
      <c r="SAP274" s="52"/>
      <c r="SAQ274" s="52"/>
      <c r="SAR274" s="52"/>
      <c r="SAS274" s="52"/>
      <c r="SAT274" s="52"/>
      <c r="SAU274" s="52"/>
      <c r="SAV274" s="52"/>
      <c r="SAW274" s="52"/>
      <c r="SAX274" s="52"/>
      <c r="SAY274" s="52"/>
      <c r="SAZ274" s="52"/>
      <c r="SBA274" s="52"/>
      <c r="SBB274" s="52"/>
      <c r="SBC274" s="52"/>
      <c r="SBD274" s="52"/>
      <c r="SBE274" s="52"/>
      <c r="SBF274" s="52"/>
      <c r="SBG274" s="52"/>
      <c r="SBH274" s="52"/>
      <c r="SBI274" s="52"/>
      <c r="SBJ274" s="52"/>
      <c r="SBK274" s="52"/>
      <c r="SBL274" s="52"/>
      <c r="SBM274" s="52"/>
      <c r="SBN274" s="52"/>
      <c r="SBO274" s="52"/>
      <c r="SBP274" s="52"/>
      <c r="SBQ274" s="52"/>
      <c r="SBR274" s="52"/>
      <c r="SBS274" s="52"/>
      <c r="SBT274" s="52"/>
      <c r="SBU274" s="52"/>
      <c r="SBV274" s="52"/>
      <c r="SBW274" s="52"/>
      <c r="SBX274" s="52"/>
      <c r="SBY274" s="52"/>
      <c r="SBZ274" s="52"/>
      <c r="SCA274" s="52"/>
      <c r="SCB274" s="52"/>
      <c r="SCC274" s="52"/>
      <c r="SCD274" s="52"/>
      <c r="SCE274" s="52"/>
      <c r="SCF274" s="52"/>
      <c r="SCG274" s="52"/>
      <c r="SCH274" s="52"/>
      <c r="SCI274" s="52"/>
      <c r="SCJ274" s="52"/>
      <c r="SCK274" s="52"/>
      <c r="SCL274" s="52"/>
      <c r="SCM274" s="52"/>
      <c r="SCN274" s="52"/>
      <c r="SCO274" s="52"/>
      <c r="SCP274" s="52"/>
      <c r="SCQ274" s="52"/>
      <c r="SCR274" s="52"/>
      <c r="SCS274" s="52"/>
      <c r="SCT274" s="52"/>
      <c r="SCU274" s="52"/>
      <c r="SCV274" s="52"/>
      <c r="SCW274" s="52"/>
      <c r="SCX274" s="52"/>
      <c r="SCY274" s="52"/>
      <c r="SCZ274" s="52"/>
      <c r="SDA274" s="52"/>
      <c r="SDB274" s="52"/>
      <c r="SDC274" s="52"/>
      <c r="SDD274" s="52"/>
      <c r="SDE274" s="52"/>
      <c r="SDF274" s="52"/>
      <c r="SDG274" s="52"/>
      <c r="SDH274" s="52"/>
      <c r="SDI274" s="52"/>
      <c r="SDJ274" s="52"/>
      <c r="SDK274" s="52"/>
      <c r="SDL274" s="52"/>
      <c r="SDM274" s="52"/>
      <c r="SDN274" s="52"/>
      <c r="SDO274" s="52"/>
      <c r="SDP274" s="52"/>
      <c r="SDQ274" s="52"/>
      <c r="SDR274" s="52"/>
      <c r="SDS274" s="52"/>
      <c r="SDT274" s="52"/>
      <c r="SDU274" s="52"/>
      <c r="SDV274" s="52"/>
      <c r="SDW274" s="52"/>
      <c r="SDX274" s="52"/>
      <c r="SDY274" s="52"/>
      <c r="SDZ274" s="52"/>
      <c r="SEA274" s="52"/>
      <c r="SEB274" s="52"/>
      <c r="SEC274" s="52"/>
      <c r="SED274" s="52"/>
      <c r="SEE274" s="52"/>
      <c r="SEF274" s="52"/>
      <c r="SEG274" s="52"/>
      <c r="SEH274" s="52"/>
      <c r="SEI274" s="52"/>
      <c r="SEJ274" s="52"/>
      <c r="SEK274" s="52"/>
      <c r="SEL274" s="52"/>
      <c r="SEM274" s="52"/>
      <c r="SEN274" s="52"/>
      <c r="SEO274" s="52"/>
      <c r="SEP274" s="52"/>
      <c r="SEQ274" s="52"/>
      <c r="SER274" s="52"/>
      <c r="SES274" s="52"/>
      <c r="SET274" s="52"/>
      <c r="SEU274" s="52"/>
      <c r="SEV274" s="52"/>
      <c r="SEW274" s="52"/>
      <c r="SEX274" s="52"/>
      <c r="SEY274" s="52"/>
      <c r="SEZ274" s="52"/>
      <c r="SFA274" s="52"/>
      <c r="SFB274" s="52"/>
      <c r="SFC274" s="52"/>
      <c r="SFD274" s="52"/>
      <c r="SFE274" s="52"/>
      <c r="SFF274" s="52"/>
      <c r="SFG274" s="52"/>
      <c r="SFH274" s="52"/>
      <c r="SFI274" s="52"/>
      <c r="SFJ274" s="52"/>
      <c r="SFK274" s="52"/>
      <c r="SFL274" s="52"/>
      <c r="SFM274" s="52"/>
      <c r="SFN274" s="52"/>
      <c r="SFO274" s="52"/>
      <c r="SFP274" s="52"/>
      <c r="SFQ274" s="52"/>
      <c r="SFR274" s="52"/>
      <c r="SFS274" s="52"/>
      <c r="SFT274" s="52"/>
      <c r="SFU274" s="52"/>
      <c r="SFV274" s="52"/>
      <c r="SFW274" s="52"/>
      <c r="SFX274" s="52"/>
      <c r="SFY274" s="52"/>
      <c r="SFZ274" s="52"/>
      <c r="SGA274" s="52"/>
      <c r="SGB274" s="52"/>
      <c r="SGC274" s="52"/>
      <c r="SGD274" s="52"/>
      <c r="SGE274" s="52"/>
      <c r="SGF274" s="52"/>
      <c r="SGG274" s="52"/>
      <c r="SGH274" s="52"/>
      <c r="SGI274" s="52"/>
      <c r="SGJ274" s="52"/>
      <c r="SGK274" s="52"/>
      <c r="SGL274" s="52"/>
      <c r="SGM274" s="52"/>
      <c r="SGN274" s="52"/>
      <c r="SGO274" s="52"/>
      <c r="SGP274" s="52"/>
      <c r="SGQ274" s="52"/>
      <c r="SGR274" s="52"/>
      <c r="SGS274" s="52"/>
      <c r="SGT274" s="52"/>
      <c r="SGU274" s="52"/>
      <c r="SGV274" s="52"/>
      <c r="SGW274" s="52"/>
      <c r="SGX274" s="52"/>
      <c r="SGY274" s="52"/>
      <c r="SGZ274" s="52"/>
      <c r="SHA274" s="52"/>
      <c r="SHB274" s="52"/>
      <c r="SHC274" s="52"/>
      <c r="SHD274" s="52"/>
      <c r="SHE274" s="52"/>
      <c r="SHF274" s="52"/>
      <c r="SHG274" s="52"/>
      <c r="SHH274" s="52"/>
      <c r="SHI274" s="52"/>
      <c r="SHJ274" s="52"/>
      <c r="SHK274" s="52"/>
      <c r="SHL274" s="52"/>
      <c r="SHM274" s="52"/>
      <c r="SHN274" s="52"/>
      <c r="SHO274" s="52"/>
      <c r="SHP274" s="52"/>
      <c r="SHQ274" s="52"/>
      <c r="SHR274" s="52"/>
      <c r="SHS274" s="52"/>
      <c r="SHT274" s="52"/>
      <c r="SHU274" s="52"/>
      <c r="SHV274" s="52"/>
      <c r="SHW274" s="52"/>
      <c r="SHX274" s="52"/>
      <c r="SHY274" s="52"/>
      <c r="SHZ274" s="52"/>
      <c r="SIA274" s="52"/>
      <c r="SIB274" s="52"/>
      <c r="SIC274" s="52"/>
      <c r="SID274" s="52"/>
      <c r="SIE274" s="52"/>
      <c r="SIF274" s="52"/>
      <c r="SIG274" s="52"/>
      <c r="SIH274" s="52"/>
      <c r="SII274" s="52"/>
      <c r="SIJ274" s="52"/>
      <c r="SIK274" s="52"/>
      <c r="SIL274" s="52"/>
      <c r="SIM274" s="52"/>
      <c r="SIN274" s="52"/>
      <c r="SIO274" s="52"/>
      <c r="SIP274" s="52"/>
      <c r="SIQ274" s="52"/>
      <c r="SIR274" s="52"/>
      <c r="SIS274" s="52"/>
      <c r="SIT274" s="52"/>
      <c r="SIU274" s="52"/>
      <c r="SIV274" s="52"/>
      <c r="SIW274" s="52"/>
      <c r="SIX274" s="52"/>
      <c r="SIY274" s="52"/>
      <c r="SIZ274" s="52"/>
      <c r="SJA274" s="52"/>
      <c r="SJB274" s="52"/>
      <c r="SJC274" s="52"/>
      <c r="SJD274" s="52"/>
      <c r="SJE274" s="52"/>
      <c r="SJF274" s="52"/>
      <c r="SJG274" s="52"/>
      <c r="SJH274" s="52"/>
      <c r="SJI274" s="52"/>
      <c r="SJJ274" s="52"/>
      <c r="SJK274" s="52"/>
      <c r="SJL274" s="52"/>
      <c r="SJM274" s="52"/>
      <c r="SJN274" s="52"/>
      <c r="SJO274" s="52"/>
      <c r="SJP274" s="52"/>
      <c r="SJQ274" s="52"/>
      <c r="SJR274" s="52"/>
      <c r="SJS274" s="52"/>
      <c r="SJT274" s="52"/>
      <c r="SJU274" s="52"/>
      <c r="SJV274" s="52"/>
      <c r="SJW274" s="52"/>
      <c r="SJX274" s="52"/>
      <c r="SJY274" s="52"/>
      <c r="SJZ274" s="52"/>
      <c r="SKA274" s="52"/>
      <c r="SKB274" s="52"/>
      <c r="SKC274" s="52"/>
      <c r="SKD274" s="52"/>
      <c r="SKE274" s="52"/>
      <c r="SKF274" s="52"/>
      <c r="SKG274" s="52"/>
      <c r="SKH274" s="52"/>
      <c r="SKI274" s="52"/>
      <c r="SKJ274" s="52"/>
      <c r="SKK274" s="52"/>
      <c r="SKL274" s="52"/>
      <c r="SKM274" s="52"/>
      <c r="SKN274" s="52"/>
      <c r="SKO274" s="52"/>
      <c r="SKP274" s="52"/>
      <c r="SKQ274" s="52"/>
      <c r="SKR274" s="52"/>
      <c r="SKS274" s="52"/>
      <c r="SKT274" s="52"/>
      <c r="SKU274" s="52"/>
      <c r="SKV274" s="52"/>
      <c r="SKW274" s="52"/>
      <c r="SKX274" s="52"/>
      <c r="SKY274" s="52"/>
      <c r="SKZ274" s="52"/>
      <c r="SLA274" s="52"/>
      <c r="SLB274" s="52"/>
      <c r="SLC274" s="52"/>
      <c r="SLD274" s="52"/>
      <c r="SLE274" s="52"/>
      <c r="SLF274" s="52"/>
      <c r="SLG274" s="52"/>
      <c r="SLH274" s="52"/>
      <c r="SLI274" s="52"/>
      <c r="SLJ274" s="52"/>
      <c r="SLK274" s="52"/>
      <c r="SLL274" s="52"/>
      <c r="SLM274" s="52"/>
      <c r="SLN274" s="52"/>
      <c r="SLO274" s="52"/>
      <c r="SLP274" s="52"/>
      <c r="SLQ274" s="52"/>
      <c r="SLR274" s="52"/>
      <c r="SLS274" s="52"/>
      <c r="SLT274" s="52"/>
      <c r="SLU274" s="52"/>
      <c r="SLV274" s="52"/>
      <c r="SLW274" s="52"/>
      <c r="SLX274" s="52"/>
      <c r="SLY274" s="52"/>
      <c r="SLZ274" s="52"/>
      <c r="SMA274" s="52"/>
      <c r="SMB274" s="52"/>
      <c r="SMC274" s="52"/>
      <c r="SMD274" s="52"/>
      <c r="SME274" s="52"/>
      <c r="SMF274" s="52"/>
      <c r="SMG274" s="52"/>
      <c r="SMH274" s="52"/>
      <c r="SMI274" s="52"/>
      <c r="SMJ274" s="52"/>
      <c r="SMK274" s="52"/>
      <c r="SML274" s="52"/>
      <c r="SMM274" s="52"/>
      <c r="SMN274" s="52"/>
      <c r="SMO274" s="52"/>
      <c r="SMP274" s="52"/>
      <c r="SMQ274" s="52"/>
      <c r="SMR274" s="52"/>
      <c r="SMS274" s="52"/>
      <c r="SMT274" s="52"/>
      <c r="SMU274" s="52"/>
      <c r="SMV274" s="52"/>
      <c r="SMW274" s="52"/>
      <c r="SMX274" s="52"/>
      <c r="SMY274" s="52"/>
      <c r="SMZ274" s="52"/>
      <c r="SNA274" s="52"/>
      <c r="SNB274" s="52"/>
      <c r="SNC274" s="52"/>
      <c r="SND274" s="52"/>
      <c r="SNE274" s="52"/>
      <c r="SNF274" s="52"/>
      <c r="SNG274" s="52"/>
      <c r="SNH274" s="52"/>
      <c r="SNI274" s="52"/>
      <c r="SNJ274" s="52"/>
      <c r="SNK274" s="52"/>
      <c r="SNL274" s="52"/>
      <c r="SNM274" s="52"/>
      <c r="SNN274" s="52"/>
      <c r="SNO274" s="52"/>
      <c r="SNP274" s="52"/>
      <c r="SNQ274" s="52"/>
      <c r="SNR274" s="52"/>
      <c r="SNS274" s="52"/>
      <c r="SNT274" s="52"/>
      <c r="SNU274" s="52"/>
      <c r="SNV274" s="52"/>
      <c r="SNW274" s="52"/>
      <c r="SNX274" s="52"/>
      <c r="SNY274" s="52"/>
      <c r="SNZ274" s="52"/>
      <c r="SOA274" s="52"/>
      <c r="SOB274" s="52"/>
      <c r="SOC274" s="52"/>
      <c r="SOD274" s="52"/>
      <c r="SOE274" s="52"/>
      <c r="SOF274" s="52"/>
      <c r="SOG274" s="52"/>
      <c r="SOH274" s="52"/>
      <c r="SOI274" s="52"/>
      <c r="SOJ274" s="52"/>
      <c r="SOK274" s="52"/>
      <c r="SOL274" s="52"/>
      <c r="SOM274" s="52"/>
      <c r="SON274" s="52"/>
      <c r="SOO274" s="52"/>
      <c r="SOP274" s="52"/>
      <c r="SOQ274" s="52"/>
      <c r="SOR274" s="52"/>
      <c r="SOS274" s="52"/>
      <c r="SOT274" s="52"/>
      <c r="SOU274" s="52"/>
      <c r="SOV274" s="52"/>
      <c r="SOW274" s="52"/>
      <c r="SOX274" s="52"/>
      <c r="SOY274" s="52"/>
      <c r="SOZ274" s="52"/>
      <c r="SPA274" s="52"/>
      <c r="SPB274" s="52"/>
      <c r="SPC274" s="52"/>
      <c r="SPD274" s="52"/>
      <c r="SPE274" s="52"/>
      <c r="SPF274" s="52"/>
      <c r="SPG274" s="52"/>
      <c r="SPH274" s="52"/>
      <c r="SPI274" s="52"/>
      <c r="SPJ274" s="52"/>
      <c r="SPK274" s="52"/>
      <c r="SPL274" s="52"/>
      <c r="SPM274" s="52"/>
      <c r="SPN274" s="52"/>
      <c r="SPO274" s="52"/>
      <c r="SPP274" s="52"/>
      <c r="SPQ274" s="52"/>
      <c r="SPR274" s="52"/>
      <c r="SPS274" s="52"/>
      <c r="SPT274" s="52"/>
      <c r="SPU274" s="52"/>
      <c r="SPV274" s="52"/>
      <c r="SPW274" s="52"/>
      <c r="SPX274" s="52"/>
      <c r="SPY274" s="52"/>
      <c r="SPZ274" s="52"/>
      <c r="SQA274" s="52"/>
      <c r="SQB274" s="52"/>
      <c r="SQC274" s="52"/>
      <c r="SQD274" s="52"/>
      <c r="SQE274" s="52"/>
      <c r="SQF274" s="52"/>
      <c r="SQG274" s="52"/>
      <c r="SQH274" s="52"/>
      <c r="SQI274" s="52"/>
      <c r="SQJ274" s="52"/>
      <c r="SQK274" s="52"/>
      <c r="SQL274" s="52"/>
      <c r="SQM274" s="52"/>
      <c r="SQN274" s="52"/>
      <c r="SQO274" s="52"/>
      <c r="SQP274" s="52"/>
      <c r="SQQ274" s="52"/>
      <c r="SQR274" s="52"/>
      <c r="SQS274" s="52"/>
      <c r="SQT274" s="52"/>
      <c r="SQU274" s="52"/>
      <c r="SQV274" s="52"/>
      <c r="SQW274" s="52"/>
      <c r="SQX274" s="52"/>
      <c r="SQY274" s="52"/>
      <c r="SQZ274" s="52"/>
      <c r="SRA274" s="52"/>
      <c r="SRB274" s="52"/>
      <c r="SRC274" s="52"/>
      <c r="SRD274" s="52"/>
      <c r="SRE274" s="52"/>
      <c r="SRF274" s="52"/>
      <c r="SRG274" s="52"/>
      <c r="SRH274" s="52"/>
      <c r="SRI274" s="52"/>
      <c r="SRJ274" s="52"/>
      <c r="SRK274" s="52"/>
      <c r="SRL274" s="52"/>
      <c r="SRM274" s="52"/>
      <c r="SRN274" s="52"/>
      <c r="SRO274" s="52"/>
      <c r="SRP274" s="52"/>
      <c r="SRQ274" s="52"/>
      <c r="SRR274" s="52"/>
      <c r="SRS274" s="52"/>
      <c r="SRT274" s="52"/>
      <c r="SRU274" s="52"/>
      <c r="SRV274" s="52"/>
      <c r="SRW274" s="52"/>
      <c r="SRX274" s="52"/>
      <c r="SRY274" s="52"/>
      <c r="SRZ274" s="52"/>
      <c r="SSA274" s="52"/>
      <c r="SSB274" s="52"/>
      <c r="SSC274" s="52"/>
      <c r="SSD274" s="52"/>
      <c r="SSE274" s="52"/>
      <c r="SSF274" s="52"/>
      <c r="SSG274" s="52"/>
      <c r="SSH274" s="52"/>
      <c r="SSI274" s="52"/>
      <c r="SSJ274" s="52"/>
      <c r="SSK274" s="52"/>
      <c r="SSL274" s="52"/>
      <c r="SSM274" s="52"/>
      <c r="SSN274" s="52"/>
      <c r="SSO274" s="52"/>
      <c r="SSP274" s="52"/>
      <c r="SSQ274" s="52"/>
      <c r="SSR274" s="52"/>
      <c r="SSS274" s="52"/>
      <c r="SST274" s="52"/>
      <c r="SSU274" s="52"/>
      <c r="SSV274" s="52"/>
      <c r="SSW274" s="52"/>
      <c r="SSX274" s="52"/>
      <c r="SSY274" s="52"/>
      <c r="SSZ274" s="52"/>
      <c r="STA274" s="52"/>
      <c r="STB274" s="52"/>
      <c r="STC274" s="52"/>
      <c r="STD274" s="52"/>
      <c r="STE274" s="52"/>
      <c r="STF274" s="52"/>
      <c r="STG274" s="52"/>
      <c r="STH274" s="52"/>
      <c r="STI274" s="52"/>
      <c r="STJ274" s="52"/>
      <c r="STK274" s="52"/>
      <c r="STL274" s="52"/>
      <c r="STM274" s="52"/>
      <c r="STN274" s="52"/>
      <c r="STO274" s="52"/>
      <c r="STP274" s="52"/>
      <c r="STQ274" s="52"/>
      <c r="STR274" s="52"/>
      <c r="STS274" s="52"/>
      <c r="STT274" s="52"/>
      <c r="STU274" s="52"/>
      <c r="STV274" s="52"/>
      <c r="STW274" s="52"/>
      <c r="STX274" s="52"/>
      <c r="STY274" s="52"/>
      <c r="STZ274" s="52"/>
      <c r="SUA274" s="52"/>
      <c r="SUB274" s="52"/>
      <c r="SUC274" s="52"/>
      <c r="SUD274" s="52"/>
      <c r="SUE274" s="52"/>
      <c r="SUF274" s="52"/>
      <c r="SUG274" s="52"/>
      <c r="SUH274" s="52"/>
      <c r="SUI274" s="52"/>
      <c r="SUJ274" s="52"/>
      <c r="SUK274" s="52"/>
      <c r="SUL274" s="52"/>
      <c r="SUM274" s="52"/>
      <c r="SUN274" s="52"/>
      <c r="SUO274" s="52"/>
      <c r="SUP274" s="52"/>
      <c r="SUQ274" s="52"/>
      <c r="SUR274" s="52"/>
      <c r="SUS274" s="52"/>
      <c r="SUT274" s="52"/>
      <c r="SUU274" s="52"/>
      <c r="SUV274" s="52"/>
      <c r="SUW274" s="52"/>
      <c r="SUX274" s="52"/>
      <c r="SUY274" s="52"/>
      <c r="SUZ274" s="52"/>
      <c r="SVA274" s="52"/>
      <c r="SVB274" s="52"/>
      <c r="SVC274" s="52"/>
      <c r="SVD274" s="52"/>
      <c r="SVE274" s="52"/>
      <c r="SVF274" s="52"/>
      <c r="SVG274" s="52"/>
      <c r="SVH274" s="52"/>
      <c r="SVI274" s="52"/>
      <c r="SVJ274" s="52"/>
      <c r="SVK274" s="52"/>
      <c r="SVL274" s="52"/>
      <c r="SVM274" s="52"/>
      <c r="SVN274" s="52"/>
      <c r="SVO274" s="52"/>
      <c r="SVP274" s="52"/>
      <c r="SVQ274" s="52"/>
      <c r="SVR274" s="52"/>
      <c r="SVS274" s="52"/>
      <c r="SVT274" s="52"/>
      <c r="SVU274" s="52"/>
      <c r="SVV274" s="52"/>
      <c r="SVW274" s="52"/>
      <c r="SVX274" s="52"/>
      <c r="SVY274" s="52"/>
      <c r="SVZ274" s="52"/>
      <c r="SWA274" s="52"/>
      <c r="SWB274" s="52"/>
      <c r="SWC274" s="52"/>
      <c r="SWD274" s="52"/>
      <c r="SWE274" s="52"/>
      <c r="SWF274" s="52"/>
      <c r="SWG274" s="52"/>
      <c r="SWH274" s="52"/>
      <c r="SWI274" s="52"/>
      <c r="SWJ274" s="52"/>
      <c r="SWK274" s="52"/>
      <c r="SWL274" s="52"/>
      <c r="SWM274" s="52"/>
      <c r="SWN274" s="52"/>
      <c r="SWO274" s="52"/>
      <c r="SWP274" s="52"/>
      <c r="SWQ274" s="52"/>
      <c r="SWR274" s="52"/>
      <c r="SWS274" s="52"/>
      <c r="SWT274" s="52"/>
      <c r="SWU274" s="52"/>
      <c r="SWV274" s="52"/>
      <c r="SWW274" s="52"/>
      <c r="SWX274" s="52"/>
      <c r="SWY274" s="52"/>
      <c r="SWZ274" s="52"/>
      <c r="SXA274" s="52"/>
      <c r="SXB274" s="52"/>
      <c r="SXC274" s="52"/>
      <c r="SXD274" s="52"/>
      <c r="SXE274" s="52"/>
      <c r="SXF274" s="52"/>
      <c r="SXG274" s="52"/>
      <c r="SXH274" s="52"/>
      <c r="SXI274" s="52"/>
      <c r="SXJ274" s="52"/>
      <c r="SXK274" s="52"/>
      <c r="SXL274" s="52"/>
      <c r="SXM274" s="52"/>
      <c r="SXN274" s="52"/>
      <c r="SXO274" s="52"/>
      <c r="SXP274" s="52"/>
      <c r="SXQ274" s="52"/>
      <c r="SXR274" s="52"/>
      <c r="SXS274" s="52"/>
      <c r="SXT274" s="52"/>
      <c r="SXU274" s="52"/>
      <c r="SXV274" s="52"/>
      <c r="SXW274" s="52"/>
      <c r="SXX274" s="52"/>
      <c r="SXY274" s="52"/>
      <c r="SXZ274" s="52"/>
      <c r="SYA274" s="52"/>
      <c r="SYB274" s="52"/>
      <c r="SYC274" s="52"/>
      <c r="SYD274" s="52"/>
      <c r="SYE274" s="52"/>
      <c r="SYF274" s="52"/>
      <c r="SYG274" s="52"/>
      <c r="SYH274" s="52"/>
      <c r="SYI274" s="52"/>
      <c r="SYJ274" s="52"/>
      <c r="SYK274" s="52"/>
      <c r="SYL274" s="52"/>
      <c r="SYM274" s="52"/>
      <c r="SYN274" s="52"/>
      <c r="SYO274" s="52"/>
      <c r="SYP274" s="52"/>
      <c r="SYQ274" s="52"/>
      <c r="SYR274" s="52"/>
      <c r="SYS274" s="52"/>
      <c r="SYT274" s="52"/>
      <c r="SYU274" s="52"/>
      <c r="SYV274" s="52"/>
      <c r="SYW274" s="52"/>
      <c r="SYX274" s="52"/>
      <c r="SYY274" s="52"/>
      <c r="SYZ274" s="52"/>
      <c r="SZA274" s="52"/>
      <c r="SZB274" s="52"/>
      <c r="SZC274" s="52"/>
      <c r="SZD274" s="52"/>
      <c r="SZE274" s="52"/>
      <c r="SZF274" s="52"/>
      <c r="SZG274" s="52"/>
      <c r="SZH274" s="52"/>
      <c r="SZI274" s="52"/>
      <c r="SZJ274" s="52"/>
      <c r="SZK274" s="52"/>
      <c r="SZL274" s="52"/>
      <c r="SZM274" s="52"/>
      <c r="SZN274" s="52"/>
      <c r="SZO274" s="52"/>
      <c r="SZP274" s="52"/>
      <c r="SZQ274" s="52"/>
      <c r="SZR274" s="52"/>
      <c r="SZS274" s="52"/>
      <c r="SZT274" s="52"/>
      <c r="SZU274" s="52"/>
      <c r="SZV274" s="52"/>
      <c r="SZW274" s="52"/>
      <c r="SZX274" s="52"/>
      <c r="SZY274" s="52"/>
      <c r="SZZ274" s="52"/>
      <c r="TAA274" s="52"/>
      <c r="TAB274" s="52"/>
      <c r="TAC274" s="52"/>
      <c r="TAD274" s="52"/>
      <c r="TAE274" s="52"/>
      <c r="TAF274" s="52"/>
      <c r="TAG274" s="52"/>
      <c r="TAH274" s="52"/>
      <c r="TAI274" s="52"/>
      <c r="TAJ274" s="52"/>
      <c r="TAK274" s="52"/>
      <c r="TAL274" s="52"/>
      <c r="TAM274" s="52"/>
      <c r="TAN274" s="52"/>
      <c r="TAO274" s="52"/>
      <c r="TAP274" s="52"/>
      <c r="TAQ274" s="52"/>
      <c r="TAR274" s="52"/>
      <c r="TAS274" s="52"/>
      <c r="TAT274" s="52"/>
      <c r="TAU274" s="52"/>
      <c r="TAV274" s="52"/>
      <c r="TAW274" s="52"/>
      <c r="TAX274" s="52"/>
      <c r="TAY274" s="52"/>
      <c r="TAZ274" s="52"/>
      <c r="TBA274" s="52"/>
      <c r="TBB274" s="52"/>
      <c r="TBC274" s="52"/>
      <c r="TBD274" s="52"/>
      <c r="TBE274" s="52"/>
      <c r="TBF274" s="52"/>
      <c r="TBG274" s="52"/>
      <c r="TBH274" s="52"/>
      <c r="TBI274" s="52"/>
      <c r="TBJ274" s="52"/>
      <c r="TBK274" s="52"/>
      <c r="TBL274" s="52"/>
      <c r="TBM274" s="52"/>
      <c r="TBN274" s="52"/>
      <c r="TBO274" s="52"/>
      <c r="TBP274" s="52"/>
      <c r="TBQ274" s="52"/>
      <c r="TBR274" s="52"/>
      <c r="TBS274" s="52"/>
      <c r="TBT274" s="52"/>
      <c r="TBU274" s="52"/>
      <c r="TBV274" s="52"/>
      <c r="TBW274" s="52"/>
      <c r="TBX274" s="52"/>
      <c r="TBY274" s="52"/>
      <c r="TBZ274" s="52"/>
      <c r="TCA274" s="52"/>
      <c r="TCB274" s="52"/>
      <c r="TCC274" s="52"/>
      <c r="TCD274" s="52"/>
      <c r="TCE274" s="52"/>
      <c r="TCF274" s="52"/>
      <c r="TCG274" s="52"/>
      <c r="TCH274" s="52"/>
      <c r="TCI274" s="52"/>
      <c r="TCJ274" s="52"/>
      <c r="TCK274" s="52"/>
      <c r="TCL274" s="52"/>
      <c r="TCM274" s="52"/>
      <c r="TCN274" s="52"/>
      <c r="TCO274" s="52"/>
      <c r="TCP274" s="52"/>
      <c r="TCQ274" s="52"/>
      <c r="TCR274" s="52"/>
      <c r="TCS274" s="52"/>
      <c r="TCT274" s="52"/>
      <c r="TCU274" s="52"/>
      <c r="TCV274" s="52"/>
      <c r="TCW274" s="52"/>
      <c r="TCX274" s="52"/>
      <c r="TCY274" s="52"/>
      <c r="TCZ274" s="52"/>
      <c r="TDA274" s="52"/>
      <c r="TDB274" s="52"/>
      <c r="TDC274" s="52"/>
      <c r="TDD274" s="52"/>
      <c r="TDE274" s="52"/>
      <c r="TDF274" s="52"/>
      <c r="TDG274" s="52"/>
      <c r="TDH274" s="52"/>
      <c r="TDI274" s="52"/>
      <c r="TDJ274" s="52"/>
      <c r="TDK274" s="52"/>
      <c r="TDL274" s="52"/>
      <c r="TDM274" s="52"/>
      <c r="TDN274" s="52"/>
      <c r="TDO274" s="52"/>
      <c r="TDP274" s="52"/>
      <c r="TDQ274" s="52"/>
      <c r="TDR274" s="52"/>
      <c r="TDS274" s="52"/>
      <c r="TDT274" s="52"/>
      <c r="TDU274" s="52"/>
      <c r="TDV274" s="52"/>
      <c r="TDW274" s="52"/>
      <c r="TDX274" s="52"/>
      <c r="TDY274" s="52"/>
      <c r="TDZ274" s="52"/>
      <c r="TEA274" s="52"/>
      <c r="TEB274" s="52"/>
      <c r="TEC274" s="52"/>
      <c r="TED274" s="52"/>
      <c r="TEE274" s="52"/>
      <c r="TEF274" s="52"/>
      <c r="TEG274" s="52"/>
      <c r="TEH274" s="52"/>
      <c r="TEI274" s="52"/>
      <c r="TEJ274" s="52"/>
      <c r="TEK274" s="52"/>
      <c r="TEL274" s="52"/>
      <c r="TEM274" s="52"/>
      <c r="TEN274" s="52"/>
      <c r="TEO274" s="52"/>
      <c r="TEP274" s="52"/>
      <c r="TEQ274" s="52"/>
      <c r="TER274" s="52"/>
      <c r="TES274" s="52"/>
      <c r="TET274" s="52"/>
      <c r="TEU274" s="52"/>
      <c r="TEV274" s="52"/>
      <c r="TEW274" s="52"/>
      <c r="TEX274" s="52"/>
      <c r="TEY274" s="52"/>
      <c r="TEZ274" s="52"/>
      <c r="TFA274" s="52"/>
      <c r="TFB274" s="52"/>
      <c r="TFC274" s="52"/>
      <c r="TFD274" s="52"/>
      <c r="TFE274" s="52"/>
      <c r="TFF274" s="52"/>
      <c r="TFG274" s="52"/>
      <c r="TFH274" s="52"/>
      <c r="TFI274" s="52"/>
      <c r="TFJ274" s="52"/>
      <c r="TFK274" s="52"/>
      <c r="TFL274" s="52"/>
      <c r="TFM274" s="52"/>
      <c r="TFN274" s="52"/>
      <c r="TFO274" s="52"/>
      <c r="TFP274" s="52"/>
      <c r="TFQ274" s="52"/>
      <c r="TFR274" s="52"/>
      <c r="TFS274" s="52"/>
      <c r="TFT274" s="52"/>
      <c r="TFU274" s="52"/>
      <c r="TFV274" s="52"/>
      <c r="TFW274" s="52"/>
      <c r="TFX274" s="52"/>
      <c r="TFY274" s="52"/>
      <c r="TFZ274" s="52"/>
      <c r="TGA274" s="52"/>
      <c r="TGB274" s="52"/>
      <c r="TGC274" s="52"/>
      <c r="TGD274" s="52"/>
      <c r="TGE274" s="52"/>
      <c r="TGF274" s="52"/>
      <c r="TGG274" s="52"/>
      <c r="TGH274" s="52"/>
      <c r="TGI274" s="52"/>
      <c r="TGJ274" s="52"/>
      <c r="TGK274" s="52"/>
      <c r="TGL274" s="52"/>
      <c r="TGM274" s="52"/>
      <c r="TGN274" s="52"/>
      <c r="TGO274" s="52"/>
      <c r="TGP274" s="52"/>
      <c r="TGQ274" s="52"/>
      <c r="TGR274" s="52"/>
      <c r="TGS274" s="52"/>
      <c r="TGT274" s="52"/>
      <c r="TGU274" s="52"/>
      <c r="TGV274" s="52"/>
      <c r="TGW274" s="52"/>
      <c r="TGX274" s="52"/>
      <c r="TGY274" s="52"/>
      <c r="TGZ274" s="52"/>
      <c r="THA274" s="52"/>
      <c r="THB274" s="52"/>
      <c r="THC274" s="52"/>
      <c r="THD274" s="52"/>
      <c r="THE274" s="52"/>
      <c r="THF274" s="52"/>
      <c r="THG274" s="52"/>
      <c r="THH274" s="52"/>
      <c r="THI274" s="52"/>
      <c r="THJ274" s="52"/>
      <c r="THK274" s="52"/>
      <c r="THL274" s="52"/>
      <c r="THM274" s="52"/>
      <c r="THN274" s="52"/>
      <c r="THO274" s="52"/>
      <c r="THP274" s="52"/>
      <c r="THQ274" s="52"/>
      <c r="THR274" s="52"/>
      <c r="THS274" s="52"/>
      <c r="THT274" s="52"/>
      <c r="THU274" s="52"/>
      <c r="THV274" s="52"/>
      <c r="THW274" s="52"/>
      <c r="THX274" s="52"/>
      <c r="THY274" s="52"/>
      <c r="THZ274" s="52"/>
      <c r="TIA274" s="52"/>
      <c r="TIB274" s="52"/>
      <c r="TIC274" s="52"/>
      <c r="TID274" s="52"/>
      <c r="TIE274" s="52"/>
      <c r="TIF274" s="52"/>
      <c r="TIG274" s="52"/>
      <c r="TIH274" s="52"/>
      <c r="TII274" s="52"/>
      <c r="TIJ274" s="52"/>
      <c r="TIK274" s="52"/>
      <c r="TIL274" s="52"/>
      <c r="TIM274" s="52"/>
      <c r="TIN274" s="52"/>
      <c r="TIO274" s="52"/>
      <c r="TIP274" s="52"/>
      <c r="TIQ274" s="52"/>
      <c r="TIR274" s="52"/>
      <c r="TIS274" s="52"/>
      <c r="TIT274" s="52"/>
      <c r="TIU274" s="52"/>
      <c r="TIV274" s="52"/>
      <c r="TIW274" s="52"/>
      <c r="TIX274" s="52"/>
      <c r="TIY274" s="52"/>
      <c r="TIZ274" s="52"/>
      <c r="TJA274" s="52"/>
      <c r="TJB274" s="52"/>
      <c r="TJC274" s="52"/>
      <c r="TJD274" s="52"/>
      <c r="TJE274" s="52"/>
      <c r="TJF274" s="52"/>
      <c r="TJG274" s="52"/>
      <c r="TJH274" s="52"/>
      <c r="TJI274" s="52"/>
      <c r="TJJ274" s="52"/>
      <c r="TJK274" s="52"/>
      <c r="TJL274" s="52"/>
      <c r="TJM274" s="52"/>
      <c r="TJN274" s="52"/>
      <c r="TJO274" s="52"/>
      <c r="TJP274" s="52"/>
      <c r="TJQ274" s="52"/>
      <c r="TJR274" s="52"/>
      <c r="TJS274" s="52"/>
      <c r="TJT274" s="52"/>
      <c r="TJU274" s="52"/>
      <c r="TJV274" s="52"/>
      <c r="TJW274" s="52"/>
      <c r="TJX274" s="52"/>
      <c r="TJY274" s="52"/>
      <c r="TJZ274" s="52"/>
      <c r="TKA274" s="52"/>
      <c r="TKB274" s="52"/>
      <c r="TKC274" s="52"/>
      <c r="TKD274" s="52"/>
      <c r="TKE274" s="52"/>
      <c r="TKF274" s="52"/>
      <c r="TKG274" s="52"/>
      <c r="TKH274" s="52"/>
      <c r="TKI274" s="52"/>
      <c r="TKJ274" s="52"/>
      <c r="TKK274" s="52"/>
      <c r="TKL274" s="52"/>
      <c r="TKM274" s="52"/>
      <c r="TKN274" s="52"/>
      <c r="TKO274" s="52"/>
      <c r="TKP274" s="52"/>
      <c r="TKQ274" s="52"/>
      <c r="TKR274" s="52"/>
      <c r="TKS274" s="52"/>
      <c r="TKT274" s="52"/>
      <c r="TKU274" s="52"/>
      <c r="TKV274" s="52"/>
      <c r="TKW274" s="52"/>
      <c r="TKX274" s="52"/>
      <c r="TKY274" s="52"/>
      <c r="TKZ274" s="52"/>
      <c r="TLA274" s="52"/>
      <c r="TLB274" s="52"/>
      <c r="TLC274" s="52"/>
      <c r="TLD274" s="52"/>
      <c r="TLE274" s="52"/>
      <c r="TLF274" s="52"/>
      <c r="TLG274" s="52"/>
      <c r="TLH274" s="52"/>
      <c r="TLI274" s="52"/>
      <c r="TLJ274" s="52"/>
      <c r="TLK274" s="52"/>
      <c r="TLL274" s="52"/>
      <c r="TLM274" s="52"/>
      <c r="TLN274" s="52"/>
      <c r="TLO274" s="52"/>
      <c r="TLP274" s="52"/>
      <c r="TLQ274" s="52"/>
      <c r="TLR274" s="52"/>
      <c r="TLS274" s="52"/>
      <c r="TLT274" s="52"/>
      <c r="TLU274" s="52"/>
      <c r="TLV274" s="52"/>
      <c r="TLW274" s="52"/>
      <c r="TLX274" s="52"/>
      <c r="TLY274" s="52"/>
      <c r="TLZ274" s="52"/>
      <c r="TMA274" s="52"/>
      <c r="TMB274" s="52"/>
      <c r="TMC274" s="52"/>
      <c r="TMD274" s="52"/>
      <c r="TME274" s="52"/>
      <c r="TMF274" s="52"/>
      <c r="TMG274" s="52"/>
      <c r="TMH274" s="52"/>
      <c r="TMI274" s="52"/>
      <c r="TMJ274" s="52"/>
      <c r="TMK274" s="52"/>
      <c r="TML274" s="52"/>
      <c r="TMM274" s="52"/>
      <c r="TMN274" s="52"/>
      <c r="TMO274" s="52"/>
      <c r="TMP274" s="52"/>
      <c r="TMQ274" s="52"/>
      <c r="TMR274" s="52"/>
      <c r="TMS274" s="52"/>
      <c r="TMT274" s="52"/>
      <c r="TMU274" s="52"/>
      <c r="TMV274" s="52"/>
      <c r="TMW274" s="52"/>
      <c r="TMX274" s="52"/>
      <c r="TMY274" s="52"/>
      <c r="TMZ274" s="52"/>
      <c r="TNA274" s="52"/>
      <c r="TNB274" s="52"/>
      <c r="TNC274" s="52"/>
      <c r="TND274" s="52"/>
      <c r="TNE274" s="52"/>
      <c r="TNF274" s="52"/>
      <c r="TNG274" s="52"/>
      <c r="TNH274" s="52"/>
      <c r="TNI274" s="52"/>
      <c r="TNJ274" s="52"/>
      <c r="TNK274" s="52"/>
      <c r="TNL274" s="52"/>
      <c r="TNM274" s="52"/>
      <c r="TNN274" s="52"/>
      <c r="TNO274" s="52"/>
      <c r="TNP274" s="52"/>
      <c r="TNQ274" s="52"/>
      <c r="TNR274" s="52"/>
      <c r="TNS274" s="52"/>
      <c r="TNT274" s="52"/>
      <c r="TNU274" s="52"/>
      <c r="TNV274" s="52"/>
      <c r="TNW274" s="52"/>
      <c r="TNX274" s="52"/>
      <c r="TNY274" s="52"/>
      <c r="TNZ274" s="52"/>
      <c r="TOA274" s="52"/>
      <c r="TOB274" s="52"/>
      <c r="TOC274" s="52"/>
      <c r="TOD274" s="52"/>
      <c r="TOE274" s="52"/>
      <c r="TOF274" s="52"/>
      <c r="TOG274" s="52"/>
      <c r="TOH274" s="52"/>
      <c r="TOI274" s="52"/>
      <c r="TOJ274" s="52"/>
      <c r="TOK274" s="52"/>
      <c r="TOL274" s="52"/>
      <c r="TOM274" s="52"/>
      <c r="TON274" s="52"/>
      <c r="TOO274" s="52"/>
      <c r="TOP274" s="52"/>
      <c r="TOQ274" s="52"/>
      <c r="TOR274" s="52"/>
      <c r="TOS274" s="52"/>
      <c r="TOT274" s="52"/>
      <c r="TOU274" s="52"/>
      <c r="TOV274" s="52"/>
      <c r="TOW274" s="52"/>
      <c r="TOX274" s="52"/>
      <c r="TOY274" s="52"/>
      <c r="TOZ274" s="52"/>
      <c r="TPA274" s="52"/>
      <c r="TPB274" s="52"/>
      <c r="TPC274" s="52"/>
      <c r="TPD274" s="52"/>
      <c r="TPE274" s="52"/>
      <c r="TPF274" s="52"/>
      <c r="TPG274" s="52"/>
      <c r="TPH274" s="52"/>
      <c r="TPI274" s="52"/>
      <c r="TPJ274" s="52"/>
      <c r="TPK274" s="52"/>
      <c r="TPL274" s="52"/>
      <c r="TPM274" s="52"/>
      <c r="TPN274" s="52"/>
      <c r="TPO274" s="52"/>
      <c r="TPP274" s="52"/>
      <c r="TPQ274" s="52"/>
      <c r="TPR274" s="52"/>
      <c r="TPS274" s="52"/>
      <c r="TPT274" s="52"/>
      <c r="TPU274" s="52"/>
      <c r="TPV274" s="52"/>
      <c r="TPW274" s="52"/>
      <c r="TPX274" s="52"/>
      <c r="TPY274" s="52"/>
      <c r="TPZ274" s="52"/>
      <c r="TQA274" s="52"/>
      <c r="TQB274" s="52"/>
      <c r="TQC274" s="52"/>
      <c r="TQD274" s="52"/>
      <c r="TQE274" s="52"/>
      <c r="TQF274" s="52"/>
      <c r="TQG274" s="52"/>
      <c r="TQH274" s="52"/>
      <c r="TQI274" s="52"/>
      <c r="TQJ274" s="52"/>
      <c r="TQK274" s="52"/>
      <c r="TQL274" s="52"/>
      <c r="TQM274" s="52"/>
      <c r="TQN274" s="52"/>
      <c r="TQO274" s="52"/>
      <c r="TQP274" s="52"/>
      <c r="TQQ274" s="52"/>
      <c r="TQR274" s="52"/>
      <c r="TQS274" s="52"/>
      <c r="TQT274" s="52"/>
      <c r="TQU274" s="52"/>
      <c r="TQV274" s="52"/>
      <c r="TQW274" s="52"/>
      <c r="TQX274" s="52"/>
      <c r="TQY274" s="52"/>
      <c r="TQZ274" s="52"/>
      <c r="TRA274" s="52"/>
      <c r="TRB274" s="52"/>
      <c r="TRC274" s="52"/>
      <c r="TRD274" s="52"/>
      <c r="TRE274" s="52"/>
      <c r="TRF274" s="52"/>
      <c r="TRG274" s="52"/>
      <c r="TRH274" s="52"/>
      <c r="TRI274" s="52"/>
      <c r="TRJ274" s="52"/>
      <c r="TRK274" s="52"/>
      <c r="TRL274" s="52"/>
      <c r="TRM274" s="52"/>
      <c r="TRN274" s="52"/>
      <c r="TRO274" s="52"/>
      <c r="TRP274" s="52"/>
      <c r="TRQ274" s="52"/>
      <c r="TRR274" s="52"/>
      <c r="TRS274" s="52"/>
      <c r="TRT274" s="52"/>
      <c r="TRU274" s="52"/>
      <c r="TRV274" s="52"/>
      <c r="TRW274" s="52"/>
      <c r="TRX274" s="52"/>
      <c r="TRY274" s="52"/>
      <c r="TRZ274" s="52"/>
      <c r="TSA274" s="52"/>
      <c r="TSB274" s="52"/>
      <c r="TSC274" s="52"/>
      <c r="TSD274" s="52"/>
      <c r="TSE274" s="52"/>
      <c r="TSF274" s="52"/>
      <c r="TSG274" s="52"/>
      <c r="TSH274" s="52"/>
      <c r="TSI274" s="52"/>
      <c r="TSJ274" s="52"/>
      <c r="TSK274" s="52"/>
      <c r="TSL274" s="52"/>
      <c r="TSM274" s="52"/>
      <c r="TSN274" s="52"/>
      <c r="TSO274" s="52"/>
      <c r="TSP274" s="52"/>
      <c r="TSQ274" s="52"/>
      <c r="TSR274" s="52"/>
      <c r="TSS274" s="52"/>
      <c r="TST274" s="52"/>
      <c r="TSU274" s="52"/>
      <c r="TSV274" s="52"/>
      <c r="TSW274" s="52"/>
      <c r="TSX274" s="52"/>
      <c r="TSY274" s="52"/>
      <c r="TSZ274" s="52"/>
      <c r="TTA274" s="52"/>
      <c r="TTB274" s="52"/>
      <c r="TTC274" s="52"/>
      <c r="TTD274" s="52"/>
      <c r="TTE274" s="52"/>
      <c r="TTF274" s="52"/>
      <c r="TTG274" s="52"/>
      <c r="TTH274" s="52"/>
      <c r="TTI274" s="52"/>
      <c r="TTJ274" s="52"/>
      <c r="TTK274" s="52"/>
      <c r="TTL274" s="52"/>
      <c r="TTM274" s="52"/>
      <c r="TTN274" s="52"/>
      <c r="TTO274" s="52"/>
      <c r="TTP274" s="52"/>
      <c r="TTQ274" s="52"/>
      <c r="TTR274" s="52"/>
      <c r="TTS274" s="52"/>
      <c r="TTT274" s="52"/>
      <c r="TTU274" s="52"/>
      <c r="TTV274" s="52"/>
      <c r="TTW274" s="52"/>
      <c r="TTX274" s="52"/>
      <c r="TTY274" s="52"/>
      <c r="TTZ274" s="52"/>
      <c r="TUA274" s="52"/>
      <c r="TUB274" s="52"/>
      <c r="TUC274" s="52"/>
      <c r="TUD274" s="52"/>
      <c r="TUE274" s="52"/>
      <c r="TUF274" s="52"/>
      <c r="TUG274" s="52"/>
      <c r="TUH274" s="52"/>
      <c r="TUI274" s="52"/>
      <c r="TUJ274" s="52"/>
      <c r="TUK274" s="52"/>
      <c r="TUL274" s="52"/>
      <c r="TUM274" s="52"/>
      <c r="TUN274" s="52"/>
      <c r="TUO274" s="52"/>
      <c r="TUP274" s="52"/>
      <c r="TUQ274" s="52"/>
      <c r="TUR274" s="52"/>
      <c r="TUS274" s="52"/>
      <c r="TUT274" s="52"/>
      <c r="TUU274" s="52"/>
      <c r="TUV274" s="52"/>
      <c r="TUW274" s="52"/>
      <c r="TUX274" s="52"/>
      <c r="TUY274" s="52"/>
      <c r="TUZ274" s="52"/>
      <c r="TVA274" s="52"/>
      <c r="TVB274" s="52"/>
      <c r="TVC274" s="52"/>
      <c r="TVD274" s="52"/>
      <c r="TVE274" s="52"/>
      <c r="TVF274" s="52"/>
      <c r="TVG274" s="52"/>
      <c r="TVH274" s="52"/>
      <c r="TVI274" s="52"/>
      <c r="TVJ274" s="52"/>
      <c r="TVK274" s="52"/>
      <c r="TVL274" s="52"/>
      <c r="TVM274" s="52"/>
      <c r="TVN274" s="52"/>
      <c r="TVO274" s="52"/>
      <c r="TVP274" s="52"/>
      <c r="TVQ274" s="52"/>
      <c r="TVR274" s="52"/>
      <c r="TVS274" s="52"/>
      <c r="TVT274" s="52"/>
      <c r="TVU274" s="52"/>
      <c r="TVV274" s="52"/>
      <c r="TVW274" s="52"/>
      <c r="TVX274" s="52"/>
      <c r="TVY274" s="52"/>
      <c r="TVZ274" s="52"/>
      <c r="TWA274" s="52"/>
      <c r="TWB274" s="52"/>
      <c r="TWC274" s="52"/>
      <c r="TWD274" s="52"/>
      <c r="TWE274" s="52"/>
      <c r="TWF274" s="52"/>
      <c r="TWG274" s="52"/>
      <c r="TWH274" s="52"/>
      <c r="TWI274" s="52"/>
      <c r="TWJ274" s="52"/>
      <c r="TWK274" s="52"/>
      <c r="TWL274" s="52"/>
      <c r="TWM274" s="52"/>
      <c r="TWN274" s="52"/>
      <c r="TWO274" s="52"/>
      <c r="TWP274" s="52"/>
      <c r="TWQ274" s="52"/>
      <c r="TWR274" s="52"/>
      <c r="TWS274" s="52"/>
      <c r="TWT274" s="52"/>
      <c r="TWU274" s="52"/>
      <c r="TWV274" s="52"/>
      <c r="TWW274" s="52"/>
      <c r="TWX274" s="52"/>
      <c r="TWY274" s="52"/>
      <c r="TWZ274" s="52"/>
      <c r="TXA274" s="52"/>
      <c r="TXB274" s="52"/>
      <c r="TXC274" s="52"/>
      <c r="TXD274" s="52"/>
      <c r="TXE274" s="52"/>
      <c r="TXF274" s="52"/>
      <c r="TXG274" s="52"/>
      <c r="TXH274" s="52"/>
      <c r="TXI274" s="52"/>
      <c r="TXJ274" s="52"/>
      <c r="TXK274" s="52"/>
      <c r="TXL274" s="52"/>
      <c r="TXM274" s="52"/>
      <c r="TXN274" s="52"/>
      <c r="TXO274" s="52"/>
      <c r="TXP274" s="52"/>
      <c r="TXQ274" s="52"/>
      <c r="TXR274" s="52"/>
      <c r="TXS274" s="52"/>
      <c r="TXT274" s="52"/>
      <c r="TXU274" s="52"/>
      <c r="TXV274" s="52"/>
      <c r="TXW274" s="52"/>
      <c r="TXX274" s="52"/>
      <c r="TXY274" s="52"/>
      <c r="TXZ274" s="52"/>
      <c r="TYA274" s="52"/>
      <c r="TYB274" s="52"/>
      <c r="TYC274" s="52"/>
      <c r="TYD274" s="52"/>
      <c r="TYE274" s="52"/>
      <c r="TYF274" s="52"/>
      <c r="TYG274" s="52"/>
      <c r="TYH274" s="52"/>
      <c r="TYI274" s="52"/>
      <c r="TYJ274" s="52"/>
      <c r="TYK274" s="52"/>
      <c r="TYL274" s="52"/>
      <c r="TYM274" s="52"/>
      <c r="TYN274" s="52"/>
      <c r="TYO274" s="52"/>
      <c r="TYP274" s="52"/>
      <c r="TYQ274" s="52"/>
      <c r="TYR274" s="52"/>
      <c r="TYS274" s="52"/>
      <c r="TYT274" s="52"/>
      <c r="TYU274" s="52"/>
      <c r="TYV274" s="52"/>
      <c r="TYW274" s="52"/>
      <c r="TYX274" s="52"/>
      <c r="TYY274" s="52"/>
      <c r="TYZ274" s="52"/>
      <c r="TZA274" s="52"/>
      <c r="TZB274" s="52"/>
      <c r="TZC274" s="52"/>
      <c r="TZD274" s="52"/>
      <c r="TZE274" s="52"/>
      <c r="TZF274" s="52"/>
      <c r="TZG274" s="52"/>
      <c r="TZH274" s="52"/>
      <c r="TZI274" s="52"/>
      <c r="TZJ274" s="52"/>
      <c r="TZK274" s="52"/>
      <c r="TZL274" s="52"/>
      <c r="TZM274" s="52"/>
      <c r="TZN274" s="52"/>
      <c r="TZO274" s="52"/>
      <c r="TZP274" s="52"/>
      <c r="TZQ274" s="52"/>
      <c r="TZR274" s="52"/>
      <c r="TZS274" s="52"/>
      <c r="TZT274" s="52"/>
      <c r="TZU274" s="52"/>
      <c r="TZV274" s="52"/>
      <c r="TZW274" s="52"/>
      <c r="TZX274" s="52"/>
      <c r="TZY274" s="52"/>
      <c r="TZZ274" s="52"/>
      <c r="UAA274" s="52"/>
      <c r="UAB274" s="52"/>
      <c r="UAC274" s="52"/>
      <c r="UAD274" s="52"/>
      <c r="UAE274" s="52"/>
      <c r="UAF274" s="52"/>
      <c r="UAG274" s="52"/>
      <c r="UAH274" s="52"/>
      <c r="UAI274" s="52"/>
      <c r="UAJ274" s="52"/>
      <c r="UAK274" s="52"/>
      <c r="UAL274" s="52"/>
      <c r="UAM274" s="52"/>
      <c r="UAN274" s="52"/>
      <c r="UAO274" s="52"/>
      <c r="UAP274" s="52"/>
      <c r="UAQ274" s="52"/>
      <c r="UAR274" s="52"/>
      <c r="UAS274" s="52"/>
      <c r="UAT274" s="52"/>
      <c r="UAU274" s="52"/>
      <c r="UAV274" s="52"/>
      <c r="UAW274" s="52"/>
      <c r="UAX274" s="52"/>
      <c r="UAY274" s="52"/>
      <c r="UAZ274" s="52"/>
      <c r="UBA274" s="52"/>
      <c r="UBB274" s="52"/>
      <c r="UBC274" s="52"/>
      <c r="UBD274" s="52"/>
      <c r="UBE274" s="52"/>
      <c r="UBF274" s="52"/>
      <c r="UBG274" s="52"/>
      <c r="UBH274" s="52"/>
      <c r="UBI274" s="52"/>
      <c r="UBJ274" s="52"/>
      <c r="UBK274" s="52"/>
      <c r="UBL274" s="52"/>
      <c r="UBM274" s="52"/>
      <c r="UBN274" s="52"/>
      <c r="UBO274" s="52"/>
      <c r="UBP274" s="52"/>
      <c r="UBQ274" s="52"/>
      <c r="UBR274" s="52"/>
      <c r="UBS274" s="52"/>
      <c r="UBT274" s="52"/>
      <c r="UBU274" s="52"/>
      <c r="UBV274" s="52"/>
      <c r="UBW274" s="52"/>
      <c r="UBX274" s="52"/>
      <c r="UBY274" s="52"/>
      <c r="UBZ274" s="52"/>
      <c r="UCA274" s="52"/>
      <c r="UCB274" s="52"/>
      <c r="UCC274" s="52"/>
      <c r="UCD274" s="52"/>
      <c r="UCE274" s="52"/>
      <c r="UCF274" s="52"/>
      <c r="UCG274" s="52"/>
      <c r="UCH274" s="52"/>
      <c r="UCI274" s="52"/>
      <c r="UCJ274" s="52"/>
      <c r="UCK274" s="52"/>
      <c r="UCL274" s="52"/>
      <c r="UCM274" s="52"/>
      <c r="UCN274" s="52"/>
      <c r="UCO274" s="52"/>
      <c r="UCP274" s="52"/>
      <c r="UCQ274" s="52"/>
      <c r="UCR274" s="52"/>
      <c r="UCS274" s="52"/>
      <c r="UCT274" s="52"/>
      <c r="UCU274" s="52"/>
      <c r="UCV274" s="52"/>
      <c r="UCW274" s="52"/>
      <c r="UCX274" s="52"/>
      <c r="UCY274" s="52"/>
      <c r="UCZ274" s="52"/>
      <c r="UDA274" s="52"/>
      <c r="UDB274" s="52"/>
      <c r="UDC274" s="52"/>
      <c r="UDD274" s="52"/>
      <c r="UDE274" s="52"/>
      <c r="UDF274" s="52"/>
      <c r="UDG274" s="52"/>
      <c r="UDH274" s="52"/>
      <c r="UDI274" s="52"/>
      <c r="UDJ274" s="52"/>
      <c r="UDK274" s="52"/>
      <c r="UDL274" s="52"/>
      <c r="UDM274" s="52"/>
      <c r="UDN274" s="52"/>
      <c r="UDO274" s="52"/>
      <c r="UDP274" s="52"/>
      <c r="UDQ274" s="52"/>
      <c r="UDR274" s="52"/>
      <c r="UDS274" s="52"/>
      <c r="UDT274" s="52"/>
      <c r="UDU274" s="52"/>
      <c r="UDV274" s="52"/>
      <c r="UDW274" s="52"/>
      <c r="UDX274" s="52"/>
      <c r="UDY274" s="52"/>
      <c r="UDZ274" s="52"/>
      <c r="UEA274" s="52"/>
      <c r="UEB274" s="52"/>
      <c r="UEC274" s="52"/>
      <c r="UED274" s="52"/>
      <c r="UEE274" s="52"/>
      <c r="UEF274" s="52"/>
      <c r="UEG274" s="52"/>
      <c r="UEH274" s="52"/>
      <c r="UEI274" s="52"/>
      <c r="UEJ274" s="52"/>
      <c r="UEK274" s="52"/>
      <c r="UEL274" s="52"/>
      <c r="UEM274" s="52"/>
      <c r="UEN274" s="52"/>
      <c r="UEO274" s="52"/>
      <c r="UEP274" s="52"/>
      <c r="UEQ274" s="52"/>
      <c r="UER274" s="52"/>
      <c r="UES274" s="52"/>
      <c r="UET274" s="52"/>
      <c r="UEU274" s="52"/>
      <c r="UEV274" s="52"/>
      <c r="UEW274" s="52"/>
      <c r="UEX274" s="52"/>
      <c r="UEY274" s="52"/>
      <c r="UEZ274" s="52"/>
      <c r="UFA274" s="52"/>
      <c r="UFB274" s="52"/>
      <c r="UFC274" s="52"/>
      <c r="UFD274" s="52"/>
      <c r="UFE274" s="52"/>
      <c r="UFF274" s="52"/>
      <c r="UFG274" s="52"/>
      <c r="UFH274" s="52"/>
      <c r="UFI274" s="52"/>
      <c r="UFJ274" s="52"/>
      <c r="UFK274" s="52"/>
      <c r="UFL274" s="52"/>
      <c r="UFM274" s="52"/>
      <c r="UFN274" s="52"/>
      <c r="UFO274" s="52"/>
      <c r="UFP274" s="52"/>
      <c r="UFQ274" s="52"/>
      <c r="UFR274" s="52"/>
      <c r="UFS274" s="52"/>
      <c r="UFT274" s="52"/>
      <c r="UFU274" s="52"/>
      <c r="UFV274" s="52"/>
      <c r="UFW274" s="52"/>
      <c r="UFX274" s="52"/>
      <c r="UFY274" s="52"/>
      <c r="UFZ274" s="52"/>
      <c r="UGA274" s="52"/>
      <c r="UGB274" s="52"/>
      <c r="UGC274" s="52"/>
      <c r="UGD274" s="52"/>
      <c r="UGE274" s="52"/>
      <c r="UGF274" s="52"/>
      <c r="UGG274" s="52"/>
      <c r="UGH274" s="52"/>
      <c r="UGI274" s="52"/>
      <c r="UGJ274" s="52"/>
      <c r="UGK274" s="52"/>
      <c r="UGL274" s="52"/>
      <c r="UGM274" s="52"/>
      <c r="UGN274" s="52"/>
      <c r="UGO274" s="52"/>
      <c r="UGP274" s="52"/>
      <c r="UGQ274" s="52"/>
      <c r="UGR274" s="52"/>
      <c r="UGS274" s="52"/>
      <c r="UGT274" s="52"/>
      <c r="UGU274" s="52"/>
      <c r="UGV274" s="52"/>
      <c r="UGW274" s="52"/>
      <c r="UGX274" s="52"/>
      <c r="UGY274" s="52"/>
      <c r="UGZ274" s="52"/>
      <c r="UHA274" s="52"/>
      <c r="UHB274" s="52"/>
      <c r="UHC274" s="52"/>
      <c r="UHD274" s="52"/>
      <c r="UHE274" s="52"/>
      <c r="UHF274" s="52"/>
      <c r="UHG274" s="52"/>
      <c r="UHH274" s="52"/>
      <c r="UHI274" s="52"/>
      <c r="UHJ274" s="52"/>
      <c r="UHK274" s="52"/>
      <c r="UHL274" s="52"/>
      <c r="UHM274" s="52"/>
      <c r="UHN274" s="52"/>
      <c r="UHO274" s="52"/>
      <c r="UHP274" s="52"/>
      <c r="UHQ274" s="52"/>
      <c r="UHR274" s="52"/>
      <c r="UHS274" s="52"/>
      <c r="UHT274" s="52"/>
      <c r="UHU274" s="52"/>
      <c r="UHV274" s="52"/>
      <c r="UHW274" s="52"/>
      <c r="UHX274" s="52"/>
      <c r="UHY274" s="52"/>
      <c r="UHZ274" s="52"/>
      <c r="UIA274" s="52"/>
      <c r="UIB274" s="52"/>
      <c r="UIC274" s="52"/>
      <c r="UID274" s="52"/>
      <c r="UIE274" s="52"/>
      <c r="UIF274" s="52"/>
      <c r="UIG274" s="52"/>
      <c r="UIH274" s="52"/>
      <c r="UII274" s="52"/>
      <c r="UIJ274" s="52"/>
      <c r="UIK274" s="52"/>
      <c r="UIL274" s="52"/>
      <c r="UIM274" s="52"/>
      <c r="UIN274" s="52"/>
      <c r="UIO274" s="52"/>
      <c r="UIP274" s="52"/>
      <c r="UIQ274" s="52"/>
      <c r="UIR274" s="52"/>
      <c r="UIS274" s="52"/>
      <c r="UIT274" s="52"/>
      <c r="UIU274" s="52"/>
      <c r="UIV274" s="52"/>
      <c r="UIW274" s="52"/>
      <c r="UIX274" s="52"/>
      <c r="UIY274" s="52"/>
      <c r="UIZ274" s="52"/>
      <c r="UJA274" s="52"/>
      <c r="UJB274" s="52"/>
      <c r="UJC274" s="52"/>
      <c r="UJD274" s="52"/>
      <c r="UJE274" s="52"/>
      <c r="UJF274" s="52"/>
      <c r="UJG274" s="52"/>
      <c r="UJH274" s="52"/>
      <c r="UJI274" s="52"/>
      <c r="UJJ274" s="52"/>
      <c r="UJK274" s="52"/>
      <c r="UJL274" s="52"/>
      <c r="UJM274" s="52"/>
      <c r="UJN274" s="52"/>
      <c r="UJO274" s="52"/>
      <c r="UJP274" s="52"/>
      <c r="UJQ274" s="52"/>
      <c r="UJR274" s="52"/>
      <c r="UJS274" s="52"/>
      <c r="UJT274" s="52"/>
      <c r="UJU274" s="52"/>
      <c r="UJV274" s="52"/>
      <c r="UJW274" s="52"/>
      <c r="UJX274" s="52"/>
      <c r="UJY274" s="52"/>
      <c r="UJZ274" s="52"/>
      <c r="UKA274" s="52"/>
      <c r="UKB274" s="52"/>
      <c r="UKC274" s="52"/>
      <c r="UKD274" s="52"/>
      <c r="UKE274" s="52"/>
      <c r="UKF274" s="52"/>
      <c r="UKG274" s="52"/>
      <c r="UKH274" s="52"/>
      <c r="UKI274" s="52"/>
      <c r="UKJ274" s="52"/>
      <c r="UKK274" s="52"/>
      <c r="UKL274" s="52"/>
      <c r="UKM274" s="52"/>
      <c r="UKN274" s="52"/>
      <c r="UKO274" s="52"/>
      <c r="UKP274" s="52"/>
      <c r="UKQ274" s="52"/>
      <c r="UKR274" s="52"/>
      <c r="UKS274" s="52"/>
      <c r="UKT274" s="52"/>
      <c r="UKU274" s="52"/>
      <c r="UKV274" s="52"/>
      <c r="UKW274" s="52"/>
      <c r="UKX274" s="52"/>
      <c r="UKY274" s="52"/>
      <c r="UKZ274" s="52"/>
      <c r="ULA274" s="52"/>
      <c r="ULB274" s="52"/>
      <c r="ULC274" s="52"/>
      <c r="ULD274" s="52"/>
      <c r="ULE274" s="52"/>
      <c r="ULF274" s="52"/>
      <c r="ULG274" s="52"/>
      <c r="ULH274" s="52"/>
      <c r="ULI274" s="52"/>
      <c r="ULJ274" s="52"/>
      <c r="ULK274" s="52"/>
      <c r="ULL274" s="52"/>
      <c r="ULM274" s="52"/>
      <c r="ULN274" s="52"/>
      <c r="ULO274" s="52"/>
      <c r="ULP274" s="52"/>
      <c r="ULQ274" s="52"/>
      <c r="ULR274" s="52"/>
      <c r="ULS274" s="52"/>
      <c r="ULT274" s="52"/>
      <c r="ULU274" s="52"/>
      <c r="ULV274" s="52"/>
      <c r="ULW274" s="52"/>
      <c r="ULX274" s="52"/>
      <c r="ULY274" s="52"/>
      <c r="ULZ274" s="52"/>
      <c r="UMA274" s="52"/>
      <c r="UMB274" s="52"/>
      <c r="UMC274" s="52"/>
      <c r="UMD274" s="52"/>
      <c r="UME274" s="52"/>
      <c r="UMF274" s="52"/>
      <c r="UMG274" s="52"/>
      <c r="UMH274" s="52"/>
      <c r="UMI274" s="52"/>
      <c r="UMJ274" s="52"/>
      <c r="UMK274" s="52"/>
      <c r="UML274" s="52"/>
      <c r="UMM274" s="52"/>
      <c r="UMN274" s="52"/>
      <c r="UMO274" s="52"/>
      <c r="UMP274" s="52"/>
      <c r="UMQ274" s="52"/>
      <c r="UMR274" s="52"/>
      <c r="UMS274" s="52"/>
      <c r="UMT274" s="52"/>
      <c r="UMU274" s="52"/>
      <c r="UMV274" s="52"/>
      <c r="UMW274" s="52"/>
      <c r="UMX274" s="52"/>
      <c r="UMY274" s="52"/>
      <c r="UMZ274" s="52"/>
      <c r="UNA274" s="52"/>
      <c r="UNB274" s="52"/>
      <c r="UNC274" s="52"/>
      <c r="UND274" s="52"/>
      <c r="UNE274" s="52"/>
      <c r="UNF274" s="52"/>
      <c r="UNG274" s="52"/>
      <c r="UNH274" s="52"/>
      <c r="UNI274" s="52"/>
      <c r="UNJ274" s="52"/>
      <c r="UNK274" s="52"/>
      <c r="UNL274" s="52"/>
      <c r="UNM274" s="52"/>
      <c r="UNN274" s="52"/>
      <c r="UNO274" s="52"/>
      <c r="UNP274" s="52"/>
      <c r="UNQ274" s="52"/>
      <c r="UNR274" s="52"/>
      <c r="UNS274" s="52"/>
      <c r="UNT274" s="52"/>
      <c r="UNU274" s="52"/>
      <c r="UNV274" s="52"/>
      <c r="UNW274" s="52"/>
      <c r="UNX274" s="52"/>
      <c r="UNY274" s="52"/>
      <c r="UNZ274" s="52"/>
      <c r="UOA274" s="52"/>
      <c r="UOB274" s="52"/>
      <c r="UOC274" s="52"/>
      <c r="UOD274" s="52"/>
      <c r="UOE274" s="52"/>
      <c r="UOF274" s="52"/>
      <c r="UOG274" s="52"/>
      <c r="UOH274" s="52"/>
      <c r="UOI274" s="52"/>
      <c r="UOJ274" s="52"/>
      <c r="UOK274" s="52"/>
      <c r="UOL274" s="52"/>
      <c r="UOM274" s="52"/>
      <c r="UON274" s="52"/>
      <c r="UOO274" s="52"/>
      <c r="UOP274" s="52"/>
      <c r="UOQ274" s="52"/>
      <c r="UOR274" s="52"/>
      <c r="UOS274" s="52"/>
      <c r="UOT274" s="52"/>
      <c r="UOU274" s="52"/>
      <c r="UOV274" s="52"/>
      <c r="UOW274" s="52"/>
      <c r="UOX274" s="52"/>
      <c r="UOY274" s="52"/>
      <c r="UOZ274" s="52"/>
      <c r="UPA274" s="52"/>
      <c r="UPB274" s="52"/>
      <c r="UPC274" s="52"/>
      <c r="UPD274" s="52"/>
      <c r="UPE274" s="52"/>
      <c r="UPF274" s="52"/>
      <c r="UPG274" s="52"/>
      <c r="UPH274" s="52"/>
      <c r="UPI274" s="52"/>
      <c r="UPJ274" s="52"/>
      <c r="UPK274" s="52"/>
      <c r="UPL274" s="52"/>
      <c r="UPM274" s="52"/>
      <c r="UPN274" s="52"/>
      <c r="UPO274" s="52"/>
      <c r="UPP274" s="52"/>
      <c r="UPQ274" s="52"/>
      <c r="UPR274" s="52"/>
      <c r="UPS274" s="52"/>
      <c r="UPT274" s="52"/>
      <c r="UPU274" s="52"/>
      <c r="UPV274" s="52"/>
      <c r="UPW274" s="52"/>
      <c r="UPX274" s="52"/>
      <c r="UPY274" s="52"/>
      <c r="UPZ274" s="52"/>
      <c r="UQA274" s="52"/>
      <c r="UQB274" s="52"/>
      <c r="UQC274" s="52"/>
      <c r="UQD274" s="52"/>
      <c r="UQE274" s="52"/>
      <c r="UQF274" s="52"/>
      <c r="UQG274" s="52"/>
      <c r="UQH274" s="52"/>
      <c r="UQI274" s="52"/>
      <c r="UQJ274" s="52"/>
      <c r="UQK274" s="52"/>
      <c r="UQL274" s="52"/>
      <c r="UQM274" s="52"/>
      <c r="UQN274" s="52"/>
      <c r="UQO274" s="52"/>
      <c r="UQP274" s="52"/>
      <c r="UQQ274" s="52"/>
      <c r="UQR274" s="52"/>
      <c r="UQS274" s="52"/>
      <c r="UQT274" s="52"/>
      <c r="UQU274" s="52"/>
      <c r="UQV274" s="52"/>
      <c r="UQW274" s="52"/>
      <c r="UQX274" s="52"/>
      <c r="UQY274" s="52"/>
      <c r="UQZ274" s="52"/>
      <c r="URA274" s="52"/>
      <c r="URB274" s="52"/>
      <c r="URC274" s="52"/>
      <c r="URD274" s="52"/>
      <c r="URE274" s="52"/>
      <c r="URF274" s="52"/>
      <c r="URG274" s="52"/>
      <c r="URH274" s="52"/>
      <c r="URI274" s="52"/>
      <c r="URJ274" s="52"/>
      <c r="URK274" s="52"/>
      <c r="URL274" s="52"/>
      <c r="URM274" s="52"/>
      <c r="URN274" s="52"/>
      <c r="URO274" s="52"/>
      <c r="URP274" s="52"/>
      <c r="URQ274" s="52"/>
      <c r="URR274" s="52"/>
      <c r="URS274" s="52"/>
      <c r="URT274" s="52"/>
      <c r="URU274" s="52"/>
      <c r="URV274" s="52"/>
      <c r="URW274" s="52"/>
      <c r="URX274" s="52"/>
      <c r="URY274" s="52"/>
      <c r="URZ274" s="52"/>
      <c r="USA274" s="52"/>
      <c r="USB274" s="52"/>
      <c r="USC274" s="52"/>
      <c r="USD274" s="52"/>
      <c r="USE274" s="52"/>
      <c r="USF274" s="52"/>
      <c r="USG274" s="52"/>
      <c r="USH274" s="52"/>
      <c r="USI274" s="52"/>
      <c r="USJ274" s="52"/>
      <c r="USK274" s="52"/>
      <c r="USL274" s="52"/>
      <c r="USM274" s="52"/>
      <c r="USN274" s="52"/>
      <c r="USO274" s="52"/>
      <c r="USP274" s="52"/>
      <c r="USQ274" s="52"/>
      <c r="USR274" s="52"/>
      <c r="USS274" s="52"/>
      <c r="UST274" s="52"/>
      <c r="USU274" s="52"/>
      <c r="USV274" s="52"/>
      <c r="USW274" s="52"/>
      <c r="USX274" s="52"/>
      <c r="USY274" s="52"/>
      <c r="USZ274" s="52"/>
      <c r="UTA274" s="52"/>
      <c r="UTB274" s="52"/>
      <c r="UTC274" s="52"/>
      <c r="UTD274" s="52"/>
      <c r="UTE274" s="52"/>
      <c r="UTF274" s="52"/>
      <c r="UTG274" s="52"/>
      <c r="UTH274" s="52"/>
      <c r="UTI274" s="52"/>
      <c r="UTJ274" s="52"/>
      <c r="UTK274" s="52"/>
      <c r="UTL274" s="52"/>
      <c r="UTM274" s="52"/>
      <c r="UTN274" s="52"/>
      <c r="UTO274" s="52"/>
      <c r="UTP274" s="52"/>
      <c r="UTQ274" s="52"/>
      <c r="UTR274" s="52"/>
      <c r="UTS274" s="52"/>
      <c r="UTT274" s="52"/>
      <c r="UTU274" s="52"/>
      <c r="UTV274" s="52"/>
      <c r="UTW274" s="52"/>
      <c r="UTX274" s="52"/>
      <c r="UTY274" s="52"/>
      <c r="UTZ274" s="52"/>
      <c r="UUA274" s="52"/>
      <c r="UUB274" s="52"/>
      <c r="UUC274" s="52"/>
      <c r="UUD274" s="52"/>
      <c r="UUE274" s="52"/>
      <c r="UUF274" s="52"/>
      <c r="UUG274" s="52"/>
      <c r="UUH274" s="52"/>
      <c r="UUI274" s="52"/>
      <c r="UUJ274" s="52"/>
      <c r="UUK274" s="52"/>
      <c r="UUL274" s="52"/>
      <c r="UUM274" s="52"/>
      <c r="UUN274" s="52"/>
      <c r="UUO274" s="52"/>
      <c r="UUP274" s="52"/>
      <c r="UUQ274" s="52"/>
      <c r="UUR274" s="52"/>
      <c r="UUS274" s="52"/>
      <c r="UUT274" s="52"/>
      <c r="UUU274" s="52"/>
      <c r="UUV274" s="52"/>
      <c r="UUW274" s="52"/>
      <c r="UUX274" s="52"/>
      <c r="UUY274" s="52"/>
      <c r="UUZ274" s="52"/>
      <c r="UVA274" s="52"/>
      <c r="UVB274" s="52"/>
      <c r="UVC274" s="52"/>
      <c r="UVD274" s="52"/>
      <c r="UVE274" s="52"/>
      <c r="UVF274" s="52"/>
      <c r="UVG274" s="52"/>
      <c r="UVH274" s="52"/>
      <c r="UVI274" s="52"/>
      <c r="UVJ274" s="52"/>
      <c r="UVK274" s="52"/>
      <c r="UVL274" s="52"/>
      <c r="UVM274" s="52"/>
      <c r="UVN274" s="52"/>
      <c r="UVO274" s="52"/>
      <c r="UVP274" s="52"/>
      <c r="UVQ274" s="52"/>
      <c r="UVR274" s="52"/>
      <c r="UVS274" s="52"/>
      <c r="UVT274" s="52"/>
      <c r="UVU274" s="52"/>
      <c r="UVV274" s="52"/>
      <c r="UVW274" s="52"/>
      <c r="UVX274" s="52"/>
      <c r="UVY274" s="52"/>
      <c r="UVZ274" s="52"/>
      <c r="UWA274" s="52"/>
      <c r="UWB274" s="52"/>
      <c r="UWC274" s="52"/>
      <c r="UWD274" s="52"/>
      <c r="UWE274" s="52"/>
      <c r="UWF274" s="52"/>
      <c r="UWG274" s="52"/>
      <c r="UWH274" s="52"/>
      <c r="UWI274" s="52"/>
      <c r="UWJ274" s="52"/>
      <c r="UWK274" s="52"/>
      <c r="UWL274" s="52"/>
      <c r="UWM274" s="52"/>
      <c r="UWN274" s="52"/>
      <c r="UWO274" s="52"/>
      <c r="UWP274" s="52"/>
      <c r="UWQ274" s="52"/>
      <c r="UWR274" s="52"/>
      <c r="UWS274" s="52"/>
      <c r="UWT274" s="52"/>
      <c r="UWU274" s="52"/>
      <c r="UWV274" s="52"/>
      <c r="UWW274" s="52"/>
      <c r="UWX274" s="52"/>
      <c r="UWY274" s="52"/>
      <c r="UWZ274" s="52"/>
      <c r="UXA274" s="52"/>
      <c r="UXB274" s="52"/>
      <c r="UXC274" s="52"/>
      <c r="UXD274" s="52"/>
      <c r="UXE274" s="52"/>
      <c r="UXF274" s="52"/>
      <c r="UXG274" s="52"/>
      <c r="UXH274" s="52"/>
      <c r="UXI274" s="52"/>
      <c r="UXJ274" s="52"/>
      <c r="UXK274" s="52"/>
      <c r="UXL274" s="52"/>
      <c r="UXM274" s="52"/>
      <c r="UXN274" s="52"/>
      <c r="UXO274" s="52"/>
      <c r="UXP274" s="52"/>
      <c r="UXQ274" s="52"/>
      <c r="UXR274" s="52"/>
      <c r="UXS274" s="52"/>
      <c r="UXT274" s="52"/>
      <c r="UXU274" s="52"/>
      <c r="UXV274" s="52"/>
      <c r="UXW274" s="52"/>
      <c r="UXX274" s="52"/>
      <c r="UXY274" s="52"/>
      <c r="UXZ274" s="52"/>
      <c r="UYA274" s="52"/>
      <c r="UYB274" s="52"/>
      <c r="UYC274" s="52"/>
      <c r="UYD274" s="52"/>
      <c r="UYE274" s="52"/>
      <c r="UYF274" s="52"/>
      <c r="UYG274" s="52"/>
      <c r="UYH274" s="52"/>
      <c r="UYI274" s="52"/>
      <c r="UYJ274" s="52"/>
      <c r="UYK274" s="52"/>
      <c r="UYL274" s="52"/>
      <c r="UYM274" s="52"/>
      <c r="UYN274" s="52"/>
      <c r="UYO274" s="52"/>
      <c r="UYP274" s="52"/>
      <c r="UYQ274" s="52"/>
      <c r="UYR274" s="52"/>
      <c r="UYS274" s="52"/>
      <c r="UYT274" s="52"/>
      <c r="UYU274" s="52"/>
      <c r="UYV274" s="52"/>
      <c r="UYW274" s="52"/>
      <c r="UYX274" s="52"/>
      <c r="UYY274" s="52"/>
      <c r="UYZ274" s="52"/>
      <c r="UZA274" s="52"/>
      <c r="UZB274" s="52"/>
      <c r="UZC274" s="52"/>
      <c r="UZD274" s="52"/>
      <c r="UZE274" s="52"/>
      <c r="UZF274" s="52"/>
      <c r="UZG274" s="52"/>
      <c r="UZH274" s="52"/>
      <c r="UZI274" s="52"/>
      <c r="UZJ274" s="52"/>
      <c r="UZK274" s="52"/>
      <c r="UZL274" s="52"/>
      <c r="UZM274" s="52"/>
      <c r="UZN274" s="52"/>
      <c r="UZO274" s="52"/>
      <c r="UZP274" s="52"/>
      <c r="UZQ274" s="52"/>
      <c r="UZR274" s="52"/>
      <c r="UZS274" s="52"/>
      <c r="UZT274" s="52"/>
      <c r="UZU274" s="52"/>
      <c r="UZV274" s="52"/>
      <c r="UZW274" s="52"/>
      <c r="UZX274" s="52"/>
      <c r="UZY274" s="52"/>
      <c r="UZZ274" s="52"/>
      <c r="VAA274" s="52"/>
      <c r="VAB274" s="52"/>
      <c r="VAC274" s="52"/>
      <c r="VAD274" s="52"/>
      <c r="VAE274" s="52"/>
      <c r="VAF274" s="52"/>
      <c r="VAG274" s="52"/>
      <c r="VAH274" s="52"/>
      <c r="VAI274" s="52"/>
      <c r="VAJ274" s="52"/>
      <c r="VAK274" s="52"/>
      <c r="VAL274" s="52"/>
      <c r="VAM274" s="52"/>
      <c r="VAN274" s="52"/>
      <c r="VAO274" s="52"/>
      <c r="VAP274" s="52"/>
      <c r="VAQ274" s="52"/>
      <c r="VAR274" s="52"/>
      <c r="VAS274" s="52"/>
      <c r="VAT274" s="52"/>
      <c r="VAU274" s="52"/>
      <c r="VAV274" s="52"/>
      <c r="VAW274" s="52"/>
      <c r="VAX274" s="52"/>
      <c r="VAY274" s="52"/>
      <c r="VAZ274" s="52"/>
      <c r="VBA274" s="52"/>
      <c r="VBB274" s="52"/>
      <c r="VBC274" s="52"/>
      <c r="VBD274" s="52"/>
      <c r="VBE274" s="52"/>
      <c r="VBF274" s="52"/>
      <c r="VBG274" s="52"/>
      <c r="VBH274" s="52"/>
      <c r="VBI274" s="52"/>
      <c r="VBJ274" s="52"/>
      <c r="VBK274" s="52"/>
      <c r="VBL274" s="52"/>
      <c r="VBM274" s="52"/>
      <c r="VBN274" s="52"/>
      <c r="VBO274" s="52"/>
      <c r="VBP274" s="52"/>
      <c r="VBQ274" s="52"/>
      <c r="VBR274" s="52"/>
      <c r="VBS274" s="52"/>
      <c r="VBT274" s="52"/>
      <c r="VBU274" s="52"/>
      <c r="VBV274" s="52"/>
      <c r="VBW274" s="52"/>
      <c r="VBX274" s="52"/>
      <c r="VBY274" s="52"/>
      <c r="VBZ274" s="52"/>
      <c r="VCA274" s="52"/>
      <c r="VCB274" s="52"/>
      <c r="VCC274" s="52"/>
      <c r="VCD274" s="52"/>
      <c r="VCE274" s="52"/>
      <c r="VCF274" s="52"/>
      <c r="VCG274" s="52"/>
      <c r="VCH274" s="52"/>
      <c r="VCI274" s="52"/>
      <c r="VCJ274" s="52"/>
      <c r="VCK274" s="52"/>
      <c r="VCL274" s="52"/>
      <c r="VCM274" s="52"/>
      <c r="VCN274" s="52"/>
      <c r="VCO274" s="52"/>
      <c r="VCP274" s="52"/>
      <c r="VCQ274" s="52"/>
      <c r="VCR274" s="52"/>
      <c r="VCS274" s="52"/>
      <c r="VCT274" s="52"/>
      <c r="VCU274" s="52"/>
      <c r="VCV274" s="52"/>
      <c r="VCW274" s="52"/>
      <c r="VCX274" s="52"/>
      <c r="VCY274" s="52"/>
      <c r="VCZ274" s="52"/>
      <c r="VDA274" s="52"/>
      <c r="VDB274" s="52"/>
      <c r="VDC274" s="52"/>
      <c r="VDD274" s="52"/>
      <c r="VDE274" s="52"/>
      <c r="VDF274" s="52"/>
      <c r="VDG274" s="52"/>
      <c r="VDH274" s="52"/>
      <c r="VDI274" s="52"/>
      <c r="VDJ274" s="52"/>
      <c r="VDK274" s="52"/>
      <c r="VDL274" s="52"/>
      <c r="VDM274" s="52"/>
      <c r="VDN274" s="52"/>
      <c r="VDO274" s="52"/>
      <c r="VDP274" s="52"/>
      <c r="VDQ274" s="52"/>
      <c r="VDR274" s="52"/>
      <c r="VDS274" s="52"/>
      <c r="VDT274" s="52"/>
      <c r="VDU274" s="52"/>
      <c r="VDV274" s="52"/>
      <c r="VDW274" s="52"/>
      <c r="VDX274" s="52"/>
      <c r="VDY274" s="52"/>
      <c r="VDZ274" s="52"/>
      <c r="VEA274" s="52"/>
      <c r="VEB274" s="52"/>
      <c r="VEC274" s="52"/>
      <c r="VED274" s="52"/>
      <c r="VEE274" s="52"/>
      <c r="VEF274" s="52"/>
      <c r="VEG274" s="52"/>
      <c r="VEH274" s="52"/>
      <c r="VEI274" s="52"/>
      <c r="VEJ274" s="52"/>
      <c r="VEK274" s="52"/>
      <c r="VEL274" s="52"/>
      <c r="VEM274" s="52"/>
      <c r="VEN274" s="52"/>
      <c r="VEO274" s="52"/>
      <c r="VEP274" s="52"/>
      <c r="VEQ274" s="52"/>
      <c r="VER274" s="52"/>
      <c r="VES274" s="52"/>
      <c r="VET274" s="52"/>
      <c r="VEU274" s="52"/>
      <c r="VEV274" s="52"/>
      <c r="VEW274" s="52"/>
      <c r="VEX274" s="52"/>
      <c r="VEY274" s="52"/>
      <c r="VEZ274" s="52"/>
      <c r="VFA274" s="52"/>
      <c r="VFB274" s="52"/>
      <c r="VFC274" s="52"/>
      <c r="VFD274" s="52"/>
      <c r="VFE274" s="52"/>
      <c r="VFF274" s="52"/>
      <c r="VFG274" s="52"/>
      <c r="VFH274" s="52"/>
      <c r="VFI274" s="52"/>
      <c r="VFJ274" s="52"/>
      <c r="VFK274" s="52"/>
      <c r="VFL274" s="52"/>
      <c r="VFM274" s="52"/>
      <c r="VFN274" s="52"/>
      <c r="VFO274" s="52"/>
      <c r="VFP274" s="52"/>
      <c r="VFQ274" s="52"/>
      <c r="VFR274" s="52"/>
      <c r="VFS274" s="52"/>
      <c r="VFT274" s="52"/>
      <c r="VFU274" s="52"/>
      <c r="VFV274" s="52"/>
      <c r="VFW274" s="52"/>
      <c r="VFX274" s="52"/>
      <c r="VFY274" s="52"/>
      <c r="VFZ274" s="52"/>
      <c r="VGA274" s="52"/>
      <c r="VGB274" s="52"/>
      <c r="VGC274" s="52"/>
      <c r="VGD274" s="52"/>
      <c r="VGE274" s="52"/>
      <c r="VGF274" s="52"/>
      <c r="VGG274" s="52"/>
      <c r="VGH274" s="52"/>
      <c r="VGI274" s="52"/>
      <c r="VGJ274" s="52"/>
      <c r="VGK274" s="52"/>
      <c r="VGL274" s="52"/>
      <c r="VGM274" s="52"/>
      <c r="VGN274" s="52"/>
      <c r="VGO274" s="52"/>
      <c r="VGP274" s="52"/>
      <c r="VGQ274" s="52"/>
      <c r="VGR274" s="52"/>
      <c r="VGS274" s="52"/>
      <c r="VGT274" s="52"/>
      <c r="VGU274" s="52"/>
      <c r="VGV274" s="52"/>
      <c r="VGW274" s="52"/>
      <c r="VGX274" s="52"/>
      <c r="VGY274" s="52"/>
      <c r="VGZ274" s="52"/>
      <c r="VHA274" s="52"/>
      <c r="VHB274" s="52"/>
      <c r="VHC274" s="52"/>
      <c r="VHD274" s="52"/>
      <c r="VHE274" s="52"/>
      <c r="VHF274" s="52"/>
      <c r="VHG274" s="52"/>
      <c r="VHH274" s="52"/>
      <c r="VHI274" s="52"/>
      <c r="VHJ274" s="52"/>
      <c r="VHK274" s="52"/>
      <c r="VHL274" s="52"/>
      <c r="VHM274" s="52"/>
      <c r="VHN274" s="52"/>
      <c r="VHO274" s="52"/>
      <c r="VHP274" s="52"/>
      <c r="VHQ274" s="52"/>
      <c r="VHR274" s="52"/>
      <c r="VHS274" s="52"/>
      <c r="VHT274" s="52"/>
      <c r="VHU274" s="52"/>
      <c r="VHV274" s="52"/>
      <c r="VHW274" s="52"/>
      <c r="VHX274" s="52"/>
      <c r="VHY274" s="52"/>
      <c r="VHZ274" s="52"/>
      <c r="VIA274" s="52"/>
      <c r="VIB274" s="52"/>
      <c r="VIC274" s="52"/>
      <c r="VID274" s="52"/>
      <c r="VIE274" s="52"/>
      <c r="VIF274" s="52"/>
      <c r="VIG274" s="52"/>
      <c r="VIH274" s="52"/>
      <c r="VII274" s="52"/>
      <c r="VIJ274" s="52"/>
      <c r="VIK274" s="52"/>
      <c r="VIL274" s="52"/>
      <c r="VIM274" s="52"/>
      <c r="VIN274" s="52"/>
      <c r="VIO274" s="52"/>
      <c r="VIP274" s="52"/>
      <c r="VIQ274" s="52"/>
      <c r="VIR274" s="52"/>
      <c r="VIS274" s="52"/>
      <c r="VIT274" s="52"/>
      <c r="VIU274" s="52"/>
      <c r="VIV274" s="52"/>
      <c r="VIW274" s="52"/>
      <c r="VIX274" s="52"/>
      <c r="VIY274" s="52"/>
      <c r="VIZ274" s="52"/>
      <c r="VJA274" s="52"/>
      <c r="VJB274" s="52"/>
      <c r="VJC274" s="52"/>
      <c r="VJD274" s="52"/>
      <c r="VJE274" s="52"/>
      <c r="VJF274" s="52"/>
      <c r="VJG274" s="52"/>
      <c r="VJH274" s="52"/>
      <c r="VJI274" s="52"/>
      <c r="VJJ274" s="52"/>
      <c r="VJK274" s="52"/>
      <c r="VJL274" s="52"/>
      <c r="VJM274" s="52"/>
      <c r="VJN274" s="52"/>
      <c r="VJO274" s="52"/>
      <c r="VJP274" s="52"/>
      <c r="VJQ274" s="52"/>
      <c r="VJR274" s="52"/>
      <c r="VJS274" s="52"/>
      <c r="VJT274" s="52"/>
      <c r="VJU274" s="52"/>
      <c r="VJV274" s="52"/>
      <c r="VJW274" s="52"/>
      <c r="VJX274" s="52"/>
      <c r="VJY274" s="52"/>
      <c r="VJZ274" s="52"/>
      <c r="VKA274" s="52"/>
      <c r="VKB274" s="52"/>
      <c r="VKC274" s="52"/>
      <c r="VKD274" s="52"/>
      <c r="VKE274" s="52"/>
      <c r="VKF274" s="52"/>
      <c r="VKG274" s="52"/>
      <c r="VKH274" s="52"/>
      <c r="VKI274" s="52"/>
      <c r="VKJ274" s="52"/>
      <c r="VKK274" s="52"/>
      <c r="VKL274" s="52"/>
      <c r="VKM274" s="52"/>
      <c r="VKN274" s="52"/>
      <c r="VKO274" s="52"/>
      <c r="VKP274" s="52"/>
      <c r="VKQ274" s="52"/>
      <c r="VKR274" s="52"/>
      <c r="VKS274" s="52"/>
      <c r="VKT274" s="52"/>
      <c r="VKU274" s="52"/>
      <c r="VKV274" s="52"/>
      <c r="VKW274" s="52"/>
      <c r="VKX274" s="52"/>
      <c r="VKY274" s="52"/>
      <c r="VKZ274" s="52"/>
      <c r="VLA274" s="52"/>
      <c r="VLB274" s="52"/>
      <c r="VLC274" s="52"/>
      <c r="VLD274" s="52"/>
      <c r="VLE274" s="52"/>
      <c r="VLF274" s="52"/>
      <c r="VLG274" s="52"/>
      <c r="VLH274" s="52"/>
      <c r="VLI274" s="52"/>
      <c r="VLJ274" s="52"/>
      <c r="VLK274" s="52"/>
      <c r="VLL274" s="52"/>
      <c r="VLM274" s="52"/>
      <c r="VLN274" s="52"/>
      <c r="VLO274" s="52"/>
      <c r="VLP274" s="52"/>
      <c r="VLQ274" s="52"/>
      <c r="VLR274" s="52"/>
      <c r="VLS274" s="52"/>
      <c r="VLT274" s="52"/>
      <c r="VLU274" s="52"/>
      <c r="VLV274" s="52"/>
      <c r="VLW274" s="52"/>
      <c r="VLX274" s="52"/>
      <c r="VLY274" s="52"/>
      <c r="VLZ274" s="52"/>
      <c r="VMA274" s="52"/>
      <c r="VMB274" s="52"/>
      <c r="VMC274" s="52"/>
      <c r="VMD274" s="52"/>
      <c r="VME274" s="52"/>
      <c r="VMF274" s="52"/>
      <c r="VMG274" s="52"/>
      <c r="VMH274" s="52"/>
      <c r="VMI274" s="52"/>
      <c r="VMJ274" s="52"/>
      <c r="VMK274" s="52"/>
      <c r="VML274" s="52"/>
      <c r="VMM274" s="52"/>
      <c r="VMN274" s="52"/>
      <c r="VMO274" s="52"/>
      <c r="VMP274" s="52"/>
      <c r="VMQ274" s="52"/>
      <c r="VMR274" s="52"/>
      <c r="VMS274" s="52"/>
      <c r="VMT274" s="52"/>
      <c r="VMU274" s="52"/>
      <c r="VMV274" s="52"/>
      <c r="VMW274" s="52"/>
      <c r="VMX274" s="52"/>
      <c r="VMY274" s="52"/>
      <c r="VMZ274" s="52"/>
      <c r="VNA274" s="52"/>
      <c r="VNB274" s="52"/>
      <c r="VNC274" s="52"/>
      <c r="VND274" s="52"/>
      <c r="VNE274" s="52"/>
      <c r="VNF274" s="52"/>
      <c r="VNG274" s="52"/>
      <c r="VNH274" s="52"/>
      <c r="VNI274" s="52"/>
      <c r="VNJ274" s="52"/>
      <c r="VNK274" s="52"/>
      <c r="VNL274" s="52"/>
      <c r="VNM274" s="52"/>
      <c r="VNN274" s="52"/>
      <c r="VNO274" s="52"/>
      <c r="VNP274" s="52"/>
      <c r="VNQ274" s="52"/>
      <c r="VNR274" s="52"/>
      <c r="VNS274" s="52"/>
      <c r="VNT274" s="52"/>
      <c r="VNU274" s="52"/>
      <c r="VNV274" s="52"/>
      <c r="VNW274" s="52"/>
      <c r="VNX274" s="52"/>
      <c r="VNY274" s="52"/>
      <c r="VNZ274" s="52"/>
      <c r="VOA274" s="52"/>
      <c r="VOB274" s="52"/>
      <c r="VOC274" s="52"/>
      <c r="VOD274" s="52"/>
      <c r="VOE274" s="52"/>
      <c r="VOF274" s="52"/>
      <c r="VOG274" s="52"/>
      <c r="VOH274" s="52"/>
      <c r="VOI274" s="52"/>
      <c r="VOJ274" s="52"/>
      <c r="VOK274" s="52"/>
      <c r="VOL274" s="52"/>
      <c r="VOM274" s="52"/>
      <c r="VON274" s="52"/>
      <c r="VOO274" s="52"/>
      <c r="VOP274" s="52"/>
      <c r="VOQ274" s="52"/>
      <c r="VOR274" s="52"/>
      <c r="VOS274" s="52"/>
      <c r="VOT274" s="52"/>
      <c r="VOU274" s="52"/>
      <c r="VOV274" s="52"/>
      <c r="VOW274" s="52"/>
      <c r="VOX274" s="52"/>
      <c r="VOY274" s="52"/>
      <c r="VOZ274" s="52"/>
      <c r="VPA274" s="52"/>
      <c r="VPB274" s="52"/>
      <c r="VPC274" s="52"/>
      <c r="VPD274" s="52"/>
      <c r="VPE274" s="52"/>
      <c r="VPF274" s="52"/>
      <c r="VPG274" s="52"/>
      <c r="VPH274" s="52"/>
      <c r="VPI274" s="52"/>
      <c r="VPJ274" s="52"/>
      <c r="VPK274" s="52"/>
      <c r="VPL274" s="52"/>
      <c r="VPM274" s="52"/>
      <c r="VPN274" s="52"/>
      <c r="VPO274" s="52"/>
      <c r="VPP274" s="52"/>
      <c r="VPQ274" s="52"/>
      <c r="VPR274" s="52"/>
      <c r="VPS274" s="52"/>
      <c r="VPT274" s="52"/>
      <c r="VPU274" s="52"/>
      <c r="VPV274" s="52"/>
      <c r="VPW274" s="52"/>
      <c r="VPX274" s="52"/>
      <c r="VPY274" s="52"/>
      <c r="VPZ274" s="52"/>
      <c r="VQA274" s="52"/>
      <c r="VQB274" s="52"/>
      <c r="VQC274" s="52"/>
      <c r="VQD274" s="52"/>
      <c r="VQE274" s="52"/>
      <c r="VQF274" s="52"/>
      <c r="VQG274" s="52"/>
      <c r="VQH274" s="52"/>
      <c r="VQI274" s="52"/>
      <c r="VQJ274" s="52"/>
      <c r="VQK274" s="52"/>
      <c r="VQL274" s="52"/>
      <c r="VQM274" s="52"/>
      <c r="VQN274" s="52"/>
      <c r="VQO274" s="52"/>
      <c r="VQP274" s="52"/>
      <c r="VQQ274" s="52"/>
      <c r="VQR274" s="52"/>
      <c r="VQS274" s="52"/>
      <c r="VQT274" s="52"/>
      <c r="VQU274" s="52"/>
      <c r="VQV274" s="52"/>
      <c r="VQW274" s="52"/>
      <c r="VQX274" s="52"/>
      <c r="VQY274" s="52"/>
      <c r="VQZ274" s="52"/>
      <c r="VRA274" s="52"/>
      <c r="VRB274" s="52"/>
      <c r="VRC274" s="52"/>
      <c r="VRD274" s="52"/>
      <c r="VRE274" s="52"/>
      <c r="VRF274" s="52"/>
      <c r="VRG274" s="52"/>
      <c r="VRH274" s="52"/>
      <c r="VRI274" s="52"/>
      <c r="VRJ274" s="52"/>
      <c r="VRK274" s="52"/>
      <c r="VRL274" s="52"/>
      <c r="VRM274" s="52"/>
      <c r="VRN274" s="52"/>
      <c r="VRO274" s="52"/>
      <c r="VRP274" s="52"/>
      <c r="VRQ274" s="52"/>
      <c r="VRR274" s="52"/>
      <c r="VRS274" s="52"/>
      <c r="VRT274" s="52"/>
      <c r="VRU274" s="52"/>
      <c r="VRV274" s="52"/>
      <c r="VRW274" s="52"/>
      <c r="VRX274" s="52"/>
      <c r="VRY274" s="52"/>
      <c r="VRZ274" s="52"/>
      <c r="VSA274" s="52"/>
      <c r="VSB274" s="52"/>
      <c r="VSC274" s="52"/>
      <c r="VSD274" s="52"/>
      <c r="VSE274" s="52"/>
      <c r="VSF274" s="52"/>
      <c r="VSG274" s="52"/>
      <c r="VSH274" s="52"/>
      <c r="VSI274" s="52"/>
      <c r="VSJ274" s="52"/>
      <c r="VSK274" s="52"/>
      <c r="VSL274" s="52"/>
      <c r="VSM274" s="52"/>
      <c r="VSN274" s="52"/>
      <c r="VSO274" s="52"/>
      <c r="VSP274" s="52"/>
      <c r="VSQ274" s="52"/>
      <c r="VSR274" s="52"/>
      <c r="VSS274" s="52"/>
      <c r="VST274" s="52"/>
      <c r="VSU274" s="52"/>
      <c r="VSV274" s="52"/>
      <c r="VSW274" s="52"/>
      <c r="VSX274" s="52"/>
      <c r="VSY274" s="52"/>
      <c r="VSZ274" s="52"/>
      <c r="VTA274" s="52"/>
      <c r="VTB274" s="52"/>
      <c r="VTC274" s="52"/>
      <c r="VTD274" s="52"/>
      <c r="VTE274" s="52"/>
      <c r="VTF274" s="52"/>
      <c r="VTG274" s="52"/>
      <c r="VTH274" s="52"/>
      <c r="VTI274" s="52"/>
      <c r="VTJ274" s="52"/>
      <c r="VTK274" s="52"/>
      <c r="VTL274" s="52"/>
      <c r="VTM274" s="52"/>
      <c r="VTN274" s="52"/>
      <c r="VTO274" s="52"/>
      <c r="VTP274" s="52"/>
      <c r="VTQ274" s="52"/>
      <c r="VTR274" s="52"/>
      <c r="VTS274" s="52"/>
      <c r="VTT274" s="52"/>
      <c r="VTU274" s="52"/>
      <c r="VTV274" s="52"/>
      <c r="VTW274" s="52"/>
      <c r="VTX274" s="52"/>
      <c r="VTY274" s="52"/>
      <c r="VTZ274" s="52"/>
      <c r="VUA274" s="52"/>
      <c r="VUB274" s="52"/>
      <c r="VUC274" s="52"/>
      <c r="VUD274" s="52"/>
      <c r="VUE274" s="52"/>
      <c r="VUF274" s="52"/>
      <c r="VUG274" s="52"/>
      <c r="VUH274" s="52"/>
      <c r="VUI274" s="52"/>
      <c r="VUJ274" s="52"/>
      <c r="VUK274" s="52"/>
      <c r="VUL274" s="52"/>
      <c r="VUM274" s="52"/>
      <c r="VUN274" s="52"/>
      <c r="VUO274" s="52"/>
      <c r="VUP274" s="52"/>
      <c r="VUQ274" s="52"/>
      <c r="VUR274" s="52"/>
      <c r="VUS274" s="52"/>
      <c r="VUT274" s="52"/>
      <c r="VUU274" s="52"/>
      <c r="VUV274" s="52"/>
      <c r="VUW274" s="52"/>
      <c r="VUX274" s="52"/>
      <c r="VUY274" s="52"/>
      <c r="VUZ274" s="52"/>
      <c r="VVA274" s="52"/>
      <c r="VVB274" s="52"/>
      <c r="VVC274" s="52"/>
      <c r="VVD274" s="52"/>
      <c r="VVE274" s="52"/>
      <c r="VVF274" s="52"/>
      <c r="VVG274" s="52"/>
      <c r="VVH274" s="52"/>
      <c r="VVI274" s="52"/>
      <c r="VVJ274" s="52"/>
      <c r="VVK274" s="52"/>
      <c r="VVL274" s="52"/>
      <c r="VVM274" s="52"/>
      <c r="VVN274" s="52"/>
      <c r="VVO274" s="52"/>
      <c r="VVP274" s="52"/>
      <c r="VVQ274" s="52"/>
      <c r="VVR274" s="52"/>
      <c r="VVS274" s="52"/>
      <c r="VVT274" s="52"/>
      <c r="VVU274" s="52"/>
      <c r="VVV274" s="52"/>
      <c r="VVW274" s="52"/>
      <c r="VVX274" s="52"/>
      <c r="VVY274" s="52"/>
      <c r="VVZ274" s="52"/>
      <c r="VWA274" s="52"/>
      <c r="VWB274" s="52"/>
      <c r="VWC274" s="52"/>
      <c r="VWD274" s="52"/>
      <c r="VWE274" s="52"/>
      <c r="VWF274" s="52"/>
      <c r="VWG274" s="52"/>
      <c r="VWH274" s="52"/>
      <c r="VWI274" s="52"/>
      <c r="VWJ274" s="52"/>
      <c r="VWK274" s="52"/>
      <c r="VWL274" s="52"/>
      <c r="VWM274" s="52"/>
      <c r="VWN274" s="52"/>
      <c r="VWO274" s="52"/>
      <c r="VWP274" s="52"/>
      <c r="VWQ274" s="52"/>
      <c r="VWR274" s="52"/>
      <c r="VWS274" s="52"/>
      <c r="VWT274" s="52"/>
      <c r="VWU274" s="52"/>
      <c r="VWV274" s="52"/>
      <c r="VWW274" s="52"/>
      <c r="VWX274" s="52"/>
      <c r="VWY274" s="52"/>
      <c r="VWZ274" s="52"/>
      <c r="VXA274" s="52"/>
      <c r="VXB274" s="52"/>
      <c r="VXC274" s="52"/>
      <c r="VXD274" s="52"/>
      <c r="VXE274" s="52"/>
      <c r="VXF274" s="52"/>
      <c r="VXG274" s="52"/>
      <c r="VXH274" s="52"/>
      <c r="VXI274" s="52"/>
      <c r="VXJ274" s="52"/>
      <c r="VXK274" s="52"/>
      <c r="VXL274" s="52"/>
      <c r="VXM274" s="52"/>
      <c r="VXN274" s="52"/>
      <c r="VXO274" s="52"/>
      <c r="VXP274" s="52"/>
      <c r="VXQ274" s="52"/>
      <c r="VXR274" s="52"/>
      <c r="VXS274" s="52"/>
      <c r="VXT274" s="52"/>
      <c r="VXU274" s="52"/>
      <c r="VXV274" s="52"/>
      <c r="VXW274" s="52"/>
      <c r="VXX274" s="52"/>
      <c r="VXY274" s="52"/>
      <c r="VXZ274" s="52"/>
      <c r="VYA274" s="52"/>
      <c r="VYB274" s="52"/>
      <c r="VYC274" s="52"/>
      <c r="VYD274" s="52"/>
      <c r="VYE274" s="52"/>
      <c r="VYF274" s="52"/>
      <c r="VYG274" s="52"/>
      <c r="VYH274" s="52"/>
      <c r="VYI274" s="52"/>
      <c r="VYJ274" s="52"/>
      <c r="VYK274" s="52"/>
      <c r="VYL274" s="52"/>
      <c r="VYM274" s="52"/>
      <c r="VYN274" s="52"/>
      <c r="VYO274" s="52"/>
      <c r="VYP274" s="52"/>
      <c r="VYQ274" s="52"/>
      <c r="VYR274" s="52"/>
      <c r="VYS274" s="52"/>
      <c r="VYT274" s="52"/>
      <c r="VYU274" s="52"/>
      <c r="VYV274" s="52"/>
      <c r="VYW274" s="52"/>
      <c r="VYX274" s="52"/>
      <c r="VYY274" s="52"/>
      <c r="VYZ274" s="52"/>
      <c r="VZA274" s="52"/>
      <c r="VZB274" s="52"/>
      <c r="VZC274" s="52"/>
      <c r="VZD274" s="52"/>
      <c r="VZE274" s="52"/>
      <c r="VZF274" s="52"/>
      <c r="VZG274" s="52"/>
      <c r="VZH274" s="52"/>
      <c r="VZI274" s="52"/>
      <c r="VZJ274" s="52"/>
      <c r="VZK274" s="52"/>
      <c r="VZL274" s="52"/>
      <c r="VZM274" s="52"/>
      <c r="VZN274" s="52"/>
      <c r="VZO274" s="52"/>
      <c r="VZP274" s="52"/>
      <c r="VZQ274" s="52"/>
      <c r="VZR274" s="52"/>
      <c r="VZS274" s="52"/>
      <c r="VZT274" s="52"/>
      <c r="VZU274" s="52"/>
      <c r="VZV274" s="52"/>
      <c r="VZW274" s="52"/>
      <c r="VZX274" s="52"/>
      <c r="VZY274" s="52"/>
      <c r="VZZ274" s="52"/>
      <c r="WAA274" s="52"/>
      <c r="WAB274" s="52"/>
      <c r="WAC274" s="52"/>
      <c r="WAD274" s="52"/>
      <c r="WAE274" s="52"/>
      <c r="WAF274" s="52"/>
      <c r="WAG274" s="52"/>
      <c r="WAH274" s="52"/>
      <c r="WAI274" s="52"/>
      <c r="WAJ274" s="52"/>
      <c r="WAK274" s="52"/>
      <c r="WAL274" s="52"/>
      <c r="WAM274" s="52"/>
      <c r="WAN274" s="52"/>
      <c r="WAO274" s="52"/>
      <c r="WAP274" s="52"/>
      <c r="WAQ274" s="52"/>
      <c r="WAR274" s="52"/>
      <c r="WAS274" s="52"/>
      <c r="WAT274" s="52"/>
      <c r="WAU274" s="52"/>
      <c r="WAV274" s="52"/>
      <c r="WAW274" s="52"/>
      <c r="WAX274" s="52"/>
      <c r="WAY274" s="52"/>
      <c r="WAZ274" s="52"/>
      <c r="WBA274" s="52"/>
      <c r="WBB274" s="52"/>
      <c r="WBC274" s="52"/>
      <c r="WBD274" s="52"/>
      <c r="WBE274" s="52"/>
      <c r="WBF274" s="52"/>
      <c r="WBG274" s="52"/>
      <c r="WBH274" s="52"/>
      <c r="WBI274" s="52"/>
      <c r="WBJ274" s="52"/>
      <c r="WBK274" s="52"/>
      <c r="WBL274" s="52"/>
      <c r="WBM274" s="52"/>
      <c r="WBN274" s="52"/>
      <c r="WBO274" s="52"/>
      <c r="WBP274" s="52"/>
      <c r="WBQ274" s="52"/>
      <c r="WBR274" s="52"/>
      <c r="WBS274" s="52"/>
      <c r="WBT274" s="52"/>
      <c r="WBU274" s="52"/>
      <c r="WBV274" s="52"/>
      <c r="WBW274" s="52"/>
      <c r="WBX274" s="52"/>
      <c r="WBY274" s="52"/>
      <c r="WBZ274" s="52"/>
      <c r="WCA274" s="52"/>
      <c r="WCB274" s="52"/>
      <c r="WCC274" s="52"/>
      <c r="WCD274" s="52"/>
      <c r="WCE274" s="52"/>
      <c r="WCF274" s="52"/>
      <c r="WCG274" s="52"/>
      <c r="WCH274" s="52"/>
      <c r="WCI274" s="52"/>
      <c r="WCJ274" s="52"/>
      <c r="WCK274" s="52"/>
      <c r="WCL274" s="52"/>
      <c r="WCM274" s="52"/>
      <c r="WCN274" s="52"/>
      <c r="WCO274" s="52"/>
      <c r="WCP274" s="52"/>
      <c r="WCQ274" s="52"/>
      <c r="WCR274" s="52"/>
      <c r="WCS274" s="52"/>
      <c r="WCT274" s="52"/>
      <c r="WCU274" s="52"/>
      <c r="WCV274" s="52"/>
      <c r="WCW274" s="52"/>
      <c r="WCX274" s="52"/>
      <c r="WCY274" s="52"/>
      <c r="WCZ274" s="52"/>
      <c r="WDA274" s="52"/>
      <c r="WDB274" s="52"/>
      <c r="WDC274" s="52"/>
      <c r="WDD274" s="52"/>
      <c r="WDE274" s="52"/>
      <c r="WDF274" s="52"/>
      <c r="WDG274" s="52"/>
      <c r="WDH274" s="52"/>
      <c r="WDI274" s="52"/>
      <c r="WDJ274" s="52"/>
      <c r="WDK274" s="52"/>
      <c r="WDL274" s="52"/>
      <c r="WDM274" s="52"/>
      <c r="WDN274" s="52"/>
      <c r="WDO274" s="52"/>
      <c r="WDP274" s="52"/>
      <c r="WDQ274" s="52"/>
      <c r="WDR274" s="52"/>
      <c r="WDS274" s="52"/>
      <c r="WDT274" s="52"/>
      <c r="WDU274" s="52"/>
      <c r="WDV274" s="52"/>
      <c r="WDW274" s="52"/>
      <c r="WDX274" s="52"/>
      <c r="WDY274" s="52"/>
      <c r="WDZ274" s="52"/>
      <c r="WEA274" s="52"/>
      <c r="WEB274" s="52"/>
      <c r="WEC274" s="52"/>
      <c r="WED274" s="52"/>
      <c r="WEE274" s="52"/>
      <c r="WEF274" s="52"/>
      <c r="WEG274" s="52"/>
      <c r="WEH274" s="52"/>
      <c r="WEI274" s="52"/>
      <c r="WEJ274" s="52"/>
      <c r="WEK274" s="52"/>
      <c r="WEL274" s="52"/>
      <c r="WEM274" s="52"/>
      <c r="WEN274" s="52"/>
      <c r="WEO274" s="52"/>
      <c r="WEP274" s="52"/>
      <c r="WEQ274" s="52"/>
      <c r="WER274" s="52"/>
      <c r="WES274" s="52"/>
      <c r="WET274" s="52"/>
      <c r="WEU274" s="52"/>
      <c r="WEV274" s="52"/>
      <c r="WEW274" s="52"/>
      <c r="WEX274" s="52"/>
      <c r="WEY274" s="52"/>
      <c r="WEZ274" s="52"/>
      <c r="WFA274" s="52"/>
      <c r="WFB274" s="52"/>
      <c r="WFC274" s="52"/>
      <c r="WFD274" s="52"/>
      <c r="WFE274" s="52"/>
      <c r="WFF274" s="52"/>
      <c r="WFG274" s="52"/>
      <c r="WFH274" s="52"/>
      <c r="WFI274" s="52"/>
      <c r="WFJ274" s="52"/>
      <c r="WFK274" s="52"/>
      <c r="WFL274" s="52"/>
      <c r="WFM274" s="52"/>
      <c r="WFN274" s="52"/>
      <c r="WFO274" s="52"/>
      <c r="WFP274" s="52"/>
      <c r="WFQ274" s="52"/>
      <c r="WFR274" s="52"/>
      <c r="WFS274" s="52"/>
      <c r="WFT274" s="52"/>
      <c r="WFU274" s="52"/>
      <c r="WFV274" s="52"/>
      <c r="WFW274" s="52"/>
      <c r="WFX274" s="52"/>
      <c r="WFY274" s="52"/>
      <c r="WFZ274" s="52"/>
      <c r="WGA274" s="52"/>
      <c r="WGB274" s="52"/>
      <c r="WGC274" s="52"/>
      <c r="WGD274" s="52"/>
      <c r="WGE274" s="52"/>
      <c r="WGF274" s="52"/>
      <c r="WGG274" s="52"/>
      <c r="WGH274" s="52"/>
      <c r="WGI274" s="52"/>
      <c r="WGJ274" s="52"/>
      <c r="WGK274" s="52"/>
      <c r="WGL274" s="52"/>
      <c r="WGM274" s="52"/>
      <c r="WGN274" s="52"/>
      <c r="WGO274" s="52"/>
      <c r="WGP274" s="52"/>
      <c r="WGQ274" s="52"/>
      <c r="WGR274" s="52"/>
      <c r="WGS274" s="52"/>
      <c r="WGT274" s="52"/>
      <c r="WGU274" s="52"/>
      <c r="WGV274" s="52"/>
      <c r="WGW274" s="52"/>
      <c r="WGX274" s="52"/>
      <c r="WGY274" s="52"/>
      <c r="WGZ274" s="52"/>
      <c r="WHA274" s="52"/>
      <c r="WHB274" s="52"/>
      <c r="WHC274" s="52"/>
      <c r="WHD274" s="52"/>
      <c r="WHE274" s="52"/>
      <c r="WHF274" s="52"/>
      <c r="WHG274" s="52"/>
      <c r="WHH274" s="52"/>
      <c r="WHI274" s="52"/>
      <c r="WHJ274" s="52"/>
      <c r="WHK274" s="52"/>
      <c r="WHL274" s="52"/>
      <c r="WHM274" s="52"/>
      <c r="WHN274" s="52"/>
      <c r="WHO274" s="52"/>
      <c r="WHP274" s="52"/>
      <c r="WHQ274" s="52"/>
      <c r="WHR274" s="52"/>
      <c r="WHS274" s="52"/>
      <c r="WHT274" s="52"/>
      <c r="WHU274" s="52"/>
      <c r="WHV274" s="52"/>
      <c r="WHW274" s="52"/>
      <c r="WHX274" s="52"/>
      <c r="WHY274" s="52"/>
      <c r="WHZ274" s="52"/>
      <c r="WIA274" s="52"/>
      <c r="WIB274" s="52"/>
      <c r="WIC274" s="52"/>
      <c r="WID274" s="52"/>
      <c r="WIE274" s="52"/>
      <c r="WIF274" s="52"/>
      <c r="WIG274" s="52"/>
      <c r="WIH274" s="52"/>
      <c r="WII274" s="52"/>
      <c r="WIJ274" s="52"/>
      <c r="WIK274" s="52"/>
      <c r="WIL274" s="52"/>
      <c r="WIM274" s="52"/>
      <c r="WIN274" s="52"/>
      <c r="WIO274" s="52"/>
      <c r="WIP274" s="52"/>
      <c r="WIQ274" s="52"/>
      <c r="WIR274" s="52"/>
      <c r="WIS274" s="52"/>
      <c r="WIT274" s="52"/>
      <c r="WIU274" s="52"/>
      <c r="WIV274" s="52"/>
      <c r="WIW274" s="52"/>
      <c r="WIX274" s="52"/>
      <c r="WIY274" s="52"/>
      <c r="WIZ274" s="52"/>
      <c r="WJA274" s="52"/>
      <c r="WJB274" s="52"/>
      <c r="WJC274" s="52"/>
      <c r="WJD274" s="52"/>
      <c r="WJE274" s="52"/>
      <c r="WJF274" s="52"/>
      <c r="WJG274" s="52"/>
      <c r="WJH274" s="52"/>
      <c r="WJI274" s="52"/>
      <c r="WJJ274" s="52"/>
      <c r="WJK274" s="52"/>
      <c r="WJL274" s="52"/>
      <c r="WJM274" s="52"/>
      <c r="WJN274" s="52"/>
      <c r="WJO274" s="52"/>
      <c r="WJP274" s="52"/>
      <c r="WJQ274" s="52"/>
      <c r="WJR274" s="52"/>
      <c r="WJS274" s="52"/>
      <c r="WJT274" s="52"/>
      <c r="WJU274" s="52"/>
      <c r="WJV274" s="52"/>
      <c r="WJW274" s="52"/>
      <c r="WJX274" s="52"/>
      <c r="WJY274" s="52"/>
      <c r="WJZ274" s="52"/>
      <c r="WKA274" s="52"/>
      <c r="WKB274" s="52"/>
      <c r="WKC274" s="52"/>
      <c r="WKD274" s="52"/>
      <c r="WKE274" s="52"/>
      <c r="WKF274" s="52"/>
      <c r="WKG274" s="52"/>
      <c r="WKH274" s="52"/>
      <c r="WKI274" s="52"/>
      <c r="WKJ274" s="52"/>
      <c r="WKK274" s="52"/>
      <c r="WKL274" s="52"/>
      <c r="WKM274" s="52"/>
      <c r="WKN274" s="52"/>
      <c r="WKO274" s="52"/>
      <c r="WKP274" s="52"/>
      <c r="WKQ274" s="52"/>
      <c r="WKR274" s="52"/>
      <c r="WKS274" s="52"/>
      <c r="WKT274" s="52"/>
      <c r="WKU274" s="52"/>
      <c r="WKV274" s="52"/>
      <c r="WKW274" s="52"/>
      <c r="WKX274" s="52"/>
      <c r="WKY274" s="52"/>
      <c r="WKZ274" s="52"/>
      <c r="WLA274" s="52"/>
      <c r="WLB274" s="52"/>
      <c r="WLC274" s="52"/>
      <c r="WLD274" s="52"/>
      <c r="WLE274" s="52"/>
      <c r="WLF274" s="52"/>
      <c r="WLG274" s="52"/>
      <c r="WLH274" s="52"/>
      <c r="WLI274" s="52"/>
      <c r="WLJ274" s="52"/>
      <c r="WLK274" s="52"/>
      <c r="WLL274" s="52"/>
      <c r="WLM274" s="52"/>
      <c r="WLN274" s="52"/>
      <c r="WLO274" s="52"/>
      <c r="WLP274" s="52"/>
      <c r="WLQ274" s="52"/>
      <c r="WLR274" s="52"/>
      <c r="WLS274" s="52"/>
      <c r="WLT274" s="52"/>
      <c r="WLU274" s="52"/>
      <c r="WLV274" s="52"/>
      <c r="WLW274" s="52"/>
      <c r="WLX274" s="52"/>
      <c r="WLY274" s="52"/>
      <c r="WLZ274" s="52"/>
      <c r="WMA274" s="52"/>
      <c r="WMB274" s="52"/>
      <c r="WMC274" s="52"/>
      <c r="WMD274" s="52"/>
      <c r="WME274" s="52"/>
      <c r="WMF274" s="52"/>
      <c r="WMG274" s="52"/>
      <c r="WMH274" s="52"/>
      <c r="WMI274" s="52"/>
      <c r="WMJ274" s="52"/>
      <c r="WMK274" s="52"/>
      <c r="WML274" s="52"/>
      <c r="WMM274" s="52"/>
      <c r="WMN274" s="52"/>
      <c r="WMO274" s="52"/>
      <c r="WMP274" s="52"/>
      <c r="WMQ274" s="52"/>
      <c r="WMR274" s="52"/>
      <c r="WMS274" s="52"/>
      <c r="WMT274" s="52"/>
      <c r="WMU274" s="52"/>
      <c r="WMV274" s="52"/>
      <c r="WMW274" s="52"/>
      <c r="WMX274" s="52"/>
      <c r="WMY274" s="52"/>
      <c r="WMZ274" s="52"/>
      <c r="WNA274" s="52"/>
      <c r="WNB274" s="52"/>
      <c r="WNC274" s="52"/>
      <c r="WND274" s="52"/>
      <c r="WNE274" s="52"/>
      <c r="WNF274" s="52"/>
      <c r="WNG274" s="52"/>
      <c r="WNH274" s="52"/>
      <c r="WNI274" s="52"/>
      <c r="WNJ274" s="52"/>
      <c r="WNK274" s="52"/>
      <c r="WNL274" s="52"/>
      <c r="WNM274" s="52"/>
      <c r="WNN274" s="52"/>
      <c r="WNO274" s="52"/>
      <c r="WNP274" s="52"/>
      <c r="WNQ274" s="52"/>
      <c r="WNR274" s="52"/>
      <c r="WNS274" s="52"/>
      <c r="WNT274" s="52"/>
      <c r="WNU274" s="52"/>
      <c r="WNV274" s="52"/>
      <c r="WNW274" s="52"/>
      <c r="WNX274" s="52"/>
      <c r="WNY274" s="52"/>
      <c r="WNZ274" s="52"/>
      <c r="WOA274" s="52"/>
      <c r="WOB274" s="52"/>
      <c r="WOC274" s="52"/>
      <c r="WOD274" s="52"/>
      <c r="WOE274" s="52"/>
      <c r="WOF274" s="52"/>
      <c r="WOG274" s="52"/>
      <c r="WOH274" s="52"/>
      <c r="WOI274" s="52"/>
      <c r="WOJ274" s="52"/>
      <c r="WOK274" s="52"/>
      <c r="WOL274" s="52"/>
      <c r="WOM274" s="52"/>
      <c r="WON274" s="52"/>
      <c r="WOO274" s="52"/>
      <c r="WOP274" s="52"/>
      <c r="WOQ274" s="52"/>
      <c r="WOR274" s="52"/>
      <c r="WOS274" s="52"/>
      <c r="WOT274" s="52"/>
      <c r="WOU274" s="52"/>
      <c r="WOV274" s="52"/>
      <c r="WOW274" s="52"/>
      <c r="WOX274" s="52"/>
      <c r="WOY274" s="52"/>
      <c r="WOZ274" s="52"/>
      <c r="WPA274" s="52"/>
      <c r="WPB274" s="52"/>
      <c r="WPC274" s="52"/>
      <c r="WPD274" s="52"/>
      <c r="WPE274" s="52"/>
      <c r="WPF274" s="52"/>
      <c r="WPG274" s="52"/>
      <c r="WPH274" s="52"/>
      <c r="WPI274" s="52"/>
      <c r="WPJ274" s="52"/>
      <c r="WPK274" s="52"/>
      <c r="WPL274" s="52"/>
      <c r="WPM274" s="52"/>
      <c r="WPN274" s="52"/>
      <c r="WPO274" s="52"/>
      <c r="WPP274" s="52"/>
      <c r="WPQ274" s="52"/>
      <c r="WPR274" s="52"/>
      <c r="WPS274" s="52"/>
      <c r="WPT274" s="52"/>
      <c r="WPU274" s="52"/>
      <c r="WPV274" s="52"/>
      <c r="WPW274" s="52"/>
      <c r="WPX274" s="52"/>
      <c r="WPY274" s="52"/>
      <c r="WPZ274" s="52"/>
      <c r="WQA274" s="52"/>
      <c r="WQB274" s="52"/>
      <c r="WQC274" s="52"/>
      <c r="WQD274" s="52"/>
      <c r="WQE274" s="52"/>
      <c r="WQF274" s="52"/>
      <c r="WQG274" s="52"/>
      <c r="WQH274" s="52"/>
      <c r="WQI274" s="52"/>
      <c r="WQJ274" s="52"/>
      <c r="WQK274" s="52"/>
      <c r="WQL274" s="52"/>
      <c r="WQM274" s="52"/>
      <c r="WQN274" s="52"/>
      <c r="WQO274" s="52"/>
      <c r="WQP274" s="52"/>
      <c r="WQQ274" s="52"/>
      <c r="WQR274" s="52"/>
      <c r="WQS274" s="52"/>
      <c r="WQT274" s="52"/>
      <c r="WQU274" s="52"/>
      <c r="WQV274" s="52"/>
      <c r="WQW274" s="52"/>
      <c r="WQX274" s="52"/>
      <c r="WQY274" s="52"/>
      <c r="WQZ274" s="52"/>
      <c r="WRA274" s="52"/>
      <c r="WRB274" s="52"/>
      <c r="WRC274" s="52"/>
      <c r="WRD274" s="52"/>
      <c r="WRE274" s="52"/>
      <c r="WRF274" s="52"/>
      <c r="WRG274" s="52"/>
      <c r="WRH274" s="52"/>
      <c r="WRI274" s="52"/>
      <c r="WRJ274" s="52"/>
      <c r="WRK274" s="52"/>
      <c r="WRL274" s="52"/>
      <c r="WRM274" s="52"/>
      <c r="WRN274" s="52"/>
      <c r="WRO274" s="52"/>
      <c r="WRP274" s="52"/>
      <c r="WRQ274" s="52"/>
      <c r="WRR274" s="52"/>
      <c r="WRS274" s="52"/>
      <c r="WRT274" s="52"/>
      <c r="WRU274" s="52"/>
      <c r="WRV274" s="52"/>
      <c r="WRW274" s="52"/>
      <c r="WRX274" s="52"/>
      <c r="WRY274" s="52"/>
      <c r="WRZ274" s="52"/>
      <c r="WSA274" s="52"/>
      <c r="WSB274" s="52"/>
      <c r="WSC274" s="52"/>
      <c r="WSD274" s="52"/>
      <c r="WSE274" s="52"/>
      <c r="WSF274" s="52"/>
      <c r="WSG274" s="52"/>
      <c r="WSH274" s="52"/>
      <c r="WSI274" s="52"/>
      <c r="WSJ274" s="52"/>
      <c r="WSK274" s="52"/>
      <c r="WSL274" s="52"/>
      <c r="WSM274" s="52"/>
      <c r="WSN274" s="52"/>
      <c r="WSO274" s="52"/>
      <c r="WSP274" s="52"/>
      <c r="WSQ274" s="52"/>
      <c r="WSR274" s="52"/>
      <c r="WSS274" s="52"/>
      <c r="WST274" s="52"/>
      <c r="WSU274" s="52"/>
      <c r="WSV274" s="52"/>
      <c r="WSW274" s="52"/>
      <c r="WSX274" s="52"/>
      <c r="WSY274" s="52"/>
      <c r="WSZ274" s="52"/>
      <c r="WTA274" s="52"/>
      <c r="WTB274" s="52"/>
      <c r="WTC274" s="52"/>
      <c r="WTD274" s="52"/>
      <c r="WTE274" s="52"/>
      <c r="WTF274" s="52"/>
      <c r="WTG274" s="52"/>
      <c r="WTH274" s="52"/>
      <c r="WTI274" s="52"/>
      <c r="WTJ274" s="52"/>
      <c r="WTK274" s="52"/>
      <c r="WTL274" s="52"/>
      <c r="WTM274" s="52"/>
      <c r="WTN274" s="52"/>
      <c r="WTO274" s="52"/>
      <c r="WTP274" s="52"/>
      <c r="WTQ274" s="52"/>
      <c r="WTR274" s="52"/>
      <c r="WTS274" s="52"/>
      <c r="WTT274" s="52"/>
      <c r="WTU274" s="52"/>
      <c r="WTV274" s="52"/>
      <c r="WTW274" s="52"/>
      <c r="WTX274" s="52"/>
      <c r="WTY274" s="52"/>
      <c r="WTZ274" s="52"/>
      <c r="WUA274" s="52"/>
      <c r="WUB274" s="52"/>
      <c r="WUC274" s="52"/>
      <c r="WUD274" s="52"/>
      <c r="WUE274" s="52"/>
      <c r="WUF274" s="52"/>
      <c r="WUG274" s="52"/>
      <c r="WUH274" s="52"/>
      <c r="WUI274" s="52"/>
      <c r="WUJ274" s="52"/>
      <c r="WUK274" s="52"/>
      <c r="WUL274" s="52"/>
      <c r="WUM274" s="52"/>
      <c r="WUN274" s="52"/>
      <c r="WUO274" s="52"/>
      <c r="WUP274" s="52"/>
      <c r="WUQ274" s="52"/>
      <c r="WUR274" s="52"/>
      <c r="WUS274" s="52"/>
      <c r="WUT274" s="52"/>
      <c r="WUU274" s="52"/>
      <c r="WUV274" s="52"/>
      <c r="WUW274" s="52"/>
      <c r="WUX274" s="52"/>
      <c r="WUY274" s="52"/>
      <c r="WUZ274" s="52"/>
      <c r="WVA274" s="52"/>
      <c r="WVB274" s="52"/>
      <c r="WVC274" s="52"/>
      <c r="WVD274" s="52"/>
      <c r="WVE274" s="52"/>
      <c r="WVF274" s="52"/>
      <c r="WVG274" s="52"/>
      <c r="WVH274" s="52"/>
      <c r="WVI274" s="52"/>
      <c r="WVJ274" s="52"/>
      <c r="WVK274" s="52"/>
      <c r="WVL274" s="52"/>
      <c r="WVM274" s="52"/>
      <c r="WVN274" s="52"/>
      <c r="WVO274" s="52"/>
      <c r="WVP274" s="52"/>
      <c r="WVQ274" s="52"/>
      <c r="WVR274" s="52"/>
      <c r="WVS274" s="52"/>
      <c r="WVT274" s="52"/>
      <c r="WVU274" s="52"/>
      <c r="WVV274" s="52"/>
      <c r="WVW274" s="52"/>
      <c r="WVX274" s="52"/>
      <c r="WVY274" s="52"/>
      <c r="WVZ274" s="52"/>
      <c r="WWA274" s="52"/>
      <c r="WWB274" s="52"/>
      <c r="WWC274" s="52"/>
      <c r="WWD274" s="52"/>
      <c r="WWE274" s="52"/>
      <c r="WWF274" s="52"/>
      <c r="WWG274" s="52"/>
      <c r="WWH274" s="52"/>
      <c r="WWI274" s="52"/>
      <c r="WWJ274" s="52"/>
      <c r="WWK274" s="52"/>
      <c r="WWL274" s="52"/>
      <c r="WWM274" s="52"/>
      <c r="WWN274" s="52"/>
      <c r="WWO274" s="52"/>
      <c r="WWP274" s="52"/>
      <c r="WWQ274" s="52"/>
      <c r="WWR274" s="52"/>
      <c r="WWS274" s="52"/>
      <c r="WWT274" s="52"/>
      <c r="WWU274" s="52"/>
      <c r="WWV274" s="52"/>
      <c r="WWW274" s="52"/>
      <c r="WWX274" s="52"/>
      <c r="WWY274" s="52"/>
      <c r="WWZ274" s="52"/>
      <c r="WXA274" s="52"/>
      <c r="WXB274" s="52"/>
      <c r="WXC274" s="52"/>
      <c r="WXD274" s="52"/>
      <c r="WXE274" s="52"/>
      <c r="WXF274" s="52"/>
      <c r="WXG274" s="52"/>
      <c r="WXH274" s="52"/>
      <c r="WXI274" s="52"/>
      <c r="WXJ274" s="52"/>
      <c r="WXK274" s="52"/>
      <c r="WXL274" s="52"/>
      <c r="WXM274" s="52"/>
      <c r="WXN274" s="52"/>
      <c r="WXO274" s="52"/>
      <c r="WXP274" s="52"/>
      <c r="WXQ274" s="52"/>
      <c r="WXR274" s="52"/>
      <c r="WXS274" s="52"/>
      <c r="WXT274" s="52"/>
      <c r="WXU274" s="52"/>
      <c r="WXV274" s="52"/>
      <c r="WXW274" s="52"/>
      <c r="WXX274" s="52"/>
      <c r="WXY274" s="52"/>
      <c r="WXZ274" s="52"/>
      <c r="WYA274" s="52"/>
      <c r="WYB274" s="52"/>
      <c r="WYC274" s="52"/>
      <c r="WYD274" s="52"/>
      <c r="WYE274" s="52"/>
      <c r="WYF274" s="52"/>
      <c r="WYG274" s="52"/>
      <c r="WYH274" s="52"/>
      <c r="WYI274" s="52"/>
      <c r="WYJ274" s="52"/>
      <c r="WYK274" s="52"/>
      <c r="WYL274" s="52"/>
      <c r="WYM274" s="52"/>
      <c r="WYN274" s="52"/>
      <c r="WYO274" s="52"/>
      <c r="WYP274" s="52"/>
      <c r="WYQ274" s="52"/>
      <c r="WYR274" s="52"/>
      <c r="WYS274" s="52"/>
      <c r="WYT274" s="52"/>
      <c r="WYU274" s="52"/>
      <c r="WYV274" s="52"/>
      <c r="WYW274" s="52"/>
      <c r="WYX274" s="52"/>
      <c r="WYY274" s="52"/>
      <c r="WYZ274" s="52"/>
      <c r="WZA274" s="52"/>
      <c r="WZB274" s="52"/>
      <c r="WZC274" s="52"/>
      <c r="WZD274" s="52"/>
      <c r="WZE274" s="52"/>
      <c r="WZF274" s="52"/>
      <c r="WZG274" s="52"/>
      <c r="WZH274" s="52"/>
      <c r="WZI274" s="52"/>
      <c r="WZJ274" s="52"/>
      <c r="WZK274" s="52"/>
      <c r="WZL274" s="52"/>
      <c r="WZM274" s="52"/>
      <c r="WZN274" s="52"/>
      <c r="WZO274" s="52"/>
      <c r="WZP274" s="52"/>
      <c r="WZQ274" s="52"/>
      <c r="WZR274" s="52"/>
      <c r="WZS274" s="52"/>
      <c r="WZT274" s="52"/>
      <c r="WZU274" s="52"/>
      <c r="WZV274" s="52"/>
      <c r="WZW274" s="52"/>
      <c r="WZX274" s="52"/>
      <c r="WZY274" s="52"/>
      <c r="WZZ274" s="52"/>
      <c r="XAA274" s="52"/>
      <c r="XAB274" s="52"/>
      <c r="XAC274" s="52"/>
      <c r="XAD274" s="52"/>
      <c r="XAE274" s="52"/>
      <c r="XAF274" s="52"/>
      <c r="XAG274" s="52"/>
      <c r="XAH274" s="52"/>
      <c r="XAI274" s="52"/>
      <c r="XAJ274" s="52"/>
      <c r="XAK274" s="52"/>
      <c r="XAL274" s="52"/>
      <c r="XAM274" s="52"/>
      <c r="XAN274" s="52"/>
      <c r="XAO274" s="52"/>
      <c r="XAP274" s="52"/>
      <c r="XAQ274" s="52"/>
      <c r="XAR274" s="52"/>
      <c r="XAS274" s="52"/>
      <c r="XAT274" s="52"/>
      <c r="XAU274" s="52"/>
      <c r="XAV274" s="52"/>
      <c r="XAW274" s="52"/>
      <c r="XAX274" s="52"/>
      <c r="XAY274" s="52"/>
      <c r="XAZ274" s="52"/>
      <c r="XBA274" s="52"/>
      <c r="XBB274" s="52"/>
      <c r="XBC274" s="52"/>
      <c r="XBD274" s="52"/>
      <c r="XBE274" s="52"/>
      <c r="XBF274" s="52"/>
      <c r="XBG274" s="52"/>
      <c r="XBH274" s="52"/>
      <c r="XBI274" s="52"/>
      <c r="XBJ274" s="52"/>
      <c r="XBK274" s="52"/>
      <c r="XBL274" s="52"/>
      <c r="XBM274" s="52"/>
      <c r="XBN274" s="52"/>
      <c r="XBO274" s="52"/>
      <c r="XBP274" s="52"/>
      <c r="XBQ274" s="52"/>
      <c r="XBR274" s="52"/>
      <c r="XBS274" s="52"/>
      <c r="XBT274" s="52"/>
      <c r="XBU274" s="52"/>
      <c r="XBV274" s="52"/>
      <c r="XBW274" s="52"/>
      <c r="XBX274" s="52"/>
      <c r="XBY274" s="52"/>
      <c r="XBZ274" s="52"/>
      <c r="XCA274" s="52"/>
      <c r="XCB274" s="52"/>
      <c r="XCC274" s="52"/>
      <c r="XCD274" s="52"/>
      <c r="XCE274" s="52"/>
      <c r="XCF274" s="52"/>
      <c r="XCG274" s="52"/>
      <c r="XCH274" s="52"/>
      <c r="XCI274" s="52"/>
      <c r="XCJ274" s="52"/>
      <c r="XCK274" s="52"/>
      <c r="XCL274" s="52"/>
      <c r="XCM274" s="52"/>
      <c r="XCN274" s="52"/>
      <c r="XCO274" s="52"/>
      <c r="XCP274" s="52"/>
      <c r="XCQ274" s="52"/>
      <c r="XCR274" s="52"/>
      <c r="XCS274" s="52"/>
      <c r="XCT274" s="52"/>
      <c r="XCU274" s="52"/>
      <c r="XCV274" s="52"/>
      <c r="XCW274" s="52"/>
      <c r="XCX274" s="52"/>
      <c r="XCY274" s="52"/>
      <c r="XCZ274" s="52"/>
      <c r="XDA274" s="52"/>
      <c r="XDB274" s="52"/>
      <c r="XDC274" s="52"/>
      <c r="XDD274" s="52"/>
      <c r="XDE274" s="52"/>
      <c r="XDF274" s="52"/>
      <c r="XDG274" s="52"/>
      <c r="XDH274" s="52"/>
      <c r="XDI274" s="52"/>
      <c r="XDJ274" s="52"/>
      <c r="XDK274" s="52"/>
      <c r="XDL274" s="52"/>
      <c r="XDM274" s="52"/>
      <c r="XDN274" s="52"/>
      <c r="XDO274" s="52"/>
      <c r="XDP274" s="52"/>
      <c r="XDQ274" s="52"/>
      <c r="XDR274" s="52"/>
      <c r="XDS274" s="52"/>
      <c r="XDT274" s="52"/>
      <c r="XDU274" s="52"/>
      <c r="XDV274" s="52"/>
      <c r="XDW274" s="52"/>
      <c r="XDX274" s="52"/>
      <c r="XDY274" s="52"/>
      <c r="XDZ274" s="52"/>
      <c r="XEA274" s="52"/>
      <c r="XEB274" s="52"/>
      <c r="XEC274" s="52"/>
      <c r="XED274" s="52"/>
      <c r="XEE274" s="52"/>
      <c r="XEF274" s="52"/>
      <c r="XEG274" s="52"/>
      <c r="XEH274" s="52"/>
      <c r="XEI274" s="52"/>
      <c r="XEJ274" s="52"/>
      <c r="XEK274" s="52"/>
      <c r="XEL274" s="52"/>
      <c r="XEM274" s="52"/>
      <c r="XEN274" s="52"/>
      <c r="XEO274" s="52"/>
      <c r="XEP274" s="52"/>
    </row>
    <row r="275" spans="1:16370">
      <c r="A275" s="505" t="s">
        <v>1132</v>
      </c>
      <c r="B275" s="495"/>
      <c r="C275" s="504"/>
      <c r="D275" s="498"/>
      <c r="E275" s="495"/>
      <c r="F275" s="499"/>
      <c r="G275" s="499"/>
      <c r="H275" s="523"/>
    </row>
    <row r="276" spans="1:16370">
      <c r="A276" s="521"/>
      <c r="B276" s="495" t="s">
        <v>1122</v>
      </c>
      <c r="C276" s="504"/>
      <c r="D276" s="498" t="s">
        <v>1321</v>
      </c>
      <c r="E276" s="495" t="s">
        <v>39</v>
      </c>
      <c r="F276" s="498"/>
      <c r="G276" s="524"/>
      <c r="H276" s="523">
        <v>37.880000000000003</v>
      </c>
    </row>
    <row r="277" spans="1:16370">
      <c r="A277" s="521"/>
      <c r="B277" s="495" t="s">
        <v>1126</v>
      </c>
      <c r="C277" s="504"/>
      <c r="D277" s="498" t="s">
        <v>1322</v>
      </c>
      <c r="E277" s="495" t="s">
        <v>39</v>
      </c>
      <c r="F277" s="498"/>
      <c r="G277" s="524"/>
      <c r="H277" s="523">
        <v>54.11</v>
      </c>
    </row>
    <row r="278" spans="1:16370">
      <c r="A278" s="521"/>
      <c r="B278" s="495" t="s">
        <v>1124</v>
      </c>
      <c r="C278" s="504"/>
      <c r="D278" s="498" t="s">
        <v>1323</v>
      </c>
      <c r="E278" s="495" t="s">
        <v>39</v>
      </c>
      <c r="F278" s="498"/>
      <c r="G278" s="524"/>
      <c r="H278" s="523">
        <v>27.06</v>
      </c>
    </row>
    <row r="279" spans="1:16370">
      <c r="A279" s="521"/>
      <c r="B279" s="495" t="s">
        <v>1128</v>
      </c>
      <c r="C279" s="504"/>
      <c r="D279" s="498" t="s">
        <v>1324</v>
      </c>
      <c r="E279" s="495" t="s">
        <v>39</v>
      </c>
      <c r="F279" s="498"/>
      <c r="G279" s="524"/>
      <c r="H279" s="523">
        <v>43.29</v>
      </c>
    </row>
    <row r="280" spans="1:16370">
      <c r="A280" s="521"/>
      <c r="B280" s="495" t="s">
        <v>1137</v>
      </c>
      <c r="C280" s="504"/>
      <c r="D280" s="498" t="s">
        <v>1325</v>
      </c>
      <c r="E280" s="495" t="s">
        <v>1081</v>
      </c>
      <c r="F280" s="498"/>
      <c r="G280" s="524"/>
      <c r="H280" s="523"/>
    </row>
    <row r="281" spans="1:16370">
      <c r="A281" s="521"/>
      <c r="B281" s="495"/>
      <c r="C281" s="504"/>
      <c r="D281" s="498"/>
      <c r="E281" s="495"/>
      <c r="F281" s="498"/>
      <c r="G281" s="524"/>
      <c r="H281" s="523"/>
    </row>
    <row r="282" spans="1:16370">
      <c r="A282" s="521" t="s">
        <v>1139</v>
      </c>
      <c r="B282" s="495"/>
      <c r="C282" s="504"/>
      <c r="D282" s="498"/>
      <c r="E282" s="495"/>
      <c r="F282" s="499"/>
      <c r="G282" s="524"/>
      <c r="H282" s="523"/>
    </row>
    <row r="283" spans="1:16370">
      <c r="A283" s="521"/>
      <c r="B283" s="495" t="s">
        <v>1140</v>
      </c>
      <c r="C283" s="504"/>
      <c r="D283" s="498" t="s">
        <v>1326</v>
      </c>
      <c r="E283" s="495" t="s">
        <v>39</v>
      </c>
      <c r="F283" s="498"/>
      <c r="G283" s="524"/>
      <c r="H283" s="523">
        <v>35.06</v>
      </c>
    </row>
    <row r="284" spans="1:16370">
      <c r="A284" s="521"/>
      <c r="B284" s="495" t="s">
        <v>1142</v>
      </c>
      <c r="C284" s="504"/>
      <c r="D284" s="498" t="s">
        <v>1327</v>
      </c>
      <c r="E284" s="495" t="s">
        <v>39</v>
      </c>
      <c r="F284" s="498"/>
      <c r="G284" s="524"/>
      <c r="H284" s="523">
        <v>34.979999999999997</v>
      </c>
    </row>
    <row r="285" spans="1:16370">
      <c r="A285" s="521"/>
      <c r="B285" s="495" t="s">
        <v>1144</v>
      </c>
      <c r="C285" s="504"/>
      <c r="D285" s="498" t="s">
        <v>1328</v>
      </c>
      <c r="E285" s="495" t="s">
        <v>39</v>
      </c>
      <c r="F285" s="498"/>
      <c r="G285" s="524"/>
      <c r="H285" s="500">
        <v>18.940000000000001</v>
      </c>
    </row>
    <row r="286" spans="1:16370">
      <c r="A286" s="525" t="s">
        <v>1146</v>
      </c>
      <c r="B286" s="504"/>
      <c r="C286" s="504"/>
      <c r="D286" s="498"/>
      <c r="E286" s="495"/>
      <c r="F286" s="499"/>
      <c r="G286" s="524"/>
      <c r="H286" s="500"/>
    </row>
    <row r="287" spans="1:16370">
      <c r="A287" s="526"/>
      <c r="B287" s="501" t="s">
        <v>254</v>
      </c>
      <c r="C287" s="527"/>
      <c r="D287" s="502" t="s">
        <v>1329</v>
      </c>
      <c r="E287" s="501" t="s">
        <v>1081</v>
      </c>
      <c r="F287" s="498"/>
      <c r="G287" s="524"/>
      <c r="H287" s="503">
        <v>183924</v>
      </c>
    </row>
    <row r="288" spans="1:16370">
      <c r="A288" s="505" t="s">
        <v>1149</v>
      </c>
      <c r="B288" s="501"/>
      <c r="C288" s="526"/>
      <c r="D288" s="502"/>
      <c r="E288" s="501"/>
      <c r="F288" s="528"/>
      <c r="G288" s="528"/>
      <c r="H288" s="503"/>
    </row>
    <row r="289" spans="1:8">
      <c r="A289" s="505"/>
      <c r="B289" s="505" t="s">
        <v>1150</v>
      </c>
      <c r="C289" s="507"/>
      <c r="D289" s="507" t="s">
        <v>1330</v>
      </c>
      <c r="E289" s="505" t="s">
        <v>7</v>
      </c>
      <c r="F289" s="498"/>
      <c r="G289" s="507"/>
      <c r="H289" s="512">
        <v>24.14</v>
      </c>
    </row>
    <row r="290" spans="1:8">
      <c r="A290" s="507"/>
      <c r="B290" s="501" t="s">
        <v>1013</v>
      </c>
      <c r="C290" s="526"/>
      <c r="D290" s="502" t="s">
        <v>1330</v>
      </c>
      <c r="E290" s="529" t="s">
        <v>7</v>
      </c>
      <c r="F290" s="498"/>
      <c r="G290" s="530"/>
      <c r="H290" s="512">
        <v>24.14</v>
      </c>
    </row>
    <row r="291" spans="1:8">
      <c r="A291" s="507"/>
      <c r="B291" s="501" t="s">
        <v>1014</v>
      </c>
      <c r="C291" s="526"/>
      <c r="D291" s="502" t="s">
        <v>1331</v>
      </c>
      <c r="E291" s="529" t="s">
        <v>1081</v>
      </c>
      <c r="F291" s="498"/>
      <c r="G291" s="530"/>
      <c r="H291" s="512">
        <v>9448</v>
      </c>
    </row>
    <row r="292" spans="1:8">
      <c r="A292" s="521"/>
      <c r="B292" s="501" t="s">
        <v>1015</v>
      </c>
      <c r="C292" s="526"/>
      <c r="D292" s="502" t="s">
        <v>1332</v>
      </c>
      <c r="E292" s="529" t="s">
        <v>1081</v>
      </c>
      <c r="F292" s="498"/>
      <c r="G292" s="530"/>
      <c r="H292" s="512">
        <v>9448</v>
      </c>
    </row>
    <row r="293" spans="1:8">
      <c r="A293" s="533" t="s">
        <v>1237</v>
      </c>
      <c r="B293" s="534"/>
      <c r="C293" s="535"/>
      <c r="D293" s="535"/>
      <c r="E293" s="534"/>
      <c r="F293" s="535"/>
      <c r="G293" s="535"/>
      <c r="H293" s="503"/>
    </row>
    <row r="294" spans="1:8">
      <c r="A294" s="533"/>
      <c r="B294" s="534" t="s">
        <v>1173</v>
      </c>
      <c r="C294" s="535"/>
      <c r="D294" s="533" t="s">
        <v>1333</v>
      </c>
      <c r="E294" s="534" t="s">
        <v>1050</v>
      </c>
      <c r="F294" s="535"/>
      <c r="G294" s="535"/>
      <c r="H294" s="503">
        <v>90</v>
      </c>
    </row>
    <row r="295" spans="1:8">
      <c r="A295" s="533"/>
      <c r="B295" s="534" t="s">
        <v>1175</v>
      </c>
      <c r="C295" s="535"/>
      <c r="D295" s="533" t="s">
        <v>1334</v>
      </c>
      <c r="E295" s="534" t="s">
        <v>1050</v>
      </c>
      <c r="F295" s="535"/>
      <c r="G295" s="535"/>
      <c r="H295" s="503">
        <v>125</v>
      </c>
    </row>
    <row r="296" spans="1:8">
      <c r="A296" s="533"/>
      <c r="B296" s="534"/>
      <c r="C296" s="535"/>
      <c r="D296" s="533"/>
      <c r="E296" s="534"/>
      <c r="F296" s="535"/>
      <c r="G296" s="535"/>
      <c r="H296" s="503"/>
    </row>
    <row r="297" spans="1:8">
      <c r="A297" s="533"/>
      <c r="B297" s="534"/>
      <c r="C297" s="535"/>
      <c r="D297" s="533" t="s">
        <v>1373</v>
      </c>
      <c r="E297" s="534" t="s">
        <v>1050</v>
      </c>
      <c r="F297" s="535"/>
      <c r="G297" s="535"/>
      <c r="H297" s="503">
        <v>75</v>
      </c>
    </row>
    <row r="298" spans="1:8">
      <c r="A298" s="533"/>
      <c r="B298" s="534"/>
      <c r="C298" s="535"/>
      <c r="D298" s="533" t="s">
        <v>1374</v>
      </c>
      <c r="E298" s="534" t="s">
        <v>1050</v>
      </c>
      <c r="F298" s="535"/>
      <c r="G298" s="535"/>
      <c r="H298" s="503">
        <v>85.45</v>
      </c>
    </row>
    <row r="299" spans="1:8">
      <c r="A299" s="533"/>
      <c r="B299" s="534"/>
      <c r="C299" s="535"/>
      <c r="D299" s="533" t="s">
        <v>1375</v>
      </c>
      <c r="E299" s="534" t="s">
        <v>1059</v>
      </c>
      <c r="F299" s="535"/>
      <c r="G299" s="535"/>
      <c r="H299" s="503">
        <v>225</v>
      </c>
    </row>
    <row r="300" spans="1:8">
      <c r="A300" s="525" t="s">
        <v>1177</v>
      </c>
      <c r="B300" s="501"/>
      <c r="C300" s="532"/>
      <c r="D300" s="502"/>
      <c r="E300" s="501"/>
      <c r="F300" s="528"/>
      <c r="G300" s="528"/>
      <c r="H300" s="503"/>
    </row>
    <row r="301" spans="1:8">
      <c r="A301" s="526"/>
      <c r="B301" s="501" t="s">
        <v>44</v>
      </c>
      <c r="C301" s="532"/>
      <c r="D301" s="502" t="s">
        <v>1335</v>
      </c>
      <c r="E301" s="501" t="s">
        <v>7</v>
      </c>
      <c r="F301" s="498"/>
      <c r="G301" s="532"/>
      <c r="H301" s="503">
        <v>60.35</v>
      </c>
    </row>
    <row r="302" spans="1:8">
      <c r="H302" s="615"/>
    </row>
    <row r="303" spans="1:8">
      <c r="H303" s="615"/>
    </row>
    <row r="304" spans="1:8">
      <c r="H304" s="615"/>
    </row>
    <row r="305" spans="8:8">
      <c r="H305" s="615"/>
    </row>
    <row r="306" spans="8:8">
      <c r="H306" s="615"/>
    </row>
  </sheetData>
  <autoFilter ref="E2:E172" xr:uid="{00000000-0009-0000-0000-000010000000}"/>
  <phoneticPr fontId="0" type="noConversion"/>
  <pageMargins left="0.5" right="0.5" top="1" bottom="1" header="0.5" footer="0.5"/>
  <pageSetup paperSize="9" scale="50" fitToHeight="10" orientation="portrait" r:id="rId1"/>
  <headerFooter alignWithMargins="0">
    <oddHeader xml:space="preserve">&amp;R&amp;D&amp;LReclaim 7.0 Project: Baffinland Iron Mine     </oddHeader>
    <oddFooter>&amp;L&amp;F&amp;R&amp;P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pageSetUpPr fitToPage="1"/>
  </sheetPr>
  <dimension ref="A1:Y57"/>
  <sheetViews>
    <sheetView zoomScale="75" zoomScaleNormal="75" workbookViewId="0">
      <selection activeCell="I38" sqref="I38"/>
    </sheetView>
  </sheetViews>
  <sheetFormatPr defaultColWidth="8.90625" defaultRowHeight="15"/>
  <cols>
    <col min="1" max="1" width="1.90625" style="6" customWidth="1"/>
    <col min="2" max="2" width="22.90625" style="6" customWidth="1"/>
    <col min="3" max="5" width="8.90625" style="6"/>
    <col min="6" max="6" width="4.36328125" style="6" customWidth="1"/>
    <col min="7" max="7" width="23.90625" style="6" customWidth="1"/>
    <col min="8" max="10" width="8.90625" style="6"/>
    <col min="11" max="11" width="2.54296875" style="6" customWidth="1"/>
    <col min="12" max="12" width="33.54296875" style="6" customWidth="1"/>
    <col min="13" max="24" width="8.90625" style="6"/>
    <col min="25" max="25" width="4.81640625" style="6" customWidth="1"/>
    <col min="26" max="26" width="22.81640625" customWidth="1"/>
    <col min="27" max="27" width="1.90625" customWidth="1"/>
    <col min="28" max="28" width="22.90625" customWidth="1"/>
    <col min="32" max="32" width="4.36328125" customWidth="1"/>
    <col min="33" max="33" width="23.90625" customWidth="1"/>
    <col min="37" max="37" width="2.54296875" customWidth="1"/>
    <col min="38" max="38" width="33.54296875" customWidth="1"/>
    <col min="51" max="51" width="4.81640625" customWidth="1"/>
    <col min="52" max="52" width="22.81640625" customWidth="1"/>
    <col min="57" max="57" width="4.54296875" customWidth="1"/>
    <col min="58" max="58" width="23.90625" customWidth="1"/>
    <col min="62" max="62" width="2.54296875" customWidth="1"/>
    <col min="63" max="63" width="4.08984375" customWidth="1"/>
    <col min="64" max="64" width="46.81640625" bestFit="1" customWidth="1"/>
  </cols>
  <sheetData>
    <row r="1" spans="2:15" ht="28.5" customHeight="1">
      <c r="B1" s="5" t="s">
        <v>271</v>
      </c>
      <c r="D1" s="6">
        <v>1</v>
      </c>
      <c r="E1" s="6" t="s">
        <v>816</v>
      </c>
      <c r="M1" s="100"/>
    </row>
    <row r="2" spans="2:15" ht="27.75" customHeight="1" thickBot="1">
      <c r="B2" s="103" t="s">
        <v>272</v>
      </c>
      <c r="G2" s="103" t="s">
        <v>418</v>
      </c>
      <c r="L2" s="103" t="s">
        <v>419</v>
      </c>
    </row>
    <row r="3" spans="2:15">
      <c r="B3" s="162" t="s">
        <v>416</v>
      </c>
      <c r="C3" s="163"/>
      <c r="D3" s="163"/>
      <c r="E3" s="164"/>
      <c r="G3" s="162" t="s">
        <v>416</v>
      </c>
      <c r="H3" s="163"/>
      <c r="I3" s="163"/>
      <c r="J3" s="164"/>
      <c r="K3" s="165"/>
      <c r="L3" s="162" t="s">
        <v>416</v>
      </c>
      <c r="M3" s="163"/>
      <c r="N3" s="163"/>
      <c r="O3" s="164"/>
    </row>
    <row r="4" spans="2:15">
      <c r="B4" s="185" t="s">
        <v>420</v>
      </c>
      <c r="C4" s="165" t="s">
        <v>815</v>
      </c>
      <c r="D4" s="165"/>
      <c r="E4" s="166"/>
      <c r="G4" s="185" t="s">
        <v>420</v>
      </c>
      <c r="H4" s="165" t="s">
        <v>817</v>
      </c>
      <c r="I4" s="165"/>
      <c r="J4" s="166"/>
      <c r="K4" s="165"/>
      <c r="L4" s="185" t="s">
        <v>420</v>
      </c>
      <c r="M4" s="165" t="s">
        <v>236</v>
      </c>
      <c r="N4" s="165"/>
      <c r="O4" s="166"/>
    </row>
    <row r="5" spans="2:15">
      <c r="B5" s="160" t="s">
        <v>273</v>
      </c>
      <c r="D5" s="204">
        <v>3.16</v>
      </c>
      <c r="E5" s="166" t="s">
        <v>10</v>
      </c>
      <c r="G5" s="160" t="s">
        <v>481</v>
      </c>
      <c r="H5" s="165"/>
      <c r="I5" s="204">
        <v>25.1</v>
      </c>
      <c r="J5" s="166" t="s">
        <v>10</v>
      </c>
      <c r="K5" s="165"/>
      <c r="L5" s="160" t="s">
        <v>446</v>
      </c>
      <c r="M5" s="165"/>
      <c r="N5" s="204">
        <v>600</v>
      </c>
      <c r="O5" s="166" t="s">
        <v>214</v>
      </c>
    </row>
    <row r="6" spans="2:15">
      <c r="B6" s="160" t="s">
        <v>274</v>
      </c>
      <c r="D6" s="205">
        <v>0.75</v>
      </c>
      <c r="E6" s="166" t="s">
        <v>189</v>
      </c>
      <c r="G6" s="228" t="s">
        <v>274</v>
      </c>
      <c r="H6" s="165"/>
      <c r="I6" s="231">
        <v>0.8</v>
      </c>
      <c r="J6" s="166" t="s">
        <v>189</v>
      </c>
      <c r="K6" s="165"/>
      <c r="L6" s="160" t="s">
        <v>285</v>
      </c>
      <c r="M6" s="165"/>
      <c r="N6" s="41"/>
      <c r="O6" s="166"/>
    </row>
    <row r="7" spans="2:15">
      <c r="B7" s="160" t="s">
        <v>275</v>
      </c>
      <c r="D7" s="204">
        <v>45</v>
      </c>
      <c r="E7" s="166" t="s">
        <v>215</v>
      </c>
      <c r="G7" s="160"/>
      <c r="H7" s="165"/>
      <c r="I7" s="167"/>
      <c r="J7" s="166"/>
      <c r="K7" s="165"/>
      <c r="L7" s="160" t="s">
        <v>447</v>
      </c>
      <c r="M7" s="165"/>
      <c r="N7" s="41"/>
      <c r="O7" s="166"/>
    </row>
    <row r="8" spans="2:15">
      <c r="B8" s="160" t="s">
        <v>276</v>
      </c>
      <c r="D8" s="205">
        <v>0.8</v>
      </c>
      <c r="E8" s="166" t="s">
        <v>189</v>
      </c>
      <c r="G8" s="160" t="s">
        <v>279</v>
      </c>
      <c r="H8" s="165"/>
      <c r="I8" s="207">
        <v>6</v>
      </c>
      <c r="J8" s="166" t="s">
        <v>216</v>
      </c>
      <c r="K8" s="165"/>
      <c r="L8" s="160" t="s">
        <v>448</v>
      </c>
      <c r="M8" s="165"/>
      <c r="N8" s="208">
        <v>0.75</v>
      </c>
      <c r="O8" s="166"/>
    </row>
    <row r="9" spans="2:15">
      <c r="B9" s="160" t="s">
        <v>277</v>
      </c>
      <c r="D9" s="205">
        <v>0.83</v>
      </c>
      <c r="E9" s="166" t="s">
        <v>189</v>
      </c>
      <c r="G9" s="160" t="s">
        <v>280</v>
      </c>
      <c r="H9" s="165"/>
      <c r="I9" s="207">
        <v>1.5</v>
      </c>
      <c r="J9" s="166" t="s">
        <v>41</v>
      </c>
      <c r="K9" s="165"/>
      <c r="L9" s="160" t="s">
        <v>449</v>
      </c>
      <c r="M9" s="165"/>
      <c r="N9" s="208">
        <v>0.8</v>
      </c>
      <c r="O9" s="166"/>
    </row>
    <row r="10" spans="2:15">
      <c r="B10" s="160" t="s">
        <v>441</v>
      </c>
      <c r="D10" s="205">
        <v>1</v>
      </c>
      <c r="E10" s="166" t="s">
        <v>189</v>
      </c>
      <c r="G10" s="160" t="s">
        <v>281</v>
      </c>
      <c r="H10" s="165"/>
      <c r="I10" s="207">
        <v>20</v>
      </c>
      <c r="J10" s="166" t="s">
        <v>217</v>
      </c>
      <c r="K10" s="165"/>
      <c r="L10" s="160" t="s">
        <v>450</v>
      </c>
      <c r="M10" s="165"/>
      <c r="N10" s="208">
        <v>1</v>
      </c>
      <c r="O10" s="166"/>
    </row>
    <row r="11" spans="2:15">
      <c r="B11" s="160" t="s">
        <v>278</v>
      </c>
      <c r="D11" s="174">
        <f>D5*D6*(60*60/D7)*D8*D9*D10</f>
        <v>125.89440000000002</v>
      </c>
      <c r="E11" s="166" t="s">
        <v>214</v>
      </c>
      <c r="G11" s="160" t="s">
        <v>282</v>
      </c>
      <c r="H11" s="165"/>
      <c r="I11" s="207">
        <f>+I9/I10*60*2</f>
        <v>9</v>
      </c>
      <c r="J11" s="166" t="s">
        <v>216</v>
      </c>
      <c r="K11" s="165"/>
      <c r="L11" s="160" t="s">
        <v>451</v>
      </c>
      <c r="M11" s="165"/>
      <c r="N11" s="208">
        <v>1</v>
      </c>
      <c r="O11" s="166"/>
    </row>
    <row r="12" spans="2:15">
      <c r="B12" s="160"/>
      <c r="C12" s="165"/>
      <c r="D12" s="165"/>
      <c r="E12" s="166"/>
      <c r="G12" s="160" t="s">
        <v>283</v>
      </c>
      <c r="H12" s="165"/>
      <c r="I12" s="207">
        <v>0.5</v>
      </c>
      <c r="J12" s="166" t="s">
        <v>216</v>
      </c>
      <c r="K12" s="165"/>
      <c r="L12" s="160" t="s">
        <v>452</v>
      </c>
      <c r="M12" s="165"/>
      <c r="N12" s="208">
        <v>1</v>
      </c>
      <c r="O12" s="166"/>
    </row>
    <row r="13" spans="2:15">
      <c r="B13" s="160"/>
      <c r="C13" s="165"/>
      <c r="D13" s="165"/>
      <c r="E13" s="166"/>
      <c r="G13" s="160" t="s">
        <v>284</v>
      </c>
      <c r="H13" s="165"/>
      <c r="I13" s="207">
        <v>1</v>
      </c>
      <c r="J13" s="166" t="s">
        <v>216</v>
      </c>
      <c r="K13" s="165"/>
      <c r="L13" s="160" t="s">
        <v>453</v>
      </c>
      <c r="M13" s="165"/>
      <c r="N13" s="208">
        <v>0.83</v>
      </c>
      <c r="O13" s="166"/>
    </row>
    <row r="14" spans="2:15">
      <c r="B14" s="160"/>
      <c r="C14" s="165"/>
      <c r="D14" s="165"/>
      <c r="E14" s="166"/>
      <c r="G14" s="160" t="s">
        <v>275</v>
      </c>
      <c r="H14" s="165"/>
      <c r="I14" s="210">
        <f>I8+SUM(I11:I13)</f>
        <v>16.5</v>
      </c>
      <c r="J14" s="166" t="s">
        <v>216</v>
      </c>
      <c r="K14" s="165"/>
      <c r="L14" s="160" t="s">
        <v>455</v>
      </c>
      <c r="M14" s="165"/>
      <c r="N14" s="208">
        <v>1</v>
      </c>
      <c r="O14" s="166"/>
    </row>
    <row r="15" spans="2:15">
      <c r="B15" s="160"/>
      <c r="C15" s="165"/>
      <c r="D15" s="165"/>
      <c r="E15" s="166"/>
      <c r="G15" s="160" t="s">
        <v>277</v>
      </c>
      <c r="H15" s="165"/>
      <c r="I15" s="205">
        <v>0.83</v>
      </c>
      <c r="J15" s="166" t="s">
        <v>189</v>
      </c>
      <c r="K15" s="165"/>
      <c r="L15" s="160" t="s">
        <v>454</v>
      </c>
      <c r="M15" s="165"/>
      <c r="N15" s="208">
        <v>1</v>
      </c>
      <c r="O15" s="166"/>
    </row>
    <row r="16" spans="2:15">
      <c r="B16" s="160"/>
      <c r="C16" s="165"/>
      <c r="D16" s="165"/>
      <c r="E16" s="166"/>
      <c r="G16" s="160" t="s">
        <v>441</v>
      </c>
      <c r="H16" s="165"/>
      <c r="I16" s="205">
        <v>1</v>
      </c>
      <c r="J16" s="166" t="s">
        <v>189</v>
      </c>
      <c r="K16" s="165"/>
      <c r="L16" s="160" t="s">
        <v>278</v>
      </c>
      <c r="M16" s="165"/>
      <c r="N16" s="171">
        <f>+N5*N8*N9*N10*N11*N12*N13*N14*N15</f>
        <v>298.8</v>
      </c>
      <c r="O16" s="166" t="s">
        <v>214</v>
      </c>
    </row>
    <row r="17" spans="2:15">
      <c r="B17" s="169"/>
      <c r="C17" s="165"/>
      <c r="D17" s="165"/>
      <c r="E17" s="166"/>
      <c r="G17" s="160"/>
      <c r="H17" s="168"/>
      <c r="I17" s="171">
        <f>I14*I15*I16</f>
        <v>13.694999999999999</v>
      </c>
      <c r="J17" s="322" t="s">
        <v>218</v>
      </c>
      <c r="K17" s="165"/>
      <c r="L17" s="160"/>
      <c r="M17" s="170"/>
      <c r="N17" s="171"/>
      <c r="O17" s="166"/>
    </row>
    <row r="18" spans="2:15">
      <c r="B18" s="197"/>
      <c r="C18" s="172"/>
      <c r="D18" s="172"/>
      <c r="E18" s="173"/>
      <c r="G18" s="198" t="s">
        <v>278</v>
      </c>
      <c r="H18" s="172"/>
      <c r="I18" s="211">
        <f>I5*I6*60/I17</f>
        <v>87.973713033954027</v>
      </c>
      <c r="J18" s="173" t="s">
        <v>214</v>
      </c>
      <c r="K18" s="165"/>
      <c r="L18" s="198"/>
      <c r="M18" s="212"/>
      <c r="N18" s="211"/>
      <c r="O18" s="173"/>
    </row>
    <row r="19" spans="2:15">
      <c r="B19" s="169" t="s">
        <v>417</v>
      </c>
      <c r="C19" s="165"/>
      <c r="D19" s="165"/>
      <c r="E19" s="166"/>
      <c r="G19" s="169" t="s">
        <v>417</v>
      </c>
      <c r="H19" s="165"/>
      <c r="I19" s="165"/>
      <c r="J19" s="166"/>
      <c r="K19" s="165"/>
      <c r="L19" s="169" t="s">
        <v>417</v>
      </c>
      <c r="M19" s="165"/>
      <c r="N19" s="165"/>
      <c r="O19" s="166"/>
    </row>
    <row r="20" spans="2:15">
      <c r="B20" s="169" t="s">
        <v>482</v>
      </c>
      <c r="C20" s="165"/>
      <c r="D20" s="165"/>
      <c r="E20" s="166"/>
      <c r="G20" s="169" t="s">
        <v>482</v>
      </c>
      <c r="H20" s="165"/>
      <c r="I20" s="165"/>
      <c r="J20" s="166"/>
      <c r="K20" s="165"/>
      <c r="L20" s="169" t="s">
        <v>482</v>
      </c>
      <c r="M20" s="165"/>
      <c r="N20" s="165"/>
      <c r="O20" s="166"/>
    </row>
    <row r="21" spans="2:15">
      <c r="B21" s="200" t="s">
        <v>442</v>
      </c>
      <c r="C21" s="165"/>
      <c r="D21" s="206">
        <v>180</v>
      </c>
      <c r="E21" s="166" t="s">
        <v>210</v>
      </c>
      <c r="G21" s="200" t="s">
        <v>442</v>
      </c>
      <c r="H21" s="165"/>
      <c r="I21" s="206">
        <v>225</v>
      </c>
      <c r="J21" s="166" t="s">
        <v>210</v>
      </c>
      <c r="K21" s="165"/>
      <c r="L21" s="200" t="s">
        <v>286</v>
      </c>
      <c r="M21" s="165"/>
      <c r="N21" s="206">
        <v>260</v>
      </c>
      <c r="O21" s="166" t="s">
        <v>210</v>
      </c>
    </row>
    <row r="22" spans="2:15">
      <c r="B22" s="200" t="s">
        <v>443</v>
      </c>
      <c r="C22" s="165"/>
      <c r="D22" s="174">
        <f>D21/D11</f>
        <v>1.4297697117584258</v>
      </c>
      <c r="E22" s="166" t="s">
        <v>219</v>
      </c>
      <c r="G22" s="200" t="s">
        <v>445</v>
      </c>
      <c r="H22" s="165"/>
      <c r="I22" s="174">
        <f>I21/I18</f>
        <v>2.5575821713147402</v>
      </c>
      <c r="J22" s="166" t="s">
        <v>219</v>
      </c>
      <c r="K22" s="165"/>
      <c r="L22" s="200" t="s">
        <v>456</v>
      </c>
      <c r="M22" s="165"/>
      <c r="N22" s="174">
        <f>N21/N16</f>
        <v>0.8701472556894243</v>
      </c>
      <c r="O22" s="166" t="s">
        <v>219</v>
      </c>
    </row>
    <row r="23" spans="2:15">
      <c r="B23" s="169"/>
      <c r="C23" s="165"/>
      <c r="D23" s="165"/>
      <c r="E23" s="166"/>
      <c r="G23" s="160"/>
      <c r="H23" s="165"/>
      <c r="I23" s="165"/>
      <c r="J23" s="166"/>
      <c r="K23" s="165"/>
      <c r="L23" s="160"/>
      <c r="M23" s="165"/>
      <c r="N23" s="165"/>
      <c r="O23" s="166"/>
    </row>
    <row r="24" spans="2:15">
      <c r="B24" s="229" t="s">
        <v>483</v>
      </c>
      <c r="C24" s="165"/>
      <c r="D24" s="165"/>
      <c r="E24" s="166"/>
      <c r="G24" s="229" t="s">
        <v>483</v>
      </c>
      <c r="H24" s="165"/>
      <c r="I24" s="165"/>
      <c r="J24" s="166"/>
      <c r="K24" s="165"/>
      <c r="L24" s="229" t="s">
        <v>483</v>
      </c>
      <c r="M24" s="165"/>
      <c r="N24" s="165"/>
      <c r="O24" s="166"/>
    </row>
    <row r="25" spans="2:15">
      <c r="B25" s="160" t="s">
        <v>287</v>
      </c>
      <c r="C25" s="165"/>
      <c r="D25" s="209"/>
      <c r="E25" s="166" t="s">
        <v>220</v>
      </c>
      <c r="G25" s="160" t="s">
        <v>287</v>
      </c>
      <c r="H25" s="165"/>
      <c r="I25" s="204"/>
      <c r="J25" s="166" t="s">
        <v>220</v>
      </c>
      <c r="K25" s="165"/>
      <c r="L25" s="160" t="s">
        <v>287</v>
      </c>
      <c r="M25" s="165"/>
      <c r="N25" s="204"/>
      <c r="O25" s="166" t="s">
        <v>220</v>
      </c>
    </row>
    <row r="26" spans="2:15">
      <c r="B26" s="160" t="s">
        <v>288</v>
      </c>
      <c r="C26" s="165"/>
      <c r="D26" s="209"/>
      <c r="E26" s="166" t="s">
        <v>210</v>
      </c>
      <c r="G26" s="160" t="s">
        <v>288</v>
      </c>
      <c r="H26" s="165"/>
      <c r="I26" s="204"/>
      <c r="J26" s="166" t="s">
        <v>210</v>
      </c>
      <c r="K26" s="165"/>
      <c r="L26" s="160" t="s">
        <v>288</v>
      </c>
      <c r="M26" s="165"/>
      <c r="N26" s="204"/>
      <c r="O26" s="166" t="s">
        <v>210</v>
      </c>
    </row>
    <row r="27" spans="2:15">
      <c r="B27" s="160" t="s">
        <v>289</v>
      </c>
      <c r="C27" s="165"/>
      <c r="D27" s="209"/>
      <c r="E27" s="166" t="s">
        <v>210</v>
      </c>
      <c r="G27" s="160" t="s">
        <v>289</v>
      </c>
      <c r="H27" s="165"/>
      <c r="I27" s="204"/>
      <c r="J27" s="166" t="s">
        <v>210</v>
      </c>
      <c r="K27" s="165"/>
      <c r="L27" s="160" t="s">
        <v>289</v>
      </c>
      <c r="M27" s="165"/>
      <c r="N27" s="204"/>
      <c r="O27" s="166" t="s">
        <v>210</v>
      </c>
    </row>
    <row r="28" spans="2:15">
      <c r="B28" s="160" t="s">
        <v>290</v>
      </c>
      <c r="C28" s="165"/>
      <c r="D28" s="209"/>
      <c r="E28" s="166" t="s">
        <v>210</v>
      </c>
      <c r="G28" s="160" t="s">
        <v>290</v>
      </c>
      <c r="H28" s="165"/>
      <c r="I28" s="204"/>
      <c r="J28" s="166" t="s">
        <v>210</v>
      </c>
      <c r="K28" s="165"/>
      <c r="L28" s="160" t="s">
        <v>290</v>
      </c>
      <c r="M28" s="165"/>
      <c r="N28" s="204"/>
      <c r="O28" s="166" t="s">
        <v>210</v>
      </c>
    </row>
    <row r="29" spans="2:15">
      <c r="B29" s="160" t="s">
        <v>291</v>
      </c>
      <c r="C29" s="165"/>
      <c r="D29" s="209"/>
      <c r="E29" s="166" t="s">
        <v>210</v>
      </c>
      <c r="G29" s="160" t="s">
        <v>291</v>
      </c>
      <c r="H29" s="165"/>
      <c r="I29" s="204"/>
      <c r="J29" s="166" t="s">
        <v>210</v>
      </c>
      <c r="K29" s="165"/>
      <c r="L29" s="160" t="s">
        <v>291</v>
      </c>
      <c r="M29" s="165"/>
      <c r="N29" s="204"/>
      <c r="O29" s="166" t="s">
        <v>210</v>
      </c>
    </row>
    <row r="30" spans="2:15">
      <c r="B30" s="200" t="s">
        <v>480</v>
      </c>
      <c r="C30" s="168"/>
      <c r="D30" s="232">
        <f>D25/10+SUM(D26:D29)</f>
        <v>0</v>
      </c>
      <c r="E30" s="166" t="s">
        <v>210</v>
      </c>
      <c r="G30" s="200" t="s">
        <v>480</v>
      </c>
      <c r="H30" s="165"/>
      <c r="I30" s="232">
        <f>I25/10+SUM(I26:I29)</f>
        <v>0</v>
      </c>
      <c r="J30" s="166" t="s">
        <v>210</v>
      </c>
      <c r="K30" s="165"/>
      <c r="L30" s="200" t="s">
        <v>480</v>
      </c>
      <c r="M30" s="165"/>
      <c r="N30" s="232">
        <f>N25/10+SUM(N26:N29)</f>
        <v>0</v>
      </c>
      <c r="O30" s="166"/>
    </row>
    <row r="31" spans="2:15">
      <c r="B31" s="233" t="s">
        <v>444</v>
      </c>
      <c r="C31" s="199"/>
      <c r="D31" s="201">
        <f>D30/D11</f>
        <v>0</v>
      </c>
      <c r="E31" s="173" t="s">
        <v>219</v>
      </c>
      <c r="G31" s="233" t="s">
        <v>484</v>
      </c>
      <c r="H31" s="172"/>
      <c r="I31" s="201">
        <f>I30/I18</f>
        <v>0</v>
      </c>
      <c r="J31" s="173" t="s">
        <v>219</v>
      </c>
      <c r="K31" s="165"/>
      <c r="L31" s="233" t="s">
        <v>488</v>
      </c>
      <c r="M31" s="199"/>
      <c r="N31" s="201">
        <f>N30/N16</f>
        <v>0</v>
      </c>
      <c r="O31" s="173" t="s">
        <v>210</v>
      </c>
    </row>
    <row r="32" spans="2:15" ht="40.200000000000003" thickBot="1">
      <c r="B32" s="230" t="s">
        <v>486</v>
      </c>
      <c r="C32" s="175"/>
      <c r="D32" s="234"/>
      <c r="E32" s="176" t="s">
        <v>219</v>
      </c>
      <c r="G32" s="230" t="s">
        <v>485</v>
      </c>
      <c r="H32" s="175"/>
      <c r="I32" s="234"/>
      <c r="J32" s="176" t="s">
        <v>219</v>
      </c>
      <c r="K32" s="165"/>
      <c r="L32" s="230" t="s">
        <v>487</v>
      </c>
      <c r="M32" s="175"/>
      <c r="N32" s="234"/>
      <c r="O32" s="176" t="s">
        <v>219</v>
      </c>
    </row>
    <row r="33" spans="2:15">
      <c r="G33" s="165"/>
      <c r="H33" s="165"/>
      <c r="I33" s="165"/>
      <c r="J33" s="165"/>
      <c r="K33" s="165"/>
      <c r="L33" s="165"/>
      <c r="M33" s="165"/>
      <c r="N33" s="165"/>
      <c r="O33" s="165"/>
    </row>
    <row r="34" spans="2:15">
      <c r="G34" s="165"/>
      <c r="H34" s="165"/>
      <c r="I34" s="165"/>
      <c r="J34" s="165"/>
      <c r="K34" s="165"/>
      <c r="L34" s="165"/>
      <c r="M34" s="165"/>
      <c r="N34" s="165"/>
      <c r="O34" s="165"/>
    </row>
    <row r="35" spans="2:15">
      <c r="G35" s="165"/>
      <c r="H35" s="165"/>
      <c r="I35" s="165"/>
      <c r="J35" s="165"/>
      <c r="K35" s="165"/>
      <c r="L35" s="165"/>
    </row>
    <row r="36" spans="2:15">
      <c r="B36" s="103" t="s">
        <v>303</v>
      </c>
      <c r="G36" s="103" t="s">
        <v>304</v>
      </c>
      <c r="K36" s="165"/>
      <c r="L36" s="103" t="s">
        <v>125</v>
      </c>
    </row>
    <row r="37" spans="2:15" ht="15" customHeight="1">
      <c r="B37" s="216"/>
      <c r="C37" s="218" t="s">
        <v>229</v>
      </c>
      <c r="D37" s="218" t="s">
        <v>230</v>
      </c>
      <c r="E37" s="219" t="s">
        <v>231</v>
      </c>
      <c r="F37" s="168"/>
      <c r="G37" s="216"/>
      <c r="H37" s="177" t="s">
        <v>221</v>
      </c>
      <c r="I37" s="177" t="s">
        <v>222</v>
      </c>
      <c r="J37" s="178" t="s">
        <v>223</v>
      </c>
    </row>
    <row r="38" spans="2:15">
      <c r="B38" s="221" t="s">
        <v>232</v>
      </c>
      <c r="C38" s="172">
        <v>1.5</v>
      </c>
      <c r="D38" s="172">
        <v>2.2000000000000002</v>
      </c>
      <c r="E38" s="180">
        <v>5.4</v>
      </c>
      <c r="F38" s="165"/>
      <c r="G38" s="217" t="s">
        <v>301</v>
      </c>
      <c r="H38" s="172">
        <v>27.5</v>
      </c>
      <c r="I38" s="172">
        <v>60.5</v>
      </c>
      <c r="J38" s="180">
        <v>137</v>
      </c>
    </row>
    <row r="39" spans="2:15">
      <c r="B39" s="320"/>
      <c r="C39" s="165"/>
      <c r="D39" s="220" t="s">
        <v>461</v>
      </c>
      <c r="E39" s="179"/>
      <c r="F39" s="165"/>
      <c r="K39" s="165"/>
    </row>
    <row r="40" spans="2:15" ht="26.4">
      <c r="B40" s="320" t="s">
        <v>298</v>
      </c>
      <c r="C40" s="165">
        <v>16</v>
      </c>
      <c r="D40" s="165">
        <v>18</v>
      </c>
      <c r="E40" s="179">
        <v>20</v>
      </c>
      <c r="F40" s="165"/>
      <c r="K40" s="165"/>
    </row>
    <row r="41" spans="2:15" ht="26.4">
      <c r="B41" s="320" t="s">
        <v>459</v>
      </c>
      <c r="C41" s="165">
        <v>23</v>
      </c>
      <c r="D41" s="165">
        <v>23</v>
      </c>
      <c r="E41" s="179">
        <v>25</v>
      </c>
      <c r="F41" s="165"/>
    </row>
    <row r="42" spans="2:15" ht="39.6">
      <c r="B42" s="321" t="s">
        <v>460</v>
      </c>
      <c r="C42" s="172">
        <v>27</v>
      </c>
      <c r="D42" s="172">
        <v>29</v>
      </c>
      <c r="E42" s="180">
        <v>35</v>
      </c>
      <c r="F42" s="165"/>
    </row>
    <row r="43" spans="2:15">
      <c r="B43" s="103"/>
      <c r="F43" s="165"/>
    </row>
    <row r="44" spans="2:15">
      <c r="B44" s="223" t="s">
        <v>292</v>
      </c>
      <c r="C44" s="213" t="s">
        <v>457</v>
      </c>
      <c r="D44" s="214"/>
      <c r="E44" s="215"/>
      <c r="F44" s="165"/>
    </row>
    <row r="45" spans="2:15">
      <c r="B45" s="222" t="s">
        <v>293</v>
      </c>
      <c r="C45" s="165"/>
      <c r="D45" s="165" t="s">
        <v>224</v>
      </c>
      <c r="E45" s="179"/>
    </row>
    <row r="46" spans="2:15">
      <c r="B46" s="222" t="s">
        <v>294</v>
      </c>
      <c r="C46" s="165"/>
      <c r="D46" s="165" t="s">
        <v>225</v>
      </c>
      <c r="E46" s="179"/>
    </row>
    <row r="47" spans="2:15">
      <c r="B47" s="222" t="s">
        <v>295</v>
      </c>
      <c r="C47" s="165"/>
      <c r="D47" s="165" t="s">
        <v>226</v>
      </c>
      <c r="E47" s="179"/>
    </row>
    <row r="48" spans="2:15">
      <c r="B48" s="222" t="s">
        <v>296</v>
      </c>
      <c r="C48" s="165"/>
      <c r="D48" s="165" t="s">
        <v>227</v>
      </c>
      <c r="E48" s="179"/>
    </row>
    <row r="49" spans="2:6">
      <c r="B49" s="217" t="s">
        <v>297</v>
      </c>
      <c r="C49" s="172"/>
      <c r="D49" s="172" t="s">
        <v>228</v>
      </c>
      <c r="E49" s="180"/>
    </row>
    <row r="51" spans="2:6">
      <c r="B51" s="216" t="s">
        <v>299</v>
      </c>
      <c r="C51" s="183" t="s">
        <v>234</v>
      </c>
      <c r="D51" s="181" t="s">
        <v>233</v>
      </c>
      <c r="E51" s="182" t="s">
        <v>235</v>
      </c>
    </row>
    <row r="52" spans="2:6">
      <c r="B52" s="217" t="s">
        <v>458</v>
      </c>
      <c r="C52" s="184">
        <v>0.6</v>
      </c>
      <c r="D52" s="172">
        <v>0.75</v>
      </c>
      <c r="E52" s="180">
        <v>1</v>
      </c>
    </row>
    <row r="54" spans="2:6">
      <c r="B54" s="216" t="s">
        <v>300</v>
      </c>
      <c r="C54" s="183" t="s">
        <v>234</v>
      </c>
      <c r="D54" s="181" t="s">
        <v>233</v>
      </c>
      <c r="E54" s="182" t="s">
        <v>235</v>
      </c>
      <c r="F54" s="165"/>
    </row>
    <row r="55" spans="2:6">
      <c r="B55" s="217" t="s">
        <v>458</v>
      </c>
      <c r="C55" s="184">
        <v>0.9</v>
      </c>
      <c r="D55" s="172">
        <v>0.95</v>
      </c>
      <c r="E55" s="180">
        <v>1</v>
      </c>
      <c r="F55" s="165"/>
    </row>
    <row r="57" spans="2:6">
      <c r="F57" s="165"/>
    </row>
  </sheetData>
  <phoneticPr fontId="15" type="noConversion"/>
  <pageMargins left="0.75" right="0.75" top="1" bottom="1" header="0.5" footer="0.5"/>
  <pageSetup paperSize="9" scale="43" orientation="landscape" horizontalDpi="1200" verticalDpi="1200" r:id="rId1"/>
  <headerFooter alignWithMargins="0">
    <oddHeader xml:space="preserve">&amp;LReclaim Project:  </oddHeader>
    <oddFooter>&amp;L&amp;F&amp;CReclaim Model: &amp;A&amp;R&amp;N</oddFooter>
  </headerFooter>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pageSetUpPr fitToPage="1"/>
  </sheetPr>
  <dimension ref="A1:M33"/>
  <sheetViews>
    <sheetView tabSelected="1" topLeftCell="A13" zoomScale="85" zoomScaleNormal="85" workbookViewId="0">
      <selection activeCell="H18" sqref="H18"/>
    </sheetView>
  </sheetViews>
  <sheetFormatPr defaultColWidth="8.90625" defaultRowHeight="24.9" customHeight="1"/>
  <cols>
    <col min="1" max="1" width="47.81640625" style="140" customWidth="1"/>
    <col min="2" max="2" width="23.54296875" style="143" customWidth="1"/>
    <col min="3" max="3" width="1.08984375" style="140" customWidth="1"/>
    <col min="4" max="4" width="18.36328125" style="742" customWidth="1"/>
    <col min="5" max="5" width="16.81640625" style="140" customWidth="1"/>
    <col min="6" max="6" width="1.08984375" style="140" customWidth="1"/>
    <col min="7" max="7" width="17.36328125" style="140" customWidth="1"/>
    <col min="8" max="8" width="16.1796875" style="140" customWidth="1"/>
    <col min="9" max="9" width="1.81640625" style="140" customWidth="1"/>
    <col min="10" max="10" width="17.6328125" style="140" customWidth="1"/>
    <col min="11" max="11" width="12.08984375" style="140" customWidth="1"/>
    <col min="12" max="12" width="14.08984375" style="140" bestFit="1" customWidth="1"/>
    <col min="13" max="13" width="33.08984375" style="140" customWidth="1"/>
    <col min="14" max="14" width="11.1796875" style="140" bestFit="1" customWidth="1"/>
    <col min="15" max="16384" width="8.90625" style="140"/>
  </cols>
  <sheetData>
    <row r="1" spans="1:12" ht="24.9" customHeight="1" thickBot="1">
      <c r="B1" s="141" t="s">
        <v>1</v>
      </c>
    </row>
    <row r="2" spans="1:12" ht="42" customHeight="1">
      <c r="A2" s="333" t="s">
        <v>309</v>
      </c>
      <c r="B2" s="746" t="s">
        <v>61</v>
      </c>
      <c r="C2" s="747"/>
      <c r="D2" s="575" t="s">
        <v>1454</v>
      </c>
      <c r="E2" s="575" t="s">
        <v>307</v>
      </c>
      <c r="F2" s="142"/>
      <c r="G2" s="576" t="s">
        <v>308</v>
      </c>
      <c r="H2" s="577" t="s">
        <v>1197</v>
      </c>
      <c r="I2" s="577"/>
      <c r="J2" s="577" t="s">
        <v>1198</v>
      </c>
    </row>
    <row r="3" spans="1:12" ht="24.9" customHeight="1">
      <c r="A3" s="334" t="s">
        <v>3</v>
      </c>
      <c r="B3" s="335" t="str">
        <f>IF(ISBLANK('Open Pit'!$C$1),"",'Open Pit'!$C$1)</f>
        <v>Mary River Mine Pit</v>
      </c>
      <c r="C3" s="336"/>
      <c r="D3" s="744">
        <f>Pit1Total</f>
        <v>7811941.7601000005</v>
      </c>
      <c r="E3" s="144">
        <f>Pit1LandTotal</f>
        <v>6339085.7600000007</v>
      </c>
      <c r="F3" s="144"/>
      <c r="G3" s="337">
        <f>Pit1WaterTotal</f>
        <v>1472856</v>
      </c>
      <c r="H3" s="566">
        <f t="shared" ref="H3:H14" si="0">D3-J3</f>
        <v>7681204.1601000009</v>
      </c>
      <c r="I3" s="566"/>
      <c r="J3" s="566">
        <f>'Open Pit'!J47+'Open Pit'!J53</f>
        <v>130737.59999999999</v>
      </c>
    </row>
    <row r="4" spans="1:12" ht="24.9" customHeight="1">
      <c r="A4" s="334" t="s">
        <v>24</v>
      </c>
      <c r="B4" s="335" t="str">
        <f>IF(ISBLANK('UG Mine'!$C$1),"",'UG Mine'!$C$1)</f>
        <v/>
      </c>
      <c r="C4" s="336"/>
      <c r="D4" s="744">
        <f>UG1Total</f>
        <v>1E-4</v>
      </c>
      <c r="E4" s="144">
        <f>UG1LandTotal</f>
        <v>0</v>
      </c>
      <c r="F4" s="144"/>
      <c r="G4" s="337">
        <f>UG1WaterTotal</f>
        <v>0</v>
      </c>
      <c r="H4" s="566">
        <f t="shared" si="0"/>
        <v>1E-4</v>
      </c>
      <c r="I4" s="566"/>
      <c r="J4" s="566">
        <v>0</v>
      </c>
    </row>
    <row r="5" spans="1:12" ht="24.9" customHeight="1">
      <c r="A5" s="334" t="s">
        <v>435</v>
      </c>
      <c r="B5" s="335" t="str">
        <f>IF(ISBLANK(Tailings!$C$1),"",Tailings!$C$1)</f>
        <v/>
      </c>
      <c r="C5" s="336"/>
      <c r="D5" s="744">
        <f>Tailings1Total</f>
        <v>1E-4</v>
      </c>
      <c r="E5" s="144">
        <f>Tailings1LandTotal</f>
        <v>0</v>
      </c>
      <c r="F5" s="144"/>
      <c r="G5" s="337">
        <f>Tailings1WaterTotal</f>
        <v>0</v>
      </c>
      <c r="H5" s="566">
        <f t="shared" si="0"/>
        <v>1E-4</v>
      </c>
      <c r="I5" s="566"/>
      <c r="J5" s="566">
        <v>0</v>
      </c>
    </row>
    <row r="6" spans="1:12" ht="24.75" customHeight="1">
      <c r="A6" s="338" t="s">
        <v>31</v>
      </c>
      <c r="B6" s="335" t="str">
        <f>IF(ISBLANK('Rock Pile'!$C$1),"",'Rock Pile'!$C$1)</f>
        <v>Mine Site Waste Rock Pile</v>
      </c>
      <c r="C6" s="336"/>
      <c r="D6" s="744">
        <f>RP1Total</f>
        <v>663600.00009999995</v>
      </c>
      <c r="E6" s="144">
        <f>RP1LandTotal</f>
        <v>663600</v>
      </c>
      <c r="F6" s="144"/>
      <c r="G6" s="337">
        <f>RP1WaterTotal</f>
        <v>0</v>
      </c>
      <c r="H6" s="566">
        <f t="shared" si="0"/>
        <v>663600.00009999995</v>
      </c>
      <c r="I6" s="566"/>
      <c r="J6" s="566">
        <v>0</v>
      </c>
    </row>
    <row r="7" spans="1:12" ht="35.25" customHeight="1">
      <c r="A7" s="334" t="s">
        <v>37</v>
      </c>
      <c r="B7" s="335" t="str">
        <f>IF(ISBLANK('Bldgs &amp; Equip MS'!$C$1),"",'Bldgs &amp; Equip MS'!$C$1)</f>
        <v>Mine Site</v>
      </c>
      <c r="C7" s="336"/>
      <c r="D7" s="741">
        <f>Bldg1Total</f>
        <v>10480550.630099999</v>
      </c>
      <c r="E7" s="144">
        <f>Bldg1LandTotal</f>
        <v>10287569.333299996</v>
      </c>
      <c r="F7" s="144"/>
      <c r="G7" s="337">
        <f>Bldg1WaterTotal</f>
        <v>192981.29670000001</v>
      </c>
      <c r="H7" s="566">
        <f t="shared" si="0"/>
        <v>10480550.630099999</v>
      </c>
      <c r="I7" s="566"/>
      <c r="J7" s="566">
        <v>0</v>
      </c>
    </row>
    <row r="8" spans="1:12" ht="36.75" customHeight="1">
      <c r="A8" s="334"/>
      <c r="B8" s="335" t="str">
        <f>'Bldgs &amp; Equip MP'!C1</f>
        <v>Milne Port</v>
      </c>
      <c r="C8" s="336"/>
      <c r="D8" s="744">
        <f>'Bldgs &amp; Equip MP'!Bldg1Total</f>
        <v>6231978.258700002</v>
      </c>
      <c r="E8" s="144">
        <f>'Bldgs &amp; Equip MP'!Bldg1LandTotal</f>
        <v>6178220.5166000016</v>
      </c>
      <c r="F8" s="144"/>
      <c r="G8" s="337">
        <f>'Bldgs &amp; Equip MP'!Bldg1WaterTotal</f>
        <v>53757.742000000006</v>
      </c>
      <c r="H8" s="566">
        <f t="shared" si="0"/>
        <v>6025353.3787000021</v>
      </c>
      <c r="I8" s="566"/>
      <c r="J8" s="566">
        <f>'Bldgs &amp; Equip MP'!H58+'Bldgs &amp; Equip MP'!H59+'Bldgs &amp; Equip MP'!H60+'Bldgs &amp; Equip MP'!H61</f>
        <v>206624.88</v>
      </c>
    </row>
    <row r="9" spans="1:12" ht="30" customHeight="1">
      <c r="A9" s="753"/>
      <c r="B9" s="335" t="str">
        <f>'Bldgs &amp; Equip TR'!C1</f>
        <v>Tote Road</v>
      </c>
      <c r="C9" s="336"/>
      <c r="D9" s="744">
        <f>'Bldgs &amp; Equip TR'!Bldg1Total</f>
        <v>2848409.2323857145</v>
      </c>
      <c r="E9" s="144">
        <f>'Bldgs &amp; Equip TR'!Bldg1LandTotal</f>
        <v>1605968.86</v>
      </c>
      <c r="F9" s="144"/>
      <c r="G9" s="337">
        <f>'Bldgs &amp; Equip TR'!Bldg1WaterTotal</f>
        <v>1242440.3722857144</v>
      </c>
      <c r="H9" s="566">
        <f t="shared" si="0"/>
        <v>2468142.5304428572</v>
      </c>
      <c r="I9" s="566"/>
      <c r="J9" s="567">
        <f>'Bldgs &amp; Equip TR'!J26+'Bldgs &amp; Equip TR'!J40+'Bldgs &amp; Equip TR'!K52+'Bldgs &amp; Equip TR'!K54+'Bldgs &amp; Equip TR'!J30+0.07*('Bldgs &amp; Equip TR'!J39+'Bldgs &amp; Equip TR'!J37+'Bldgs &amp; Equip TR'!J36+'Bldgs &amp; Equip TR'!J23+'Bldgs &amp; Equip TR'!J31)</f>
        <v>380266.70194285712</v>
      </c>
    </row>
    <row r="10" spans="1:12" ht="24.9" customHeight="1">
      <c r="A10" s="334"/>
      <c r="B10" s="335" t="str">
        <f>'Bldgs &amp; Equip (4)'!C1</f>
        <v>Project Wide/Other</v>
      </c>
      <c r="C10" s="336"/>
      <c r="D10" s="744">
        <f>'Bldgs &amp; Equip (4)'!Bldg1Total</f>
        <v>786645.4500999999</v>
      </c>
      <c r="E10" s="144">
        <f>'Bldgs &amp; Equip (4)'!Bldg1LandTotal</f>
        <v>786645.45</v>
      </c>
      <c r="F10" s="144"/>
      <c r="G10" s="337">
        <f>'Bldgs &amp; Equip (4)'!Bldg1WaterTotal</f>
        <v>0</v>
      </c>
      <c r="H10" s="566">
        <f t="shared" si="0"/>
        <v>786645.4500999999</v>
      </c>
      <c r="I10" s="566"/>
      <c r="J10" s="566">
        <v>0</v>
      </c>
    </row>
    <row r="11" spans="1:12" ht="30" customHeight="1">
      <c r="A11" s="334"/>
      <c r="B11" s="335" t="s">
        <v>1432</v>
      </c>
      <c r="C11" s="336"/>
      <c r="D11" s="744">
        <f>'Bldgs &amp; Equip BIMC Owned'!Bldg1Total</f>
        <v>5666846.0000999998</v>
      </c>
      <c r="E11" s="144">
        <f>'Bldgs &amp; Equip BIMC Owned'!Bldg1LandTotal</f>
        <v>5556510.9399999995</v>
      </c>
      <c r="F11" s="144"/>
      <c r="G11" s="337">
        <f>'Bldgs &amp; Equip BIMC Owned'!Bldg1WaterTotal</f>
        <v>110335.06000000011</v>
      </c>
      <c r="H11" s="566">
        <f t="shared" si="0"/>
        <v>5666846.0000999998</v>
      </c>
      <c r="I11" s="566"/>
      <c r="J11" s="566">
        <v>0</v>
      </c>
    </row>
    <row r="12" spans="1:12" ht="24.9" customHeight="1">
      <c r="A12" s="334" t="s">
        <v>436</v>
      </c>
      <c r="B12" s="335" t="str">
        <f>IF(ISBLANK(Chemicals!$C$1),"",Chemicals!$C$1)</f>
        <v/>
      </c>
      <c r="C12" s="336"/>
      <c r="D12" s="741">
        <f>Chem1Total</f>
        <v>6731195.8400999997</v>
      </c>
      <c r="E12" s="144">
        <f>Chem1LandTotal</f>
        <v>4711195.84</v>
      </c>
      <c r="F12" s="144"/>
      <c r="G12" s="337">
        <f>Chem1WaterTotal</f>
        <v>2020000</v>
      </c>
      <c r="H12" s="566">
        <f t="shared" si="0"/>
        <v>6590104.4763963791</v>
      </c>
      <c r="I12" s="566"/>
      <c r="J12" s="566">
        <f>D11*$J$16</f>
        <v>141091.36370362077</v>
      </c>
    </row>
    <row r="13" spans="1:12" ht="33.75" customHeight="1">
      <c r="A13" s="334" t="s">
        <v>409</v>
      </c>
      <c r="B13" s="335" t="str">
        <f>IF(ISBLANK('Water Treatment'!$C$1),"",'Water Treatment'!$C$1)</f>
        <v/>
      </c>
      <c r="C13" s="336"/>
      <c r="D13" s="744">
        <f>Water1Total</f>
        <v>1446327.1861</v>
      </c>
      <c r="E13" s="339" t="s">
        <v>497</v>
      </c>
      <c r="F13" s="144"/>
      <c r="G13" s="340">
        <f>Water1Total</f>
        <v>1446327.1861</v>
      </c>
      <c r="H13" s="566">
        <f t="shared" si="0"/>
        <v>1410316.983062037</v>
      </c>
      <c r="I13" s="568"/>
      <c r="J13" s="566">
        <f>D13*$J$16</f>
        <v>36010.203037963009</v>
      </c>
    </row>
    <row r="14" spans="1:12" ht="24.75" customHeight="1">
      <c r="A14" s="334" t="s">
        <v>411</v>
      </c>
      <c r="B14" s="341" t="str">
        <f>IF(ISBLANK(ICM!$C$1),"",ICM!$C$1)</f>
        <v/>
      </c>
      <c r="C14" s="342"/>
      <c r="D14" s="749">
        <f>ICMTotal</f>
        <v>3862344.6</v>
      </c>
      <c r="E14" s="339" t="s">
        <v>497</v>
      </c>
      <c r="F14" s="343"/>
      <c r="G14" s="344">
        <f>ICMTotal</f>
        <v>3862344.6</v>
      </c>
      <c r="H14" s="566">
        <f t="shared" si="0"/>
        <v>3766181.149167262</v>
      </c>
      <c r="I14" s="567"/>
      <c r="J14" s="566">
        <f>D14*$J$16</f>
        <v>96163.45083273825</v>
      </c>
    </row>
    <row r="15" spans="1:12" ht="24.9" customHeight="1">
      <c r="A15" s="338"/>
      <c r="B15" s="345" t="s">
        <v>353</v>
      </c>
      <c r="C15" s="346"/>
      <c r="D15" s="750">
        <f>SUM(D3:D14)</f>
        <v>46529838.957985714</v>
      </c>
      <c r="E15" s="569">
        <f>SUM(E3:E14)</f>
        <v>36128796.699900001</v>
      </c>
      <c r="F15" s="152"/>
      <c r="G15" s="348">
        <f>SUM(G3:G14)</f>
        <v>10401042.257085714</v>
      </c>
      <c r="H15" s="569">
        <f>SUM(H3:H14)</f>
        <v>45538944.758468539</v>
      </c>
      <c r="I15" s="570"/>
      <c r="J15" s="569">
        <f>SUM(J3:J14)</f>
        <v>990894.19951717905</v>
      </c>
      <c r="L15" s="698"/>
    </row>
    <row r="16" spans="1:12" ht="24.9" customHeight="1">
      <c r="A16" s="338"/>
      <c r="B16" s="341" t="s">
        <v>628</v>
      </c>
      <c r="C16" s="346"/>
      <c r="D16" s="751"/>
      <c r="E16" s="563">
        <f>IF(E15&lt;0.01,0,E15/D15)</f>
        <v>0.7764651137632913</v>
      </c>
      <c r="F16" s="152"/>
      <c r="G16" s="564">
        <f>IF(G15&lt;0.01,0,G15/D15)</f>
        <v>0.22353488621521714</v>
      </c>
      <c r="H16" s="571">
        <f>SUM(H3:H11)/SUM(D3:D11)</f>
        <v>0.97919310587302533</v>
      </c>
      <c r="I16" s="570"/>
      <c r="J16" s="571">
        <f>SUM(J3:J11)/SUM(D2:D10)</f>
        <v>2.4897688008661434E-2</v>
      </c>
      <c r="L16" s="698"/>
    </row>
    <row r="17" spans="1:13" ht="24.9" customHeight="1" thickBot="1">
      <c r="A17" s="338"/>
      <c r="B17" s="345"/>
      <c r="C17" s="346"/>
      <c r="D17" s="751"/>
      <c r="E17" s="152"/>
      <c r="F17" s="152"/>
      <c r="G17" s="354"/>
      <c r="H17" s="748"/>
      <c r="I17" s="570"/>
      <c r="J17" s="571"/>
    </row>
    <row r="18" spans="1:13" ht="21.75" customHeight="1" thickBot="1">
      <c r="A18" s="349" t="s">
        <v>462</v>
      </c>
      <c r="B18" s="154"/>
      <c r="C18" s="155"/>
      <c r="D18" s="743" t="s">
        <v>352</v>
      </c>
      <c r="E18" s="153" t="s">
        <v>307</v>
      </c>
      <c r="F18" s="153"/>
      <c r="G18" s="350" t="s">
        <v>308</v>
      </c>
      <c r="H18" s="565" t="s">
        <v>1197</v>
      </c>
      <c r="I18" s="565"/>
      <c r="J18" s="565" t="s">
        <v>1198</v>
      </c>
    </row>
    <row r="19" spans="1:13" ht="24.9" customHeight="1">
      <c r="A19" s="338" t="s">
        <v>46</v>
      </c>
      <c r="B19" s="335" t="str">
        <f>IF(ISBLANK(Mobilization!$C$1),"",Mobilization!$C$1)</f>
        <v/>
      </c>
      <c r="C19" s="336"/>
      <c r="D19" s="744">
        <f>MobTotal</f>
        <v>60297213.480100006</v>
      </c>
      <c r="E19" s="351">
        <f>D19*$E$16</f>
        <v>46818682.724435315</v>
      </c>
      <c r="F19" s="352"/>
      <c r="G19" s="344">
        <f>D19*$G$16</f>
        <v>13478530.754368812</v>
      </c>
      <c r="H19" s="566">
        <f t="shared" ref="H19:H27" si="1">D19-J19</f>
        <v>59423000.54357896</v>
      </c>
      <c r="I19" s="572"/>
      <c r="J19" s="566">
        <f>D19*$J$16-(J16*Mobilization!H14)</f>
        <v>874212.93652104633</v>
      </c>
      <c r="K19" s="566"/>
      <c r="M19" s="664"/>
    </row>
    <row r="20" spans="1:13" ht="24.9" customHeight="1">
      <c r="A20" s="334" t="s">
        <v>351</v>
      </c>
      <c r="B20" s="335" t="str">
        <f>IF(ISBLANK(PostClosure!$C$1),"",PostClosure!$C$1)</f>
        <v/>
      </c>
      <c r="C20" s="336"/>
      <c r="D20" s="744">
        <f>PC1Total</f>
        <v>4366250.0001749992</v>
      </c>
      <c r="E20" s="351">
        <f t="shared" ref="E20:E27" si="2">D20*$E$16</f>
        <v>3390240.8031048514</v>
      </c>
      <c r="F20" s="347"/>
      <c r="G20" s="344">
        <f t="shared" ref="G20:G27" si="3">D20*$G$16</f>
        <v>976009.19697631022</v>
      </c>
      <c r="H20" s="566">
        <f t="shared" si="1"/>
        <v>4257540.4699028246</v>
      </c>
      <c r="I20" s="572"/>
      <c r="J20" s="566">
        <f t="shared" ref="J20:J27" si="4">D20*$J$16</f>
        <v>108709.53027217506</v>
      </c>
      <c r="M20" s="664"/>
    </row>
    <row r="21" spans="1:13" ht="24.9" customHeight="1">
      <c r="A21" s="334" t="s">
        <v>63</v>
      </c>
      <c r="B21" s="607">
        <v>3.9E-2</v>
      </c>
      <c r="C21" s="336"/>
      <c r="D21" s="744">
        <f t="shared" ref="D21:D24" si="5">B21*$D$15</f>
        <v>1814663.7193614428</v>
      </c>
      <c r="E21" s="351">
        <f t="shared" si="2"/>
        <v>1409023.0712961</v>
      </c>
      <c r="F21" s="144"/>
      <c r="G21" s="344">
        <f t="shared" si="3"/>
        <v>405640.64802634285</v>
      </c>
      <c r="H21" s="566">
        <f t="shared" si="1"/>
        <v>1769482.7882361445</v>
      </c>
      <c r="I21" s="573"/>
      <c r="J21" s="566">
        <f t="shared" si="4"/>
        <v>45180.931125298353</v>
      </c>
    </row>
    <row r="22" spans="1:13" ht="24.9" customHeight="1">
      <c r="A22" s="334" t="s">
        <v>62</v>
      </c>
      <c r="B22" s="607">
        <v>9.4E-2</v>
      </c>
      <c r="C22" s="336"/>
      <c r="D22" s="744">
        <f t="shared" si="5"/>
        <v>4373804.8620506572</v>
      </c>
      <c r="E22" s="351">
        <f t="shared" si="2"/>
        <v>3396106.8897906002</v>
      </c>
      <c r="F22" s="144"/>
      <c r="G22" s="344">
        <f t="shared" si="3"/>
        <v>977697.97216605709</v>
      </c>
      <c r="H22" s="566">
        <f t="shared" si="1"/>
        <v>4264907.2331845537</v>
      </c>
      <c r="I22" s="573"/>
      <c r="J22" s="566">
        <f t="shared" si="4"/>
        <v>108897.62886610373</v>
      </c>
    </row>
    <row r="23" spans="1:13" ht="24.9" customHeight="1">
      <c r="A23" s="334" t="s">
        <v>564</v>
      </c>
      <c r="B23" s="606">
        <v>0</v>
      </c>
      <c r="C23" s="336"/>
      <c r="D23" s="744">
        <f t="shared" si="5"/>
        <v>0</v>
      </c>
      <c r="E23" s="351">
        <f t="shared" si="2"/>
        <v>0</v>
      </c>
      <c r="F23" s="144"/>
      <c r="G23" s="344">
        <f t="shared" si="3"/>
        <v>0</v>
      </c>
      <c r="H23" s="566">
        <f t="shared" si="1"/>
        <v>0</v>
      </c>
      <c r="I23" s="573"/>
      <c r="J23" s="566">
        <f t="shared" si="4"/>
        <v>0</v>
      </c>
      <c r="M23" s="665"/>
    </row>
    <row r="24" spans="1:13" ht="25.5" customHeight="1">
      <c r="A24" s="334" t="s">
        <v>517</v>
      </c>
      <c r="B24" s="606">
        <v>0.02</v>
      </c>
      <c r="C24" s="336"/>
      <c r="D24" s="744">
        <f t="shared" si="5"/>
        <v>930596.77915971435</v>
      </c>
      <c r="E24" s="351">
        <f t="shared" si="2"/>
        <v>722575.93399800011</v>
      </c>
      <c r="F24" s="144"/>
      <c r="G24" s="344">
        <f t="shared" si="3"/>
        <v>208020.84514171429</v>
      </c>
      <c r="H24" s="566">
        <f t="shared" si="1"/>
        <v>907427.07089033059</v>
      </c>
      <c r="I24" s="573"/>
      <c r="J24" s="566">
        <f t="shared" si="4"/>
        <v>23169.708269383773</v>
      </c>
    </row>
    <row r="25" spans="1:13" ht="24.9" customHeight="1">
      <c r="A25" s="334" t="s">
        <v>64</v>
      </c>
      <c r="B25" s="617">
        <v>0.2</v>
      </c>
      <c r="C25" s="336"/>
      <c r="D25" s="744">
        <f>B25*$D$15</f>
        <v>9305967.7915971428</v>
      </c>
      <c r="E25" s="351">
        <f t="shared" si="2"/>
        <v>7225759.3399800006</v>
      </c>
      <c r="F25" s="144"/>
      <c r="G25" s="344">
        <f t="shared" si="3"/>
        <v>2080208.4514171428</v>
      </c>
      <c r="H25" s="566">
        <f t="shared" si="1"/>
        <v>9074270.7089033052</v>
      </c>
      <c r="I25" s="573"/>
      <c r="J25" s="566">
        <f t="shared" si="4"/>
        <v>231697.0826938377</v>
      </c>
    </row>
    <row r="26" spans="1:13" ht="24.75" customHeight="1">
      <c r="A26" s="334" t="s">
        <v>1420</v>
      </c>
      <c r="B26" s="663">
        <v>6.0000000000000001E-3</v>
      </c>
      <c r="C26" s="336"/>
      <c r="D26" s="744">
        <f>B26*($D$15+SUM(D19:D25))</f>
        <v>765710.01354257797</v>
      </c>
      <c r="E26" s="351">
        <f t="shared" si="2"/>
        <v>594547.11277502915</v>
      </c>
      <c r="F26" s="144"/>
      <c r="G26" s="344">
        <f t="shared" si="3"/>
        <v>171162.90075109253</v>
      </c>
      <c r="H26" s="566">
        <f t="shared" si="1"/>
        <v>746645.6045202869</v>
      </c>
      <c r="I26" s="573"/>
      <c r="J26" s="566">
        <f t="shared" si="4"/>
        <v>19064.409022291027</v>
      </c>
    </row>
    <row r="27" spans="1:13" ht="24.9" customHeight="1" thickBot="1">
      <c r="A27" s="353"/>
      <c r="B27" s="608" t="s">
        <v>516</v>
      </c>
      <c r="C27" s="346"/>
      <c r="D27" s="752">
        <f>SUM(D19:D26)</f>
        <v>81854206.645986527</v>
      </c>
      <c r="E27" s="351">
        <f t="shared" si="2"/>
        <v>63556935.875379883</v>
      </c>
      <c r="F27" s="152"/>
      <c r="G27" s="344">
        <f t="shared" si="3"/>
        <v>18297270.768847469</v>
      </c>
      <c r="H27" s="566">
        <f t="shared" si="1"/>
        <v>80443274.419216394</v>
      </c>
      <c r="I27" s="570"/>
      <c r="J27" s="566">
        <f>SUM(J19:J26)</f>
        <v>1410932.2267701358</v>
      </c>
      <c r="K27" s="786"/>
    </row>
    <row r="28" spans="1:13" ht="24.9" customHeight="1" thickBot="1">
      <c r="A28" s="355" t="s">
        <v>489</v>
      </c>
      <c r="B28" s="224"/>
      <c r="C28" s="225"/>
      <c r="D28" s="745">
        <f>D15+D27</f>
        <v>128384045.60397224</v>
      </c>
      <c r="E28" s="226">
        <f>E15+E27</f>
        <v>99685732.575279891</v>
      </c>
      <c r="F28" s="226"/>
      <c r="G28" s="356">
        <f>G15+G27</f>
        <v>28698313.025933184</v>
      </c>
      <c r="H28" s="574">
        <f>H15+H27</f>
        <v>125982219.17768493</v>
      </c>
      <c r="I28" s="574"/>
      <c r="J28" s="574">
        <f>J15+J27</f>
        <v>2401826.4262873149</v>
      </c>
    </row>
    <row r="30" spans="1:13" ht="24.9" customHeight="1">
      <c r="B30" s="754"/>
    </row>
    <row r="33" spans="2:2" ht="24.9" customHeight="1">
      <c r="B33" s="755"/>
    </row>
  </sheetData>
  <pageMargins left="0.74803149606299213" right="0.74803149606299213" top="0.98425196850393704" bottom="0.98425196850393704" header="0.51181102362204722" footer="0.51181102362204722"/>
  <pageSetup scale="55" orientation="landscape" horizontalDpi="300" verticalDpi="300" r:id="rId1"/>
  <headerFooter alignWithMargins="0">
    <oddHeader xml:space="preserve">&amp;R&amp;D&amp;LReclaim 7.0 Project: Baffinland Iron Mine     </oddHeader>
    <oddFooter>&amp;L&amp;F&amp;R&amp;P of &amp;N</oddFooter>
  </headerFooter>
  <colBreaks count="5" manualBreakCount="5">
    <brk id="1" max="1048575" man="1"/>
    <brk id="8" max="1048575" man="1"/>
    <brk id="9" max="1048575" man="1"/>
    <brk id="10" max="1048575" man="1"/>
    <brk id="11"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L12"/>
  <sheetViews>
    <sheetView workbookViewId="0">
      <selection activeCell="J20" sqref="J20"/>
    </sheetView>
  </sheetViews>
  <sheetFormatPr defaultColWidth="8.90625" defaultRowHeight="15"/>
  <cols>
    <col min="2" max="2" width="7.81640625" customWidth="1"/>
  </cols>
  <sheetData>
    <row r="1" spans="1:12">
      <c r="A1" s="35" t="s">
        <v>490</v>
      </c>
    </row>
    <row r="3" spans="1:12" ht="12" customHeight="1"/>
    <row r="4" spans="1:12" ht="27" customHeight="1">
      <c r="C4" s="35" t="s">
        <v>476</v>
      </c>
    </row>
    <row r="6" spans="1:12" ht="28.5" customHeight="1">
      <c r="L6" s="35" t="s">
        <v>477</v>
      </c>
    </row>
    <row r="9" spans="1:12">
      <c r="C9" s="35" t="s">
        <v>478</v>
      </c>
    </row>
    <row r="12" spans="1:12">
      <c r="C12" s="35" t="s">
        <v>479</v>
      </c>
    </row>
  </sheetData>
  <pageMargins left="0.7" right="0.7" top="1.3149999999999999" bottom="0.75" header="0.3" footer="0.3"/>
  <pageSetup paperSize="9" scale="95" orientation="portrait" r:id="rId1"/>
  <colBreaks count="2" manualBreakCount="2">
    <brk id="9" max="1048575" man="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Module6.Init">
                <anchor moveWithCells="1">
                  <from>
                    <xdr:col>0</xdr:col>
                    <xdr:colOff>30480</xdr:colOff>
                    <xdr:row>2</xdr:row>
                    <xdr:rowOff>106680</xdr:rowOff>
                  </from>
                  <to>
                    <xdr:col>1</xdr:col>
                    <xdr:colOff>579120</xdr:colOff>
                    <xdr:row>3</xdr:row>
                    <xdr:rowOff>304800</xdr:rowOff>
                  </to>
                </anchor>
              </controlPr>
            </control>
          </mc:Choice>
        </mc:AlternateContent>
        <mc:AlternateContent xmlns:mc="http://schemas.openxmlformats.org/markup-compatibility/2006">
          <mc:Choice Requires="x14">
            <control shapeId="11266" r:id="rId5" name="Button 2">
              <controlPr defaultSize="0" print="0" autoFill="0" autoPict="0" macro="[0]!DupBldg">
                <anchor moveWithCells="1" sizeWithCells="1">
                  <from>
                    <xdr:col>7</xdr:col>
                    <xdr:colOff>464820</xdr:colOff>
                    <xdr:row>5</xdr:row>
                    <xdr:rowOff>0</xdr:rowOff>
                  </from>
                  <to>
                    <xdr:col>9</xdr:col>
                    <xdr:colOff>7620</xdr:colOff>
                    <xdr:row>6</xdr:row>
                    <xdr:rowOff>38100</xdr:rowOff>
                  </to>
                </anchor>
              </controlPr>
            </control>
          </mc:Choice>
        </mc:AlternateContent>
        <mc:AlternateContent xmlns:mc="http://schemas.openxmlformats.org/markup-compatibility/2006">
          <mc:Choice Requires="x14">
            <control shapeId="11268" r:id="rId6" name="Button 4">
              <controlPr defaultSize="0" print="0" autoFill="0" autoPict="0" macro="[0]!DupChem">
                <anchor moveWithCells="1" sizeWithCells="1">
                  <from>
                    <xdr:col>9</xdr:col>
                    <xdr:colOff>106680</xdr:colOff>
                    <xdr:row>5</xdr:row>
                    <xdr:rowOff>0</xdr:rowOff>
                  </from>
                  <to>
                    <xdr:col>10</xdr:col>
                    <xdr:colOff>525780</xdr:colOff>
                    <xdr:row>6</xdr:row>
                    <xdr:rowOff>38100</xdr:rowOff>
                  </to>
                </anchor>
              </controlPr>
            </control>
          </mc:Choice>
        </mc:AlternateContent>
        <mc:AlternateContent xmlns:mc="http://schemas.openxmlformats.org/markup-compatibility/2006">
          <mc:Choice Requires="x14">
            <control shapeId="11269" r:id="rId7" name="Button 5">
              <controlPr defaultSize="0" print="0" autoFill="0" autoPict="0" macro="[0]!DupPit">
                <anchor moveWithCells="1" sizeWithCells="1">
                  <from>
                    <xdr:col>0</xdr:col>
                    <xdr:colOff>30480</xdr:colOff>
                    <xdr:row>5</xdr:row>
                    <xdr:rowOff>0</xdr:rowOff>
                  </from>
                  <to>
                    <xdr:col>1</xdr:col>
                    <xdr:colOff>388620</xdr:colOff>
                    <xdr:row>6</xdr:row>
                    <xdr:rowOff>68580</xdr:rowOff>
                  </to>
                </anchor>
              </controlPr>
            </control>
          </mc:Choice>
        </mc:AlternateContent>
        <mc:AlternateContent xmlns:mc="http://schemas.openxmlformats.org/markup-compatibility/2006">
          <mc:Choice Requires="x14">
            <control shapeId="11270" r:id="rId8" name="Button 6">
              <controlPr defaultSize="0" print="0" autoFill="0" autoPict="0" macro="[0]!DupRP">
                <anchor moveWithCells="1" sizeWithCells="1">
                  <from>
                    <xdr:col>5</xdr:col>
                    <xdr:colOff>541020</xdr:colOff>
                    <xdr:row>5</xdr:row>
                    <xdr:rowOff>0</xdr:rowOff>
                  </from>
                  <to>
                    <xdr:col>7</xdr:col>
                    <xdr:colOff>160020</xdr:colOff>
                    <xdr:row>6</xdr:row>
                    <xdr:rowOff>76200</xdr:rowOff>
                  </to>
                </anchor>
              </controlPr>
            </control>
          </mc:Choice>
        </mc:AlternateContent>
        <mc:AlternateContent xmlns:mc="http://schemas.openxmlformats.org/markup-compatibility/2006">
          <mc:Choice Requires="x14">
            <control shapeId="11271" r:id="rId9" name="Button 7">
              <controlPr defaultSize="0" print="0" autoFill="0" autoPict="0" macro="[0]!DupTailings">
                <anchor moveWithCells="1" sizeWithCells="1">
                  <from>
                    <xdr:col>4</xdr:col>
                    <xdr:colOff>7620</xdr:colOff>
                    <xdr:row>5</xdr:row>
                    <xdr:rowOff>30480</xdr:rowOff>
                  </from>
                  <to>
                    <xdr:col>5</xdr:col>
                    <xdr:colOff>373380</xdr:colOff>
                    <xdr:row>6</xdr:row>
                    <xdr:rowOff>106680</xdr:rowOff>
                  </to>
                </anchor>
              </controlPr>
            </control>
          </mc:Choice>
        </mc:AlternateContent>
        <mc:AlternateContent xmlns:mc="http://schemas.openxmlformats.org/markup-compatibility/2006">
          <mc:Choice Requires="x14">
            <control shapeId="11272" r:id="rId10" name="Button 8">
              <controlPr defaultSize="0" print="0" autoFill="0" autoPict="0" macro="[0]!DupUG">
                <anchor moveWithCells="1" sizeWithCells="1">
                  <from>
                    <xdr:col>2</xdr:col>
                    <xdr:colOff>7620</xdr:colOff>
                    <xdr:row>5</xdr:row>
                    <xdr:rowOff>0</xdr:rowOff>
                  </from>
                  <to>
                    <xdr:col>3</xdr:col>
                    <xdr:colOff>579120</xdr:colOff>
                    <xdr:row>6</xdr:row>
                    <xdr:rowOff>76200</xdr:rowOff>
                  </to>
                </anchor>
              </controlPr>
            </control>
          </mc:Choice>
        </mc:AlternateContent>
        <mc:AlternateContent xmlns:mc="http://schemas.openxmlformats.org/markup-compatibility/2006">
          <mc:Choice Requires="x14">
            <control shapeId="11273" r:id="rId11" name="Button 9">
              <controlPr defaultSize="0" print="0" autoFill="0" autoPict="0" macro="[0]!ShowUCWindow">
                <anchor moveWithCells="1" sizeWithCells="1">
                  <from>
                    <xdr:col>0</xdr:col>
                    <xdr:colOff>45720</xdr:colOff>
                    <xdr:row>8</xdr:row>
                    <xdr:rowOff>30480</xdr:rowOff>
                  </from>
                  <to>
                    <xdr:col>2</xdr:col>
                    <xdr:colOff>0</xdr:colOff>
                    <xdr:row>9</xdr:row>
                    <xdr:rowOff>106680</xdr:rowOff>
                  </to>
                </anchor>
              </controlPr>
            </control>
          </mc:Choice>
        </mc:AlternateContent>
        <mc:AlternateContent xmlns:mc="http://schemas.openxmlformats.org/markup-compatibility/2006">
          <mc:Choice Requires="x14">
            <control shapeId="11274" r:id="rId12" name="Button 10">
              <controlPr defaultSize="0" print="0" autoFill="0" autoPict="0" macro="[0]!PrintAll">
                <anchor moveWithCells="1" sizeWithCells="1">
                  <from>
                    <xdr:col>0</xdr:col>
                    <xdr:colOff>68580</xdr:colOff>
                    <xdr:row>11</xdr:row>
                    <xdr:rowOff>30480</xdr:rowOff>
                  </from>
                  <to>
                    <xdr:col>1</xdr:col>
                    <xdr:colOff>541020</xdr:colOff>
                    <xdr:row>12</xdr:row>
                    <xdr:rowOff>106680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BQ1093"/>
  <sheetViews>
    <sheetView zoomScale="75" zoomScaleNormal="75" workbookViewId="0">
      <selection activeCell="D84" sqref="D84"/>
    </sheetView>
  </sheetViews>
  <sheetFormatPr defaultColWidth="9.81640625" defaultRowHeight="13.2"/>
  <cols>
    <col min="1" max="1" width="1.90625" style="6" customWidth="1"/>
    <col min="2" max="2" width="31.08984375" style="6" customWidth="1"/>
    <col min="3" max="3" width="29.54296875" style="6" customWidth="1"/>
    <col min="4" max="4" width="5.08984375" style="13" customWidth="1"/>
    <col min="5" max="5" width="8" style="4" customWidth="1"/>
    <col min="6" max="6" width="7" style="4" customWidth="1"/>
    <col min="7" max="7" width="9.54296875" style="110" customWidth="1"/>
    <col min="8" max="8" width="11.453125" style="6" customWidth="1"/>
    <col min="9" max="9" width="5.08984375" style="6" customWidth="1"/>
    <col min="10" max="10" width="8.453125" style="6" customWidth="1"/>
    <col min="11" max="11" width="11.08984375" style="6" customWidth="1"/>
    <col min="12" max="12" width="1.90625" style="6" customWidth="1"/>
    <col min="13" max="14" width="29.54296875" style="6" customWidth="1"/>
    <col min="15" max="15" width="5.08984375" style="13" customWidth="1"/>
    <col min="16" max="16" width="8" style="4" customWidth="1"/>
    <col min="17" max="17" width="7" style="4" customWidth="1"/>
    <col min="18" max="18" width="5.54296875" style="110" customWidth="1"/>
    <col min="19" max="19" width="11.453125" style="6" customWidth="1"/>
    <col min="20" max="20" width="5.08984375" style="6" customWidth="1"/>
    <col min="21" max="21" width="6.08984375" style="6" customWidth="1"/>
    <col min="22" max="22" width="6.81640625" style="6" customWidth="1"/>
    <col min="23" max="23" width="1.90625" style="6" customWidth="1"/>
    <col min="24" max="16384" width="9.81640625" style="6"/>
  </cols>
  <sheetData>
    <row r="1" spans="1:23" s="103" customFormat="1" ht="24.75" customHeight="1">
      <c r="A1" s="6">
        <v>1</v>
      </c>
      <c r="B1" s="267" t="s">
        <v>147</v>
      </c>
      <c r="C1" s="267" t="s">
        <v>926</v>
      </c>
      <c r="D1" s="281"/>
      <c r="G1" s="145"/>
      <c r="H1" s="282"/>
      <c r="I1" s="6"/>
      <c r="J1" s="6"/>
      <c r="K1" s="6"/>
      <c r="L1" s="6"/>
      <c r="M1" s="6"/>
      <c r="N1" s="6"/>
      <c r="O1" s="6"/>
      <c r="P1" s="6"/>
      <c r="Q1" s="6"/>
      <c r="R1" s="6"/>
      <c r="S1" s="6"/>
      <c r="T1" s="6"/>
      <c r="U1" s="6"/>
      <c r="V1" s="6"/>
      <c r="W1" s="6"/>
    </row>
    <row r="2" spans="1:23" s="19" customFormat="1" ht="5.0999999999999996" customHeight="1" thickBot="1">
      <c r="A2" s="6"/>
      <c r="D2" s="6"/>
      <c r="E2" s="6"/>
      <c r="F2" s="6"/>
      <c r="G2" s="265"/>
      <c r="H2" s="6"/>
      <c r="I2" s="6"/>
      <c r="J2" s="6"/>
      <c r="K2" s="6"/>
      <c r="L2" s="6"/>
      <c r="M2" s="6"/>
      <c r="N2" s="6"/>
      <c r="O2" s="6"/>
      <c r="P2" s="6"/>
      <c r="Q2" s="6"/>
      <c r="R2" s="6"/>
      <c r="S2" s="6"/>
      <c r="T2" s="6"/>
      <c r="U2" s="6"/>
      <c r="V2" s="6"/>
      <c r="W2" s="6"/>
    </row>
    <row r="3" spans="1:23" s="103" customFormat="1" ht="33" customHeight="1">
      <c r="A3" s="6"/>
      <c r="B3" s="251" t="s">
        <v>4</v>
      </c>
      <c r="C3" s="251" t="s">
        <v>333</v>
      </c>
      <c r="D3" s="252" t="s">
        <v>191</v>
      </c>
      <c r="E3" s="253" t="s">
        <v>190</v>
      </c>
      <c r="F3" s="253" t="s">
        <v>192</v>
      </c>
      <c r="G3" s="260" t="s">
        <v>193</v>
      </c>
      <c r="H3" s="252" t="s">
        <v>194</v>
      </c>
      <c r="I3" s="251" t="s">
        <v>195</v>
      </c>
      <c r="J3" s="251" t="s">
        <v>205</v>
      </c>
      <c r="K3" s="251" t="s">
        <v>196</v>
      </c>
      <c r="L3" s="6"/>
      <c r="M3" s="6"/>
      <c r="N3" s="6"/>
      <c r="O3" s="6"/>
      <c r="P3" s="6"/>
      <c r="Q3" s="6"/>
      <c r="R3" s="6"/>
      <c r="S3" s="6"/>
      <c r="T3" s="6"/>
      <c r="U3" s="6"/>
      <c r="V3" s="6"/>
      <c r="W3" s="6"/>
    </row>
    <row r="4" spans="1:23" ht="15" customHeight="1">
      <c r="B4" s="58" t="s">
        <v>760</v>
      </c>
      <c r="C4" s="58"/>
      <c r="D4" s="59"/>
      <c r="E4" s="58"/>
      <c r="F4" s="58"/>
      <c r="G4" s="112"/>
      <c r="H4" s="61"/>
      <c r="I4" s="157"/>
      <c r="J4" s="157"/>
      <c r="K4" s="157"/>
      <c r="O4" s="6"/>
      <c r="P4" s="6"/>
      <c r="Q4" s="6"/>
      <c r="R4" s="6"/>
    </row>
    <row r="5" spans="1:23" ht="15" hidden="1" customHeight="1">
      <c r="B5" s="4" t="s">
        <v>32</v>
      </c>
      <c r="C5" s="4"/>
      <c r="D5" s="14" t="s">
        <v>10</v>
      </c>
      <c r="F5" s="4" t="e">
        <f>NA()</f>
        <v>#N/A</v>
      </c>
      <c r="G5" s="110">
        <f t="shared" ref="G5:G12" si="0">IF(ISNA(F5),0,INDEX(IF(UPPER(RIGHT(F5,1))=Low,UnitCostLow, IF(UPPER(RIGHT(F5,1))=High,UnitCostHigh,UnitCostSpecified)),MATCH(UPPER(LEFT(F5,LEN(F5)-1)),CostCode,0)))</f>
        <v>0</v>
      </c>
      <c r="H5" s="275">
        <f t="shared" ref="H5:H12" si="1">G5*E5</f>
        <v>0</v>
      </c>
      <c r="I5" s="38"/>
      <c r="J5" s="275">
        <f t="shared" ref="J5:J12" si="2">H5*I5</f>
        <v>0</v>
      </c>
      <c r="K5" s="39">
        <f t="shared" ref="K5:K12" si="3">+H5*(1-I5)</f>
        <v>0</v>
      </c>
      <c r="O5" s="6"/>
      <c r="P5" s="6"/>
      <c r="Q5" s="6"/>
      <c r="R5" s="6"/>
    </row>
    <row r="6" spans="1:23" ht="15" hidden="1" customHeight="1">
      <c r="B6" s="4" t="s">
        <v>246</v>
      </c>
      <c r="C6" s="4"/>
      <c r="D6" s="14" t="s">
        <v>10</v>
      </c>
      <c r="F6" s="4" t="e">
        <f>NA()</f>
        <v>#N/A</v>
      </c>
      <c r="G6" s="110">
        <f t="shared" si="0"/>
        <v>0</v>
      </c>
      <c r="H6" s="275">
        <f t="shared" si="1"/>
        <v>0</v>
      </c>
      <c r="I6" s="38"/>
      <c r="J6" s="275">
        <f t="shared" si="2"/>
        <v>0</v>
      </c>
      <c r="K6" s="39">
        <f t="shared" si="3"/>
        <v>0</v>
      </c>
      <c r="O6" s="6"/>
      <c r="P6" s="6"/>
      <c r="Q6" s="6"/>
      <c r="R6" s="6"/>
    </row>
    <row r="7" spans="1:23" ht="15" hidden="1" customHeight="1">
      <c r="B7" s="4" t="s">
        <v>33</v>
      </c>
      <c r="C7" s="4"/>
      <c r="D7" s="14" t="s">
        <v>10</v>
      </c>
      <c r="F7" s="4" t="e">
        <f>NA()</f>
        <v>#N/A</v>
      </c>
      <c r="G7" s="110">
        <f t="shared" si="0"/>
        <v>0</v>
      </c>
      <c r="H7" s="275">
        <f t="shared" si="1"/>
        <v>0</v>
      </c>
      <c r="I7" s="38"/>
      <c r="J7" s="275">
        <f t="shared" si="2"/>
        <v>0</v>
      </c>
      <c r="K7" s="39">
        <f t="shared" si="3"/>
        <v>0</v>
      </c>
      <c r="O7" s="6"/>
      <c r="P7" s="6"/>
      <c r="Q7" s="6"/>
      <c r="R7" s="6"/>
    </row>
    <row r="8" spans="1:23" ht="15" hidden="1" customHeight="1">
      <c r="B8" s="4" t="s">
        <v>332</v>
      </c>
      <c r="C8" s="4"/>
      <c r="D8" s="14" t="s">
        <v>10</v>
      </c>
      <c r="F8" s="4" t="e">
        <f>NA()</f>
        <v>#N/A</v>
      </c>
      <c r="G8" s="110">
        <f t="shared" si="0"/>
        <v>0</v>
      </c>
      <c r="H8" s="275">
        <f t="shared" si="1"/>
        <v>0</v>
      </c>
      <c r="I8" s="38"/>
      <c r="J8" s="275">
        <f t="shared" si="2"/>
        <v>0</v>
      </c>
      <c r="K8" s="39">
        <f t="shared" si="3"/>
        <v>0</v>
      </c>
      <c r="O8" s="6"/>
      <c r="P8" s="6"/>
      <c r="Q8" s="6"/>
      <c r="R8" s="6"/>
    </row>
    <row r="9" spans="1:23" ht="15" hidden="1" customHeight="1">
      <c r="B9" s="4" t="s">
        <v>25</v>
      </c>
      <c r="C9" s="4"/>
      <c r="D9" s="14" t="s">
        <v>10</v>
      </c>
      <c r="F9" s="4" t="e">
        <f>NA()</f>
        <v>#N/A</v>
      </c>
      <c r="G9" s="110">
        <f t="shared" si="0"/>
        <v>0</v>
      </c>
      <c r="H9" s="275">
        <f t="shared" si="1"/>
        <v>0</v>
      </c>
      <c r="I9" s="38"/>
      <c r="J9" s="275">
        <f t="shared" si="2"/>
        <v>0</v>
      </c>
      <c r="K9" s="39">
        <f t="shared" si="3"/>
        <v>0</v>
      </c>
      <c r="O9" s="6"/>
      <c r="P9" s="6"/>
      <c r="Q9" s="6"/>
      <c r="R9" s="6"/>
    </row>
    <row r="10" spans="1:23" ht="15" hidden="1" customHeight="1">
      <c r="B10" s="4" t="s">
        <v>503</v>
      </c>
      <c r="C10" s="4"/>
      <c r="D10" s="14" t="s">
        <v>10</v>
      </c>
      <c r="F10" s="4" t="e">
        <f>NA()</f>
        <v>#N/A</v>
      </c>
      <c r="G10" s="110">
        <f t="shared" si="0"/>
        <v>0</v>
      </c>
      <c r="H10" s="275">
        <f t="shared" si="1"/>
        <v>0</v>
      </c>
      <c r="I10" s="38"/>
      <c r="J10" s="275">
        <f t="shared" si="2"/>
        <v>0</v>
      </c>
      <c r="K10" s="39">
        <f t="shared" si="3"/>
        <v>0</v>
      </c>
      <c r="O10" s="6"/>
      <c r="P10" s="6"/>
      <c r="Q10" s="6"/>
      <c r="R10" s="6"/>
    </row>
    <row r="11" spans="1:23" ht="15" hidden="1" customHeight="1">
      <c r="B11" s="4" t="s">
        <v>504</v>
      </c>
      <c r="C11" s="4"/>
      <c r="D11" s="14" t="s">
        <v>10</v>
      </c>
      <c r="F11" s="4" t="e">
        <f>NA()</f>
        <v>#N/A</v>
      </c>
      <c r="G11" s="110">
        <f t="shared" si="0"/>
        <v>0</v>
      </c>
      <c r="H11" s="275">
        <f t="shared" si="1"/>
        <v>0</v>
      </c>
      <c r="I11" s="38"/>
      <c r="J11" s="275">
        <f t="shared" si="2"/>
        <v>0</v>
      </c>
      <c r="K11" s="39">
        <f t="shared" si="3"/>
        <v>0</v>
      </c>
      <c r="O11" s="6"/>
      <c r="P11" s="6"/>
      <c r="Q11" s="6"/>
      <c r="R11" s="6"/>
    </row>
    <row r="12" spans="1:23" ht="15" hidden="1" customHeight="1">
      <c r="B12" s="4" t="s">
        <v>13</v>
      </c>
      <c r="C12" s="4"/>
      <c r="D12" s="14"/>
      <c r="F12" s="4" t="e">
        <f>NA()</f>
        <v>#N/A</v>
      </c>
      <c r="G12" s="110">
        <f t="shared" si="0"/>
        <v>0</v>
      </c>
      <c r="H12" s="275">
        <f t="shared" si="1"/>
        <v>0</v>
      </c>
      <c r="I12" s="38"/>
      <c r="J12" s="275">
        <f t="shared" si="2"/>
        <v>0</v>
      </c>
      <c r="K12" s="39">
        <f t="shared" si="3"/>
        <v>0</v>
      </c>
      <c r="O12" s="6"/>
      <c r="P12" s="6"/>
      <c r="Q12" s="6"/>
      <c r="R12" s="6"/>
    </row>
    <row r="13" spans="1:23" ht="15" customHeight="1">
      <c r="B13" s="58" t="s">
        <v>789</v>
      </c>
      <c r="C13" s="58"/>
      <c r="D13" s="59"/>
      <c r="E13" s="58"/>
      <c r="F13" s="58"/>
      <c r="G13" s="112"/>
      <c r="H13" s="274"/>
      <c r="I13" s="63"/>
      <c r="J13" s="274"/>
      <c r="K13" s="64"/>
      <c r="O13" s="6"/>
      <c r="P13" s="6"/>
      <c r="Q13" s="6"/>
      <c r="R13" s="6"/>
    </row>
    <row r="14" spans="1:23" ht="15" hidden="1" customHeight="1">
      <c r="B14" s="4" t="s">
        <v>513</v>
      </c>
      <c r="C14" s="4"/>
      <c r="D14" s="14" t="s">
        <v>10</v>
      </c>
      <c r="F14" s="4" t="e">
        <f>NA()</f>
        <v>#N/A</v>
      </c>
      <c r="G14" s="110">
        <f t="shared" ref="G14:G20" si="4">IF(ISNA(F14),0,INDEX(IF(UPPER(RIGHT(F14,1))=Low,UnitCostLow, IF(UPPER(RIGHT(F14,1))=High,UnitCostHigh,UnitCostSpecified)),MATCH(UPPER(LEFT(F14,LEN(F14)-1)),CostCode,0)))</f>
        <v>0</v>
      </c>
      <c r="H14" s="275">
        <f t="shared" ref="H14:H20" si="5">G14*E14</f>
        <v>0</v>
      </c>
      <c r="I14" s="38"/>
      <c r="J14" s="275">
        <f t="shared" ref="J14:J20" si="6">H14*I14</f>
        <v>0</v>
      </c>
      <c r="K14" s="39">
        <f t="shared" ref="K14:K20" si="7">+H14*(1-I14)</f>
        <v>0</v>
      </c>
      <c r="O14" s="6"/>
      <c r="P14" s="6"/>
      <c r="Q14" s="6"/>
      <c r="R14" s="6"/>
    </row>
    <row r="15" spans="1:23" s="19" customFormat="1" ht="30" hidden="1" customHeight="1">
      <c r="B15" s="18" t="s">
        <v>505</v>
      </c>
      <c r="C15" s="325"/>
      <c r="D15" s="326" t="s">
        <v>10</v>
      </c>
      <c r="E15" s="18"/>
      <c r="F15" s="4" t="e">
        <f>NA()</f>
        <v>#N/A</v>
      </c>
      <c r="G15" s="110">
        <f>IF(ISNA(F15),0,INDEX(IF(UPPER(RIGHT(F15,1))=Low,UnitCostLow, IF(UPPER(RIGHT(F15,1))=High,UnitCostHigh,UnitCostSpecified)),MATCH(UPPER(LEFT(F15,LEN(F15)-1)),CostCode,0)))</f>
        <v>0</v>
      </c>
      <c r="H15" s="275">
        <f>G15*E15</f>
        <v>0</v>
      </c>
      <c r="I15" s="38"/>
      <c r="J15" s="275">
        <f>H15*I15</f>
        <v>0</v>
      </c>
      <c r="K15" s="39">
        <f>+H15*(1-I15)</f>
        <v>0</v>
      </c>
    </row>
    <row r="16" spans="1:23" ht="15" hidden="1" customHeight="1">
      <c r="B16" s="4" t="s">
        <v>506</v>
      </c>
      <c r="C16" s="4"/>
      <c r="D16" s="14" t="s">
        <v>10</v>
      </c>
      <c r="F16" s="4" t="e">
        <f>NA()</f>
        <v>#N/A</v>
      </c>
      <c r="G16" s="110">
        <f t="shared" si="4"/>
        <v>0</v>
      </c>
      <c r="H16" s="275">
        <f t="shared" si="5"/>
        <v>0</v>
      </c>
      <c r="I16" s="38"/>
      <c r="J16" s="275">
        <f t="shared" si="6"/>
        <v>0</v>
      </c>
      <c r="K16" s="39">
        <f t="shared" si="7"/>
        <v>0</v>
      </c>
      <c r="O16" s="6"/>
      <c r="P16" s="6"/>
      <c r="Q16" s="6"/>
      <c r="R16" s="6"/>
    </row>
    <row r="17" spans="2:18" ht="15" hidden="1" customHeight="1">
      <c r="B17" s="4" t="s">
        <v>510</v>
      </c>
      <c r="C17" s="14"/>
      <c r="D17" s="14" t="s">
        <v>10</v>
      </c>
      <c r="F17" s="4" t="e">
        <f>NA()</f>
        <v>#N/A</v>
      </c>
      <c r="G17" s="110">
        <f t="shared" si="4"/>
        <v>0</v>
      </c>
      <c r="H17" s="275">
        <f t="shared" si="5"/>
        <v>0</v>
      </c>
      <c r="I17" s="38"/>
      <c r="J17" s="275">
        <f t="shared" si="6"/>
        <v>0</v>
      </c>
      <c r="K17" s="39">
        <f t="shared" si="7"/>
        <v>0</v>
      </c>
      <c r="O17" s="6"/>
      <c r="P17" s="6"/>
      <c r="Q17" s="6"/>
      <c r="R17" s="6"/>
    </row>
    <row r="18" spans="2:18" ht="15" hidden="1" customHeight="1">
      <c r="B18" s="4" t="s">
        <v>511</v>
      </c>
      <c r="C18" s="14"/>
      <c r="D18" s="14" t="s">
        <v>10</v>
      </c>
      <c r="F18" s="4" t="e">
        <f>NA()</f>
        <v>#N/A</v>
      </c>
      <c r="G18" s="110">
        <f t="shared" si="4"/>
        <v>0</v>
      </c>
      <c r="H18" s="275">
        <f t="shared" si="5"/>
        <v>0</v>
      </c>
      <c r="I18" s="38"/>
      <c r="J18" s="275">
        <f t="shared" si="6"/>
        <v>0</v>
      </c>
      <c r="K18" s="39">
        <f t="shared" si="7"/>
        <v>0</v>
      </c>
      <c r="O18" s="6"/>
      <c r="P18" s="6"/>
      <c r="Q18" s="6"/>
      <c r="R18" s="6"/>
    </row>
    <row r="19" spans="2:18" ht="15" hidden="1" customHeight="1">
      <c r="B19" s="4" t="s">
        <v>15</v>
      </c>
      <c r="C19" s="4"/>
      <c r="D19" s="14" t="s">
        <v>16</v>
      </c>
      <c r="F19" s="4" t="e">
        <f>NA()</f>
        <v>#N/A</v>
      </c>
      <c r="G19" s="110">
        <f t="shared" si="4"/>
        <v>0</v>
      </c>
      <c r="H19" s="275">
        <f t="shared" si="5"/>
        <v>0</v>
      </c>
      <c r="I19" s="38"/>
      <c r="J19" s="275">
        <f t="shared" si="6"/>
        <v>0</v>
      </c>
      <c r="K19" s="39">
        <f t="shared" si="7"/>
        <v>0</v>
      </c>
      <c r="O19" s="6"/>
      <c r="P19" s="6"/>
      <c r="Q19" s="6"/>
      <c r="R19" s="6"/>
    </row>
    <row r="20" spans="2:18" ht="15" hidden="1" customHeight="1">
      <c r="B20" s="4" t="s">
        <v>13</v>
      </c>
      <c r="C20" s="4"/>
      <c r="D20" s="14"/>
      <c r="F20" s="4" t="e">
        <f>NA()</f>
        <v>#N/A</v>
      </c>
      <c r="G20" s="110">
        <f t="shared" si="4"/>
        <v>0</v>
      </c>
      <c r="H20" s="275">
        <f t="shared" si="5"/>
        <v>0</v>
      </c>
      <c r="I20" s="38"/>
      <c r="J20" s="275">
        <f t="shared" si="6"/>
        <v>0</v>
      </c>
      <c r="K20" s="39">
        <f t="shared" si="7"/>
        <v>0</v>
      </c>
      <c r="O20" s="6"/>
      <c r="P20" s="6"/>
      <c r="Q20" s="6"/>
      <c r="R20" s="6"/>
    </row>
    <row r="21" spans="2:18" ht="15" customHeight="1">
      <c r="B21" s="58" t="s">
        <v>514</v>
      </c>
      <c r="C21" s="58"/>
      <c r="D21" s="59"/>
      <c r="E21" s="58"/>
      <c r="F21" s="58"/>
      <c r="G21" s="112"/>
      <c r="H21" s="274"/>
      <c r="I21" s="63"/>
      <c r="J21" s="274"/>
      <c r="K21" s="64"/>
      <c r="O21" s="6"/>
      <c r="P21" s="6"/>
      <c r="Q21" s="6"/>
      <c r="R21" s="6"/>
    </row>
    <row r="22" spans="2:18" ht="15" hidden="1" customHeight="1">
      <c r="B22" s="52" t="s">
        <v>507</v>
      </c>
      <c r="C22" s="4"/>
      <c r="D22" s="14" t="s">
        <v>39</v>
      </c>
      <c r="F22" s="4" t="e">
        <f>NA()</f>
        <v>#N/A</v>
      </c>
      <c r="G22" s="110">
        <f>IF(ISNA(F22),0,INDEX(IF(UPPER(RIGHT(F22,1))=Low,UnitCostLow, IF(UPPER(RIGHT(F22,1))=High,UnitCostHigh,UnitCostSpecified)),MATCH(UPPER(LEFT(F22,LEN(F22)-1)),CostCode,0)))</f>
        <v>0</v>
      </c>
      <c r="H22" s="275">
        <f>G22*E22</f>
        <v>0</v>
      </c>
      <c r="I22" s="38"/>
      <c r="J22" s="275">
        <f t="shared" ref="J22:J27" si="8">H22*I22</f>
        <v>0</v>
      </c>
      <c r="K22" s="39">
        <f t="shared" ref="K22:K27" si="9">+H22*(1-I22)</f>
        <v>0</v>
      </c>
      <c r="O22" s="6"/>
      <c r="P22" s="6"/>
      <c r="Q22" s="6"/>
      <c r="R22" s="6"/>
    </row>
    <row r="23" spans="2:18" ht="15" hidden="1" customHeight="1">
      <c r="B23" s="4" t="s">
        <v>508</v>
      </c>
      <c r="C23" s="4"/>
      <c r="D23" s="14" t="s">
        <v>39</v>
      </c>
      <c r="F23" s="4" t="e">
        <f>NA()</f>
        <v>#N/A</v>
      </c>
      <c r="G23" s="110">
        <f>IF(ISNA(F23),0,INDEX(IF(UPPER(RIGHT(F23,1))=Low,UnitCostLow, IF(UPPER(RIGHT(F23,1))=High,UnitCostHigh,UnitCostSpecified)),MATCH(UPPER(LEFT(F23,LEN(F23)-1)),CostCode,0)))</f>
        <v>0</v>
      </c>
      <c r="H23" s="275">
        <f>G23*E23</f>
        <v>0</v>
      </c>
      <c r="I23" s="38"/>
      <c r="J23" s="275">
        <f t="shared" si="8"/>
        <v>0</v>
      </c>
      <c r="K23" s="39">
        <f t="shared" si="9"/>
        <v>0</v>
      </c>
      <c r="O23" s="6"/>
      <c r="P23" s="6"/>
      <c r="Q23" s="6"/>
      <c r="R23" s="6"/>
    </row>
    <row r="24" spans="2:18" ht="15" hidden="1" customHeight="1">
      <c r="B24" s="4" t="s">
        <v>509</v>
      </c>
      <c r="C24" s="4"/>
      <c r="D24" s="14" t="s">
        <v>39</v>
      </c>
      <c r="F24" s="4" t="e">
        <f>NA()</f>
        <v>#N/A</v>
      </c>
      <c r="G24" s="110">
        <f t="shared" ref="G24:G39" si="10">IF(ISNA(F24),0,INDEX(IF(UPPER(RIGHT(F24,1))=Low,UnitCostLow, IF(UPPER(RIGHT(F24,1))=High,UnitCostHigh,UnitCostSpecified)),MATCH(UPPER(LEFT(F24,LEN(F24)-1)),CostCode,0)))</f>
        <v>0</v>
      </c>
      <c r="H24" s="275">
        <f t="shared" ref="H24:H39" si="11">G24*E24</f>
        <v>0</v>
      </c>
      <c r="I24" s="38"/>
      <c r="J24" s="275">
        <f t="shared" si="8"/>
        <v>0</v>
      </c>
      <c r="K24" s="39">
        <f t="shared" si="9"/>
        <v>0</v>
      </c>
      <c r="O24" s="6"/>
      <c r="P24" s="6"/>
      <c r="Q24" s="6"/>
      <c r="R24" s="6"/>
    </row>
    <row r="25" spans="2:18" ht="15" hidden="1" customHeight="1">
      <c r="B25" s="52" t="s">
        <v>512</v>
      </c>
      <c r="C25" s="4"/>
      <c r="D25" s="14" t="s">
        <v>10</v>
      </c>
      <c r="F25" s="4" t="e">
        <f>NA()</f>
        <v>#N/A</v>
      </c>
      <c r="G25" s="110">
        <f t="shared" si="10"/>
        <v>0</v>
      </c>
      <c r="H25" s="275">
        <f t="shared" si="11"/>
        <v>0</v>
      </c>
      <c r="I25" s="38"/>
      <c r="J25" s="275">
        <f t="shared" si="8"/>
        <v>0</v>
      </c>
      <c r="K25" s="39">
        <f t="shared" si="9"/>
        <v>0</v>
      </c>
      <c r="O25" s="6"/>
      <c r="P25" s="6"/>
      <c r="Q25" s="6"/>
      <c r="R25" s="6"/>
    </row>
    <row r="26" spans="2:18" ht="15" hidden="1" customHeight="1">
      <c r="B26" s="4" t="s">
        <v>15</v>
      </c>
      <c r="C26" s="4"/>
      <c r="D26" s="14" t="s">
        <v>16</v>
      </c>
      <c r="F26" s="4" t="e">
        <f>NA()</f>
        <v>#N/A</v>
      </c>
      <c r="G26" s="110">
        <f t="shared" si="10"/>
        <v>0</v>
      </c>
      <c r="H26" s="275">
        <f t="shared" si="11"/>
        <v>0</v>
      </c>
      <c r="I26" s="38"/>
      <c r="J26" s="275">
        <f t="shared" si="8"/>
        <v>0</v>
      </c>
      <c r="K26" s="39">
        <f t="shared" si="9"/>
        <v>0</v>
      </c>
      <c r="O26" s="6"/>
      <c r="P26" s="6"/>
      <c r="Q26" s="6"/>
      <c r="R26" s="6"/>
    </row>
    <row r="27" spans="2:18" ht="15" hidden="1" customHeight="1">
      <c r="B27" s="4" t="s">
        <v>366</v>
      </c>
      <c r="C27" s="4"/>
      <c r="D27" s="13" t="s">
        <v>239</v>
      </c>
      <c r="F27" s="4" t="e">
        <f>NA()</f>
        <v>#N/A</v>
      </c>
      <c r="G27" s="110">
        <f t="shared" si="10"/>
        <v>0</v>
      </c>
      <c r="H27" s="275">
        <f t="shared" si="11"/>
        <v>0</v>
      </c>
      <c r="I27" s="38"/>
      <c r="J27" s="275">
        <f t="shared" si="8"/>
        <v>0</v>
      </c>
      <c r="K27" s="39">
        <f t="shared" si="9"/>
        <v>0</v>
      </c>
      <c r="O27" s="6"/>
      <c r="P27" s="6"/>
      <c r="Q27" s="6"/>
      <c r="R27" s="6"/>
    </row>
    <row r="28" spans="2:18" ht="15" customHeight="1">
      <c r="B28" s="58" t="s">
        <v>762</v>
      </c>
      <c r="C28" s="58"/>
      <c r="D28" s="59"/>
      <c r="E28" s="58"/>
      <c r="F28" s="58"/>
      <c r="G28" s="112"/>
      <c r="H28" s="274"/>
      <c r="I28" s="63"/>
      <c r="J28" s="274"/>
      <c r="K28" s="64"/>
      <c r="O28" s="6"/>
      <c r="P28" s="6"/>
      <c r="Q28" s="6"/>
      <c r="R28" s="6"/>
    </row>
    <row r="29" spans="2:18" ht="15" hidden="1" customHeight="1">
      <c r="B29" s="4" t="s">
        <v>634</v>
      </c>
      <c r="C29" s="4"/>
      <c r="D29" s="14" t="s">
        <v>10</v>
      </c>
      <c r="F29" s="4" t="e">
        <f>NA()</f>
        <v>#N/A</v>
      </c>
      <c r="G29" s="110">
        <f>IF(ISNA(F29),0,INDEX(IF(UPPER(RIGHT(F29,1))=Low,UnitCostLow, IF(UPPER(RIGHT(F29,1))=High,UnitCostHigh,UnitCostSpecified)),MATCH(UPPER(LEFT(F29,LEN(F29)-1)),CostCode,0)))</f>
        <v>0</v>
      </c>
      <c r="H29" s="275">
        <f>G29*E29</f>
        <v>0</v>
      </c>
      <c r="I29" s="38"/>
      <c r="J29" s="275">
        <f>H29*I29</f>
        <v>0</v>
      </c>
      <c r="K29" s="39">
        <f>+H29*(1-I29)</f>
        <v>0</v>
      </c>
      <c r="O29" s="6"/>
      <c r="P29" s="6"/>
      <c r="Q29" s="6"/>
      <c r="R29" s="6"/>
    </row>
    <row r="30" spans="2:18" ht="15" hidden="1" customHeight="1">
      <c r="B30" s="4" t="s">
        <v>635</v>
      </c>
      <c r="C30" s="4"/>
      <c r="D30" s="14" t="s">
        <v>10</v>
      </c>
      <c r="F30" s="4" t="e">
        <f>NA()</f>
        <v>#N/A</v>
      </c>
      <c r="G30" s="110">
        <f>IF(ISNA(F30),0,INDEX(IF(UPPER(RIGHT(F30,1))=Low,UnitCostLow, IF(UPPER(RIGHT(F30,1))=High,UnitCostHigh,UnitCostSpecified)),MATCH(UPPER(LEFT(F30,LEN(F30)-1)),CostCode,0)))</f>
        <v>0</v>
      </c>
      <c r="H30" s="275">
        <f>G30*E30</f>
        <v>0</v>
      </c>
      <c r="I30" s="38"/>
      <c r="J30" s="275">
        <f>H30*I30</f>
        <v>0</v>
      </c>
      <c r="K30" s="39">
        <f>+H30*(1-I30)</f>
        <v>0</v>
      </c>
      <c r="O30" s="6"/>
      <c r="P30" s="6"/>
      <c r="Q30" s="6"/>
      <c r="R30" s="6"/>
    </row>
    <row r="31" spans="2:18" ht="15" hidden="1" customHeight="1">
      <c r="B31" s="4" t="s">
        <v>238</v>
      </c>
      <c r="C31" s="4"/>
      <c r="D31" s="14" t="s">
        <v>10</v>
      </c>
      <c r="F31" s="4" t="e">
        <f>NA()</f>
        <v>#N/A</v>
      </c>
      <c r="G31" s="110">
        <f>IF(ISNA(F31),0,INDEX(IF(UPPER(RIGHT(F31,1))=Low,UnitCostLow, IF(UPPER(RIGHT(F31,1))=High,UnitCostHigh,UnitCostSpecified)),MATCH(UPPER(LEFT(F31,LEN(F31)-1)),CostCode,0)))</f>
        <v>0</v>
      </c>
      <c r="H31" s="275">
        <f>G31*E31</f>
        <v>0</v>
      </c>
      <c r="I31" s="38"/>
      <c r="J31" s="275">
        <f>H31*I31</f>
        <v>0</v>
      </c>
      <c r="K31" s="39">
        <f>+H31*(1-I31)</f>
        <v>0</v>
      </c>
      <c r="O31" s="6"/>
      <c r="P31" s="6"/>
      <c r="Q31" s="6"/>
      <c r="R31" s="6"/>
    </row>
    <row r="32" spans="2:18" ht="15" customHeight="1">
      <c r="B32" s="58" t="s">
        <v>776</v>
      </c>
      <c r="C32" s="58"/>
      <c r="D32" s="59"/>
      <c r="E32" s="58"/>
      <c r="F32" s="58"/>
      <c r="G32" s="112"/>
      <c r="H32" s="274"/>
      <c r="I32" s="63"/>
      <c r="J32" s="274"/>
      <c r="K32" s="64"/>
      <c r="O32" s="6"/>
      <c r="P32" s="6"/>
      <c r="Q32" s="6"/>
      <c r="R32" s="6"/>
    </row>
    <row r="33" spans="2:18" ht="15" hidden="1" customHeight="1">
      <c r="B33" s="4" t="s">
        <v>532</v>
      </c>
      <c r="C33" s="4"/>
      <c r="D33" s="14" t="s">
        <v>10</v>
      </c>
      <c r="F33" s="4" t="e">
        <f>NA()</f>
        <v>#N/A</v>
      </c>
      <c r="G33" s="110">
        <f t="shared" si="10"/>
        <v>0</v>
      </c>
      <c r="H33" s="275">
        <f t="shared" si="11"/>
        <v>0</v>
      </c>
      <c r="J33" s="275">
        <f t="shared" ref="J33:J39" si="12">H33*I33</f>
        <v>0</v>
      </c>
      <c r="K33" s="39">
        <f t="shared" ref="K33:K39" si="13">+H33*(1-I33)</f>
        <v>0</v>
      </c>
      <c r="O33" s="6"/>
      <c r="P33" s="6"/>
      <c r="Q33" s="6"/>
      <c r="R33" s="6"/>
    </row>
    <row r="34" spans="2:18" ht="15" hidden="1" customHeight="1">
      <c r="B34" s="4" t="s">
        <v>388</v>
      </c>
      <c r="C34" s="4"/>
      <c r="D34" s="14" t="s">
        <v>10</v>
      </c>
      <c r="F34" s="4" t="e">
        <f>NA()</f>
        <v>#N/A</v>
      </c>
      <c r="G34" s="110">
        <f t="shared" si="10"/>
        <v>0</v>
      </c>
      <c r="H34" s="275">
        <f t="shared" si="11"/>
        <v>0</v>
      </c>
      <c r="J34" s="275">
        <f t="shared" si="12"/>
        <v>0</v>
      </c>
      <c r="K34" s="39">
        <f t="shared" si="13"/>
        <v>0</v>
      </c>
      <c r="O34" s="6"/>
      <c r="P34" s="6"/>
      <c r="Q34" s="6"/>
      <c r="R34" s="6"/>
    </row>
    <row r="35" spans="2:18" ht="15" hidden="1" customHeight="1">
      <c r="B35" s="4" t="s">
        <v>518</v>
      </c>
      <c r="C35" s="4"/>
      <c r="D35" s="14" t="s">
        <v>16</v>
      </c>
      <c r="F35" s="4" t="e">
        <f>NA()</f>
        <v>#N/A</v>
      </c>
      <c r="G35" s="110">
        <f t="shared" si="10"/>
        <v>0</v>
      </c>
      <c r="H35" s="275">
        <f t="shared" si="11"/>
        <v>0</v>
      </c>
      <c r="J35" s="275">
        <f t="shared" si="12"/>
        <v>0</v>
      </c>
      <c r="K35" s="39">
        <f t="shared" si="13"/>
        <v>0</v>
      </c>
      <c r="O35" s="6"/>
      <c r="P35" s="6"/>
      <c r="Q35" s="6"/>
      <c r="R35" s="6"/>
    </row>
    <row r="36" spans="2:18" ht="15" hidden="1" customHeight="1">
      <c r="B36" s="4" t="s">
        <v>522</v>
      </c>
      <c r="C36" s="4"/>
      <c r="D36" s="14" t="s">
        <v>10</v>
      </c>
      <c r="F36" s="4" t="e">
        <f>NA()</f>
        <v>#N/A</v>
      </c>
      <c r="G36" s="110">
        <f t="shared" si="10"/>
        <v>0</v>
      </c>
      <c r="H36" s="275">
        <f t="shared" si="11"/>
        <v>0</v>
      </c>
      <c r="J36" s="275">
        <f t="shared" si="12"/>
        <v>0</v>
      </c>
      <c r="K36" s="39">
        <f t="shared" si="13"/>
        <v>0</v>
      </c>
      <c r="O36" s="6"/>
      <c r="P36" s="6"/>
      <c r="Q36" s="6"/>
      <c r="R36" s="6"/>
    </row>
    <row r="37" spans="2:18" ht="15" hidden="1" customHeight="1">
      <c r="B37" s="4" t="s">
        <v>519</v>
      </c>
      <c r="C37" s="4"/>
      <c r="D37" s="14" t="s">
        <v>39</v>
      </c>
      <c r="F37" s="4" t="e">
        <f>NA()</f>
        <v>#N/A</v>
      </c>
      <c r="G37" s="110">
        <f t="shared" si="10"/>
        <v>0</v>
      </c>
      <c r="H37" s="275">
        <f t="shared" si="11"/>
        <v>0</v>
      </c>
      <c r="J37" s="275">
        <f t="shared" si="12"/>
        <v>0</v>
      </c>
      <c r="K37" s="39">
        <f t="shared" si="13"/>
        <v>0</v>
      </c>
      <c r="O37" s="6"/>
      <c r="P37" s="6"/>
      <c r="Q37" s="6"/>
      <c r="R37" s="6"/>
    </row>
    <row r="38" spans="2:18" ht="15" hidden="1" customHeight="1">
      <c r="B38" s="4" t="s">
        <v>509</v>
      </c>
      <c r="C38" s="4"/>
      <c r="D38" s="14" t="s">
        <v>39</v>
      </c>
      <c r="F38" s="4" t="e">
        <f>NA()</f>
        <v>#N/A</v>
      </c>
      <c r="G38" s="110">
        <f t="shared" si="10"/>
        <v>0</v>
      </c>
      <c r="H38" s="275">
        <f t="shared" si="11"/>
        <v>0</v>
      </c>
      <c r="J38" s="275">
        <f t="shared" si="12"/>
        <v>0</v>
      </c>
      <c r="K38" s="39">
        <f t="shared" si="13"/>
        <v>0</v>
      </c>
      <c r="O38" s="6"/>
      <c r="P38" s="6"/>
      <c r="Q38" s="6"/>
      <c r="R38" s="6"/>
    </row>
    <row r="39" spans="2:18" ht="15" hidden="1" customHeight="1">
      <c r="B39" s="4" t="s">
        <v>365</v>
      </c>
      <c r="C39" s="4"/>
      <c r="D39" s="14" t="s">
        <v>10</v>
      </c>
      <c r="F39" s="4" t="e">
        <f>NA()</f>
        <v>#N/A</v>
      </c>
      <c r="G39" s="110">
        <f t="shared" si="10"/>
        <v>0</v>
      </c>
      <c r="H39" s="275">
        <f t="shared" si="11"/>
        <v>0</v>
      </c>
      <c r="J39" s="275">
        <f t="shared" si="12"/>
        <v>0</v>
      </c>
      <c r="K39" s="39">
        <f t="shared" si="13"/>
        <v>0</v>
      </c>
      <c r="O39" s="6"/>
      <c r="P39" s="6"/>
      <c r="Q39" s="6"/>
      <c r="R39" s="6"/>
    </row>
    <row r="40" spans="2:18" ht="15" customHeight="1">
      <c r="B40" s="236" t="s">
        <v>765</v>
      </c>
      <c r="C40" s="58"/>
      <c r="D40" s="59"/>
      <c r="E40" s="58"/>
      <c r="F40" s="58"/>
      <c r="G40" s="112"/>
      <c r="H40" s="274"/>
      <c r="I40" s="61"/>
      <c r="J40" s="274"/>
      <c r="K40" s="274"/>
      <c r="O40" s="6"/>
      <c r="P40" s="6"/>
      <c r="Q40" s="6"/>
      <c r="R40" s="6"/>
    </row>
    <row r="41" spans="2:18" ht="15" hidden="1" customHeight="1">
      <c r="B41" s="4" t="s">
        <v>392</v>
      </c>
      <c r="C41" s="4"/>
      <c r="D41" s="14" t="s">
        <v>10</v>
      </c>
      <c r="F41" s="4" t="e">
        <f>NA()</f>
        <v>#N/A</v>
      </c>
      <c r="G41" s="110">
        <f>IF(ISNA(F41),0,INDEX(IF(UPPER(RIGHT(F41,1))=Low,UnitCostLow, IF(UPPER(RIGHT(F41,1))=High,UnitCostHigh,UnitCostSpecified)),MATCH(UPPER(LEFT(F41,LEN(F41)-1)),CostCode,0)))</f>
        <v>0</v>
      </c>
      <c r="H41" s="275">
        <f>G41*E41</f>
        <v>0</v>
      </c>
      <c r="J41" s="275">
        <f>H41*I41</f>
        <v>0</v>
      </c>
      <c r="K41" s="39">
        <f>+H41*(1-I41)</f>
        <v>0</v>
      </c>
      <c r="O41" s="6"/>
      <c r="P41" s="6"/>
      <c r="Q41" s="6"/>
      <c r="R41" s="6"/>
    </row>
    <row r="42" spans="2:18" ht="15" hidden="1" customHeight="1">
      <c r="B42" s="4" t="s">
        <v>393</v>
      </c>
      <c r="C42" s="4"/>
      <c r="D42" s="14" t="s">
        <v>10</v>
      </c>
      <c r="F42" s="4" t="e">
        <f>NA()</f>
        <v>#N/A</v>
      </c>
      <c r="G42" s="110">
        <f>IF(ISNA(F42),0,INDEX(IF(UPPER(RIGHT(F42,1))=Low,UnitCostLow, IF(UPPER(RIGHT(F42,1))=High,UnitCostHigh,UnitCostSpecified)),MATCH(UPPER(LEFT(F42,LEN(F42)-1)),CostCode,0)))</f>
        <v>0</v>
      </c>
      <c r="H42" s="275">
        <f>G42*E42</f>
        <v>0</v>
      </c>
      <c r="J42" s="275">
        <f>H42*I42</f>
        <v>0</v>
      </c>
      <c r="K42" s="39">
        <f>+H42*(1-I42)</f>
        <v>0</v>
      </c>
      <c r="O42" s="6"/>
      <c r="P42" s="6"/>
      <c r="Q42" s="6"/>
      <c r="R42" s="6"/>
    </row>
    <row r="43" spans="2:18" ht="15" hidden="1" customHeight="1">
      <c r="B43" s="4" t="s">
        <v>394</v>
      </c>
      <c r="C43" s="4"/>
      <c r="D43" s="14" t="s">
        <v>239</v>
      </c>
      <c r="F43" s="4" t="e">
        <f>NA()</f>
        <v>#N/A</v>
      </c>
      <c r="G43" s="110">
        <f>IF(ISNA(F43),0,INDEX(IF(UPPER(RIGHT(F43,1))=Low,UnitCostLow, IF(UPPER(RIGHT(F43,1))=High,UnitCostHigh,UnitCostSpecified)),MATCH(UPPER(LEFT(F43,LEN(F43)-1)),CostCode,0)))</f>
        <v>0</v>
      </c>
      <c r="H43" s="275">
        <f>G43*E43</f>
        <v>0</v>
      </c>
      <c r="J43" s="275">
        <f>H43*I43</f>
        <v>0</v>
      </c>
      <c r="K43" s="39">
        <f>+H43*(1-I43)</f>
        <v>0</v>
      </c>
      <c r="O43" s="6"/>
      <c r="P43" s="6"/>
      <c r="Q43" s="6"/>
      <c r="R43" s="6"/>
    </row>
    <row r="44" spans="2:18" ht="15" customHeight="1">
      <c r="B44" s="58" t="s">
        <v>790</v>
      </c>
      <c r="C44" s="58"/>
      <c r="D44" s="59"/>
      <c r="E44" s="58"/>
      <c r="F44" s="58"/>
      <c r="G44" s="112"/>
      <c r="H44" s="274"/>
      <c r="I44" s="63"/>
      <c r="J44" s="274"/>
      <c r="K44" s="64"/>
      <c r="O44" s="6"/>
      <c r="P44" s="6"/>
      <c r="Q44" s="6"/>
      <c r="R44" s="6"/>
    </row>
    <row r="45" spans="2:18" ht="15" hidden="1" customHeight="1">
      <c r="B45" s="4" t="s">
        <v>34</v>
      </c>
      <c r="C45" s="4"/>
      <c r="D45" s="14" t="s">
        <v>10</v>
      </c>
      <c r="F45" s="4" t="s">
        <v>860</v>
      </c>
      <c r="G45" s="110">
        <f>IF(ISNA(F45),0,INDEX(IF(UPPER(RIGHT(F45,1))=Low,UnitCostLow, IF(UPPER(RIGHT(F45,1))=High,UnitCostHigh,UnitCostSpecified)),MATCH(UPPER(LEFT(F45,LEN(F45)-1)),CostCode,0)))</f>
        <v>8.9</v>
      </c>
      <c r="H45" s="275">
        <f>G45*E45</f>
        <v>0</v>
      </c>
      <c r="I45" s="38"/>
      <c r="J45" s="275">
        <f>H45*I45</f>
        <v>0</v>
      </c>
      <c r="K45" s="39">
        <f>+H45*(1-I45)</f>
        <v>0</v>
      </c>
      <c r="O45" s="6"/>
      <c r="P45" s="6"/>
      <c r="Q45" s="6"/>
      <c r="R45" s="6"/>
    </row>
    <row r="46" spans="2:18" ht="15" hidden="1" customHeight="1">
      <c r="B46" s="4" t="s">
        <v>35</v>
      </c>
      <c r="C46" s="4"/>
      <c r="D46" s="14" t="s">
        <v>22</v>
      </c>
      <c r="F46" s="4" t="e">
        <f>NA()</f>
        <v>#N/A</v>
      </c>
      <c r="G46" s="110">
        <f>IF(ISNA(F46),0,INDEX(IF(UPPER(RIGHT(F46,1))=Low,UnitCostLow, IF(UPPER(RIGHT(F46,1))=High,UnitCostHigh,UnitCostSpecified)),MATCH(UPPER(LEFT(F46,LEN(F46)-1)),CostCode,0)))</f>
        <v>0</v>
      </c>
      <c r="H46" s="275">
        <f>G46*E46</f>
        <v>0</v>
      </c>
      <c r="I46" s="38"/>
      <c r="J46" s="275">
        <f>H46*I46</f>
        <v>0</v>
      </c>
      <c r="K46" s="39">
        <f>+H46*(1-I46)</f>
        <v>0</v>
      </c>
      <c r="O46" s="6"/>
      <c r="P46" s="6"/>
      <c r="Q46" s="6"/>
      <c r="R46" s="6"/>
    </row>
    <row r="47" spans="2:18" ht="15" hidden="1" customHeight="1">
      <c r="B47" s="4" t="s">
        <v>36</v>
      </c>
      <c r="C47" s="4"/>
      <c r="D47" s="14" t="s">
        <v>16</v>
      </c>
      <c r="F47" s="4" t="e">
        <f>NA()</f>
        <v>#N/A</v>
      </c>
      <c r="G47" s="110">
        <f>IF(ISNA(F47),0,INDEX(IF(UPPER(RIGHT(F47,1))=Low,UnitCostLow, IF(UPPER(RIGHT(F47,1))=High,UnitCostHigh,UnitCostSpecified)),MATCH(UPPER(LEFT(F47,LEN(F47)-1)),CostCode,0)))</f>
        <v>0</v>
      </c>
      <c r="H47" s="275">
        <f>G47*E47</f>
        <v>0</v>
      </c>
      <c r="I47" s="38"/>
      <c r="J47" s="275">
        <f>H47*I47</f>
        <v>0</v>
      </c>
      <c r="K47" s="39">
        <f>+H47*(1-I47)</f>
        <v>0</v>
      </c>
      <c r="O47" s="6"/>
      <c r="P47" s="6"/>
      <c r="Q47" s="6"/>
      <c r="R47" s="6"/>
    </row>
    <row r="48" spans="2:18" ht="15" hidden="1" customHeight="1">
      <c r="B48" s="4" t="s">
        <v>13</v>
      </c>
      <c r="C48" s="4"/>
      <c r="D48" s="14" t="s">
        <v>239</v>
      </c>
      <c r="F48" s="4" t="e">
        <f>NA()</f>
        <v>#N/A</v>
      </c>
      <c r="G48" s="110">
        <v>0</v>
      </c>
      <c r="H48" s="275">
        <f>G48*E48</f>
        <v>0</v>
      </c>
      <c r="I48" s="38"/>
      <c r="J48" s="275">
        <f>H48*I48</f>
        <v>0</v>
      </c>
      <c r="K48" s="39">
        <f>+H48*(1-I48)</f>
        <v>0</v>
      </c>
      <c r="O48" s="6"/>
      <c r="P48" s="6"/>
      <c r="Q48" s="6"/>
      <c r="R48" s="6"/>
    </row>
    <row r="49" spans="1:69" ht="15" customHeight="1">
      <c r="B49" s="58" t="s">
        <v>23</v>
      </c>
      <c r="C49" s="58"/>
      <c r="D49" s="59"/>
      <c r="E49" s="58"/>
      <c r="F49" s="58"/>
      <c r="G49" s="112"/>
      <c r="H49" s="274"/>
      <c r="I49" s="63"/>
      <c r="J49" s="274"/>
      <c r="K49" s="64"/>
      <c r="O49" s="6"/>
      <c r="P49" s="6"/>
      <c r="Q49" s="6"/>
      <c r="R49" s="6"/>
    </row>
    <row r="50" spans="1:69" ht="15" customHeight="1">
      <c r="B50" s="20" t="s">
        <v>927</v>
      </c>
      <c r="C50" s="20"/>
      <c r="D50" s="14" t="s">
        <v>39</v>
      </c>
      <c r="E50" s="4">
        <v>395000</v>
      </c>
      <c r="F50" s="4" t="s">
        <v>1361</v>
      </c>
      <c r="G50" s="110">
        <f>IF(ISNA(F50),0,INDEX(IF(UPPER(RIGHT(F50,1))=Low,UnitCostLow, IF(UPPER(RIGHT(F50,1))=High,UnitCostHigh,UnitCostSpecified)),MATCH(UPPER(LEFT(F50,LEN(F50)-1)),CostCode,0)))</f>
        <v>1.68</v>
      </c>
      <c r="H50" s="275">
        <f>G50*E50</f>
        <v>663600</v>
      </c>
      <c r="I50" s="38">
        <v>1</v>
      </c>
      <c r="J50" s="275">
        <f>H50*I50</f>
        <v>663600</v>
      </c>
      <c r="K50" s="39">
        <f>+H50*(1-I50)</f>
        <v>0</v>
      </c>
      <c r="O50" s="6"/>
      <c r="P50" s="6"/>
      <c r="Q50" s="6"/>
      <c r="R50" s="6"/>
    </row>
    <row r="51" spans="1:69" ht="15" customHeight="1">
      <c r="B51" s="58" t="s">
        <v>786</v>
      </c>
      <c r="C51" s="58"/>
      <c r="D51" s="59"/>
      <c r="E51" s="58"/>
      <c r="F51" s="58"/>
      <c r="G51" s="112"/>
      <c r="H51" s="274"/>
      <c r="I51" s="63"/>
      <c r="J51" s="274"/>
      <c r="K51" s="64"/>
      <c r="O51" s="6"/>
      <c r="P51" s="6"/>
      <c r="Q51" s="6"/>
      <c r="R51" s="6"/>
    </row>
    <row r="52" spans="1:69" s="103" customFormat="1" ht="15" customHeight="1">
      <c r="A52" s="6"/>
      <c r="B52" s="58" t="s">
        <v>787</v>
      </c>
      <c r="C52" s="58"/>
      <c r="D52" s="59"/>
      <c r="E52" s="58"/>
      <c r="F52" s="58"/>
      <c r="G52" s="112"/>
      <c r="H52" s="274"/>
      <c r="I52" s="63"/>
      <c r="J52" s="274"/>
      <c r="K52" s="64"/>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row>
    <row r="53" spans="1:69" s="103" customFormat="1" ht="15" hidden="1" customHeight="1">
      <c r="A53" s="6"/>
      <c r="B53" s="52" t="s">
        <v>523</v>
      </c>
      <c r="C53" s="4"/>
      <c r="D53" s="14" t="s">
        <v>10</v>
      </c>
      <c r="E53" s="4"/>
      <c r="F53" s="4" t="e">
        <f>NA()</f>
        <v>#N/A</v>
      </c>
      <c r="G53" s="110">
        <f>IF(ISNA(F53),0,INDEX(IF(UPPER(RIGHT(F53,1))=Low,UnitCostLow, IF(UPPER(RIGHT(F53,1))=High,UnitCostHigh,UnitCostSpecified)),MATCH(UPPER(LEFT(F53,LEN(F53)-1)),CostCode,0)))</f>
        <v>0</v>
      </c>
      <c r="H53" s="275">
        <f>G53*E53</f>
        <v>0</v>
      </c>
      <c r="I53" s="38"/>
      <c r="J53" s="275">
        <f>H53*I53</f>
        <v>0</v>
      </c>
      <c r="K53" s="39">
        <f>+H53*(1-I53)</f>
        <v>0</v>
      </c>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row>
    <row r="54" spans="1:69" s="103" customFormat="1" ht="15" hidden="1" customHeight="1">
      <c r="A54" s="6"/>
      <c r="B54" s="52" t="s">
        <v>524</v>
      </c>
      <c r="C54" s="4"/>
      <c r="D54" s="14" t="s">
        <v>525</v>
      </c>
      <c r="E54" s="4"/>
      <c r="F54" s="4" t="e">
        <f>NA()</f>
        <v>#N/A</v>
      </c>
      <c r="G54" s="110">
        <f>IF(ISNA(F54),0,INDEX(IF(UPPER(RIGHT(F54,1))=Low,UnitCostLow, IF(UPPER(RIGHT(F54,1))=High,UnitCostHigh,UnitCostSpecified)),MATCH(UPPER(LEFT(F54,LEN(F54)-1)),CostCode,0)))</f>
        <v>0</v>
      </c>
      <c r="H54" s="275">
        <f>G54*E54</f>
        <v>0</v>
      </c>
      <c r="I54" s="38"/>
      <c r="J54" s="275">
        <f>H54*I54</f>
        <v>0</v>
      </c>
      <c r="K54" s="39">
        <f>+H54*(1-I54)</f>
        <v>0</v>
      </c>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row>
    <row r="55" spans="1:69" s="103" customFormat="1" ht="15" hidden="1" customHeight="1">
      <c r="A55" s="6"/>
      <c r="B55" s="52" t="s">
        <v>404</v>
      </c>
      <c r="C55" s="4"/>
      <c r="D55" s="14" t="s">
        <v>239</v>
      </c>
      <c r="E55" s="4"/>
      <c r="F55" s="4" t="e">
        <f>NA()</f>
        <v>#N/A</v>
      </c>
      <c r="G55" s="110">
        <f>IF(ISNA(F55),0,INDEX(IF(UPPER(RIGHT(F55,1))=Low,UnitCostLow, IF(UPPER(RIGHT(F55,1))=High,UnitCostHigh,UnitCostSpecified)),MATCH(UPPER(LEFT(F55,LEN(F55)-1)),CostCode,0)))</f>
        <v>0</v>
      </c>
      <c r="H55" s="275">
        <f>G55*E55</f>
        <v>0</v>
      </c>
      <c r="I55" s="38"/>
      <c r="J55" s="275">
        <f>H55*I55</f>
        <v>0</v>
      </c>
      <c r="K55" s="39">
        <f>+H55*(1-I55)</f>
        <v>0</v>
      </c>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row>
    <row r="56" spans="1:69" s="103" customFormat="1" ht="15" hidden="1" customHeight="1">
      <c r="A56" s="6"/>
      <c r="B56" s="52" t="s">
        <v>405</v>
      </c>
      <c r="C56" s="4"/>
      <c r="D56" s="14" t="s">
        <v>239</v>
      </c>
      <c r="E56" s="4"/>
      <c r="F56" s="4" t="e">
        <f>NA()</f>
        <v>#N/A</v>
      </c>
      <c r="G56" s="110">
        <f>IF(ISNA(F56),0,INDEX(IF(UPPER(RIGHT(F56,1))=Low,UnitCostLow, IF(UPPER(RIGHT(F56,1))=High,UnitCostHigh,UnitCostSpecified)),MATCH(UPPER(LEFT(F56,LEN(F56)-1)),CostCode,0)))</f>
        <v>0</v>
      </c>
      <c r="H56" s="275">
        <f>G56*E56</f>
        <v>0</v>
      </c>
      <c r="I56" s="38"/>
      <c r="J56" s="275">
        <f>H56*I56</f>
        <v>0</v>
      </c>
      <c r="K56" s="39">
        <f>+H56*(1-I56)</f>
        <v>0</v>
      </c>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row>
    <row r="57" spans="1:69" ht="15" customHeight="1">
      <c r="B57" s="310"/>
      <c r="C57" s="310"/>
      <c r="D57" s="311"/>
      <c r="E57" s="310"/>
      <c r="F57" s="310"/>
      <c r="G57" s="318" t="s">
        <v>783</v>
      </c>
      <c r="H57" s="313">
        <f>SUM(H53:H56)+0.0001</f>
        <v>1E-4</v>
      </c>
      <c r="I57" s="312"/>
      <c r="J57" s="313"/>
      <c r="K57" s="313"/>
      <c r="O57" s="6"/>
      <c r="P57" s="6"/>
      <c r="Q57" s="6"/>
      <c r="R57" s="6"/>
    </row>
    <row r="58" spans="1:69" ht="15" customHeight="1">
      <c r="B58" s="20" t="s">
        <v>782</v>
      </c>
      <c r="C58" s="161"/>
      <c r="D58" s="21" t="s">
        <v>60</v>
      </c>
      <c r="E58" s="227"/>
      <c r="F58" s="20"/>
      <c r="G58" s="295"/>
      <c r="H58" s="273"/>
      <c r="I58" s="41"/>
      <c r="J58" s="273"/>
      <c r="K58" s="273"/>
      <c r="O58" s="6"/>
      <c r="P58" s="6"/>
      <c r="Q58" s="6"/>
      <c r="R58" s="6"/>
    </row>
    <row r="59" spans="1:69" ht="15" customHeight="1">
      <c r="B59" s="36"/>
      <c r="C59" s="314"/>
      <c r="D59" s="43"/>
      <c r="E59" s="36"/>
      <c r="F59" s="36"/>
      <c r="G59" s="319" t="s">
        <v>784</v>
      </c>
      <c r="H59" s="315">
        <f>H57*E58</f>
        <v>0</v>
      </c>
      <c r="I59" s="40"/>
      <c r="J59" s="280"/>
      <c r="K59" s="280">
        <f>H59</f>
        <v>0</v>
      </c>
      <c r="O59" s="6"/>
      <c r="P59" s="6"/>
      <c r="Q59" s="6"/>
      <c r="R59" s="6"/>
    </row>
    <row r="60" spans="1:69" s="103" customFormat="1" ht="15" customHeight="1">
      <c r="A60" s="6"/>
      <c r="B60" s="58" t="s">
        <v>788</v>
      </c>
      <c r="C60" s="58"/>
      <c r="D60" s="59"/>
      <c r="E60" s="58"/>
      <c r="F60" s="58"/>
      <c r="G60" s="112"/>
      <c r="H60" s="274"/>
      <c r="I60" s="61"/>
      <c r="J60" s="274"/>
      <c r="K60" s="274"/>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row>
    <row r="61" spans="1:69" s="103" customFormat="1" ht="15" customHeight="1" thickBot="1">
      <c r="A61" s="6"/>
      <c r="B61" s="52" t="s">
        <v>531</v>
      </c>
      <c r="C61" s="4"/>
      <c r="D61" s="14" t="s">
        <v>239</v>
      </c>
      <c r="E61" s="4"/>
      <c r="F61" s="4" t="e">
        <f>NA()</f>
        <v>#N/A</v>
      </c>
      <c r="G61" s="110">
        <f>IF(ISNA(F61),0,INDEX(IF(UPPER(RIGHT(F61,1))=Low,UnitCostLow, IF(UPPER(RIGHT(F61,1))=High,UnitCostHigh,UnitCostSpecified)),MATCH(UPPER(LEFT(F61,LEN(F61)-1)),CostCode,0)))</f>
        <v>0</v>
      </c>
      <c r="H61" s="275">
        <f>G61*E61</f>
        <v>0</v>
      </c>
      <c r="I61" s="6"/>
      <c r="J61" s="275"/>
      <c r="K61" s="280">
        <f>H61</f>
        <v>0</v>
      </c>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row>
    <row r="62" spans="1:69" ht="15" customHeight="1">
      <c r="B62" s="262"/>
      <c r="C62" s="262"/>
      <c r="D62" s="74"/>
      <c r="E62" s="75"/>
      <c r="F62" s="159"/>
      <c r="G62" s="268" t="s">
        <v>437</v>
      </c>
      <c r="H62" s="276">
        <f>SUM(H5:H50)+H59+H61+0.0001</f>
        <v>663600.00009999995</v>
      </c>
      <c r="I62" s="116"/>
      <c r="J62" s="276">
        <f>SUM(J5:J50)+J59+J61</f>
        <v>663600</v>
      </c>
      <c r="K62" s="276">
        <f>SUM(K5:K49)+K59+K61</f>
        <v>0</v>
      </c>
      <c r="O62" s="6"/>
      <c r="P62" s="6"/>
      <c r="Q62" s="6"/>
      <c r="R62" s="6"/>
    </row>
    <row r="63" spans="1:69" ht="15" customHeight="1" thickBot="1">
      <c r="B63" s="23"/>
      <c r="C63" s="23"/>
      <c r="D63" s="24"/>
      <c r="E63" s="50"/>
      <c r="F63" s="23"/>
      <c r="G63" s="263" t="s">
        <v>438</v>
      </c>
      <c r="H63" s="283"/>
      <c r="I63" s="115"/>
      <c r="J63" s="316">
        <f>J62/H62</f>
        <v>0.99999999984930688</v>
      </c>
      <c r="K63" s="316">
        <f>K62/H62</f>
        <v>0</v>
      </c>
      <c r="O63" s="6"/>
      <c r="P63" s="6"/>
      <c r="Q63" s="6"/>
      <c r="R63" s="6"/>
    </row>
    <row r="64" spans="1:69" ht="15" customHeight="1">
      <c r="B64" s="20"/>
      <c r="C64" s="20"/>
      <c r="D64" s="21"/>
      <c r="E64" s="20"/>
      <c r="F64" s="20"/>
      <c r="G64" s="243"/>
      <c r="H64" s="3"/>
      <c r="I64" s="38"/>
      <c r="J64" s="3"/>
      <c r="K64" s="39"/>
      <c r="O64" s="6"/>
      <c r="P64" s="6"/>
      <c r="Q64" s="6"/>
      <c r="R64" s="6"/>
    </row>
    <row r="65" spans="2:18" ht="15" customHeight="1">
      <c r="B65" s="20" t="s">
        <v>785</v>
      </c>
      <c r="C65" s="20"/>
      <c r="D65" s="21"/>
      <c r="E65" s="20"/>
      <c r="F65" s="20"/>
      <c r="G65" s="243"/>
      <c r="H65" s="3"/>
      <c r="I65" s="38"/>
      <c r="J65" s="3"/>
      <c r="K65" s="39"/>
      <c r="O65" s="6"/>
      <c r="P65" s="6"/>
      <c r="Q65" s="6"/>
      <c r="R65" s="6"/>
    </row>
    <row r="66" spans="2:18" ht="15" customHeight="1">
      <c r="B66" s="4" t="s">
        <v>534</v>
      </c>
      <c r="C66" s="4"/>
      <c r="D66" s="14"/>
      <c r="H66" s="3"/>
      <c r="I66" s="38"/>
      <c r="J66" s="3"/>
      <c r="K66" s="39"/>
      <c r="O66" s="6"/>
      <c r="P66" s="6"/>
      <c r="Q66" s="6"/>
      <c r="R66" s="6"/>
    </row>
    <row r="67" spans="2:18">
      <c r="B67" s="4"/>
      <c r="C67" s="4"/>
      <c r="D67" s="14"/>
      <c r="H67" s="3"/>
      <c r="I67" s="38"/>
      <c r="J67" s="3"/>
      <c r="K67" s="39"/>
      <c r="O67" s="6"/>
      <c r="P67" s="6"/>
      <c r="Q67" s="6"/>
      <c r="R67" s="6"/>
    </row>
    <row r="68" spans="2:18">
      <c r="B68" s="4"/>
      <c r="C68" s="4"/>
      <c r="D68" s="14"/>
      <c r="H68" s="3"/>
      <c r="I68" s="38"/>
      <c r="J68" s="3"/>
      <c r="K68" s="39"/>
      <c r="O68" s="6"/>
      <c r="P68" s="6"/>
      <c r="Q68" s="6"/>
      <c r="R68" s="6"/>
    </row>
    <row r="69" spans="2:18">
      <c r="B69" s="4"/>
      <c r="C69" s="4"/>
      <c r="D69" s="14"/>
      <c r="H69" s="3"/>
      <c r="I69" s="38"/>
      <c r="J69" s="3"/>
      <c r="K69" s="39"/>
      <c r="O69" s="6"/>
      <c r="P69" s="6"/>
      <c r="Q69" s="6"/>
      <c r="R69" s="6"/>
    </row>
    <row r="70" spans="2:18" ht="24.9" customHeight="1">
      <c r="B70" s="4"/>
      <c r="C70" s="4"/>
      <c r="D70" s="14"/>
      <c r="H70" s="3"/>
      <c r="I70" s="38"/>
      <c r="J70" s="3"/>
      <c r="K70" s="39"/>
      <c r="O70" s="6"/>
      <c r="P70" s="6"/>
      <c r="Q70" s="6"/>
      <c r="R70" s="6"/>
    </row>
    <row r="71" spans="2:18">
      <c r="B71" s="4"/>
      <c r="C71" s="4"/>
      <c r="D71" s="14"/>
      <c r="H71" s="3"/>
      <c r="I71" s="38"/>
      <c r="J71" s="3"/>
      <c r="K71" s="39"/>
      <c r="O71" s="6"/>
      <c r="P71" s="6"/>
      <c r="Q71" s="6"/>
      <c r="R71" s="6"/>
    </row>
    <row r="72" spans="2:18">
      <c r="B72" s="4"/>
      <c r="C72" s="4"/>
      <c r="D72" s="14"/>
      <c r="H72" s="3"/>
      <c r="I72" s="38"/>
      <c r="J72" s="3"/>
      <c r="K72" s="39"/>
      <c r="O72" s="6"/>
      <c r="P72" s="6"/>
      <c r="Q72" s="6"/>
      <c r="R72" s="6"/>
    </row>
    <row r="73" spans="2:18">
      <c r="B73" s="4"/>
      <c r="C73" s="4"/>
      <c r="D73" s="14"/>
      <c r="H73" s="3"/>
      <c r="I73" s="38"/>
      <c r="J73" s="3"/>
      <c r="K73" s="39"/>
      <c r="O73" s="6"/>
      <c r="P73" s="6"/>
      <c r="Q73" s="6"/>
      <c r="R73" s="6"/>
    </row>
    <row r="74" spans="2:18" ht="24.9" customHeight="1">
      <c r="B74" s="4"/>
      <c r="C74" s="4"/>
      <c r="D74" s="14"/>
      <c r="H74" s="3"/>
      <c r="I74" s="41"/>
      <c r="J74" s="3"/>
      <c r="K74" s="42"/>
      <c r="O74" s="6"/>
      <c r="P74" s="6"/>
      <c r="Q74" s="6"/>
      <c r="R74" s="6"/>
    </row>
    <row r="75" spans="2:18">
      <c r="B75" s="4"/>
      <c r="C75" s="4"/>
      <c r="D75" s="14"/>
      <c r="O75" s="6"/>
      <c r="P75" s="6"/>
      <c r="Q75" s="6"/>
      <c r="R75" s="6"/>
    </row>
    <row r="76" spans="2:18">
      <c r="B76" s="4"/>
      <c r="C76" s="4"/>
      <c r="D76" s="14"/>
      <c r="O76" s="6"/>
      <c r="P76" s="6"/>
      <c r="Q76" s="6"/>
      <c r="R76" s="6"/>
    </row>
    <row r="77" spans="2:18">
      <c r="B77" s="4"/>
      <c r="C77" s="4"/>
      <c r="D77" s="14"/>
      <c r="H77" s="3"/>
      <c r="O77" s="6"/>
      <c r="P77" s="6"/>
      <c r="Q77" s="6"/>
      <c r="R77" s="6"/>
    </row>
    <row r="78" spans="2:18">
      <c r="B78" s="4"/>
      <c r="C78" s="4"/>
      <c r="D78" s="14"/>
      <c r="H78" s="3"/>
      <c r="O78" s="6"/>
      <c r="P78" s="6"/>
      <c r="Q78" s="6"/>
      <c r="R78" s="6"/>
    </row>
    <row r="79" spans="2:18" ht="24.9" customHeight="1">
      <c r="B79" s="4"/>
      <c r="C79" s="4"/>
      <c r="D79" s="14"/>
      <c r="H79" s="3"/>
      <c r="O79" s="6"/>
      <c r="P79" s="6"/>
      <c r="Q79" s="6"/>
      <c r="R79" s="6"/>
    </row>
    <row r="80" spans="2:18" ht="15.75" customHeight="1">
      <c r="D80" s="6"/>
      <c r="E80" s="6"/>
      <c r="F80" s="6"/>
      <c r="O80" s="6"/>
      <c r="P80" s="6"/>
      <c r="Q80" s="6"/>
      <c r="R80" s="6"/>
    </row>
    <row r="81" spans="4:18">
      <c r="D81" s="6"/>
      <c r="E81" s="6"/>
      <c r="F81" s="6"/>
      <c r="O81" s="6"/>
      <c r="P81" s="6"/>
      <c r="Q81" s="6"/>
      <c r="R81" s="6"/>
    </row>
    <row r="82" spans="4:18">
      <c r="D82" s="6"/>
      <c r="E82" s="6"/>
      <c r="F82" s="6"/>
      <c r="O82" s="6"/>
      <c r="P82" s="6"/>
      <c r="Q82" s="6"/>
      <c r="R82" s="6"/>
    </row>
    <row r="83" spans="4:18">
      <c r="D83" s="6"/>
      <c r="E83" s="6"/>
      <c r="F83" s="6"/>
      <c r="O83" s="6"/>
      <c r="P83" s="6"/>
      <c r="Q83" s="6"/>
    </row>
    <row r="84" spans="4:18">
      <c r="D84" s="6"/>
      <c r="E84" s="6"/>
      <c r="F84" s="6"/>
      <c r="O84" s="6"/>
      <c r="P84" s="6"/>
      <c r="Q84" s="6"/>
    </row>
    <row r="85" spans="4:18" ht="144.75" customHeight="1">
      <c r="D85" s="6"/>
      <c r="E85" s="6"/>
      <c r="F85" s="6"/>
      <c r="O85" s="6"/>
      <c r="P85" s="6"/>
      <c r="Q85" s="6"/>
    </row>
    <row r="86" spans="4:18">
      <c r="D86" s="6"/>
      <c r="E86" s="6"/>
      <c r="F86" s="6"/>
      <c r="O86" s="6"/>
      <c r="P86" s="6"/>
      <c r="Q86" s="6"/>
    </row>
    <row r="87" spans="4:18">
      <c r="D87" s="6"/>
      <c r="E87" s="6"/>
      <c r="F87" s="6"/>
      <c r="O87" s="6"/>
      <c r="P87" s="6"/>
      <c r="Q87" s="6"/>
    </row>
    <row r="88" spans="4:18">
      <c r="D88" s="6"/>
      <c r="E88" s="6"/>
      <c r="F88" s="6"/>
      <c r="O88" s="6"/>
      <c r="P88" s="6"/>
      <c r="Q88" s="6"/>
    </row>
    <row r="89" spans="4:18">
      <c r="D89" s="6"/>
      <c r="E89" s="6"/>
      <c r="F89" s="6"/>
      <c r="O89" s="6"/>
      <c r="P89" s="6"/>
      <c r="Q89" s="6"/>
    </row>
    <row r="90" spans="4:18">
      <c r="D90" s="6"/>
      <c r="E90" s="6"/>
      <c r="F90" s="6"/>
      <c r="O90" s="6"/>
      <c r="P90" s="6"/>
      <c r="Q90" s="6"/>
    </row>
    <row r="91" spans="4:18">
      <c r="D91" s="6"/>
      <c r="E91" s="6"/>
      <c r="F91" s="6"/>
      <c r="O91" s="6"/>
      <c r="P91" s="6"/>
      <c r="Q91" s="6"/>
    </row>
    <row r="92" spans="4:18">
      <c r="D92" s="6"/>
      <c r="E92" s="6"/>
      <c r="F92" s="6"/>
      <c r="O92" s="6"/>
      <c r="P92" s="6"/>
      <c r="Q92" s="6"/>
    </row>
    <row r="93" spans="4:18">
      <c r="D93" s="6"/>
      <c r="E93" s="6"/>
      <c r="F93" s="6"/>
      <c r="O93" s="6"/>
      <c r="P93" s="6"/>
      <c r="Q93" s="6"/>
    </row>
    <row r="94" spans="4:18">
      <c r="D94" s="6"/>
      <c r="E94" s="6"/>
      <c r="F94" s="6"/>
      <c r="O94" s="6"/>
      <c r="P94" s="6"/>
      <c r="Q94" s="6"/>
    </row>
    <row r="95" spans="4:18">
      <c r="D95" s="6"/>
      <c r="E95" s="6"/>
      <c r="F95" s="6"/>
      <c r="O95" s="6"/>
      <c r="P95" s="6"/>
      <c r="Q95" s="6"/>
    </row>
    <row r="96" spans="4:18">
      <c r="D96" s="6"/>
      <c r="E96" s="6"/>
      <c r="F96" s="6"/>
      <c r="O96" s="6"/>
      <c r="P96" s="6"/>
      <c r="Q96" s="6"/>
    </row>
    <row r="97" spans="4:18">
      <c r="D97" s="6"/>
      <c r="E97" s="6"/>
      <c r="F97" s="6"/>
      <c r="O97" s="6"/>
      <c r="P97" s="6"/>
      <c r="Q97" s="6"/>
      <c r="R97" s="6"/>
    </row>
    <row r="98" spans="4:18">
      <c r="D98" s="6"/>
      <c r="E98" s="6"/>
      <c r="F98" s="6"/>
      <c r="O98" s="6"/>
      <c r="P98" s="6"/>
      <c r="Q98" s="6"/>
      <c r="R98" s="6"/>
    </row>
    <row r="99" spans="4:18">
      <c r="D99" s="6"/>
      <c r="E99" s="6"/>
      <c r="F99" s="6"/>
      <c r="O99" s="6"/>
      <c r="P99" s="6"/>
      <c r="Q99" s="6"/>
      <c r="R99" s="6"/>
    </row>
    <row r="100" spans="4:18">
      <c r="D100" s="6"/>
      <c r="E100" s="6"/>
      <c r="F100" s="6"/>
      <c r="O100" s="6"/>
      <c r="P100" s="6"/>
      <c r="Q100" s="6"/>
      <c r="R100" s="6"/>
    </row>
    <row r="101" spans="4:18">
      <c r="D101" s="6"/>
      <c r="E101" s="6"/>
      <c r="F101" s="6"/>
      <c r="O101" s="6"/>
      <c r="P101" s="6"/>
      <c r="Q101" s="6"/>
      <c r="R101" s="6"/>
    </row>
    <row r="102" spans="4:18">
      <c r="D102" s="6"/>
      <c r="E102" s="6"/>
      <c r="F102" s="6"/>
      <c r="O102" s="6"/>
      <c r="P102" s="6"/>
      <c r="Q102" s="6"/>
      <c r="R102" s="6"/>
    </row>
    <row r="103" spans="4:18">
      <c r="D103" s="6"/>
      <c r="E103" s="6"/>
      <c r="F103" s="6"/>
      <c r="O103" s="6"/>
      <c r="P103" s="6"/>
      <c r="Q103" s="6"/>
      <c r="R103" s="6"/>
    </row>
    <row r="104" spans="4:18">
      <c r="D104" s="6"/>
      <c r="E104" s="6"/>
      <c r="F104" s="6"/>
      <c r="O104" s="6"/>
      <c r="P104" s="6"/>
      <c r="Q104" s="6"/>
      <c r="R104" s="6"/>
    </row>
    <row r="105" spans="4:18">
      <c r="D105" s="6"/>
      <c r="E105" s="6"/>
      <c r="F105" s="6"/>
      <c r="O105" s="6"/>
      <c r="P105" s="6"/>
      <c r="Q105" s="6"/>
      <c r="R105" s="6"/>
    </row>
    <row r="106" spans="4:18">
      <c r="D106" s="6"/>
      <c r="E106" s="6"/>
      <c r="F106" s="6"/>
      <c r="O106" s="6"/>
      <c r="P106" s="6"/>
      <c r="Q106" s="6"/>
      <c r="R106" s="6"/>
    </row>
    <row r="107" spans="4:18">
      <c r="D107" s="6"/>
      <c r="E107" s="6"/>
      <c r="F107" s="6"/>
      <c r="O107" s="6"/>
      <c r="P107" s="6"/>
      <c r="Q107" s="6"/>
      <c r="R107" s="6"/>
    </row>
    <row r="108" spans="4:18">
      <c r="D108" s="6"/>
      <c r="E108" s="6"/>
      <c r="F108" s="6"/>
      <c r="O108" s="6"/>
      <c r="P108" s="6"/>
      <c r="Q108" s="6"/>
      <c r="R108" s="6"/>
    </row>
    <row r="109" spans="4:18">
      <c r="D109" s="6"/>
      <c r="E109" s="6"/>
      <c r="F109" s="6"/>
      <c r="O109" s="6"/>
      <c r="P109" s="6"/>
      <c r="Q109" s="6"/>
      <c r="R109" s="6"/>
    </row>
    <row r="110" spans="4:18">
      <c r="D110" s="6"/>
      <c r="E110" s="6"/>
      <c r="F110" s="6"/>
      <c r="O110" s="6"/>
      <c r="P110" s="6"/>
      <c r="Q110" s="6"/>
      <c r="R110" s="6"/>
    </row>
    <row r="111" spans="4:18">
      <c r="D111" s="6"/>
      <c r="E111" s="6"/>
      <c r="F111" s="6"/>
      <c r="O111" s="6"/>
      <c r="P111" s="6"/>
      <c r="Q111" s="6"/>
      <c r="R111" s="6"/>
    </row>
    <row r="112" spans="4:18">
      <c r="D112" s="6"/>
      <c r="E112" s="6"/>
      <c r="F112" s="6"/>
      <c r="O112" s="6"/>
      <c r="P112" s="6"/>
      <c r="Q112" s="6"/>
      <c r="R112" s="6"/>
    </row>
    <row r="113" spans="4:18">
      <c r="D113" s="6"/>
      <c r="E113" s="6"/>
      <c r="F113" s="6"/>
      <c r="O113" s="6"/>
      <c r="P113" s="6"/>
      <c r="Q113" s="6"/>
      <c r="R113" s="6"/>
    </row>
    <row r="114" spans="4:18">
      <c r="D114" s="6"/>
      <c r="E114" s="6"/>
      <c r="F114" s="6"/>
      <c r="O114" s="6"/>
      <c r="P114" s="6"/>
      <c r="Q114" s="6"/>
      <c r="R114" s="6"/>
    </row>
    <row r="115" spans="4:18">
      <c r="D115" s="6"/>
      <c r="E115" s="6"/>
      <c r="F115" s="6"/>
      <c r="O115" s="6"/>
      <c r="P115" s="6"/>
      <c r="Q115" s="6"/>
      <c r="R115" s="6"/>
    </row>
    <row r="116" spans="4:18">
      <c r="D116" s="6"/>
      <c r="E116" s="6"/>
      <c r="F116" s="6"/>
      <c r="O116" s="6"/>
      <c r="P116" s="6"/>
      <c r="Q116" s="6"/>
      <c r="R116" s="6"/>
    </row>
    <row r="117" spans="4:18">
      <c r="D117" s="6"/>
      <c r="E117" s="6"/>
      <c r="F117" s="6"/>
      <c r="O117" s="6"/>
      <c r="P117" s="6"/>
      <c r="Q117" s="6"/>
      <c r="R117" s="6"/>
    </row>
    <row r="118" spans="4:18">
      <c r="D118" s="6"/>
      <c r="E118" s="6"/>
      <c r="F118" s="6"/>
      <c r="O118" s="6"/>
      <c r="P118" s="6"/>
      <c r="Q118" s="6"/>
      <c r="R118" s="6"/>
    </row>
    <row r="119" spans="4:18">
      <c r="D119" s="6"/>
      <c r="E119" s="6"/>
      <c r="F119" s="6"/>
      <c r="O119" s="6"/>
      <c r="P119" s="6"/>
      <c r="Q119" s="6"/>
      <c r="R119" s="6"/>
    </row>
    <row r="120" spans="4:18">
      <c r="D120" s="6"/>
      <c r="E120" s="6"/>
      <c r="F120" s="6"/>
      <c r="O120" s="6"/>
      <c r="P120" s="6"/>
      <c r="Q120" s="6"/>
      <c r="R120" s="6"/>
    </row>
    <row r="121" spans="4:18">
      <c r="D121" s="6"/>
      <c r="E121" s="6"/>
      <c r="F121" s="6"/>
      <c r="O121" s="6"/>
      <c r="P121" s="6"/>
      <c r="Q121" s="6"/>
      <c r="R121" s="6"/>
    </row>
    <row r="122" spans="4:18">
      <c r="D122" s="6"/>
      <c r="E122" s="6"/>
      <c r="F122" s="6"/>
      <c r="O122" s="6"/>
      <c r="P122" s="6"/>
      <c r="Q122" s="6"/>
      <c r="R122" s="6"/>
    </row>
    <row r="123" spans="4:18">
      <c r="D123" s="6"/>
      <c r="E123" s="6"/>
      <c r="F123" s="6"/>
      <c r="O123" s="6"/>
      <c r="P123" s="6"/>
      <c r="Q123" s="6"/>
      <c r="R123" s="6"/>
    </row>
    <row r="124" spans="4:18">
      <c r="D124" s="6"/>
      <c r="E124" s="6"/>
      <c r="F124" s="6"/>
      <c r="O124" s="6"/>
      <c r="P124" s="6"/>
      <c r="Q124" s="6"/>
      <c r="R124" s="6"/>
    </row>
    <row r="125" spans="4:18">
      <c r="D125" s="6"/>
      <c r="E125" s="6"/>
      <c r="F125" s="6"/>
      <c r="O125" s="6"/>
      <c r="P125" s="6"/>
      <c r="Q125" s="6"/>
      <c r="R125" s="6"/>
    </row>
    <row r="126" spans="4:18">
      <c r="D126" s="6"/>
      <c r="E126" s="6"/>
      <c r="F126" s="6"/>
      <c r="O126" s="6"/>
      <c r="P126" s="6"/>
      <c r="Q126" s="6"/>
      <c r="R126" s="6"/>
    </row>
    <row r="127" spans="4:18">
      <c r="D127" s="6"/>
      <c r="E127" s="6"/>
      <c r="F127" s="6"/>
      <c r="O127" s="6"/>
      <c r="P127" s="6"/>
      <c r="Q127" s="6"/>
      <c r="R127" s="6"/>
    </row>
    <row r="128" spans="4:18">
      <c r="D128" s="6"/>
      <c r="E128" s="6"/>
      <c r="F128" s="6"/>
      <c r="O128" s="6"/>
      <c r="P128" s="6"/>
      <c r="Q128" s="6"/>
      <c r="R128" s="6"/>
    </row>
    <row r="129" spans="4:18">
      <c r="D129" s="6"/>
      <c r="E129" s="6"/>
      <c r="F129" s="6"/>
      <c r="O129" s="6"/>
      <c r="P129" s="6"/>
      <c r="Q129" s="6"/>
      <c r="R129" s="6"/>
    </row>
    <row r="130" spans="4:18">
      <c r="D130" s="6"/>
      <c r="E130" s="6"/>
      <c r="F130" s="6"/>
      <c r="O130" s="6"/>
      <c r="P130" s="6"/>
      <c r="Q130" s="6"/>
      <c r="R130" s="6"/>
    </row>
    <row r="131" spans="4:18">
      <c r="D131" s="6"/>
      <c r="E131" s="6"/>
      <c r="F131" s="6"/>
      <c r="O131" s="6"/>
      <c r="P131" s="6"/>
      <c r="Q131" s="6"/>
      <c r="R131" s="6"/>
    </row>
    <row r="132" spans="4:18">
      <c r="D132" s="6"/>
      <c r="E132" s="6"/>
      <c r="F132" s="6"/>
      <c r="O132" s="6"/>
      <c r="P132" s="6"/>
      <c r="Q132" s="6"/>
      <c r="R132" s="6"/>
    </row>
    <row r="133" spans="4:18">
      <c r="D133" s="6"/>
      <c r="E133" s="6"/>
      <c r="F133" s="6"/>
      <c r="O133" s="6"/>
      <c r="P133" s="6"/>
      <c r="Q133" s="6"/>
      <c r="R133" s="6"/>
    </row>
    <row r="134" spans="4:18">
      <c r="D134" s="6"/>
      <c r="E134" s="6"/>
      <c r="F134" s="6"/>
      <c r="O134" s="6"/>
      <c r="P134" s="6"/>
      <c r="Q134" s="6"/>
      <c r="R134" s="6"/>
    </row>
    <row r="135" spans="4:18">
      <c r="D135" s="6"/>
      <c r="E135" s="6"/>
      <c r="F135" s="6"/>
      <c r="O135" s="6"/>
      <c r="P135" s="6"/>
      <c r="Q135" s="6"/>
      <c r="R135" s="6"/>
    </row>
    <row r="136" spans="4:18">
      <c r="D136" s="6"/>
      <c r="E136" s="6"/>
      <c r="F136" s="6"/>
      <c r="O136" s="6"/>
      <c r="P136" s="6"/>
      <c r="Q136" s="6"/>
      <c r="R136" s="6"/>
    </row>
    <row r="137" spans="4:18">
      <c r="D137" s="6"/>
      <c r="E137" s="6"/>
      <c r="F137" s="6"/>
      <c r="O137" s="6"/>
      <c r="P137" s="6"/>
      <c r="Q137" s="6"/>
      <c r="R137" s="6"/>
    </row>
    <row r="138" spans="4:18">
      <c r="D138" s="6"/>
      <c r="E138" s="6"/>
      <c r="F138" s="6"/>
      <c r="O138" s="6"/>
      <c r="P138" s="6"/>
      <c r="Q138" s="6"/>
      <c r="R138" s="6"/>
    </row>
    <row r="139" spans="4:18">
      <c r="D139" s="6"/>
      <c r="E139" s="6"/>
      <c r="F139" s="6"/>
      <c r="O139" s="6"/>
      <c r="P139" s="6"/>
      <c r="Q139" s="6"/>
      <c r="R139" s="6"/>
    </row>
    <row r="140" spans="4:18">
      <c r="D140" s="6"/>
      <c r="E140" s="6"/>
      <c r="F140" s="6"/>
      <c r="O140" s="6"/>
      <c r="P140" s="6"/>
      <c r="Q140" s="6"/>
      <c r="R140" s="6"/>
    </row>
    <row r="141" spans="4:18">
      <c r="D141" s="6"/>
      <c r="E141" s="6"/>
      <c r="F141" s="6"/>
      <c r="O141" s="6"/>
      <c r="P141" s="6"/>
      <c r="Q141" s="6"/>
      <c r="R141" s="6"/>
    </row>
    <row r="142" spans="4:18">
      <c r="D142" s="6"/>
      <c r="E142" s="6"/>
      <c r="F142" s="6"/>
      <c r="O142" s="6"/>
      <c r="P142" s="6"/>
      <c r="Q142" s="6"/>
      <c r="R142" s="6"/>
    </row>
    <row r="143" spans="4:18">
      <c r="D143" s="6"/>
      <c r="E143" s="6"/>
      <c r="F143" s="6"/>
      <c r="O143" s="6"/>
      <c r="P143" s="6"/>
      <c r="Q143" s="6"/>
      <c r="R143" s="6"/>
    </row>
    <row r="144" spans="4:18">
      <c r="D144" s="6"/>
      <c r="E144" s="6"/>
      <c r="F144" s="6"/>
      <c r="O144" s="6"/>
      <c r="P144" s="6"/>
      <c r="Q144" s="6"/>
      <c r="R144" s="6"/>
    </row>
    <row r="145" spans="4:18">
      <c r="D145" s="6"/>
      <c r="E145" s="6"/>
      <c r="F145" s="6"/>
      <c r="O145" s="6"/>
      <c r="P145" s="6"/>
      <c r="Q145" s="6"/>
      <c r="R145" s="6"/>
    </row>
    <row r="146" spans="4:18">
      <c r="D146" s="6"/>
      <c r="E146" s="6"/>
      <c r="F146" s="6"/>
      <c r="O146" s="6"/>
      <c r="P146" s="6"/>
      <c r="Q146" s="6"/>
      <c r="R146" s="6"/>
    </row>
    <row r="147" spans="4:18">
      <c r="D147" s="6"/>
      <c r="E147" s="6"/>
      <c r="F147" s="6"/>
      <c r="O147" s="6"/>
      <c r="P147" s="6"/>
      <c r="Q147" s="6"/>
      <c r="R147" s="6"/>
    </row>
    <row r="148" spans="4:18">
      <c r="D148" s="6"/>
      <c r="E148" s="6"/>
      <c r="F148" s="6"/>
      <c r="O148" s="6"/>
      <c r="P148" s="6"/>
      <c r="Q148" s="6"/>
      <c r="R148" s="6"/>
    </row>
    <row r="149" spans="4:18">
      <c r="D149" s="6"/>
      <c r="E149" s="6"/>
      <c r="F149" s="6"/>
      <c r="O149" s="6"/>
      <c r="P149" s="6"/>
      <c r="Q149" s="6"/>
      <c r="R149" s="6"/>
    </row>
    <row r="150" spans="4:18">
      <c r="D150" s="6"/>
      <c r="E150" s="6"/>
      <c r="F150" s="6"/>
      <c r="O150" s="6"/>
      <c r="P150" s="6"/>
      <c r="Q150" s="6"/>
      <c r="R150" s="6"/>
    </row>
    <row r="151" spans="4:18">
      <c r="D151" s="6"/>
      <c r="E151" s="6"/>
      <c r="F151" s="6"/>
      <c r="O151" s="6"/>
      <c r="P151" s="6"/>
      <c r="Q151" s="6"/>
      <c r="R151" s="6"/>
    </row>
    <row r="152" spans="4:18">
      <c r="D152" s="6"/>
      <c r="E152" s="6"/>
      <c r="F152" s="6"/>
      <c r="O152" s="6"/>
      <c r="P152" s="6"/>
      <c r="Q152" s="6"/>
      <c r="R152" s="6"/>
    </row>
    <row r="153" spans="4:18">
      <c r="D153" s="6"/>
      <c r="E153" s="6"/>
      <c r="F153" s="6"/>
      <c r="O153" s="6"/>
      <c r="P153" s="6"/>
      <c r="Q153" s="6"/>
      <c r="R153" s="6"/>
    </row>
    <row r="154" spans="4:18">
      <c r="D154" s="6"/>
      <c r="E154" s="6"/>
      <c r="F154" s="6"/>
      <c r="O154" s="6"/>
      <c r="P154" s="6"/>
      <c r="Q154" s="6"/>
      <c r="R154" s="6"/>
    </row>
    <row r="155" spans="4:18">
      <c r="D155" s="6"/>
      <c r="E155" s="6"/>
      <c r="F155" s="6"/>
      <c r="O155" s="6"/>
      <c r="P155" s="6"/>
      <c r="Q155" s="6"/>
      <c r="R155" s="6"/>
    </row>
    <row r="156" spans="4:18">
      <c r="D156" s="6"/>
      <c r="E156" s="6"/>
      <c r="F156" s="6"/>
      <c r="O156" s="6"/>
      <c r="P156" s="6"/>
      <c r="Q156" s="6"/>
      <c r="R156" s="6"/>
    </row>
    <row r="157" spans="4:18">
      <c r="D157" s="6"/>
      <c r="E157" s="6"/>
      <c r="F157" s="6"/>
      <c r="O157" s="6"/>
      <c r="P157" s="6"/>
      <c r="Q157" s="6"/>
      <c r="R157" s="6"/>
    </row>
    <row r="158" spans="4:18">
      <c r="D158" s="6"/>
      <c r="E158" s="6"/>
      <c r="F158" s="6"/>
      <c r="O158" s="6"/>
      <c r="P158" s="6"/>
      <c r="Q158" s="6"/>
      <c r="R158" s="6"/>
    </row>
    <row r="159" spans="4:18">
      <c r="D159" s="6"/>
      <c r="E159" s="6"/>
      <c r="F159" s="6"/>
      <c r="O159" s="6"/>
      <c r="P159" s="6"/>
      <c r="Q159" s="6"/>
      <c r="R159" s="6"/>
    </row>
    <row r="160" spans="4:18">
      <c r="E160" s="6"/>
      <c r="F160" s="6"/>
      <c r="P160" s="6"/>
      <c r="Q160" s="6"/>
      <c r="R160" s="6"/>
    </row>
    <row r="161" spans="4:18">
      <c r="D161" s="6"/>
      <c r="E161" s="6"/>
      <c r="F161" s="6"/>
      <c r="P161" s="6"/>
      <c r="Q161" s="6"/>
      <c r="R161" s="6"/>
    </row>
    <row r="162" spans="4:18">
      <c r="D162" s="6"/>
      <c r="E162" s="6"/>
      <c r="F162" s="6"/>
      <c r="P162" s="6"/>
      <c r="Q162" s="6"/>
      <c r="R162" s="6"/>
    </row>
    <row r="163" spans="4:18">
      <c r="D163" s="6"/>
      <c r="E163" s="6"/>
      <c r="F163" s="6"/>
      <c r="P163" s="6"/>
      <c r="Q163" s="6"/>
      <c r="R163" s="6"/>
    </row>
    <row r="164" spans="4:18">
      <c r="D164" s="6"/>
      <c r="E164" s="6"/>
      <c r="F164" s="6"/>
      <c r="P164" s="6"/>
      <c r="Q164" s="6"/>
      <c r="R164" s="6"/>
    </row>
    <row r="165" spans="4:18">
      <c r="D165" s="6"/>
      <c r="E165" s="6"/>
      <c r="F165" s="6"/>
      <c r="P165" s="6"/>
      <c r="Q165" s="6"/>
      <c r="R165" s="6"/>
    </row>
    <row r="166" spans="4:18">
      <c r="D166" s="6"/>
      <c r="E166" s="6"/>
      <c r="F166" s="6"/>
      <c r="P166" s="6"/>
      <c r="Q166" s="6"/>
      <c r="R166" s="6"/>
    </row>
    <row r="167" spans="4:18">
      <c r="D167" s="6"/>
      <c r="E167" s="6"/>
      <c r="F167" s="6"/>
      <c r="P167" s="6"/>
      <c r="Q167" s="6"/>
      <c r="R167" s="6"/>
    </row>
    <row r="168" spans="4:18">
      <c r="D168" s="6"/>
      <c r="E168" s="6"/>
      <c r="F168" s="6"/>
      <c r="P168" s="6"/>
      <c r="Q168" s="6"/>
      <c r="R168" s="6"/>
    </row>
    <row r="169" spans="4:18">
      <c r="D169" s="6"/>
      <c r="E169" s="6"/>
      <c r="F169" s="6"/>
      <c r="P169" s="6"/>
      <c r="Q169" s="6"/>
      <c r="R169" s="6"/>
    </row>
    <row r="170" spans="4:18">
      <c r="D170" s="6"/>
      <c r="E170" s="6"/>
      <c r="F170" s="6"/>
      <c r="P170" s="6"/>
      <c r="Q170" s="6"/>
      <c r="R170" s="6"/>
    </row>
    <row r="171" spans="4:18">
      <c r="D171" s="6"/>
      <c r="E171" s="6"/>
      <c r="F171" s="6"/>
      <c r="P171" s="6"/>
      <c r="Q171" s="6"/>
      <c r="R171" s="6"/>
    </row>
    <row r="172" spans="4:18">
      <c r="D172" s="6"/>
      <c r="E172" s="6"/>
      <c r="F172" s="6"/>
      <c r="P172" s="6"/>
      <c r="Q172" s="6"/>
      <c r="R172" s="6"/>
    </row>
    <row r="173" spans="4:18">
      <c r="D173" s="6"/>
      <c r="E173" s="6"/>
      <c r="F173" s="6"/>
      <c r="P173" s="6"/>
      <c r="Q173" s="6"/>
      <c r="R173" s="6"/>
    </row>
    <row r="174" spans="4:18">
      <c r="D174" s="6"/>
      <c r="E174" s="6"/>
      <c r="F174" s="6"/>
      <c r="P174" s="6"/>
      <c r="Q174" s="6"/>
      <c r="R174" s="6"/>
    </row>
    <row r="175" spans="4:18">
      <c r="D175" s="6"/>
      <c r="E175" s="6"/>
      <c r="F175" s="6"/>
      <c r="P175" s="6"/>
      <c r="Q175" s="6"/>
      <c r="R175" s="6"/>
    </row>
    <row r="176" spans="4:18">
      <c r="D176" s="6"/>
      <c r="E176" s="6"/>
      <c r="F176" s="6"/>
      <c r="P176" s="6"/>
      <c r="Q176" s="6"/>
      <c r="R176" s="6"/>
    </row>
    <row r="177" spans="4:18">
      <c r="D177" s="6"/>
      <c r="E177" s="6"/>
      <c r="F177" s="6"/>
      <c r="P177" s="6"/>
      <c r="Q177" s="6"/>
      <c r="R177" s="6"/>
    </row>
    <row r="178" spans="4:18">
      <c r="D178" s="6"/>
      <c r="E178" s="6"/>
      <c r="F178" s="6"/>
      <c r="P178" s="6"/>
      <c r="Q178" s="6"/>
      <c r="R178" s="6"/>
    </row>
    <row r="179" spans="4:18">
      <c r="D179" s="6"/>
      <c r="E179" s="6"/>
      <c r="F179" s="6"/>
      <c r="P179" s="6"/>
      <c r="Q179" s="6"/>
      <c r="R179" s="6"/>
    </row>
    <row r="180" spans="4:18">
      <c r="D180" s="6"/>
      <c r="E180" s="6"/>
      <c r="F180" s="6"/>
      <c r="P180" s="6"/>
      <c r="Q180" s="6"/>
      <c r="R180" s="6"/>
    </row>
    <row r="181" spans="4:18">
      <c r="D181" s="6"/>
      <c r="E181" s="6"/>
      <c r="F181" s="6"/>
      <c r="P181" s="6"/>
      <c r="Q181" s="6"/>
      <c r="R181" s="6"/>
    </row>
    <row r="182" spans="4:18">
      <c r="D182" s="6"/>
      <c r="E182" s="6"/>
      <c r="F182" s="6"/>
      <c r="P182" s="6"/>
      <c r="Q182" s="6"/>
      <c r="R182" s="6"/>
    </row>
    <row r="183" spans="4:18">
      <c r="D183" s="6"/>
      <c r="E183" s="6"/>
      <c r="F183" s="6"/>
      <c r="P183" s="6"/>
      <c r="Q183" s="6"/>
      <c r="R183" s="6"/>
    </row>
    <row r="184" spans="4:18">
      <c r="D184" s="6"/>
      <c r="E184" s="6"/>
      <c r="F184" s="6"/>
      <c r="P184" s="6"/>
      <c r="Q184" s="6"/>
      <c r="R184" s="6"/>
    </row>
    <row r="185" spans="4:18">
      <c r="D185" s="6"/>
      <c r="E185" s="6"/>
      <c r="F185" s="6"/>
      <c r="P185" s="6"/>
      <c r="Q185" s="6"/>
      <c r="R185" s="6"/>
    </row>
    <row r="186" spans="4:18">
      <c r="D186" s="6"/>
      <c r="E186" s="6"/>
      <c r="F186" s="6"/>
      <c r="P186" s="6"/>
      <c r="Q186" s="6"/>
      <c r="R186" s="6"/>
    </row>
    <row r="187" spans="4:18">
      <c r="D187" s="6"/>
      <c r="E187" s="6"/>
      <c r="F187" s="6"/>
      <c r="P187" s="6"/>
      <c r="Q187" s="6"/>
      <c r="R187" s="6"/>
    </row>
    <row r="188" spans="4:18">
      <c r="D188" s="6"/>
      <c r="E188" s="6"/>
      <c r="F188" s="6"/>
      <c r="P188" s="6"/>
      <c r="Q188" s="6"/>
      <c r="R188" s="6"/>
    </row>
    <row r="189" spans="4:18">
      <c r="D189" s="6"/>
      <c r="E189" s="6"/>
      <c r="F189" s="6"/>
      <c r="P189" s="6"/>
      <c r="Q189" s="6"/>
      <c r="R189" s="6"/>
    </row>
    <row r="190" spans="4:18">
      <c r="D190" s="6"/>
      <c r="E190" s="6"/>
      <c r="F190" s="6"/>
      <c r="P190" s="6"/>
      <c r="Q190" s="6"/>
      <c r="R190" s="6"/>
    </row>
    <row r="191" spans="4:18">
      <c r="D191" s="6"/>
      <c r="E191" s="6"/>
      <c r="F191" s="6"/>
      <c r="P191" s="6"/>
      <c r="Q191" s="6"/>
      <c r="R191" s="6"/>
    </row>
    <row r="192" spans="4:18">
      <c r="D192" s="6"/>
      <c r="E192" s="6"/>
      <c r="F192" s="6"/>
      <c r="P192" s="6"/>
      <c r="Q192" s="6"/>
      <c r="R192" s="6"/>
    </row>
    <row r="193" spans="4:18">
      <c r="D193" s="6"/>
      <c r="E193" s="6"/>
      <c r="F193" s="6"/>
      <c r="P193" s="6"/>
      <c r="Q193" s="6"/>
      <c r="R193" s="6"/>
    </row>
    <row r="194" spans="4:18">
      <c r="D194" s="6"/>
      <c r="E194" s="6"/>
      <c r="F194" s="6"/>
      <c r="P194" s="6"/>
      <c r="Q194" s="6"/>
      <c r="R194" s="6"/>
    </row>
    <row r="195" spans="4:18">
      <c r="D195" s="6"/>
      <c r="E195" s="6"/>
      <c r="F195" s="6"/>
      <c r="P195" s="6"/>
      <c r="Q195" s="6"/>
      <c r="R195" s="6"/>
    </row>
    <row r="196" spans="4:18">
      <c r="D196" s="6"/>
      <c r="E196" s="6"/>
      <c r="F196" s="6"/>
      <c r="P196" s="6"/>
      <c r="Q196" s="6"/>
      <c r="R196" s="6"/>
    </row>
    <row r="197" spans="4:18">
      <c r="D197" s="6"/>
      <c r="E197" s="6"/>
      <c r="F197" s="6"/>
      <c r="P197" s="6"/>
      <c r="Q197" s="6"/>
      <c r="R197" s="6"/>
    </row>
    <row r="198" spans="4:18">
      <c r="D198" s="6"/>
      <c r="E198" s="6"/>
      <c r="F198" s="6"/>
      <c r="P198" s="6"/>
      <c r="Q198" s="6"/>
      <c r="R198" s="6"/>
    </row>
    <row r="199" spans="4:18">
      <c r="D199" s="6"/>
      <c r="E199" s="6"/>
      <c r="F199" s="6"/>
      <c r="P199" s="6"/>
      <c r="Q199" s="6"/>
      <c r="R199" s="6"/>
    </row>
    <row r="200" spans="4:18">
      <c r="D200" s="6"/>
      <c r="E200" s="6"/>
      <c r="F200" s="6"/>
      <c r="P200" s="6"/>
      <c r="Q200" s="6"/>
      <c r="R200" s="6"/>
    </row>
    <row r="201" spans="4:18">
      <c r="D201" s="6"/>
      <c r="E201" s="6"/>
      <c r="F201" s="6"/>
      <c r="P201" s="6"/>
      <c r="Q201" s="6"/>
      <c r="R201" s="6"/>
    </row>
    <row r="202" spans="4:18">
      <c r="D202" s="6"/>
      <c r="E202" s="6"/>
      <c r="F202" s="6"/>
      <c r="P202" s="6"/>
      <c r="Q202" s="6"/>
      <c r="R202" s="6"/>
    </row>
    <row r="203" spans="4:18">
      <c r="D203" s="6"/>
      <c r="E203" s="6"/>
      <c r="F203" s="6"/>
      <c r="P203" s="6"/>
      <c r="Q203" s="6"/>
      <c r="R203" s="6"/>
    </row>
    <row r="204" spans="4:18">
      <c r="D204" s="6"/>
      <c r="E204" s="6"/>
      <c r="F204" s="6"/>
      <c r="P204" s="6"/>
      <c r="Q204" s="6"/>
      <c r="R204" s="6"/>
    </row>
    <row r="205" spans="4:18">
      <c r="D205" s="6"/>
      <c r="E205" s="6"/>
      <c r="F205" s="6"/>
      <c r="P205" s="6"/>
      <c r="Q205" s="6"/>
      <c r="R205" s="6"/>
    </row>
    <row r="206" spans="4:18">
      <c r="D206" s="6"/>
      <c r="E206" s="6"/>
      <c r="F206" s="6"/>
      <c r="P206" s="6"/>
      <c r="Q206" s="6"/>
      <c r="R206" s="6"/>
    </row>
    <row r="207" spans="4:18">
      <c r="D207" s="6"/>
      <c r="E207" s="6"/>
      <c r="F207" s="6"/>
      <c r="P207" s="6"/>
      <c r="Q207" s="6"/>
      <c r="R207" s="6"/>
    </row>
    <row r="208" spans="4:18">
      <c r="D208" s="6"/>
      <c r="E208" s="6"/>
      <c r="F208" s="6"/>
      <c r="P208" s="6"/>
      <c r="Q208" s="6"/>
      <c r="R208" s="6"/>
    </row>
    <row r="209" spans="4:18">
      <c r="D209" s="6"/>
      <c r="E209" s="6"/>
      <c r="F209" s="6"/>
      <c r="P209" s="6"/>
      <c r="Q209" s="6"/>
      <c r="R209" s="6"/>
    </row>
    <row r="210" spans="4:18">
      <c r="D210" s="6"/>
      <c r="E210" s="6"/>
      <c r="F210" s="6"/>
      <c r="P210" s="6"/>
      <c r="Q210" s="6"/>
      <c r="R210" s="6"/>
    </row>
    <row r="211" spans="4:18">
      <c r="D211" s="6"/>
      <c r="E211" s="6"/>
      <c r="F211" s="6"/>
      <c r="P211" s="6"/>
      <c r="Q211" s="6"/>
      <c r="R211" s="6"/>
    </row>
    <row r="212" spans="4:18">
      <c r="D212" s="6"/>
      <c r="E212" s="6"/>
      <c r="F212" s="6"/>
      <c r="P212" s="6"/>
      <c r="Q212" s="6"/>
      <c r="R212" s="6"/>
    </row>
    <row r="213" spans="4:18">
      <c r="D213" s="6"/>
      <c r="E213" s="6"/>
      <c r="F213" s="6"/>
      <c r="P213" s="6"/>
      <c r="Q213" s="6"/>
      <c r="R213" s="6"/>
    </row>
    <row r="214" spans="4:18">
      <c r="D214" s="6"/>
      <c r="E214" s="6"/>
      <c r="F214" s="6"/>
      <c r="P214" s="6"/>
      <c r="Q214" s="6"/>
      <c r="R214" s="6"/>
    </row>
    <row r="215" spans="4:18">
      <c r="D215" s="6"/>
      <c r="E215" s="6"/>
      <c r="F215" s="6"/>
      <c r="P215" s="6"/>
      <c r="Q215" s="6"/>
      <c r="R215" s="6"/>
    </row>
    <row r="216" spans="4:18">
      <c r="D216" s="6"/>
      <c r="E216" s="6"/>
      <c r="F216" s="6"/>
      <c r="P216" s="6"/>
      <c r="Q216" s="6"/>
      <c r="R216" s="6"/>
    </row>
    <row r="217" spans="4:18">
      <c r="D217" s="6"/>
      <c r="E217" s="6"/>
      <c r="F217" s="6"/>
      <c r="P217" s="6"/>
      <c r="Q217" s="6"/>
      <c r="R217" s="6"/>
    </row>
    <row r="218" spans="4:18">
      <c r="D218" s="6"/>
      <c r="E218" s="6"/>
      <c r="F218" s="6"/>
      <c r="P218" s="6"/>
      <c r="Q218" s="6"/>
      <c r="R218" s="6"/>
    </row>
    <row r="219" spans="4:18">
      <c r="D219" s="6"/>
      <c r="E219" s="6"/>
      <c r="F219" s="6"/>
      <c r="P219" s="6"/>
      <c r="Q219" s="6"/>
      <c r="R219" s="6"/>
    </row>
    <row r="220" spans="4:18">
      <c r="D220" s="6"/>
      <c r="E220" s="6"/>
      <c r="F220" s="6"/>
      <c r="P220" s="6"/>
      <c r="Q220" s="6"/>
      <c r="R220" s="6"/>
    </row>
    <row r="221" spans="4:18">
      <c r="D221" s="6"/>
      <c r="E221" s="6"/>
      <c r="F221" s="6"/>
      <c r="P221" s="6"/>
      <c r="Q221" s="6"/>
      <c r="R221" s="6"/>
    </row>
    <row r="222" spans="4:18">
      <c r="D222" s="6"/>
      <c r="E222" s="6"/>
      <c r="F222" s="6"/>
      <c r="P222" s="6"/>
      <c r="Q222" s="6"/>
      <c r="R222" s="6"/>
    </row>
    <row r="223" spans="4:18">
      <c r="D223" s="6"/>
      <c r="E223" s="6"/>
      <c r="F223" s="6"/>
      <c r="P223" s="6"/>
      <c r="Q223" s="6"/>
      <c r="R223" s="6"/>
    </row>
    <row r="224" spans="4:18">
      <c r="D224" s="6"/>
      <c r="E224" s="6"/>
      <c r="F224" s="6"/>
      <c r="P224" s="6"/>
      <c r="Q224" s="6"/>
      <c r="R224" s="6"/>
    </row>
    <row r="225" spans="4:18">
      <c r="D225" s="6"/>
      <c r="E225" s="6"/>
      <c r="F225" s="6"/>
      <c r="P225" s="6"/>
      <c r="Q225" s="6"/>
      <c r="R225" s="6"/>
    </row>
    <row r="226" spans="4:18">
      <c r="D226" s="6"/>
      <c r="E226" s="6"/>
      <c r="F226" s="6"/>
      <c r="P226" s="6"/>
      <c r="Q226" s="6"/>
      <c r="R226" s="6"/>
    </row>
    <row r="227" spans="4:18">
      <c r="D227" s="6"/>
      <c r="E227" s="6"/>
      <c r="F227" s="6"/>
      <c r="P227" s="6"/>
      <c r="Q227" s="6"/>
      <c r="R227" s="6"/>
    </row>
    <row r="228" spans="4:18">
      <c r="D228" s="6"/>
      <c r="E228" s="6"/>
      <c r="F228" s="6"/>
      <c r="P228" s="6"/>
      <c r="Q228" s="6"/>
      <c r="R228" s="6"/>
    </row>
    <row r="229" spans="4:18">
      <c r="D229" s="6"/>
      <c r="E229" s="6"/>
      <c r="F229" s="6"/>
      <c r="P229" s="6"/>
      <c r="Q229" s="6"/>
      <c r="R229" s="6"/>
    </row>
    <row r="230" spans="4:18">
      <c r="D230" s="6"/>
      <c r="E230" s="6"/>
      <c r="F230" s="6"/>
      <c r="P230" s="6"/>
      <c r="Q230" s="6"/>
      <c r="R230" s="6"/>
    </row>
    <row r="231" spans="4:18">
      <c r="D231" s="6"/>
      <c r="E231" s="6"/>
      <c r="F231" s="6"/>
      <c r="P231" s="6"/>
      <c r="Q231" s="6"/>
      <c r="R231" s="6"/>
    </row>
    <row r="232" spans="4:18">
      <c r="D232" s="6"/>
      <c r="E232" s="6"/>
      <c r="F232" s="6"/>
      <c r="P232" s="6"/>
      <c r="Q232" s="6"/>
      <c r="R232" s="6"/>
    </row>
    <row r="233" spans="4:18">
      <c r="D233" s="6"/>
      <c r="E233" s="6"/>
      <c r="F233" s="6"/>
      <c r="P233" s="6"/>
      <c r="Q233" s="6"/>
      <c r="R233" s="6"/>
    </row>
    <row r="234" spans="4:18">
      <c r="D234" s="6"/>
      <c r="E234" s="6"/>
      <c r="F234" s="6"/>
      <c r="P234" s="6"/>
      <c r="Q234" s="6"/>
      <c r="R234" s="6"/>
    </row>
    <row r="235" spans="4:18">
      <c r="D235" s="6"/>
      <c r="E235" s="6"/>
      <c r="F235" s="6"/>
      <c r="P235" s="6"/>
      <c r="Q235" s="6"/>
      <c r="R235" s="6"/>
    </row>
    <row r="236" spans="4:18">
      <c r="D236" s="6"/>
      <c r="E236" s="6"/>
      <c r="F236" s="6"/>
      <c r="P236" s="6"/>
      <c r="Q236" s="6"/>
      <c r="R236" s="6"/>
    </row>
    <row r="237" spans="4:18">
      <c r="D237" s="6"/>
      <c r="E237" s="6"/>
      <c r="F237" s="6"/>
      <c r="P237" s="6"/>
      <c r="Q237" s="6"/>
      <c r="R237" s="6"/>
    </row>
    <row r="238" spans="4:18">
      <c r="D238" s="6"/>
      <c r="E238" s="6"/>
      <c r="F238" s="6"/>
      <c r="P238" s="6"/>
      <c r="Q238" s="6"/>
      <c r="R238" s="6"/>
    </row>
    <row r="239" spans="4:18">
      <c r="D239" s="6"/>
      <c r="E239" s="6"/>
      <c r="F239" s="6"/>
      <c r="P239" s="6"/>
      <c r="Q239" s="6"/>
      <c r="R239" s="6"/>
    </row>
    <row r="240" spans="4:18">
      <c r="D240" s="6"/>
      <c r="E240" s="6"/>
      <c r="F240" s="6"/>
      <c r="P240" s="6"/>
      <c r="Q240" s="6"/>
      <c r="R240" s="6"/>
    </row>
    <row r="241" spans="4:18">
      <c r="D241" s="6"/>
      <c r="E241" s="6"/>
      <c r="F241" s="6"/>
      <c r="P241" s="6"/>
      <c r="Q241" s="6"/>
      <c r="R241" s="6"/>
    </row>
    <row r="242" spans="4:18">
      <c r="D242" s="6"/>
      <c r="E242" s="6"/>
      <c r="F242" s="6"/>
      <c r="P242" s="6"/>
      <c r="Q242" s="6"/>
      <c r="R242" s="6"/>
    </row>
    <row r="243" spans="4:18">
      <c r="D243" s="6"/>
      <c r="E243" s="6"/>
      <c r="F243" s="6"/>
      <c r="P243" s="6"/>
      <c r="Q243" s="6"/>
      <c r="R243" s="6"/>
    </row>
    <row r="244" spans="4:18">
      <c r="D244" s="6"/>
      <c r="E244" s="6"/>
      <c r="F244" s="6"/>
      <c r="P244" s="6"/>
      <c r="Q244" s="6"/>
      <c r="R244" s="6"/>
    </row>
    <row r="245" spans="4:18">
      <c r="D245" s="6"/>
      <c r="E245" s="6"/>
      <c r="F245" s="6"/>
      <c r="P245" s="6"/>
      <c r="Q245" s="6"/>
      <c r="R245" s="6"/>
    </row>
    <row r="246" spans="4:18">
      <c r="D246" s="6"/>
      <c r="E246" s="6"/>
      <c r="F246" s="6"/>
      <c r="P246" s="6"/>
      <c r="Q246" s="6"/>
      <c r="R246" s="6"/>
    </row>
    <row r="247" spans="4:18">
      <c r="D247" s="6"/>
      <c r="E247" s="6"/>
      <c r="F247" s="6"/>
      <c r="P247" s="6"/>
      <c r="Q247" s="6"/>
      <c r="R247" s="6"/>
    </row>
    <row r="248" spans="4:18">
      <c r="D248" s="6"/>
      <c r="E248" s="6"/>
      <c r="F248" s="6"/>
      <c r="P248" s="6"/>
      <c r="Q248" s="6"/>
      <c r="R248" s="6"/>
    </row>
    <row r="249" spans="4:18">
      <c r="D249" s="6"/>
      <c r="E249" s="6"/>
      <c r="F249" s="6"/>
      <c r="P249" s="6"/>
      <c r="Q249" s="6"/>
      <c r="R249" s="6"/>
    </row>
    <row r="250" spans="4:18">
      <c r="D250" s="6"/>
      <c r="E250" s="6"/>
      <c r="F250" s="6"/>
      <c r="P250" s="6"/>
      <c r="Q250" s="6"/>
      <c r="R250" s="6"/>
    </row>
    <row r="251" spans="4:18">
      <c r="D251" s="6"/>
      <c r="E251" s="6"/>
      <c r="F251" s="6"/>
      <c r="P251" s="6"/>
      <c r="Q251" s="6"/>
      <c r="R251" s="6"/>
    </row>
    <row r="252" spans="4:18">
      <c r="D252" s="6"/>
      <c r="E252" s="6"/>
      <c r="F252" s="6"/>
      <c r="P252" s="6"/>
      <c r="Q252" s="6"/>
      <c r="R252" s="6"/>
    </row>
    <row r="253" spans="4:18">
      <c r="D253" s="6"/>
      <c r="E253" s="6"/>
      <c r="F253" s="6"/>
      <c r="P253" s="6"/>
      <c r="Q253" s="6"/>
      <c r="R253" s="6"/>
    </row>
    <row r="254" spans="4:18">
      <c r="D254" s="6"/>
      <c r="E254" s="6"/>
      <c r="F254" s="6"/>
      <c r="P254" s="6"/>
      <c r="Q254" s="6"/>
      <c r="R254" s="6"/>
    </row>
    <row r="255" spans="4:18">
      <c r="D255" s="6"/>
      <c r="E255" s="6"/>
      <c r="F255" s="6"/>
      <c r="P255" s="6"/>
      <c r="Q255" s="6"/>
      <c r="R255" s="6"/>
    </row>
    <row r="256" spans="4:18">
      <c r="D256" s="6"/>
      <c r="E256" s="6"/>
      <c r="F256" s="6"/>
      <c r="P256" s="6"/>
      <c r="Q256" s="6"/>
      <c r="R256" s="6"/>
    </row>
    <row r="257" spans="4:18">
      <c r="D257" s="6"/>
      <c r="E257" s="6"/>
      <c r="F257" s="6"/>
      <c r="P257" s="6"/>
      <c r="Q257" s="6"/>
      <c r="R257" s="6"/>
    </row>
    <row r="258" spans="4:18">
      <c r="D258" s="6"/>
      <c r="E258" s="6"/>
      <c r="F258" s="6"/>
      <c r="P258" s="6"/>
      <c r="Q258" s="6"/>
      <c r="R258" s="6"/>
    </row>
    <row r="259" spans="4:18">
      <c r="D259" s="6"/>
      <c r="E259" s="6"/>
      <c r="F259" s="6"/>
      <c r="P259" s="6"/>
      <c r="Q259" s="6"/>
      <c r="R259" s="6"/>
    </row>
    <row r="260" spans="4:18">
      <c r="D260" s="6"/>
      <c r="E260" s="6"/>
      <c r="F260" s="6"/>
      <c r="P260" s="6"/>
      <c r="Q260" s="6"/>
      <c r="R260" s="6"/>
    </row>
    <row r="261" spans="4:18">
      <c r="D261" s="6"/>
      <c r="E261" s="6"/>
      <c r="F261" s="6"/>
      <c r="P261" s="6"/>
      <c r="Q261" s="6"/>
      <c r="R261" s="6"/>
    </row>
    <row r="262" spans="4:18">
      <c r="D262" s="6"/>
      <c r="E262" s="6"/>
      <c r="F262" s="6"/>
      <c r="P262" s="6"/>
      <c r="Q262" s="6"/>
      <c r="R262" s="6"/>
    </row>
    <row r="263" spans="4:18">
      <c r="D263" s="6"/>
      <c r="E263" s="6"/>
      <c r="F263" s="6"/>
      <c r="P263" s="6"/>
      <c r="Q263" s="6"/>
      <c r="R263" s="6"/>
    </row>
    <row r="264" spans="4:18">
      <c r="D264" s="6"/>
      <c r="E264" s="6"/>
      <c r="F264" s="6"/>
      <c r="P264" s="6"/>
      <c r="Q264" s="6"/>
      <c r="R264" s="6"/>
    </row>
    <row r="265" spans="4:18">
      <c r="D265" s="6"/>
      <c r="E265" s="6"/>
      <c r="F265" s="6"/>
      <c r="P265" s="6"/>
      <c r="Q265" s="6"/>
      <c r="R265" s="6"/>
    </row>
    <row r="266" spans="4:18">
      <c r="D266" s="6"/>
      <c r="E266" s="6"/>
      <c r="F266" s="6"/>
      <c r="P266" s="6"/>
      <c r="Q266" s="6"/>
      <c r="R266" s="6"/>
    </row>
    <row r="267" spans="4:18">
      <c r="D267" s="6"/>
      <c r="E267" s="6"/>
      <c r="F267" s="6"/>
      <c r="P267" s="6"/>
      <c r="Q267" s="6"/>
      <c r="R267" s="6"/>
    </row>
    <row r="268" spans="4:18">
      <c r="D268" s="6"/>
      <c r="E268" s="6"/>
      <c r="F268" s="6"/>
      <c r="P268" s="6"/>
      <c r="Q268" s="6"/>
      <c r="R268" s="6"/>
    </row>
    <row r="269" spans="4:18">
      <c r="D269" s="6"/>
      <c r="E269" s="6"/>
      <c r="F269" s="6"/>
      <c r="P269" s="6"/>
      <c r="Q269" s="6"/>
      <c r="R269" s="6"/>
    </row>
    <row r="270" spans="4:18">
      <c r="D270" s="6"/>
      <c r="E270" s="6"/>
      <c r="F270" s="6"/>
      <c r="P270" s="6"/>
      <c r="Q270" s="6"/>
      <c r="R270" s="6"/>
    </row>
    <row r="271" spans="4:18">
      <c r="D271" s="6"/>
      <c r="E271" s="6"/>
      <c r="F271" s="6"/>
      <c r="P271" s="6"/>
      <c r="Q271" s="6"/>
      <c r="R271" s="6"/>
    </row>
    <row r="272" spans="4:18">
      <c r="D272" s="6"/>
      <c r="E272" s="6"/>
      <c r="F272" s="6"/>
      <c r="P272" s="6"/>
      <c r="Q272" s="6"/>
      <c r="R272" s="6"/>
    </row>
    <row r="273" spans="4:18">
      <c r="D273" s="6"/>
      <c r="E273" s="6"/>
      <c r="F273" s="6"/>
      <c r="P273" s="6"/>
      <c r="Q273" s="6"/>
      <c r="R273" s="6"/>
    </row>
    <row r="274" spans="4:18">
      <c r="D274" s="6"/>
      <c r="E274" s="6"/>
      <c r="F274" s="6"/>
      <c r="P274" s="6"/>
      <c r="Q274" s="6"/>
      <c r="R274" s="6"/>
    </row>
    <row r="275" spans="4:18">
      <c r="D275" s="6"/>
      <c r="E275" s="6"/>
      <c r="F275" s="6"/>
      <c r="P275" s="6"/>
      <c r="Q275" s="6"/>
      <c r="R275" s="6"/>
    </row>
    <row r="276" spans="4:18">
      <c r="D276" s="6"/>
      <c r="E276" s="6"/>
      <c r="F276" s="6"/>
      <c r="P276" s="6"/>
      <c r="Q276" s="6"/>
      <c r="R276" s="6"/>
    </row>
    <row r="277" spans="4:18">
      <c r="D277" s="6"/>
      <c r="E277" s="6"/>
      <c r="F277" s="6"/>
      <c r="P277" s="6"/>
      <c r="Q277" s="6"/>
      <c r="R277" s="6"/>
    </row>
    <row r="278" spans="4:18">
      <c r="D278" s="6"/>
      <c r="E278" s="6"/>
      <c r="F278" s="6"/>
      <c r="P278" s="6"/>
      <c r="Q278" s="6"/>
      <c r="R278" s="6"/>
    </row>
    <row r="279" spans="4:18">
      <c r="D279" s="6"/>
      <c r="E279" s="6"/>
      <c r="F279" s="6"/>
      <c r="P279" s="6"/>
      <c r="Q279" s="6"/>
      <c r="R279" s="6"/>
    </row>
    <row r="280" spans="4:18">
      <c r="D280" s="6"/>
      <c r="E280" s="6"/>
      <c r="F280" s="6"/>
      <c r="P280" s="6"/>
      <c r="Q280" s="6"/>
      <c r="R280" s="6"/>
    </row>
    <row r="281" spans="4:18">
      <c r="D281" s="6"/>
      <c r="E281" s="6"/>
      <c r="F281" s="6"/>
      <c r="P281" s="6"/>
      <c r="Q281" s="6"/>
      <c r="R281" s="6"/>
    </row>
    <row r="282" spans="4:18">
      <c r="D282" s="6"/>
      <c r="E282" s="6"/>
      <c r="F282" s="6"/>
      <c r="P282" s="6"/>
      <c r="Q282" s="6"/>
      <c r="R282" s="6"/>
    </row>
    <row r="283" spans="4:18">
      <c r="D283" s="6"/>
      <c r="E283" s="6"/>
      <c r="F283" s="6"/>
      <c r="P283" s="6"/>
      <c r="Q283" s="6"/>
      <c r="R283" s="6"/>
    </row>
    <row r="284" spans="4:18">
      <c r="D284" s="6"/>
      <c r="E284" s="6"/>
      <c r="F284" s="6"/>
      <c r="P284" s="6"/>
      <c r="Q284" s="6"/>
      <c r="R284" s="6"/>
    </row>
    <row r="285" spans="4:18">
      <c r="D285" s="6"/>
      <c r="E285" s="6"/>
      <c r="F285" s="6"/>
      <c r="P285" s="6"/>
      <c r="Q285" s="6"/>
      <c r="R285" s="6"/>
    </row>
    <row r="286" spans="4:18">
      <c r="D286" s="6"/>
      <c r="E286" s="6"/>
      <c r="F286" s="6"/>
      <c r="P286" s="6"/>
      <c r="Q286" s="6"/>
      <c r="R286" s="6"/>
    </row>
    <row r="287" spans="4:18">
      <c r="D287" s="6"/>
      <c r="E287" s="6"/>
      <c r="F287" s="6"/>
      <c r="P287" s="6"/>
      <c r="Q287" s="6"/>
      <c r="R287" s="6"/>
    </row>
    <row r="288" spans="4:18">
      <c r="D288" s="6"/>
      <c r="E288" s="6"/>
      <c r="F288" s="6"/>
      <c r="P288" s="6"/>
      <c r="Q288" s="6"/>
      <c r="R288" s="6"/>
    </row>
    <row r="289" spans="4:18">
      <c r="D289" s="6"/>
      <c r="E289" s="6"/>
      <c r="F289" s="6"/>
      <c r="P289" s="6"/>
      <c r="Q289" s="6"/>
      <c r="R289" s="6"/>
    </row>
    <row r="290" spans="4:18">
      <c r="D290" s="6"/>
      <c r="E290" s="6"/>
      <c r="F290" s="6"/>
      <c r="P290" s="6"/>
      <c r="Q290" s="6"/>
      <c r="R290" s="6"/>
    </row>
    <row r="291" spans="4:18">
      <c r="D291" s="6"/>
      <c r="E291" s="6"/>
      <c r="F291" s="6"/>
      <c r="P291" s="6"/>
      <c r="Q291" s="6"/>
      <c r="R291" s="6"/>
    </row>
    <row r="292" spans="4:18">
      <c r="D292" s="6"/>
      <c r="E292" s="6"/>
      <c r="F292" s="6"/>
      <c r="P292" s="6"/>
      <c r="Q292" s="6"/>
      <c r="R292" s="6"/>
    </row>
    <row r="293" spans="4:18">
      <c r="D293" s="6"/>
      <c r="E293" s="6"/>
      <c r="F293" s="6"/>
      <c r="P293" s="6"/>
      <c r="Q293" s="6"/>
      <c r="R293" s="6"/>
    </row>
    <row r="294" spans="4:18">
      <c r="D294" s="6"/>
      <c r="E294" s="6"/>
      <c r="F294" s="6"/>
      <c r="P294" s="6"/>
      <c r="Q294" s="6"/>
      <c r="R294" s="6"/>
    </row>
    <row r="295" spans="4:18">
      <c r="D295" s="6"/>
      <c r="E295" s="6"/>
      <c r="F295" s="6"/>
      <c r="P295" s="6"/>
      <c r="Q295" s="6"/>
      <c r="R295" s="6"/>
    </row>
    <row r="296" spans="4:18">
      <c r="D296" s="6"/>
      <c r="E296" s="6"/>
      <c r="F296" s="6"/>
      <c r="P296" s="6"/>
      <c r="Q296" s="6"/>
      <c r="R296" s="6"/>
    </row>
    <row r="297" spans="4:18">
      <c r="D297" s="6"/>
      <c r="E297" s="6"/>
      <c r="F297" s="6"/>
      <c r="P297" s="6"/>
      <c r="Q297" s="6"/>
      <c r="R297" s="6"/>
    </row>
    <row r="298" spans="4:18">
      <c r="D298" s="6"/>
      <c r="E298" s="6"/>
      <c r="F298" s="6"/>
      <c r="P298" s="6"/>
      <c r="Q298" s="6"/>
      <c r="R298" s="6"/>
    </row>
    <row r="299" spans="4:18">
      <c r="D299" s="6"/>
      <c r="E299" s="6"/>
      <c r="F299" s="6"/>
      <c r="P299" s="6"/>
      <c r="Q299" s="6"/>
      <c r="R299" s="6"/>
    </row>
    <row r="300" spans="4:18">
      <c r="D300" s="6"/>
      <c r="E300" s="6"/>
      <c r="F300" s="6"/>
      <c r="P300" s="6"/>
      <c r="Q300" s="6"/>
      <c r="R300" s="6"/>
    </row>
    <row r="301" spans="4:18">
      <c r="D301" s="6"/>
      <c r="E301" s="6"/>
      <c r="F301" s="6"/>
      <c r="P301" s="6"/>
      <c r="Q301" s="6"/>
      <c r="R301" s="6"/>
    </row>
    <row r="302" spans="4:18">
      <c r="D302" s="6"/>
      <c r="E302" s="6"/>
      <c r="F302" s="6"/>
      <c r="P302" s="6"/>
      <c r="Q302" s="6"/>
      <c r="R302" s="6"/>
    </row>
    <row r="303" spans="4:18">
      <c r="D303" s="6"/>
      <c r="E303" s="6"/>
      <c r="F303" s="6"/>
      <c r="P303" s="6"/>
      <c r="Q303" s="6"/>
      <c r="R303" s="6"/>
    </row>
    <row r="304" spans="4:18">
      <c r="D304" s="6"/>
      <c r="E304" s="6"/>
      <c r="F304" s="6"/>
      <c r="P304" s="6"/>
      <c r="Q304" s="6"/>
      <c r="R304" s="6"/>
    </row>
    <row r="305" spans="4:18">
      <c r="D305" s="6"/>
      <c r="E305" s="6"/>
      <c r="F305" s="6"/>
      <c r="P305" s="6"/>
      <c r="Q305" s="6"/>
      <c r="R305" s="6"/>
    </row>
    <row r="306" spans="4:18">
      <c r="D306" s="6"/>
      <c r="E306" s="6"/>
      <c r="F306" s="6"/>
      <c r="P306" s="6"/>
      <c r="Q306" s="6"/>
      <c r="R306" s="6"/>
    </row>
    <row r="307" spans="4:18">
      <c r="D307" s="6"/>
      <c r="E307" s="6"/>
      <c r="F307" s="6"/>
      <c r="P307" s="6"/>
      <c r="Q307" s="6"/>
      <c r="R307" s="6"/>
    </row>
    <row r="308" spans="4:18">
      <c r="D308" s="6"/>
      <c r="E308" s="6"/>
      <c r="F308" s="6"/>
      <c r="P308" s="6"/>
      <c r="Q308" s="6"/>
      <c r="R308" s="6"/>
    </row>
    <row r="309" spans="4:18">
      <c r="D309" s="6"/>
      <c r="E309" s="6"/>
      <c r="F309" s="6"/>
      <c r="P309" s="6"/>
      <c r="Q309" s="6"/>
      <c r="R309" s="6"/>
    </row>
    <row r="310" spans="4:18">
      <c r="D310" s="6"/>
      <c r="E310" s="6"/>
      <c r="F310" s="6"/>
      <c r="P310" s="6"/>
      <c r="Q310" s="6"/>
      <c r="R310" s="6"/>
    </row>
    <row r="311" spans="4:18">
      <c r="D311" s="6"/>
      <c r="E311" s="6"/>
      <c r="F311" s="6"/>
      <c r="P311" s="6"/>
      <c r="Q311" s="6"/>
      <c r="R311" s="6"/>
    </row>
    <row r="312" spans="4:18">
      <c r="D312" s="6"/>
      <c r="E312" s="6"/>
      <c r="F312" s="6"/>
      <c r="P312" s="6"/>
      <c r="Q312" s="6"/>
      <c r="R312" s="6"/>
    </row>
    <row r="313" spans="4:18">
      <c r="D313" s="6"/>
      <c r="E313" s="6"/>
      <c r="F313" s="6"/>
      <c r="P313" s="6"/>
      <c r="Q313" s="6"/>
      <c r="R313" s="6"/>
    </row>
    <row r="314" spans="4:18">
      <c r="D314" s="6"/>
      <c r="E314" s="6"/>
      <c r="F314" s="6"/>
      <c r="P314" s="6"/>
      <c r="Q314" s="6"/>
      <c r="R314" s="6"/>
    </row>
    <row r="315" spans="4:18">
      <c r="D315" s="6"/>
      <c r="E315" s="6"/>
      <c r="F315" s="6"/>
      <c r="P315" s="6"/>
      <c r="Q315" s="6"/>
      <c r="R315" s="6"/>
    </row>
    <row r="316" spans="4:18">
      <c r="D316" s="6"/>
      <c r="E316" s="6"/>
      <c r="F316" s="6"/>
      <c r="P316" s="6"/>
      <c r="Q316" s="6"/>
      <c r="R316" s="6"/>
    </row>
    <row r="317" spans="4:18">
      <c r="D317" s="6"/>
      <c r="E317" s="6"/>
      <c r="F317" s="6"/>
      <c r="P317" s="6"/>
      <c r="Q317" s="6"/>
      <c r="R317" s="6"/>
    </row>
    <row r="318" spans="4:18">
      <c r="D318" s="6"/>
      <c r="E318" s="6"/>
      <c r="F318" s="6"/>
      <c r="P318" s="6"/>
      <c r="Q318" s="6"/>
      <c r="R318" s="6"/>
    </row>
    <row r="319" spans="4:18">
      <c r="D319" s="6"/>
      <c r="E319" s="6"/>
      <c r="F319" s="6"/>
      <c r="P319" s="6"/>
      <c r="Q319" s="6"/>
      <c r="R319" s="6"/>
    </row>
    <row r="320" spans="4:18">
      <c r="D320" s="6"/>
      <c r="E320" s="6"/>
      <c r="F320" s="6"/>
      <c r="P320" s="6"/>
      <c r="Q320" s="6"/>
      <c r="R320" s="6"/>
    </row>
    <row r="321" spans="4:18">
      <c r="D321" s="6"/>
      <c r="E321" s="6"/>
      <c r="F321" s="6"/>
      <c r="P321" s="6"/>
      <c r="Q321" s="6"/>
      <c r="R321" s="6"/>
    </row>
    <row r="322" spans="4:18">
      <c r="D322" s="6"/>
      <c r="E322" s="6"/>
      <c r="F322" s="6"/>
      <c r="P322" s="6"/>
      <c r="Q322" s="6"/>
      <c r="R322" s="6"/>
    </row>
    <row r="323" spans="4:18">
      <c r="D323" s="6"/>
      <c r="E323" s="6"/>
      <c r="F323" s="6"/>
      <c r="P323" s="6"/>
      <c r="Q323" s="6"/>
      <c r="R323" s="6"/>
    </row>
    <row r="324" spans="4:18">
      <c r="D324" s="6"/>
      <c r="E324" s="6"/>
      <c r="F324" s="6"/>
      <c r="P324" s="6"/>
      <c r="Q324" s="6"/>
      <c r="R324" s="6"/>
    </row>
    <row r="325" spans="4:18">
      <c r="D325" s="6"/>
      <c r="E325" s="6"/>
      <c r="F325" s="6"/>
      <c r="P325" s="6"/>
      <c r="Q325" s="6"/>
      <c r="R325" s="6"/>
    </row>
    <row r="326" spans="4:18">
      <c r="D326" s="6"/>
      <c r="E326" s="6"/>
      <c r="F326" s="6"/>
      <c r="P326" s="6"/>
      <c r="Q326" s="6"/>
      <c r="R326" s="6"/>
    </row>
    <row r="327" spans="4:18">
      <c r="D327" s="6"/>
      <c r="E327" s="6"/>
      <c r="F327" s="6"/>
      <c r="P327" s="6"/>
      <c r="Q327" s="6"/>
      <c r="R327" s="6"/>
    </row>
    <row r="328" spans="4:18">
      <c r="D328" s="6"/>
      <c r="E328" s="6"/>
      <c r="F328" s="6"/>
      <c r="P328" s="6"/>
      <c r="Q328" s="6"/>
      <c r="R328" s="6"/>
    </row>
    <row r="329" spans="4:18">
      <c r="D329" s="6"/>
      <c r="E329" s="6"/>
      <c r="F329" s="6"/>
      <c r="P329" s="6"/>
      <c r="Q329" s="6"/>
      <c r="R329" s="6"/>
    </row>
    <row r="330" spans="4:18">
      <c r="D330" s="6"/>
      <c r="E330" s="6"/>
      <c r="F330" s="6"/>
      <c r="P330" s="6"/>
      <c r="Q330" s="6"/>
      <c r="R330" s="6"/>
    </row>
    <row r="331" spans="4:18">
      <c r="D331" s="6"/>
      <c r="E331" s="6"/>
      <c r="F331" s="6"/>
      <c r="P331" s="6"/>
      <c r="Q331" s="6"/>
      <c r="R331" s="6"/>
    </row>
    <row r="332" spans="4:18">
      <c r="D332" s="6"/>
      <c r="E332" s="6"/>
      <c r="F332" s="6"/>
      <c r="P332" s="6"/>
      <c r="Q332" s="6"/>
      <c r="R332" s="6"/>
    </row>
    <row r="333" spans="4:18">
      <c r="D333" s="6"/>
      <c r="E333" s="6"/>
      <c r="F333" s="6"/>
      <c r="P333" s="6"/>
      <c r="Q333" s="6"/>
      <c r="R333" s="6"/>
    </row>
    <row r="334" spans="4:18">
      <c r="D334" s="6"/>
      <c r="E334" s="6"/>
      <c r="F334" s="6"/>
      <c r="P334" s="6"/>
      <c r="Q334" s="6"/>
      <c r="R334" s="6"/>
    </row>
    <row r="335" spans="4:18">
      <c r="D335" s="6"/>
      <c r="E335" s="6"/>
      <c r="F335" s="6"/>
      <c r="P335" s="6"/>
      <c r="Q335" s="6"/>
      <c r="R335" s="6"/>
    </row>
    <row r="336" spans="4:18">
      <c r="D336" s="6"/>
      <c r="E336" s="6"/>
      <c r="F336" s="6"/>
      <c r="P336" s="6"/>
      <c r="Q336" s="6"/>
      <c r="R336" s="6"/>
    </row>
    <row r="337" spans="4:18">
      <c r="D337" s="6"/>
      <c r="E337" s="6"/>
      <c r="F337" s="6"/>
      <c r="P337" s="6"/>
      <c r="Q337" s="6"/>
      <c r="R337" s="6"/>
    </row>
    <row r="338" spans="4:18">
      <c r="D338" s="6"/>
      <c r="E338" s="6"/>
      <c r="F338" s="6"/>
      <c r="P338" s="6"/>
      <c r="Q338" s="6"/>
      <c r="R338" s="6"/>
    </row>
    <row r="339" spans="4:18">
      <c r="D339" s="6"/>
      <c r="E339" s="6"/>
      <c r="F339" s="6"/>
      <c r="P339" s="6"/>
      <c r="Q339" s="6"/>
      <c r="R339" s="6"/>
    </row>
    <row r="340" spans="4:18">
      <c r="D340" s="6"/>
      <c r="E340" s="6"/>
      <c r="F340" s="6"/>
      <c r="P340" s="6"/>
      <c r="Q340" s="6"/>
      <c r="R340" s="6"/>
    </row>
    <row r="341" spans="4:18">
      <c r="D341" s="6"/>
      <c r="E341" s="6"/>
      <c r="F341" s="6"/>
      <c r="P341" s="6"/>
      <c r="Q341" s="6"/>
      <c r="R341" s="6"/>
    </row>
    <row r="342" spans="4:18">
      <c r="D342" s="6"/>
      <c r="E342" s="6"/>
      <c r="F342" s="6"/>
      <c r="P342" s="6"/>
      <c r="Q342" s="6"/>
      <c r="R342" s="6"/>
    </row>
    <row r="343" spans="4:18">
      <c r="D343" s="6"/>
      <c r="E343" s="6"/>
      <c r="F343" s="6"/>
      <c r="P343" s="6"/>
      <c r="Q343" s="6"/>
      <c r="R343" s="6"/>
    </row>
    <row r="344" spans="4:18">
      <c r="D344" s="6"/>
      <c r="E344" s="6"/>
      <c r="F344" s="6"/>
      <c r="P344" s="6"/>
      <c r="Q344" s="6"/>
      <c r="R344" s="6"/>
    </row>
    <row r="345" spans="4:18">
      <c r="D345" s="6"/>
      <c r="E345" s="6"/>
      <c r="F345" s="6"/>
      <c r="P345" s="6"/>
      <c r="Q345" s="6"/>
      <c r="R345" s="6"/>
    </row>
    <row r="346" spans="4:18">
      <c r="D346" s="6"/>
      <c r="E346" s="6"/>
      <c r="F346" s="6"/>
      <c r="P346" s="6"/>
      <c r="Q346" s="6"/>
      <c r="R346" s="6"/>
    </row>
    <row r="347" spans="4:18">
      <c r="D347" s="6"/>
      <c r="E347" s="6"/>
      <c r="F347" s="6"/>
      <c r="P347" s="6"/>
      <c r="Q347" s="6"/>
      <c r="R347" s="6"/>
    </row>
    <row r="348" spans="4:18">
      <c r="D348" s="6"/>
      <c r="E348" s="6"/>
      <c r="F348" s="6"/>
      <c r="P348" s="6"/>
      <c r="Q348" s="6"/>
      <c r="R348" s="6"/>
    </row>
    <row r="349" spans="4:18">
      <c r="D349" s="6"/>
      <c r="E349" s="6"/>
      <c r="F349" s="6"/>
      <c r="P349" s="6"/>
      <c r="Q349" s="6"/>
      <c r="R349" s="6"/>
    </row>
    <row r="350" spans="4:18">
      <c r="D350" s="6"/>
      <c r="E350" s="6"/>
      <c r="F350" s="6"/>
      <c r="P350" s="6"/>
      <c r="Q350" s="6"/>
      <c r="R350" s="6"/>
    </row>
    <row r="351" spans="4:18">
      <c r="D351" s="6"/>
      <c r="E351" s="6"/>
      <c r="F351" s="6"/>
      <c r="P351" s="6"/>
      <c r="Q351" s="6"/>
      <c r="R351" s="6"/>
    </row>
    <row r="352" spans="4:18">
      <c r="D352" s="6"/>
      <c r="E352" s="6"/>
      <c r="F352" s="6"/>
      <c r="P352" s="6"/>
      <c r="Q352" s="6"/>
      <c r="R352" s="6"/>
    </row>
    <row r="353" spans="4:18">
      <c r="D353" s="6"/>
      <c r="E353" s="6"/>
      <c r="F353" s="6"/>
      <c r="P353" s="6"/>
      <c r="Q353" s="6"/>
      <c r="R353" s="6"/>
    </row>
    <row r="354" spans="4:18">
      <c r="D354" s="6"/>
      <c r="E354" s="6"/>
      <c r="F354" s="6"/>
      <c r="P354" s="6"/>
      <c r="Q354" s="6"/>
      <c r="R354" s="6"/>
    </row>
    <row r="355" spans="4:18">
      <c r="D355" s="6"/>
      <c r="E355" s="6"/>
      <c r="F355" s="6"/>
      <c r="P355" s="6"/>
      <c r="Q355" s="6"/>
      <c r="R355" s="6"/>
    </row>
    <row r="356" spans="4:18">
      <c r="D356" s="6"/>
      <c r="E356" s="6"/>
      <c r="F356" s="6"/>
      <c r="P356" s="6"/>
      <c r="Q356" s="6"/>
      <c r="R356" s="6"/>
    </row>
    <row r="357" spans="4:18">
      <c r="D357" s="6"/>
      <c r="E357" s="6"/>
      <c r="F357" s="6"/>
      <c r="P357" s="6"/>
      <c r="Q357" s="6"/>
      <c r="R357" s="6"/>
    </row>
    <row r="358" spans="4:18">
      <c r="D358" s="6"/>
      <c r="E358" s="6"/>
      <c r="F358" s="6"/>
      <c r="P358" s="6"/>
      <c r="Q358" s="6"/>
      <c r="R358" s="6"/>
    </row>
    <row r="359" spans="4:18">
      <c r="D359" s="6"/>
      <c r="E359" s="6"/>
      <c r="F359" s="6"/>
      <c r="P359" s="6"/>
      <c r="Q359" s="6"/>
      <c r="R359" s="6"/>
    </row>
    <row r="360" spans="4:18">
      <c r="D360" s="6"/>
      <c r="E360" s="6"/>
      <c r="F360" s="6"/>
      <c r="P360" s="6"/>
      <c r="Q360" s="6"/>
      <c r="R360" s="6"/>
    </row>
    <row r="361" spans="4:18">
      <c r="D361" s="6"/>
      <c r="E361" s="6"/>
      <c r="F361" s="6"/>
      <c r="P361" s="6"/>
      <c r="Q361" s="6"/>
      <c r="R361" s="6"/>
    </row>
    <row r="362" spans="4:18">
      <c r="D362" s="6"/>
      <c r="E362" s="6"/>
      <c r="F362" s="6"/>
      <c r="P362" s="6"/>
      <c r="Q362" s="6"/>
      <c r="R362" s="6"/>
    </row>
    <row r="363" spans="4:18">
      <c r="D363" s="6"/>
      <c r="E363" s="6"/>
      <c r="F363" s="6"/>
      <c r="P363" s="6"/>
      <c r="Q363" s="6"/>
      <c r="R363" s="6"/>
    </row>
    <row r="364" spans="4:18">
      <c r="D364" s="6"/>
      <c r="E364" s="6"/>
      <c r="F364" s="6"/>
      <c r="P364" s="6"/>
      <c r="Q364" s="6"/>
      <c r="R364" s="6"/>
    </row>
    <row r="365" spans="4:18">
      <c r="D365" s="6"/>
      <c r="E365" s="6"/>
      <c r="F365" s="6"/>
      <c r="P365" s="6"/>
      <c r="Q365" s="6"/>
      <c r="R365" s="6"/>
    </row>
    <row r="366" spans="4:18">
      <c r="D366" s="6"/>
      <c r="E366" s="6"/>
      <c r="F366" s="6"/>
      <c r="P366" s="6"/>
      <c r="Q366" s="6"/>
      <c r="R366" s="6"/>
    </row>
    <row r="367" spans="4:18">
      <c r="D367" s="6"/>
      <c r="E367" s="6"/>
      <c r="F367" s="6"/>
      <c r="P367" s="6"/>
      <c r="Q367" s="6"/>
      <c r="R367" s="6"/>
    </row>
    <row r="368" spans="4:18">
      <c r="D368" s="6"/>
      <c r="E368" s="6"/>
      <c r="F368" s="6"/>
      <c r="P368" s="6"/>
      <c r="Q368" s="6"/>
      <c r="R368" s="6"/>
    </row>
    <row r="369" spans="4:18">
      <c r="D369" s="6"/>
      <c r="E369" s="6"/>
      <c r="F369" s="6"/>
      <c r="P369" s="6"/>
      <c r="Q369" s="6"/>
      <c r="R369" s="6"/>
    </row>
    <row r="370" spans="4:18">
      <c r="D370" s="6"/>
      <c r="E370" s="6"/>
      <c r="F370" s="6"/>
      <c r="P370" s="6"/>
      <c r="Q370" s="6"/>
      <c r="R370" s="6"/>
    </row>
    <row r="371" spans="4:18">
      <c r="D371" s="6"/>
      <c r="E371" s="6"/>
      <c r="F371" s="6"/>
      <c r="P371" s="6"/>
      <c r="Q371" s="6"/>
      <c r="R371" s="6"/>
    </row>
    <row r="372" spans="4:18">
      <c r="D372" s="6"/>
      <c r="E372" s="6"/>
      <c r="F372" s="6"/>
      <c r="P372" s="6"/>
      <c r="Q372" s="6"/>
      <c r="R372" s="6"/>
    </row>
    <row r="373" spans="4:18">
      <c r="D373" s="6"/>
      <c r="E373" s="6"/>
      <c r="F373" s="6"/>
      <c r="P373" s="6"/>
      <c r="Q373" s="6"/>
      <c r="R373" s="6"/>
    </row>
    <row r="374" spans="4:18">
      <c r="D374" s="6"/>
      <c r="E374" s="6"/>
      <c r="F374" s="6"/>
      <c r="P374" s="6"/>
      <c r="Q374" s="6"/>
      <c r="R374" s="6"/>
    </row>
    <row r="375" spans="4:18">
      <c r="D375" s="6"/>
      <c r="E375" s="6"/>
      <c r="F375" s="6"/>
      <c r="P375" s="6"/>
      <c r="Q375" s="6"/>
      <c r="R375" s="6"/>
    </row>
    <row r="376" spans="4:18">
      <c r="D376" s="6"/>
      <c r="E376" s="6"/>
      <c r="F376" s="6"/>
      <c r="P376" s="6"/>
      <c r="Q376" s="6"/>
      <c r="R376" s="6"/>
    </row>
    <row r="377" spans="4:18">
      <c r="D377" s="6"/>
      <c r="E377" s="6"/>
      <c r="F377" s="6"/>
      <c r="P377" s="6"/>
      <c r="Q377" s="6"/>
      <c r="R377" s="6"/>
    </row>
    <row r="378" spans="4:18">
      <c r="D378" s="6"/>
      <c r="E378" s="6"/>
      <c r="F378" s="6"/>
      <c r="P378" s="6"/>
      <c r="Q378" s="6"/>
      <c r="R378" s="6"/>
    </row>
    <row r="379" spans="4:18">
      <c r="D379" s="6"/>
      <c r="E379" s="6"/>
      <c r="F379" s="6"/>
      <c r="P379" s="6"/>
      <c r="Q379" s="6"/>
      <c r="R379" s="6"/>
    </row>
    <row r="380" spans="4:18">
      <c r="D380" s="6"/>
      <c r="E380" s="6"/>
      <c r="F380" s="6"/>
      <c r="P380" s="6"/>
      <c r="Q380" s="6"/>
      <c r="R380" s="6"/>
    </row>
    <row r="381" spans="4:18">
      <c r="D381" s="6"/>
      <c r="E381" s="6"/>
      <c r="F381" s="6"/>
      <c r="P381" s="6"/>
      <c r="Q381" s="6"/>
      <c r="R381" s="6"/>
    </row>
    <row r="382" spans="4:18">
      <c r="D382" s="6"/>
      <c r="E382" s="6"/>
      <c r="F382" s="6"/>
      <c r="P382" s="6"/>
      <c r="Q382" s="6"/>
      <c r="R382" s="6"/>
    </row>
    <row r="383" spans="4:18">
      <c r="D383" s="6"/>
      <c r="E383" s="6"/>
      <c r="F383" s="6"/>
      <c r="P383" s="6"/>
      <c r="Q383" s="6"/>
      <c r="R383" s="6"/>
    </row>
    <row r="384" spans="4:18">
      <c r="D384" s="6"/>
      <c r="E384" s="6"/>
      <c r="F384" s="6"/>
      <c r="P384" s="6"/>
      <c r="Q384" s="6"/>
      <c r="R384" s="6"/>
    </row>
    <row r="385" spans="4:18">
      <c r="D385" s="6"/>
      <c r="E385" s="6"/>
      <c r="F385" s="6"/>
      <c r="P385" s="6"/>
      <c r="Q385" s="6"/>
      <c r="R385" s="6"/>
    </row>
    <row r="386" spans="4:18">
      <c r="D386" s="6"/>
      <c r="E386" s="6"/>
      <c r="F386" s="6"/>
      <c r="P386" s="6"/>
      <c r="Q386" s="6"/>
      <c r="R386" s="6"/>
    </row>
    <row r="387" spans="4:18">
      <c r="D387" s="6"/>
      <c r="E387" s="6"/>
      <c r="F387" s="6"/>
      <c r="P387" s="6"/>
      <c r="Q387" s="6"/>
      <c r="R387" s="6"/>
    </row>
    <row r="388" spans="4:18">
      <c r="D388" s="6"/>
      <c r="E388" s="6"/>
      <c r="F388" s="6"/>
      <c r="P388" s="6"/>
      <c r="Q388" s="6"/>
      <c r="R388" s="6"/>
    </row>
    <row r="389" spans="4:18">
      <c r="D389" s="6"/>
      <c r="E389" s="6"/>
      <c r="F389" s="6"/>
      <c r="P389" s="6"/>
      <c r="Q389" s="6"/>
      <c r="R389" s="6"/>
    </row>
    <row r="390" spans="4:18">
      <c r="D390" s="6"/>
      <c r="E390" s="6"/>
      <c r="F390" s="6"/>
      <c r="P390" s="6"/>
      <c r="Q390" s="6"/>
      <c r="R390" s="6"/>
    </row>
    <row r="391" spans="4:18">
      <c r="D391" s="6"/>
      <c r="E391" s="6"/>
      <c r="F391" s="6"/>
      <c r="P391" s="6"/>
      <c r="Q391" s="6"/>
      <c r="R391" s="6"/>
    </row>
    <row r="392" spans="4:18">
      <c r="D392" s="6"/>
      <c r="E392" s="6"/>
      <c r="F392" s="6"/>
      <c r="P392" s="6"/>
      <c r="Q392" s="6"/>
      <c r="R392" s="6"/>
    </row>
    <row r="393" spans="4:18">
      <c r="D393" s="6"/>
      <c r="E393" s="6"/>
      <c r="F393" s="6"/>
      <c r="P393" s="6"/>
      <c r="Q393" s="6"/>
      <c r="R393" s="6"/>
    </row>
    <row r="394" spans="4:18">
      <c r="D394" s="6"/>
      <c r="E394" s="6"/>
      <c r="F394" s="6"/>
      <c r="P394" s="6"/>
      <c r="Q394" s="6"/>
      <c r="R394" s="6"/>
    </row>
    <row r="395" spans="4:18">
      <c r="D395" s="6"/>
      <c r="E395" s="6"/>
      <c r="F395" s="6"/>
      <c r="P395" s="6"/>
      <c r="Q395" s="6"/>
      <c r="R395" s="6"/>
    </row>
    <row r="396" spans="4:18">
      <c r="D396" s="6"/>
      <c r="E396" s="6"/>
      <c r="F396" s="6"/>
      <c r="P396" s="6"/>
      <c r="Q396" s="6"/>
      <c r="R396" s="6"/>
    </row>
    <row r="397" spans="4:18">
      <c r="D397" s="6"/>
      <c r="E397" s="6"/>
      <c r="F397" s="6"/>
      <c r="P397" s="6"/>
      <c r="Q397" s="6"/>
      <c r="R397" s="6"/>
    </row>
    <row r="398" spans="4:18">
      <c r="D398" s="6"/>
      <c r="E398" s="6"/>
      <c r="F398" s="6"/>
      <c r="P398" s="6"/>
      <c r="Q398" s="6"/>
      <c r="R398" s="6"/>
    </row>
    <row r="399" spans="4:18">
      <c r="D399" s="6"/>
      <c r="E399" s="6"/>
      <c r="F399" s="6"/>
      <c r="P399" s="6"/>
      <c r="Q399" s="6"/>
      <c r="R399" s="6"/>
    </row>
    <row r="400" spans="4:18">
      <c r="D400" s="6"/>
      <c r="E400" s="6"/>
      <c r="F400" s="6"/>
      <c r="P400" s="6"/>
      <c r="Q400" s="6"/>
      <c r="R400" s="6"/>
    </row>
    <row r="401" spans="4:18">
      <c r="D401" s="6"/>
      <c r="E401" s="6"/>
      <c r="F401" s="6"/>
      <c r="P401" s="6"/>
      <c r="Q401" s="6"/>
      <c r="R401" s="6"/>
    </row>
    <row r="402" spans="4:18">
      <c r="D402" s="6"/>
      <c r="E402" s="6"/>
      <c r="F402" s="6"/>
      <c r="P402" s="6"/>
      <c r="Q402" s="6"/>
      <c r="R402" s="6"/>
    </row>
    <row r="403" spans="4:18">
      <c r="D403" s="6"/>
      <c r="E403" s="6"/>
      <c r="F403" s="6"/>
      <c r="P403" s="6"/>
      <c r="Q403" s="6"/>
      <c r="R403" s="6"/>
    </row>
    <row r="404" spans="4:18">
      <c r="D404" s="6"/>
      <c r="E404" s="6"/>
      <c r="F404" s="6"/>
      <c r="P404" s="6"/>
      <c r="Q404" s="6"/>
      <c r="R404" s="6"/>
    </row>
    <row r="405" spans="4:18">
      <c r="D405" s="6"/>
      <c r="E405" s="6"/>
      <c r="F405" s="6"/>
      <c r="P405" s="6"/>
      <c r="Q405" s="6"/>
      <c r="R405" s="6"/>
    </row>
    <row r="406" spans="4:18">
      <c r="D406" s="6"/>
      <c r="E406" s="6"/>
      <c r="F406" s="6"/>
      <c r="P406" s="6"/>
      <c r="Q406" s="6"/>
      <c r="R406" s="6"/>
    </row>
    <row r="407" spans="4:18">
      <c r="D407" s="6"/>
      <c r="E407" s="6"/>
      <c r="F407" s="6"/>
      <c r="P407" s="6"/>
      <c r="Q407" s="6"/>
      <c r="R407" s="6"/>
    </row>
    <row r="408" spans="4:18">
      <c r="D408" s="6"/>
      <c r="E408" s="6"/>
      <c r="F408" s="6"/>
      <c r="P408" s="6"/>
      <c r="Q408" s="6"/>
      <c r="R408" s="6"/>
    </row>
    <row r="409" spans="4:18">
      <c r="D409" s="6"/>
      <c r="E409" s="6"/>
      <c r="F409" s="6"/>
      <c r="P409" s="6"/>
      <c r="Q409" s="6"/>
      <c r="R409" s="6"/>
    </row>
    <row r="410" spans="4:18">
      <c r="D410" s="6"/>
      <c r="E410" s="6"/>
      <c r="F410" s="6"/>
      <c r="P410" s="6"/>
      <c r="Q410" s="6"/>
      <c r="R410" s="6"/>
    </row>
    <row r="411" spans="4:18">
      <c r="D411" s="6"/>
      <c r="E411" s="6"/>
      <c r="F411" s="6"/>
      <c r="P411" s="6"/>
      <c r="Q411" s="6"/>
      <c r="R411" s="6"/>
    </row>
    <row r="412" spans="4:18">
      <c r="D412" s="6"/>
      <c r="E412" s="6"/>
      <c r="F412" s="6"/>
      <c r="P412" s="6"/>
      <c r="Q412" s="6"/>
      <c r="R412" s="6"/>
    </row>
    <row r="413" spans="4:18">
      <c r="D413" s="6"/>
      <c r="E413" s="6"/>
      <c r="F413" s="6"/>
      <c r="P413" s="6"/>
      <c r="Q413" s="6"/>
      <c r="R413" s="6"/>
    </row>
    <row r="414" spans="4:18">
      <c r="D414" s="6"/>
      <c r="E414" s="6"/>
      <c r="F414" s="6"/>
      <c r="P414" s="6"/>
      <c r="Q414" s="6"/>
      <c r="R414" s="6"/>
    </row>
    <row r="415" spans="4:18">
      <c r="D415" s="6"/>
      <c r="E415" s="6"/>
      <c r="F415" s="6"/>
      <c r="P415" s="6"/>
      <c r="Q415" s="6"/>
      <c r="R415" s="6"/>
    </row>
    <row r="416" spans="4:18">
      <c r="D416" s="6"/>
      <c r="E416" s="6"/>
      <c r="F416" s="6"/>
      <c r="P416" s="6"/>
      <c r="Q416" s="6"/>
      <c r="R416" s="6"/>
    </row>
    <row r="417" spans="4:18">
      <c r="D417" s="6"/>
      <c r="E417" s="6"/>
      <c r="F417" s="6"/>
      <c r="P417" s="6"/>
      <c r="Q417" s="6"/>
      <c r="R417" s="6"/>
    </row>
    <row r="418" spans="4:18">
      <c r="D418" s="6"/>
      <c r="E418" s="6"/>
      <c r="F418" s="6"/>
      <c r="P418" s="6"/>
      <c r="Q418" s="6"/>
      <c r="R418" s="6"/>
    </row>
    <row r="419" spans="4:18">
      <c r="D419" s="6"/>
      <c r="E419" s="6"/>
      <c r="F419" s="6"/>
      <c r="P419" s="6"/>
      <c r="Q419" s="6"/>
      <c r="R419" s="6"/>
    </row>
    <row r="420" spans="4:18">
      <c r="D420" s="6"/>
      <c r="E420" s="6"/>
      <c r="F420" s="6"/>
      <c r="P420" s="6"/>
      <c r="Q420" s="6"/>
      <c r="R420" s="6"/>
    </row>
    <row r="421" spans="4:18">
      <c r="D421" s="6"/>
      <c r="E421" s="6"/>
      <c r="F421" s="6"/>
      <c r="P421" s="6"/>
      <c r="Q421" s="6"/>
      <c r="R421" s="6"/>
    </row>
    <row r="422" spans="4:18">
      <c r="D422" s="6"/>
      <c r="E422" s="6"/>
      <c r="F422" s="6"/>
      <c r="P422" s="6"/>
      <c r="Q422" s="6"/>
      <c r="R422" s="6"/>
    </row>
    <row r="423" spans="4:18">
      <c r="D423" s="6"/>
      <c r="E423" s="6"/>
      <c r="F423" s="6"/>
      <c r="P423" s="6"/>
      <c r="Q423" s="6"/>
      <c r="R423" s="6"/>
    </row>
    <row r="424" spans="4:18">
      <c r="D424" s="6"/>
      <c r="E424" s="6"/>
      <c r="F424" s="6"/>
      <c r="P424" s="6"/>
      <c r="Q424" s="6"/>
      <c r="R424" s="6"/>
    </row>
    <row r="425" spans="4:18">
      <c r="D425" s="6"/>
      <c r="E425" s="6"/>
      <c r="F425" s="6"/>
      <c r="P425" s="6"/>
      <c r="Q425" s="6"/>
      <c r="R425" s="6"/>
    </row>
    <row r="426" spans="4:18">
      <c r="D426" s="6"/>
      <c r="E426" s="6"/>
      <c r="F426" s="6"/>
      <c r="P426" s="6"/>
      <c r="Q426" s="6"/>
      <c r="R426" s="6"/>
    </row>
    <row r="427" spans="4:18">
      <c r="D427" s="6"/>
      <c r="E427" s="6"/>
      <c r="F427" s="6"/>
      <c r="P427" s="6"/>
      <c r="Q427" s="6"/>
      <c r="R427" s="6"/>
    </row>
    <row r="428" spans="4:18">
      <c r="D428" s="6"/>
      <c r="E428" s="6"/>
      <c r="F428" s="6"/>
      <c r="P428" s="6"/>
      <c r="Q428" s="6"/>
      <c r="R428" s="6"/>
    </row>
    <row r="429" spans="4:18">
      <c r="D429" s="6"/>
      <c r="E429" s="6"/>
      <c r="F429" s="6"/>
      <c r="P429" s="6"/>
      <c r="Q429" s="6"/>
      <c r="R429" s="6"/>
    </row>
    <row r="430" spans="4:18">
      <c r="D430" s="6"/>
      <c r="E430" s="6"/>
      <c r="F430" s="6"/>
      <c r="P430" s="6"/>
      <c r="Q430" s="6"/>
      <c r="R430" s="6"/>
    </row>
    <row r="431" spans="4:18">
      <c r="D431" s="6"/>
      <c r="E431" s="6"/>
      <c r="F431" s="6"/>
      <c r="P431" s="6"/>
      <c r="Q431" s="6"/>
      <c r="R431" s="6"/>
    </row>
    <row r="432" spans="4:18">
      <c r="D432" s="6"/>
      <c r="E432" s="6"/>
      <c r="F432" s="6"/>
      <c r="P432" s="6"/>
      <c r="Q432" s="6"/>
      <c r="R432" s="6"/>
    </row>
    <row r="433" spans="4:18">
      <c r="D433" s="6"/>
      <c r="E433" s="6"/>
      <c r="F433" s="6"/>
      <c r="P433" s="6"/>
      <c r="Q433" s="6"/>
      <c r="R433" s="6"/>
    </row>
    <row r="434" spans="4:18">
      <c r="D434" s="6"/>
      <c r="E434" s="6"/>
      <c r="F434" s="6"/>
      <c r="P434" s="6"/>
      <c r="Q434" s="6"/>
      <c r="R434" s="6"/>
    </row>
    <row r="435" spans="4:18">
      <c r="D435" s="6"/>
      <c r="E435" s="6"/>
      <c r="F435" s="6"/>
      <c r="P435" s="6"/>
      <c r="Q435" s="6"/>
      <c r="R435" s="6"/>
    </row>
    <row r="436" spans="4:18">
      <c r="D436" s="6"/>
      <c r="E436" s="6"/>
      <c r="F436" s="6"/>
      <c r="P436" s="6"/>
      <c r="Q436" s="6"/>
      <c r="R436" s="6"/>
    </row>
    <row r="437" spans="4:18">
      <c r="D437" s="6"/>
      <c r="E437" s="6"/>
      <c r="F437" s="6"/>
      <c r="P437" s="6"/>
      <c r="Q437" s="6"/>
      <c r="R437" s="6"/>
    </row>
    <row r="438" spans="4:18">
      <c r="D438" s="6"/>
      <c r="E438" s="6"/>
      <c r="F438" s="6"/>
      <c r="P438" s="6"/>
      <c r="Q438" s="6"/>
      <c r="R438" s="6"/>
    </row>
    <row r="439" spans="4:18">
      <c r="D439" s="6"/>
      <c r="E439" s="6"/>
      <c r="F439" s="6"/>
      <c r="P439" s="6"/>
      <c r="Q439" s="6"/>
      <c r="R439" s="6"/>
    </row>
    <row r="440" spans="4:18">
      <c r="D440" s="6"/>
      <c r="E440" s="6"/>
      <c r="F440" s="6"/>
      <c r="P440" s="6"/>
      <c r="Q440" s="6"/>
      <c r="R440" s="6"/>
    </row>
    <row r="441" spans="4:18">
      <c r="D441" s="6"/>
      <c r="E441" s="6"/>
      <c r="F441" s="6"/>
      <c r="P441" s="6"/>
      <c r="Q441" s="6"/>
      <c r="R441" s="6"/>
    </row>
    <row r="442" spans="4:18">
      <c r="D442" s="6"/>
      <c r="E442" s="6"/>
      <c r="F442" s="6"/>
      <c r="P442" s="6"/>
      <c r="Q442" s="6"/>
      <c r="R442" s="6"/>
    </row>
    <row r="443" spans="4:18">
      <c r="D443" s="6"/>
      <c r="E443" s="6"/>
      <c r="F443" s="6"/>
      <c r="P443" s="6"/>
      <c r="Q443" s="6"/>
      <c r="R443" s="6"/>
    </row>
    <row r="444" spans="4:18">
      <c r="D444" s="6"/>
      <c r="E444" s="6"/>
      <c r="F444" s="6"/>
      <c r="P444" s="6"/>
      <c r="Q444" s="6"/>
      <c r="R444" s="6"/>
    </row>
    <row r="445" spans="4:18">
      <c r="D445" s="6"/>
      <c r="E445" s="6"/>
      <c r="F445" s="6"/>
      <c r="P445" s="6"/>
      <c r="Q445" s="6"/>
      <c r="R445" s="6"/>
    </row>
    <row r="446" spans="4:18">
      <c r="D446" s="6"/>
      <c r="E446" s="6"/>
      <c r="F446" s="6"/>
      <c r="P446" s="6"/>
      <c r="Q446" s="6"/>
      <c r="R446" s="6"/>
    </row>
    <row r="447" spans="4:18">
      <c r="D447" s="6"/>
      <c r="E447" s="6"/>
      <c r="F447" s="6"/>
      <c r="P447" s="6"/>
      <c r="Q447" s="6"/>
      <c r="R447" s="6"/>
    </row>
    <row r="448" spans="4:18">
      <c r="D448" s="6"/>
      <c r="E448" s="6"/>
      <c r="F448" s="6"/>
      <c r="P448" s="6"/>
      <c r="Q448" s="6"/>
      <c r="R448" s="6"/>
    </row>
    <row r="449" spans="4:18">
      <c r="D449" s="6"/>
      <c r="E449" s="6"/>
      <c r="F449" s="6"/>
      <c r="P449" s="6"/>
      <c r="Q449" s="6"/>
      <c r="R449" s="6"/>
    </row>
    <row r="450" spans="4:18">
      <c r="D450" s="6"/>
      <c r="E450" s="6"/>
      <c r="F450" s="6"/>
      <c r="P450" s="6"/>
      <c r="Q450" s="6"/>
      <c r="R450" s="6"/>
    </row>
    <row r="451" spans="4:18">
      <c r="D451" s="6"/>
      <c r="E451" s="6"/>
      <c r="F451" s="6"/>
      <c r="P451" s="6"/>
      <c r="Q451" s="6"/>
      <c r="R451" s="6"/>
    </row>
    <row r="452" spans="4:18">
      <c r="D452" s="6"/>
      <c r="E452" s="6"/>
      <c r="F452" s="6"/>
      <c r="P452" s="6"/>
      <c r="Q452" s="6"/>
      <c r="R452" s="6"/>
    </row>
    <row r="453" spans="4:18">
      <c r="D453" s="6"/>
      <c r="E453" s="6"/>
      <c r="F453" s="6"/>
      <c r="P453" s="6"/>
      <c r="Q453" s="6"/>
      <c r="R453" s="6"/>
    </row>
    <row r="454" spans="4:18">
      <c r="D454" s="6"/>
      <c r="E454" s="6"/>
      <c r="F454" s="6"/>
      <c r="P454" s="6"/>
      <c r="Q454" s="6"/>
      <c r="R454" s="6"/>
    </row>
    <row r="455" spans="4:18">
      <c r="D455" s="6"/>
      <c r="E455" s="6"/>
      <c r="F455" s="6"/>
      <c r="P455" s="6"/>
      <c r="Q455" s="6"/>
      <c r="R455" s="6"/>
    </row>
    <row r="456" spans="4:18">
      <c r="D456" s="6"/>
      <c r="E456" s="6"/>
      <c r="F456" s="6"/>
      <c r="P456" s="6"/>
      <c r="Q456" s="6"/>
      <c r="R456" s="6"/>
    </row>
    <row r="457" spans="4:18">
      <c r="D457" s="6"/>
      <c r="E457" s="6"/>
      <c r="F457" s="6"/>
      <c r="P457" s="6"/>
      <c r="Q457" s="6"/>
      <c r="R457" s="6"/>
    </row>
    <row r="458" spans="4:18">
      <c r="D458" s="6"/>
      <c r="E458" s="6"/>
      <c r="F458" s="6"/>
      <c r="P458" s="6"/>
      <c r="Q458" s="6"/>
      <c r="R458" s="6"/>
    </row>
    <row r="459" spans="4:18">
      <c r="D459" s="6"/>
      <c r="E459" s="6"/>
      <c r="F459" s="6"/>
      <c r="P459" s="6"/>
      <c r="Q459" s="6"/>
      <c r="R459" s="6"/>
    </row>
    <row r="460" spans="4:18">
      <c r="D460" s="6"/>
      <c r="E460" s="6"/>
      <c r="F460" s="6"/>
      <c r="P460" s="6"/>
      <c r="Q460" s="6"/>
      <c r="R460" s="6"/>
    </row>
    <row r="461" spans="4:18">
      <c r="D461" s="6"/>
      <c r="E461" s="6"/>
      <c r="F461" s="6"/>
      <c r="P461" s="6"/>
      <c r="Q461" s="6"/>
      <c r="R461" s="6"/>
    </row>
    <row r="462" spans="4:18">
      <c r="D462" s="6"/>
      <c r="E462" s="6"/>
      <c r="F462" s="6"/>
      <c r="P462" s="6"/>
      <c r="Q462" s="6"/>
      <c r="R462" s="6"/>
    </row>
    <row r="463" spans="4:18">
      <c r="D463" s="6"/>
      <c r="E463" s="6"/>
      <c r="F463" s="6"/>
      <c r="P463" s="6"/>
      <c r="Q463" s="6"/>
      <c r="R463" s="6"/>
    </row>
    <row r="464" spans="4:18">
      <c r="D464" s="6"/>
      <c r="E464" s="6"/>
      <c r="F464" s="6"/>
      <c r="P464" s="6"/>
      <c r="Q464" s="6"/>
      <c r="R464" s="6"/>
    </row>
    <row r="465" spans="4:18">
      <c r="D465" s="6"/>
      <c r="E465" s="6"/>
      <c r="F465" s="6"/>
      <c r="P465" s="6"/>
      <c r="Q465" s="6"/>
      <c r="R465" s="6"/>
    </row>
    <row r="466" spans="4:18">
      <c r="D466" s="6"/>
      <c r="E466" s="6"/>
      <c r="F466" s="6"/>
      <c r="P466" s="6"/>
      <c r="Q466" s="6"/>
      <c r="R466" s="6"/>
    </row>
    <row r="467" spans="4:18">
      <c r="D467" s="6"/>
      <c r="E467" s="6"/>
      <c r="F467" s="6"/>
      <c r="P467" s="6"/>
      <c r="Q467" s="6"/>
      <c r="R467" s="6"/>
    </row>
    <row r="468" spans="4:18">
      <c r="D468" s="6"/>
      <c r="E468" s="6"/>
      <c r="F468" s="6"/>
      <c r="P468" s="6"/>
      <c r="Q468" s="6"/>
      <c r="R468" s="6"/>
    </row>
    <row r="469" spans="4:18">
      <c r="D469" s="6"/>
      <c r="E469" s="6"/>
      <c r="F469" s="6"/>
      <c r="P469" s="6"/>
      <c r="Q469" s="6"/>
      <c r="R469" s="6"/>
    </row>
    <row r="470" spans="4:18">
      <c r="D470" s="6"/>
      <c r="E470" s="6"/>
      <c r="F470" s="6"/>
      <c r="P470" s="6"/>
      <c r="Q470" s="6"/>
      <c r="R470" s="6"/>
    </row>
    <row r="471" spans="4:18">
      <c r="D471" s="6"/>
      <c r="E471" s="6"/>
      <c r="F471" s="6"/>
      <c r="P471" s="6"/>
      <c r="Q471" s="6"/>
      <c r="R471" s="6"/>
    </row>
    <row r="472" spans="4:18">
      <c r="D472" s="6"/>
      <c r="E472" s="6"/>
      <c r="F472" s="6"/>
      <c r="P472" s="6"/>
      <c r="Q472" s="6"/>
      <c r="R472" s="6"/>
    </row>
    <row r="473" spans="4:18">
      <c r="D473" s="6"/>
      <c r="E473" s="6"/>
      <c r="F473" s="6"/>
      <c r="P473" s="6"/>
      <c r="Q473" s="6"/>
      <c r="R473" s="6"/>
    </row>
    <row r="474" spans="4:18">
      <c r="D474" s="6"/>
      <c r="E474" s="6"/>
      <c r="F474" s="6"/>
      <c r="P474" s="6"/>
      <c r="Q474" s="6"/>
      <c r="R474" s="6"/>
    </row>
    <row r="475" spans="4:18">
      <c r="D475" s="6"/>
      <c r="E475" s="6"/>
      <c r="F475" s="6"/>
      <c r="P475" s="6"/>
      <c r="Q475" s="6"/>
      <c r="R475" s="6"/>
    </row>
    <row r="476" spans="4:18">
      <c r="D476" s="6"/>
      <c r="E476" s="6"/>
      <c r="F476" s="6"/>
      <c r="P476" s="6"/>
      <c r="Q476" s="6"/>
      <c r="R476" s="6"/>
    </row>
    <row r="477" spans="4:18">
      <c r="D477" s="6"/>
      <c r="E477" s="6"/>
      <c r="F477" s="6"/>
      <c r="P477" s="6"/>
      <c r="Q477" s="6"/>
      <c r="R477" s="6"/>
    </row>
    <row r="478" spans="4:18">
      <c r="D478" s="6"/>
      <c r="E478" s="6"/>
      <c r="F478" s="6"/>
      <c r="P478" s="6"/>
      <c r="Q478" s="6"/>
      <c r="R478" s="6"/>
    </row>
    <row r="479" spans="4:18">
      <c r="D479" s="6"/>
      <c r="E479" s="6"/>
      <c r="F479" s="6"/>
      <c r="P479" s="6"/>
      <c r="Q479" s="6"/>
      <c r="R479" s="6"/>
    </row>
    <row r="480" spans="4:18">
      <c r="D480" s="6"/>
      <c r="E480" s="6"/>
      <c r="F480" s="6"/>
      <c r="P480" s="6"/>
      <c r="Q480" s="6"/>
      <c r="R480" s="6"/>
    </row>
    <row r="481" spans="4:18">
      <c r="D481" s="6"/>
      <c r="E481" s="6"/>
      <c r="F481" s="6"/>
      <c r="P481" s="6"/>
      <c r="Q481" s="6"/>
      <c r="R481" s="6"/>
    </row>
    <row r="482" spans="4:18">
      <c r="D482" s="6"/>
      <c r="E482" s="6"/>
      <c r="F482" s="6"/>
      <c r="P482" s="6"/>
      <c r="Q482" s="6"/>
      <c r="R482" s="6"/>
    </row>
    <row r="483" spans="4:18">
      <c r="D483" s="6"/>
      <c r="E483" s="6"/>
      <c r="F483" s="6"/>
      <c r="P483" s="6"/>
      <c r="Q483" s="6"/>
      <c r="R483" s="6"/>
    </row>
    <row r="484" spans="4:18">
      <c r="D484" s="6"/>
      <c r="E484" s="6"/>
      <c r="F484" s="6"/>
      <c r="P484" s="6"/>
      <c r="Q484" s="6"/>
      <c r="R484" s="6"/>
    </row>
    <row r="485" spans="4:18">
      <c r="D485" s="6"/>
      <c r="E485" s="6"/>
      <c r="F485" s="6"/>
      <c r="P485" s="6"/>
      <c r="Q485" s="6"/>
      <c r="R485" s="6"/>
    </row>
    <row r="486" spans="4:18">
      <c r="D486" s="6"/>
      <c r="E486" s="6"/>
      <c r="F486" s="6"/>
      <c r="P486" s="6"/>
      <c r="Q486" s="6"/>
      <c r="R486" s="6"/>
    </row>
    <row r="487" spans="4:18">
      <c r="D487" s="6"/>
      <c r="E487" s="6"/>
      <c r="F487" s="6"/>
      <c r="P487" s="6"/>
      <c r="Q487" s="6"/>
      <c r="R487" s="6"/>
    </row>
    <row r="488" spans="4:18">
      <c r="D488" s="6"/>
      <c r="E488" s="6"/>
      <c r="F488" s="6"/>
      <c r="P488" s="6"/>
      <c r="Q488" s="6"/>
      <c r="R488" s="6"/>
    </row>
    <row r="489" spans="4:18">
      <c r="D489" s="6"/>
      <c r="E489" s="6"/>
      <c r="F489" s="6"/>
      <c r="P489" s="6"/>
      <c r="Q489" s="6"/>
      <c r="R489" s="6"/>
    </row>
    <row r="490" spans="4:18">
      <c r="D490" s="6"/>
      <c r="E490" s="6"/>
      <c r="F490" s="6"/>
      <c r="P490" s="6"/>
      <c r="Q490" s="6"/>
      <c r="R490" s="6"/>
    </row>
    <row r="491" spans="4:18">
      <c r="D491" s="6"/>
      <c r="E491" s="6"/>
      <c r="F491" s="6"/>
      <c r="P491" s="6"/>
      <c r="Q491" s="6"/>
      <c r="R491" s="6"/>
    </row>
    <row r="492" spans="4:18">
      <c r="D492" s="6"/>
      <c r="E492" s="6"/>
      <c r="F492" s="6"/>
      <c r="P492" s="6"/>
      <c r="Q492" s="6"/>
      <c r="R492" s="6"/>
    </row>
    <row r="493" spans="4:18">
      <c r="D493" s="6"/>
      <c r="E493" s="6"/>
      <c r="F493" s="6"/>
      <c r="P493" s="6"/>
      <c r="Q493" s="6"/>
      <c r="R493" s="6"/>
    </row>
    <row r="494" spans="4:18">
      <c r="D494" s="6"/>
      <c r="E494" s="6"/>
      <c r="F494" s="6"/>
      <c r="P494" s="6"/>
      <c r="Q494" s="6"/>
      <c r="R494" s="6"/>
    </row>
    <row r="495" spans="4:18">
      <c r="D495" s="6"/>
      <c r="E495" s="6"/>
      <c r="F495" s="6"/>
      <c r="P495" s="6"/>
      <c r="Q495" s="6"/>
      <c r="R495" s="6"/>
    </row>
    <row r="496" spans="4:18">
      <c r="D496" s="6"/>
      <c r="E496" s="6"/>
      <c r="F496" s="6"/>
      <c r="P496" s="6"/>
      <c r="Q496" s="6"/>
      <c r="R496" s="6"/>
    </row>
    <row r="497" spans="4:18">
      <c r="D497" s="6"/>
      <c r="E497" s="6"/>
      <c r="F497" s="6"/>
      <c r="P497" s="6"/>
      <c r="Q497" s="6"/>
      <c r="R497" s="6"/>
    </row>
    <row r="498" spans="4:18">
      <c r="D498" s="6"/>
      <c r="E498" s="6"/>
      <c r="F498" s="6"/>
      <c r="P498" s="6"/>
      <c r="Q498" s="6"/>
      <c r="R498" s="6"/>
    </row>
    <row r="499" spans="4:18">
      <c r="D499" s="6"/>
      <c r="E499" s="6"/>
      <c r="F499" s="6"/>
      <c r="P499" s="6"/>
      <c r="Q499" s="6"/>
      <c r="R499" s="6"/>
    </row>
    <row r="500" spans="4:18">
      <c r="D500" s="6"/>
      <c r="E500" s="6"/>
      <c r="F500" s="6"/>
      <c r="P500" s="6"/>
      <c r="Q500" s="6"/>
      <c r="R500" s="6"/>
    </row>
    <row r="501" spans="4:18">
      <c r="D501" s="6"/>
      <c r="E501" s="6"/>
      <c r="F501" s="6"/>
      <c r="P501" s="6"/>
      <c r="Q501" s="6"/>
      <c r="R501" s="6"/>
    </row>
    <row r="502" spans="4:18">
      <c r="D502" s="6"/>
      <c r="E502" s="6"/>
      <c r="F502" s="6"/>
      <c r="P502" s="6"/>
      <c r="Q502" s="6"/>
      <c r="R502" s="6"/>
    </row>
    <row r="503" spans="4:18">
      <c r="D503" s="6"/>
      <c r="E503" s="6"/>
      <c r="F503" s="6"/>
      <c r="P503" s="6"/>
      <c r="Q503" s="6"/>
      <c r="R503" s="6"/>
    </row>
    <row r="504" spans="4:18">
      <c r="D504" s="6"/>
      <c r="E504" s="6"/>
      <c r="F504" s="6"/>
      <c r="P504" s="6"/>
      <c r="Q504" s="6"/>
      <c r="R504" s="6"/>
    </row>
    <row r="505" spans="4:18">
      <c r="D505" s="6"/>
      <c r="E505" s="6"/>
      <c r="F505" s="6"/>
      <c r="P505" s="6"/>
      <c r="Q505" s="6"/>
      <c r="R505" s="6"/>
    </row>
    <row r="506" spans="4:18">
      <c r="D506" s="6"/>
      <c r="E506" s="6"/>
      <c r="F506" s="6"/>
      <c r="P506" s="6"/>
      <c r="Q506" s="6"/>
      <c r="R506" s="6"/>
    </row>
    <row r="507" spans="4:18">
      <c r="D507" s="6"/>
      <c r="E507" s="6"/>
      <c r="F507" s="6"/>
      <c r="P507" s="6"/>
      <c r="Q507" s="6"/>
      <c r="R507" s="6"/>
    </row>
    <row r="508" spans="4:18">
      <c r="D508" s="6"/>
      <c r="E508" s="6"/>
      <c r="F508" s="6"/>
      <c r="P508" s="6"/>
      <c r="Q508" s="6"/>
      <c r="R508" s="6"/>
    </row>
    <row r="509" spans="4:18">
      <c r="D509" s="6"/>
      <c r="E509" s="6"/>
      <c r="F509" s="6"/>
      <c r="P509" s="6"/>
      <c r="Q509" s="6"/>
      <c r="R509" s="6"/>
    </row>
    <row r="510" spans="4:18">
      <c r="D510" s="6"/>
      <c r="E510" s="6"/>
      <c r="F510" s="6"/>
      <c r="P510" s="6"/>
      <c r="Q510" s="6"/>
      <c r="R510" s="6"/>
    </row>
    <row r="511" spans="4:18">
      <c r="D511" s="6"/>
      <c r="E511" s="6"/>
      <c r="F511" s="6"/>
      <c r="P511" s="6"/>
      <c r="Q511" s="6"/>
      <c r="R511" s="6"/>
    </row>
    <row r="512" spans="4:18">
      <c r="D512" s="6"/>
      <c r="E512" s="6"/>
      <c r="F512" s="6"/>
      <c r="P512" s="6"/>
      <c r="Q512" s="6"/>
      <c r="R512" s="6"/>
    </row>
    <row r="513" spans="4:18">
      <c r="D513" s="6"/>
      <c r="E513" s="6"/>
      <c r="F513" s="6"/>
      <c r="P513" s="6"/>
      <c r="Q513" s="6"/>
      <c r="R513" s="6"/>
    </row>
    <row r="514" spans="4:18">
      <c r="D514" s="6"/>
      <c r="E514" s="6"/>
      <c r="F514" s="6"/>
      <c r="P514" s="6"/>
      <c r="Q514" s="6"/>
      <c r="R514" s="6"/>
    </row>
    <row r="515" spans="4:18">
      <c r="D515" s="6"/>
      <c r="E515" s="6"/>
      <c r="F515" s="6"/>
      <c r="P515" s="6"/>
      <c r="Q515" s="6"/>
      <c r="R515" s="6"/>
    </row>
    <row r="516" spans="4:18">
      <c r="D516" s="6"/>
      <c r="E516" s="6"/>
      <c r="F516" s="6"/>
      <c r="P516" s="6"/>
      <c r="Q516" s="6"/>
      <c r="R516" s="6"/>
    </row>
    <row r="517" spans="4:18">
      <c r="D517" s="6"/>
      <c r="E517" s="6"/>
      <c r="F517" s="6"/>
      <c r="P517" s="6"/>
      <c r="Q517" s="6"/>
      <c r="R517" s="6"/>
    </row>
    <row r="518" spans="4:18">
      <c r="D518" s="6"/>
      <c r="E518" s="6"/>
      <c r="F518" s="6"/>
      <c r="P518" s="6"/>
      <c r="Q518" s="6"/>
      <c r="R518" s="6"/>
    </row>
    <row r="519" spans="4:18">
      <c r="D519" s="6"/>
      <c r="E519" s="6"/>
      <c r="F519" s="6"/>
      <c r="P519" s="6"/>
      <c r="Q519" s="6"/>
      <c r="R519" s="6"/>
    </row>
    <row r="520" spans="4:18">
      <c r="D520" s="6"/>
      <c r="E520" s="6"/>
      <c r="F520" s="6"/>
      <c r="P520" s="6"/>
      <c r="Q520" s="6"/>
      <c r="R520" s="6"/>
    </row>
    <row r="521" spans="4:18">
      <c r="D521" s="6"/>
      <c r="E521" s="6"/>
      <c r="F521" s="6"/>
      <c r="P521" s="6"/>
      <c r="Q521" s="6"/>
      <c r="R521" s="6"/>
    </row>
    <row r="522" spans="4:18">
      <c r="D522" s="6"/>
      <c r="E522" s="6"/>
      <c r="F522" s="6"/>
      <c r="P522" s="6"/>
      <c r="Q522" s="6"/>
      <c r="R522" s="6"/>
    </row>
    <row r="523" spans="4:18">
      <c r="D523" s="6"/>
      <c r="E523" s="6"/>
      <c r="F523" s="6"/>
      <c r="P523" s="6"/>
      <c r="Q523" s="6"/>
      <c r="R523" s="6"/>
    </row>
    <row r="524" spans="4:18">
      <c r="D524" s="6"/>
      <c r="E524" s="6"/>
      <c r="F524" s="6"/>
      <c r="P524" s="6"/>
      <c r="Q524" s="6"/>
      <c r="R524" s="6"/>
    </row>
    <row r="525" spans="4:18">
      <c r="D525" s="6"/>
      <c r="E525" s="6"/>
      <c r="F525" s="6"/>
      <c r="P525" s="6"/>
      <c r="Q525" s="6"/>
      <c r="R525" s="6"/>
    </row>
    <row r="526" spans="4:18">
      <c r="D526" s="6"/>
      <c r="E526" s="6"/>
      <c r="F526" s="6"/>
      <c r="P526" s="6"/>
      <c r="Q526" s="6"/>
      <c r="R526" s="6"/>
    </row>
    <row r="527" spans="4:18">
      <c r="D527" s="6"/>
      <c r="E527" s="6"/>
      <c r="F527" s="6"/>
      <c r="P527" s="6"/>
      <c r="Q527" s="6"/>
      <c r="R527" s="6"/>
    </row>
    <row r="528" spans="4:18">
      <c r="D528" s="6"/>
      <c r="E528" s="6"/>
      <c r="F528" s="6"/>
      <c r="P528" s="6"/>
      <c r="Q528" s="6"/>
      <c r="R528" s="6"/>
    </row>
    <row r="529" spans="4:18">
      <c r="D529" s="6"/>
      <c r="E529" s="6"/>
      <c r="F529" s="6"/>
      <c r="P529" s="6"/>
      <c r="Q529" s="6"/>
      <c r="R529" s="6"/>
    </row>
    <row r="530" spans="4:18">
      <c r="D530" s="6"/>
      <c r="E530" s="6"/>
      <c r="F530" s="6"/>
      <c r="P530" s="6"/>
      <c r="Q530" s="6"/>
      <c r="R530" s="6"/>
    </row>
    <row r="531" spans="4:18">
      <c r="D531" s="6"/>
      <c r="E531" s="6"/>
      <c r="F531" s="6"/>
      <c r="P531" s="6"/>
      <c r="Q531" s="6"/>
      <c r="R531" s="6"/>
    </row>
    <row r="532" spans="4:18">
      <c r="D532" s="6"/>
      <c r="E532" s="6"/>
      <c r="F532" s="6"/>
      <c r="P532" s="6"/>
      <c r="Q532" s="6"/>
      <c r="R532" s="6"/>
    </row>
    <row r="533" spans="4:18">
      <c r="D533" s="6"/>
      <c r="E533" s="6"/>
      <c r="F533" s="6"/>
      <c r="P533" s="6"/>
      <c r="Q533" s="6"/>
      <c r="R533" s="6"/>
    </row>
    <row r="534" spans="4:18">
      <c r="D534" s="6"/>
      <c r="E534" s="6"/>
      <c r="F534" s="6"/>
      <c r="P534" s="6"/>
      <c r="Q534" s="6"/>
      <c r="R534" s="6"/>
    </row>
    <row r="535" spans="4:18">
      <c r="D535" s="6"/>
      <c r="E535" s="6"/>
      <c r="F535" s="6"/>
      <c r="P535" s="6"/>
      <c r="Q535" s="6"/>
      <c r="R535" s="6"/>
    </row>
    <row r="536" spans="4:18">
      <c r="D536" s="6"/>
      <c r="E536" s="6"/>
      <c r="F536" s="6"/>
      <c r="P536" s="6"/>
      <c r="Q536" s="6"/>
      <c r="R536" s="6"/>
    </row>
    <row r="537" spans="4:18">
      <c r="D537" s="6"/>
      <c r="E537" s="6"/>
      <c r="F537" s="6"/>
      <c r="P537" s="6"/>
      <c r="Q537" s="6"/>
      <c r="R537" s="6"/>
    </row>
    <row r="538" spans="4:18">
      <c r="D538" s="6"/>
      <c r="E538" s="6"/>
      <c r="F538" s="6"/>
      <c r="P538" s="6"/>
      <c r="Q538" s="6"/>
      <c r="R538" s="6"/>
    </row>
    <row r="539" spans="4:18">
      <c r="D539" s="6"/>
      <c r="E539" s="6"/>
      <c r="F539" s="6"/>
      <c r="P539" s="6"/>
      <c r="Q539" s="6"/>
      <c r="R539" s="6"/>
    </row>
    <row r="540" spans="4:18">
      <c r="D540" s="6"/>
      <c r="E540" s="6"/>
      <c r="F540" s="6"/>
      <c r="P540" s="6"/>
      <c r="Q540" s="6"/>
      <c r="R540" s="6"/>
    </row>
    <row r="541" spans="4:18">
      <c r="D541" s="6"/>
      <c r="E541" s="6"/>
      <c r="F541" s="6"/>
      <c r="P541" s="6"/>
      <c r="Q541" s="6"/>
      <c r="R541" s="6"/>
    </row>
    <row r="542" spans="4:18">
      <c r="D542" s="6"/>
      <c r="E542" s="6"/>
      <c r="F542" s="6"/>
      <c r="P542" s="6"/>
      <c r="Q542" s="6"/>
      <c r="R542" s="6"/>
    </row>
    <row r="543" spans="4:18">
      <c r="D543" s="6"/>
      <c r="E543" s="6"/>
      <c r="F543" s="6"/>
      <c r="P543" s="6"/>
      <c r="Q543" s="6"/>
      <c r="R543" s="6"/>
    </row>
    <row r="544" spans="4:18">
      <c r="D544" s="6"/>
      <c r="E544" s="6"/>
      <c r="F544" s="6"/>
      <c r="P544" s="6"/>
      <c r="Q544" s="6"/>
      <c r="R544" s="6"/>
    </row>
    <row r="545" spans="4:18">
      <c r="D545" s="6"/>
      <c r="E545" s="6"/>
      <c r="F545" s="6"/>
      <c r="P545" s="6"/>
      <c r="Q545" s="6"/>
      <c r="R545" s="6"/>
    </row>
    <row r="546" spans="4:18">
      <c r="D546" s="6"/>
      <c r="E546" s="6"/>
      <c r="F546" s="6"/>
      <c r="P546" s="6"/>
      <c r="Q546" s="6"/>
      <c r="R546" s="6"/>
    </row>
    <row r="547" spans="4:18">
      <c r="D547" s="6"/>
      <c r="E547" s="6"/>
      <c r="F547" s="6"/>
      <c r="P547" s="6"/>
      <c r="Q547" s="6"/>
      <c r="R547" s="6"/>
    </row>
    <row r="548" spans="4:18">
      <c r="D548" s="6"/>
      <c r="E548" s="6"/>
      <c r="F548" s="6"/>
      <c r="P548" s="6"/>
      <c r="Q548" s="6"/>
      <c r="R548" s="6"/>
    </row>
    <row r="549" spans="4:18">
      <c r="D549" s="6"/>
      <c r="E549" s="6"/>
      <c r="F549" s="6"/>
      <c r="P549" s="6"/>
      <c r="Q549" s="6"/>
      <c r="R549" s="6"/>
    </row>
    <row r="550" spans="4:18">
      <c r="D550" s="6"/>
      <c r="E550" s="6"/>
      <c r="F550" s="6"/>
      <c r="P550" s="6"/>
      <c r="Q550" s="6"/>
      <c r="R550" s="6"/>
    </row>
    <row r="551" spans="4:18">
      <c r="D551" s="6"/>
      <c r="E551" s="6"/>
      <c r="F551" s="6"/>
      <c r="P551" s="6"/>
      <c r="Q551" s="6"/>
      <c r="R551" s="6"/>
    </row>
    <row r="552" spans="4:18">
      <c r="D552" s="6"/>
      <c r="E552" s="6"/>
      <c r="F552" s="6"/>
      <c r="P552" s="6"/>
      <c r="Q552" s="6"/>
      <c r="R552" s="6"/>
    </row>
    <row r="553" spans="4:18">
      <c r="D553" s="6"/>
      <c r="E553" s="6"/>
      <c r="F553" s="6"/>
      <c r="P553" s="6"/>
      <c r="Q553" s="6"/>
      <c r="R553" s="6"/>
    </row>
    <row r="554" spans="4:18">
      <c r="D554" s="6"/>
      <c r="E554" s="6"/>
      <c r="F554" s="6"/>
      <c r="P554" s="6"/>
      <c r="Q554" s="6"/>
      <c r="R554" s="6"/>
    </row>
    <row r="555" spans="4:18">
      <c r="D555" s="6"/>
      <c r="E555" s="6"/>
      <c r="F555" s="6"/>
      <c r="P555" s="6"/>
      <c r="Q555" s="6"/>
      <c r="R555" s="6"/>
    </row>
    <row r="556" spans="4:18">
      <c r="D556" s="6"/>
      <c r="E556" s="6"/>
      <c r="F556" s="6"/>
      <c r="P556" s="6"/>
      <c r="Q556" s="6"/>
      <c r="R556" s="6"/>
    </row>
    <row r="557" spans="4:18">
      <c r="D557" s="6"/>
      <c r="E557" s="6"/>
      <c r="F557" s="6"/>
      <c r="P557" s="6"/>
      <c r="Q557" s="6"/>
      <c r="R557" s="6"/>
    </row>
    <row r="558" spans="4:18">
      <c r="D558" s="6"/>
      <c r="E558" s="6"/>
      <c r="F558" s="6"/>
      <c r="P558" s="6"/>
      <c r="Q558" s="6"/>
      <c r="R558" s="6"/>
    </row>
    <row r="559" spans="4:18">
      <c r="D559" s="6"/>
      <c r="E559" s="6"/>
      <c r="F559" s="6"/>
      <c r="P559" s="6"/>
      <c r="Q559" s="6"/>
      <c r="R559" s="6"/>
    </row>
    <row r="560" spans="4:18">
      <c r="D560" s="6"/>
      <c r="E560" s="6"/>
      <c r="F560" s="6"/>
      <c r="P560" s="6"/>
      <c r="Q560" s="6"/>
      <c r="R560" s="6"/>
    </row>
    <row r="561" spans="4:18">
      <c r="D561" s="6"/>
      <c r="E561" s="6"/>
      <c r="F561" s="6"/>
      <c r="P561" s="6"/>
      <c r="Q561" s="6"/>
      <c r="R561" s="6"/>
    </row>
    <row r="562" spans="4:18">
      <c r="D562" s="6"/>
      <c r="E562" s="6"/>
      <c r="F562" s="6"/>
      <c r="P562" s="6"/>
      <c r="Q562" s="6"/>
      <c r="R562" s="6"/>
    </row>
    <row r="563" spans="4:18">
      <c r="D563" s="6"/>
      <c r="E563" s="6"/>
      <c r="F563" s="6"/>
      <c r="P563" s="6"/>
      <c r="Q563" s="6"/>
      <c r="R563" s="6"/>
    </row>
    <row r="564" spans="4:18">
      <c r="D564" s="6"/>
      <c r="E564" s="6"/>
      <c r="F564" s="6"/>
      <c r="P564" s="6"/>
      <c r="Q564" s="6"/>
      <c r="R564" s="6"/>
    </row>
    <row r="565" spans="4:18">
      <c r="D565" s="6"/>
      <c r="E565" s="6"/>
      <c r="F565" s="6"/>
      <c r="P565" s="6"/>
      <c r="Q565" s="6"/>
      <c r="R565" s="6"/>
    </row>
    <row r="566" spans="4:18">
      <c r="D566" s="6"/>
      <c r="E566" s="6"/>
      <c r="F566" s="6"/>
      <c r="P566" s="6"/>
      <c r="Q566" s="6"/>
      <c r="R566" s="6"/>
    </row>
    <row r="567" spans="4:18">
      <c r="D567" s="6"/>
      <c r="E567" s="6"/>
      <c r="F567" s="6"/>
      <c r="P567" s="6"/>
      <c r="Q567" s="6"/>
      <c r="R567" s="6"/>
    </row>
    <row r="568" spans="4:18">
      <c r="D568" s="6"/>
      <c r="E568" s="6"/>
      <c r="F568" s="6"/>
      <c r="P568" s="6"/>
      <c r="Q568" s="6"/>
      <c r="R568" s="6"/>
    </row>
    <row r="569" spans="4:18">
      <c r="D569" s="6"/>
      <c r="E569" s="6"/>
      <c r="F569" s="6"/>
      <c r="P569" s="6"/>
      <c r="Q569" s="6"/>
      <c r="R569" s="6"/>
    </row>
    <row r="570" spans="4:18">
      <c r="D570" s="6"/>
      <c r="E570" s="6"/>
      <c r="F570" s="6"/>
      <c r="P570" s="6"/>
      <c r="Q570" s="6"/>
      <c r="R570" s="6"/>
    </row>
    <row r="571" spans="4:18">
      <c r="D571" s="6"/>
      <c r="E571" s="6"/>
      <c r="F571" s="6"/>
      <c r="P571" s="6"/>
      <c r="Q571" s="6"/>
      <c r="R571" s="6"/>
    </row>
    <row r="572" spans="4:18">
      <c r="D572" s="6"/>
      <c r="E572" s="6"/>
      <c r="F572" s="6"/>
      <c r="P572" s="6"/>
      <c r="Q572" s="6"/>
      <c r="R572" s="6"/>
    </row>
    <row r="573" spans="4:18">
      <c r="D573" s="6"/>
      <c r="E573" s="6"/>
      <c r="F573" s="6"/>
      <c r="P573" s="6"/>
      <c r="Q573" s="6"/>
      <c r="R573" s="6"/>
    </row>
    <row r="574" spans="4:18">
      <c r="D574" s="6"/>
      <c r="E574" s="6"/>
      <c r="F574" s="6"/>
      <c r="P574" s="6"/>
      <c r="Q574" s="6"/>
      <c r="R574" s="6"/>
    </row>
    <row r="575" spans="4:18">
      <c r="D575" s="6"/>
      <c r="E575" s="6"/>
      <c r="F575" s="6"/>
      <c r="P575" s="6"/>
      <c r="Q575" s="6"/>
      <c r="R575" s="6"/>
    </row>
    <row r="576" spans="4:18">
      <c r="D576" s="6"/>
      <c r="E576" s="6"/>
      <c r="F576" s="6"/>
      <c r="P576" s="6"/>
      <c r="Q576" s="6"/>
      <c r="R576" s="6"/>
    </row>
    <row r="577" spans="4:18">
      <c r="D577" s="6"/>
      <c r="E577" s="6"/>
      <c r="F577" s="6"/>
      <c r="P577" s="6"/>
      <c r="Q577" s="6"/>
      <c r="R577" s="6"/>
    </row>
    <row r="578" spans="4:18">
      <c r="D578" s="6"/>
      <c r="E578" s="6"/>
      <c r="F578" s="6"/>
      <c r="P578" s="6"/>
      <c r="Q578" s="6"/>
      <c r="R578" s="6"/>
    </row>
    <row r="579" spans="4:18">
      <c r="D579" s="6"/>
      <c r="E579" s="6"/>
      <c r="F579" s="6"/>
      <c r="P579" s="6"/>
      <c r="Q579" s="6"/>
      <c r="R579" s="6"/>
    </row>
    <row r="580" spans="4:18">
      <c r="D580" s="6"/>
      <c r="E580" s="6"/>
      <c r="F580" s="6"/>
      <c r="P580" s="6"/>
      <c r="Q580" s="6"/>
      <c r="R580" s="6"/>
    </row>
    <row r="581" spans="4:18">
      <c r="D581" s="6"/>
      <c r="E581" s="6"/>
      <c r="F581" s="6"/>
      <c r="P581" s="6"/>
      <c r="Q581" s="6"/>
      <c r="R581" s="6"/>
    </row>
    <row r="582" spans="4:18">
      <c r="D582" s="6"/>
      <c r="E582" s="6"/>
      <c r="F582" s="6"/>
      <c r="P582" s="6"/>
      <c r="Q582" s="6"/>
      <c r="R582" s="6"/>
    </row>
    <row r="583" spans="4:18">
      <c r="D583" s="6"/>
      <c r="E583" s="6"/>
      <c r="F583" s="6"/>
      <c r="P583" s="6"/>
      <c r="Q583" s="6"/>
      <c r="R583" s="6"/>
    </row>
    <row r="584" spans="4:18">
      <c r="D584" s="6"/>
      <c r="E584" s="6"/>
      <c r="F584" s="6"/>
      <c r="P584" s="6"/>
      <c r="Q584" s="6"/>
      <c r="R584" s="6"/>
    </row>
    <row r="585" spans="4:18">
      <c r="D585" s="6"/>
      <c r="E585" s="6"/>
      <c r="F585" s="6"/>
      <c r="P585" s="6"/>
      <c r="Q585" s="6"/>
      <c r="R585" s="6"/>
    </row>
    <row r="586" spans="4:18">
      <c r="D586" s="6"/>
      <c r="E586" s="6"/>
      <c r="F586" s="6"/>
      <c r="P586" s="6"/>
      <c r="Q586" s="6"/>
      <c r="R586" s="6"/>
    </row>
    <row r="587" spans="4:18">
      <c r="D587" s="6"/>
      <c r="E587" s="6"/>
      <c r="F587" s="6"/>
      <c r="P587" s="6"/>
      <c r="Q587" s="6"/>
      <c r="R587" s="6"/>
    </row>
    <row r="588" spans="4:18">
      <c r="D588" s="6"/>
      <c r="E588" s="6"/>
      <c r="F588" s="6"/>
      <c r="P588" s="6"/>
      <c r="Q588" s="6"/>
      <c r="R588" s="6"/>
    </row>
    <row r="589" spans="4:18">
      <c r="D589" s="6"/>
      <c r="E589" s="6"/>
      <c r="F589" s="6"/>
      <c r="P589" s="6"/>
      <c r="Q589" s="6"/>
      <c r="R589" s="6"/>
    </row>
    <row r="590" spans="4:18">
      <c r="D590" s="6"/>
      <c r="E590" s="6"/>
      <c r="F590" s="6"/>
      <c r="P590" s="6"/>
      <c r="Q590" s="6"/>
      <c r="R590" s="6"/>
    </row>
    <row r="591" spans="4:18">
      <c r="D591" s="6"/>
      <c r="E591" s="6"/>
      <c r="F591" s="6"/>
      <c r="P591" s="6"/>
      <c r="Q591" s="6"/>
      <c r="R591" s="6"/>
    </row>
    <row r="592" spans="4:18">
      <c r="D592" s="6"/>
      <c r="E592" s="6"/>
      <c r="F592" s="6"/>
      <c r="P592" s="6"/>
      <c r="Q592" s="6"/>
      <c r="R592" s="6"/>
    </row>
    <row r="593" spans="4:18">
      <c r="D593" s="6"/>
      <c r="E593" s="6"/>
      <c r="F593" s="6"/>
      <c r="P593" s="6"/>
      <c r="Q593" s="6"/>
      <c r="R593" s="6"/>
    </row>
    <row r="594" spans="4:18">
      <c r="D594" s="6"/>
      <c r="E594" s="6"/>
      <c r="F594" s="6"/>
      <c r="P594" s="6"/>
      <c r="Q594" s="6"/>
      <c r="R594" s="6"/>
    </row>
    <row r="595" spans="4:18">
      <c r="D595" s="6"/>
      <c r="E595" s="6"/>
      <c r="F595" s="6"/>
      <c r="P595" s="6"/>
      <c r="Q595" s="6"/>
      <c r="R595" s="6"/>
    </row>
    <row r="596" spans="4:18">
      <c r="D596" s="6"/>
      <c r="E596" s="6"/>
      <c r="F596" s="6"/>
      <c r="P596" s="6"/>
      <c r="Q596" s="6"/>
      <c r="R596" s="6"/>
    </row>
    <row r="597" spans="4:18">
      <c r="D597" s="6"/>
      <c r="E597" s="6"/>
      <c r="F597" s="6"/>
      <c r="P597" s="6"/>
      <c r="Q597" s="6"/>
      <c r="R597" s="6"/>
    </row>
    <row r="598" spans="4:18">
      <c r="D598" s="6"/>
      <c r="E598" s="6"/>
      <c r="F598" s="6"/>
      <c r="P598" s="6"/>
      <c r="Q598" s="6"/>
      <c r="R598" s="6"/>
    </row>
    <row r="599" spans="4:18">
      <c r="D599" s="6"/>
      <c r="E599" s="6"/>
      <c r="F599" s="6"/>
      <c r="P599" s="6"/>
      <c r="Q599" s="6"/>
      <c r="R599" s="6"/>
    </row>
    <row r="600" spans="4:18">
      <c r="D600" s="6"/>
      <c r="E600" s="6"/>
      <c r="F600" s="6"/>
      <c r="P600" s="6"/>
      <c r="Q600" s="6"/>
      <c r="R600" s="6"/>
    </row>
    <row r="601" spans="4:18">
      <c r="D601" s="6"/>
      <c r="E601" s="6"/>
      <c r="F601" s="6"/>
      <c r="P601" s="6"/>
      <c r="Q601" s="6"/>
      <c r="R601" s="6"/>
    </row>
    <row r="602" spans="4:18">
      <c r="D602" s="6"/>
      <c r="E602" s="6"/>
      <c r="F602" s="6"/>
      <c r="P602" s="6"/>
      <c r="Q602" s="6"/>
      <c r="R602" s="6"/>
    </row>
    <row r="603" spans="4:18">
      <c r="D603" s="6"/>
      <c r="E603" s="6"/>
      <c r="F603" s="6"/>
      <c r="P603" s="6"/>
      <c r="Q603" s="6"/>
      <c r="R603" s="6"/>
    </row>
    <row r="604" spans="4:18">
      <c r="D604" s="6"/>
      <c r="E604" s="6"/>
      <c r="F604" s="6"/>
      <c r="P604" s="6"/>
      <c r="Q604" s="6"/>
      <c r="R604" s="6"/>
    </row>
    <row r="605" spans="4:18">
      <c r="D605" s="6"/>
      <c r="E605" s="6"/>
      <c r="F605" s="6"/>
      <c r="P605" s="6"/>
      <c r="Q605" s="6"/>
      <c r="R605" s="6"/>
    </row>
    <row r="606" spans="4:18">
      <c r="D606" s="6"/>
      <c r="E606" s="6"/>
      <c r="F606" s="6"/>
      <c r="P606" s="6"/>
      <c r="Q606" s="6"/>
      <c r="R606" s="6"/>
    </row>
    <row r="607" spans="4:18">
      <c r="D607" s="6"/>
      <c r="E607" s="6"/>
      <c r="F607" s="6"/>
      <c r="P607" s="6"/>
      <c r="Q607" s="6"/>
      <c r="R607" s="6"/>
    </row>
    <row r="608" spans="4:18">
      <c r="D608" s="6"/>
      <c r="E608" s="6"/>
      <c r="F608" s="6"/>
      <c r="P608" s="6"/>
      <c r="Q608" s="6"/>
      <c r="R608" s="6"/>
    </row>
    <row r="609" spans="4:18">
      <c r="D609" s="6"/>
      <c r="E609" s="6"/>
      <c r="F609" s="6"/>
      <c r="P609" s="6"/>
      <c r="Q609" s="6"/>
      <c r="R609" s="6"/>
    </row>
    <row r="610" spans="4:18">
      <c r="D610" s="6"/>
      <c r="E610" s="6"/>
      <c r="F610" s="6"/>
      <c r="P610" s="6"/>
      <c r="Q610" s="6"/>
      <c r="R610" s="6"/>
    </row>
    <row r="611" spans="4:18">
      <c r="D611" s="6"/>
      <c r="E611" s="6"/>
      <c r="F611" s="6"/>
      <c r="P611" s="6"/>
      <c r="Q611" s="6"/>
      <c r="R611" s="6"/>
    </row>
    <row r="612" spans="4:18">
      <c r="D612" s="6"/>
      <c r="E612" s="6"/>
      <c r="F612" s="6"/>
      <c r="P612" s="6"/>
      <c r="Q612" s="6"/>
      <c r="R612" s="6"/>
    </row>
    <row r="613" spans="4:18">
      <c r="D613" s="6"/>
      <c r="E613" s="6"/>
      <c r="F613" s="6"/>
      <c r="P613" s="6"/>
      <c r="Q613" s="6"/>
      <c r="R613" s="6"/>
    </row>
    <row r="614" spans="4:18">
      <c r="D614" s="6"/>
      <c r="E614" s="6"/>
      <c r="F614" s="6"/>
      <c r="P614" s="6"/>
      <c r="Q614" s="6"/>
      <c r="R614" s="6"/>
    </row>
    <row r="615" spans="4:18">
      <c r="D615" s="6"/>
      <c r="E615" s="6"/>
      <c r="F615" s="6"/>
      <c r="P615" s="6"/>
      <c r="Q615" s="6"/>
      <c r="R615" s="6"/>
    </row>
    <row r="616" spans="4:18">
      <c r="D616" s="6"/>
      <c r="E616" s="6"/>
      <c r="F616" s="6"/>
      <c r="P616" s="6"/>
      <c r="Q616" s="6"/>
      <c r="R616" s="6"/>
    </row>
    <row r="617" spans="4:18">
      <c r="D617" s="6"/>
      <c r="E617" s="6"/>
      <c r="F617" s="6"/>
      <c r="P617" s="6"/>
      <c r="Q617" s="6"/>
      <c r="R617" s="6"/>
    </row>
    <row r="618" spans="4:18">
      <c r="D618" s="6"/>
      <c r="E618" s="6"/>
      <c r="F618" s="6"/>
      <c r="P618" s="6"/>
      <c r="Q618" s="6"/>
      <c r="R618" s="6"/>
    </row>
    <row r="619" spans="4:18">
      <c r="D619" s="6"/>
      <c r="E619" s="6"/>
      <c r="F619" s="6"/>
      <c r="P619" s="6"/>
      <c r="Q619" s="6"/>
      <c r="R619" s="6"/>
    </row>
    <row r="620" spans="4:18">
      <c r="D620" s="6"/>
      <c r="E620" s="6"/>
      <c r="F620" s="6"/>
      <c r="P620" s="6"/>
      <c r="Q620" s="6"/>
      <c r="R620" s="6"/>
    </row>
    <row r="621" spans="4:18">
      <c r="D621" s="6"/>
      <c r="E621" s="6"/>
      <c r="F621" s="6"/>
      <c r="P621" s="6"/>
      <c r="Q621" s="6"/>
      <c r="R621" s="6"/>
    </row>
    <row r="622" spans="4:18">
      <c r="D622" s="6"/>
      <c r="E622" s="6"/>
      <c r="F622" s="6"/>
      <c r="P622" s="6"/>
      <c r="Q622" s="6"/>
      <c r="R622" s="6"/>
    </row>
    <row r="623" spans="4:18">
      <c r="D623" s="6"/>
      <c r="E623" s="6"/>
      <c r="F623" s="6"/>
      <c r="P623" s="6"/>
      <c r="Q623" s="6"/>
      <c r="R623" s="6"/>
    </row>
    <row r="624" spans="4:18">
      <c r="D624" s="6"/>
      <c r="E624" s="6"/>
      <c r="F624" s="6"/>
      <c r="P624" s="6"/>
      <c r="Q624" s="6"/>
      <c r="R624" s="6"/>
    </row>
    <row r="625" spans="4:18">
      <c r="D625" s="6"/>
      <c r="E625" s="6"/>
      <c r="F625" s="6"/>
      <c r="P625" s="6"/>
      <c r="Q625" s="6"/>
      <c r="R625" s="6"/>
    </row>
    <row r="626" spans="4:18">
      <c r="D626" s="6"/>
      <c r="E626" s="6"/>
      <c r="F626" s="6"/>
      <c r="P626" s="6"/>
      <c r="Q626" s="6"/>
      <c r="R626" s="6"/>
    </row>
    <row r="627" spans="4:18">
      <c r="D627" s="6"/>
      <c r="E627" s="6"/>
      <c r="F627" s="6"/>
      <c r="P627" s="6"/>
      <c r="Q627" s="6"/>
      <c r="R627" s="6"/>
    </row>
    <row r="628" spans="4:18">
      <c r="D628" s="6"/>
      <c r="E628" s="6"/>
      <c r="F628" s="6"/>
      <c r="P628" s="6"/>
      <c r="Q628" s="6"/>
      <c r="R628" s="6"/>
    </row>
    <row r="629" spans="4:18">
      <c r="D629" s="6"/>
      <c r="E629" s="6"/>
      <c r="F629" s="6"/>
      <c r="P629" s="6"/>
      <c r="Q629" s="6"/>
      <c r="R629" s="6"/>
    </row>
    <row r="630" spans="4:18">
      <c r="D630" s="6"/>
      <c r="E630" s="6"/>
      <c r="F630" s="6"/>
      <c r="P630" s="6"/>
      <c r="Q630" s="6"/>
      <c r="R630" s="6"/>
    </row>
    <row r="631" spans="4:18">
      <c r="D631" s="6"/>
      <c r="E631" s="6"/>
      <c r="F631" s="6"/>
      <c r="P631" s="6"/>
      <c r="Q631" s="6"/>
      <c r="R631" s="6"/>
    </row>
    <row r="632" spans="4:18">
      <c r="D632" s="6"/>
      <c r="E632" s="6"/>
      <c r="F632" s="6"/>
      <c r="P632" s="6"/>
      <c r="Q632" s="6"/>
      <c r="R632" s="6"/>
    </row>
    <row r="633" spans="4:18">
      <c r="D633" s="6"/>
      <c r="E633" s="6"/>
      <c r="F633" s="6"/>
      <c r="P633" s="6"/>
      <c r="Q633" s="6"/>
      <c r="R633" s="6"/>
    </row>
    <row r="634" spans="4:18">
      <c r="D634" s="6"/>
      <c r="E634" s="6"/>
      <c r="F634" s="6"/>
      <c r="P634" s="6"/>
      <c r="Q634" s="6"/>
      <c r="R634" s="6"/>
    </row>
    <row r="635" spans="4:18">
      <c r="D635" s="6"/>
      <c r="E635" s="6"/>
      <c r="F635" s="6"/>
      <c r="P635" s="6"/>
      <c r="Q635" s="6"/>
      <c r="R635" s="6"/>
    </row>
    <row r="636" spans="4:18">
      <c r="D636" s="6"/>
      <c r="E636" s="6"/>
      <c r="F636" s="6"/>
      <c r="P636" s="6"/>
      <c r="Q636" s="6"/>
      <c r="R636" s="6"/>
    </row>
    <row r="637" spans="4:18">
      <c r="D637" s="6"/>
      <c r="E637" s="6"/>
      <c r="F637" s="6"/>
      <c r="P637" s="6"/>
      <c r="Q637" s="6"/>
      <c r="R637" s="6"/>
    </row>
    <row r="638" spans="4:18">
      <c r="D638" s="6"/>
      <c r="E638" s="6"/>
      <c r="F638" s="6"/>
      <c r="P638" s="6"/>
      <c r="Q638" s="6"/>
      <c r="R638" s="6"/>
    </row>
    <row r="639" spans="4:18">
      <c r="D639" s="6"/>
      <c r="E639" s="6"/>
      <c r="F639" s="6"/>
      <c r="P639" s="6"/>
      <c r="Q639" s="6"/>
      <c r="R639" s="6"/>
    </row>
    <row r="640" spans="4:18">
      <c r="D640" s="6"/>
      <c r="E640" s="6"/>
      <c r="F640" s="6"/>
      <c r="P640" s="6"/>
      <c r="Q640" s="6"/>
      <c r="R640" s="6"/>
    </row>
    <row r="641" spans="4:18">
      <c r="D641" s="6"/>
      <c r="E641" s="6"/>
      <c r="F641" s="6"/>
      <c r="P641" s="6"/>
      <c r="Q641" s="6"/>
      <c r="R641" s="6"/>
    </row>
    <row r="642" spans="4:18">
      <c r="D642" s="6"/>
      <c r="E642" s="6"/>
      <c r="F642" s="6"/>
      <c r="P642" s="6"/>
      <c r="Q642" s="6"/>
      <c r="R642" s="6"/>
    </row>
    <row r="643" spans="4:18">
      <c r="D643" s="6"/>
      <c r="E643" s="6"/>
      <c r="F643" s="6"/>
      <c r="P643" s="6"/>
      <c r="Q643" s="6"/>
      <c r="R643" s="6"/>
    </row>
    <row r="644" spans="4:18">
      <c r="D644" s="6"/>
      <c r="E644" s="6"/>
      <c r="F644" s="6"/>
      <c r="P644" s="6"/>
      <c r="Q644" s="6"/>
      <c r="R644" s="6"/>
    </row>
    <row r="645" spans="4:18">
      <c r="D645" s="6"/>
      <c r="E645" s="6"/>
      <c r="F645" s="6"/>
      <c r="P645" s="6"/>
      <c r="Q645" s="6"/>
      <c r="R645" s="6"/>
    </row>
    <row r="646" spans="4:18">
      <c r="D646" s="6"/>
      <c r="E646" s="6"/>
      <c r="F646" s="6"/>
      <c r="P646" s="6"/>
      <c r="Q646" s="6"/>
      <c r="R646" s="6"/>
    </row>
    <row r="647" spans="4:18">
      <c r="D647" s="6"/>
      <c r="E647" s="6"/>
      <c r="F647" s="6"/>
      <c r="P647" s="6"/>
      <c r="Q647" s="6"/>
      <c r="R647" s="6"/>
    </row>
    <row r="648" spans="4:18">
      <c r="D648" s="6"/>
      <c r="E648" s="6"/>
      <c r="F648" s="6"/>
      <c r="P648" s="6"/>
      <c r="Q648" s="6"/>
      <c r="R648" s="6"/>
    </row>
    <row r="649" spans="4:18">
      <c r="D649" s="6"/>
      <c r="E649" s="6"/>
      <c r="F649" s="6"/>
      <c r="P649" s="6"/>
      <c r="Q649" s="6"/>
      <c r="R649" s="6"/>
    </row>
    <row r="650" spans="4:18">
      <c r="D650" s="6"/>
      <c r="E650" s="6"/>
      <c r="F650" s="6"/>
      <c r="P650" s="6"/>
      <c r="Q650" s="6"/>
      <c r="R650" s="6"/>
    </row>
    <row r="651" spans="4:18">
      <c r="D651" s="6"/>
      <c r="E651" s="6"/>
      <c r="F651" s="6"/>
      <c r="P651" s="6"/>
      <c r="Q651" s="6"/>
      <c r="R651" s="6"/>
    </row>
    <row r="652" spans="4:18">
      <c r="D652" s="6"/>
      <c r="E652" s="6"/>
      <c r="F652" s="6"/>
      <c r="P652" s="6"/>
      <c r="Q652" s="6"/>
      <c r="R652" s="6"/>
    </row>
    <row r="653" spans="4:18">
      <c r="D653" s="6"/>
      <c r="E653" s="6"/>
      <c r="F653" s="6"/>
      <c r="P653" s="6"/>
      <c r="Q653" s="6"/>
      <c r="R653" s="6"/>
    </row>
    <row r="654" spans="4:18">
      <c r="D654" s="6"/>
      <c r="E654" s="6"/>
      <c r="F654" s="6"/>
      <c r="P654" s="6"/>
      <c r="Q654" s="6"/>
      <c r="R654" s="6"/>
    </row>
    <row r="655" spans="4:18">
      <c r="D655" s="6"/>
      <c r="E655" s="6"/>
      <c r="F655" s="6"/>
      <c r="P655" s="6"/>
      <c r="Q655" s="6"/>
      <c r="R655" s="6"/>
    </row>
    <row r="656" spans="4:18">
      <c r="D656" s="6"/>
      <c r="E656" s="6"/>
      <c r="F656" s="6"/>
      <c r="P656" s="6"/>
      <c r="Q656" s="6"/>
      <c r="R656" s="6"/>
    </row>
    <row r="657" spans="4:18">
      <c r="D657" s="6"/>
      <c r="E657" s="6"/>
      <c r="F657" s="6"/>
      <c r="P657" s="6"/>
      <c r="Q657" s="6"/>
      <c r="R657" s="6"/>
    </row>
    <row r="658" spans="4:18">
      <c r="D658" s="6"/>
      <c r="E658" s="6"/>
      <c r="F658" s="6"/>
      <c r="P658" s="6"/>
      <c r="Q658" s="6"/>
      <c r="R658" s="6"/>
    </row>
    <row r="659" spans="4:18">
      <c r="D659" s="6"/>
      <c r="E659" s="6"/>
      <c r="F659" s="6"/>
      <c r="P659" s="6"/>
      <c r="Q659" s="6"/>
      <c r="R659" s="6"/>
    </row>
    <row r="660" spans="4:18">
      <c r="D660" s="6"/>
      <c r="E660" s="6"/>
      <c r="F660" s="6"/>
      <c r="P660" s="6"/>
      <c r="Q660" s="6"/>
      <c r="R660" s="6"/>
    </row>
    <row r="661" spans="4:18">
      <c r="D661" s="6"/>
      <c r="E661" s="6"/>
      <c r="F661" s="6"/>
      <c r="P661" s="6"/>
      <c r="Q661" s="6"/>
      <c r="R661" s="6"/>
    </row>
    <row r="662" spans="4:18">
      <c r="D662" s="6"/>
      <c r="E662" s="6"/>
      <c r="F662" s="6"/>
      <c r="P662" s="6"/>
      <c r="Q662" s="6"/>
      <c r="R662" s="6"/>
    </row>
    <row r="663" spans="4:18">
      <c r="D663" s="6"/>
      <c r="E663" s="6"/>
      <c r="F663" s="6"/>
      <c r="P663" s="6"/>
      <c r="Q663" s="6"/>
      <c r="R663" s="6"/>
    </row>
    <row r="664" spans="4:18">
      <c r="D664" s="6"/>
      <c r="E664" s="6"/>
      <c r="F664" s="6"/>
      <c r="P664" s="6"/>
      <c r="Q664" s="6"/>
      <c r="R664" s="6"/>
    </row>
    <row r="665" spans="4:18">
      <c r="D665" s="6"/>
      <c r="E665" s="6"/>
      <c r="F665" s="6"/>
      <c r="P665" s="6"/>
      <c r="Q665" s="6"/>
      <c r="R665" s="6"/>
    </row>
    <row r="666" spans="4:18">
      <c r="D666" s="6"/>
      <c r="E666" s="6"/>
      <c r="F666" s="6"/>
      <c r="P666" s="6"/>
      <c r="Q666" s="6"/>
      <c r="R666" s="6"/>
    </row>
    <row r="667" spans="4:18">
      <c r="D667" s="6"/>
      <c r="E667" s="6"/>
      <c r="F667" s="6"/>
      <c r="P667" s="6"/>
      <c r="Q667" s="6"/>
      <c r="R667" s="6"/>
    </row>
    <row r="668" spans="4:18">
      <c r="D668" s="6"/>
      <c r="E668" s="6"/>
      <c r="F668" s="6"/>
      <c r="P668" s="6"/>
      <c r="Q668" s="6"/>
      <c r="R668" s="6"/>
    </row>
    <row r="669" spans="4:18">
      <c r="D669" s="6"/>
      <c r="E669" s="6"/>
      <c r="F669" s="6"/>
      <c r="P669" s="6"/>
      <c r="Q669" s="6"/>
      <c r="R669" s="6"/>
    </row>
    <row r="670" spans="4:18">
      <c r="D670" s="6"/>
      <c r="E670" s="6"/>
      <c r="F670" s="6"/>
      <c r="P670" s="6"/>
      <c r="Q670" s="6"/>
      <c r="R670" s="6"/>
    </row>
    <row r="671" spans="4:18">
      <c r="D671" s="6"/>
      <c r="E671" s="6"/>
      <c r="F671" s="6"/>
      <c r="P671" s="6"/>
      <c r="Q671" s="6"/>
      <c r="R671" s="6"/>
    </row>
    <row r="672" spans="4:18">
      <c r="D672" s="6"/>
      <c r="E672" s="6"/>
      <c r="F672" s="6"/>
      <c r="P672" s="6"/>
      <c r="Q672" s="6"/>
      <c r="R672" s="6"/>
    </row>
    <row r="673" spans="4:18">
      <c r="D673" s="6"/>
      <c r="E673" s="6"/>
      <c r="F673" s="6"/>
      <c r="P673" s="6"/>
      <c r="Q673" s="6"/>
      <c r="R673" s="6"/>
    </row>
    <row r="674" spans="4:18">
      <c r="D674" s="6"/>
      <c r="E674" s="6"/>
      <c r="F674" s="6"/>
      <c r="P674" s="6"/>
      <c r="Q674" s="6"/>
      <c r="R674" s="6"/>
    </row>
    <row r="675" spans="4:18">
      <c r="D675" s="6"/>
      <c r="E675" s="6"/>
      <c r="F675" s="6"/>
      <c r="P675" s="6"/>
      <c r="Q675" s="6"/>
      <c r="R675" s="6"/>
    </row>
    <row r="676" spans="4:18">
      <c r="D676" s="6"/>
      <c r="E676" s="6"/>
      <c r="F676" s="6"/>
      <c r="P676" s="6"/>
      <c r="Q676" s="6"/>
      <c r="R676" s="6"/>
    </row>
    <row r="677" spans="4:18">
      <c r="D677" s="6"/>
      <c r="E677" s="6"/>
      <c r="F677" s="6"/>
      <c r="P677" s="6"/>
      <c r="Q677" s="6"/>
      <c r="R677" s="6"/>
    </row>
    <row r="678" spans="4:18">
      <c r="D678" s="6"/>
      <c r="E678" s="6"/>
      <c r="F678" s="6"/>
      <c r="P678" s="6"/>
      <c r="Q678" s="6"/>
      <c r="R678" s="6"/>
    </row>
    <row r="679" spans="4:18">
      <c r="D679" s="6"/>
      <c r="E679" s="6"/>
      <c r="F679" s="6"/>
      <c r="P679" s="6"/>
      <c r="Q679" s="6"/>
      <c r="R679" s="6"/>
    </row>
    <row r="680" spans="4:18">
      <c r="D680" s="6"/>
      <c r="E680" s="6"/>
      <c r="F680" s="6"/>
      <c r="P680" s="6"/>
      <c r="Q680" s="6"/>
      <c r="R680" s="6"/>
    </row>
    <row r="681" spans="4:18">
      <c r="D681" s="6"/>
      <c r="E681" s="6"/>
      <c r="F681" s="6"/>
      <c r="P681" s="6"/>
      <c r="Q681" s="6"/>
      <c r="R681" s="6"/>
    </row>
    <row r="682" spans="4:18">
      <c r="D682" s="6"/>
      <c r="E682" s="6"/>
      <c r="F682" s="6"/>
      <c r="P682" s="6"/>
      <c r="Q682" s="6"/>
      <c r="R682" s="6"/>
    </row>
    <row r="683" spans="4:18">
      <c r="D683" s="6"/>
      <c r="E683" s="6"/>
      <c r="F683" s="6"/>
      <c r="P683" s="6"/>
      <c r="Q683" s="6"/>
      <c r="R683" s="6"/>
    </row>
    <row r="684" spans="4:18">
      <c r="D684" s="6"/>
      <c r="E684" s="6"/>
      <c r="F684" s="6"/>
      <c r="P684" s="6"/>
      <c r="Q684" s="6"/>
      <c r="R684" s="6"/>
    </row>
    <row r="685" spans="4:18">
      <c r="D685" s="6"/>
      <c r="E685" s="6"/>
      <c r="F685" s="6"/>
      <c r="P685" s="6"/>
      <c r="Q685" s="6"/>
      <c r="R685" s="6"/>
    </row>
    <row r="686" spans="4:18">
      <c r="D686" s="6"/>
      <c r="E686" s="6"/>
      <c r="F686" s="6"/>
      <c r="P686" s="6"/>
      <c r="Q686" s="6"/>
      <c r="R686" s="6"/>
    </row>
    <row r="687" spans="4:18">
      <c r="D687" s="6"/>
      <c r="E687" s="6"/>
      <c r="F687" s="6"/>
      <c r="P687" s="6"/>
      <c r="Q687" s="6"/>
      <c r="R687" s="6"/>
    </row>
    <row r="688" spans="4:18">
      <c r="D688" s="6"/>
      <c r="E688" s="6"/>
      <c r="F688" s="6"/>
      <c r="P688" s="6"/>
      <c r="Q688" s="6"/>
      <c r="R688" s="6"/>
    </row>
    <row r="689" spans="4:18">
      <c r="D689" s="6"/>
      <c r="E689" s="6"/>
      <c r="F689" s="6"/>
      <c r="P689" s="6"/>
      <c r="Q689" s="6"/>
      <c r="R689" s="6"/>
    </row>
    <row r="690" spans="4:18">
      <c r="D690" s="6"/>
      <c r="E690" s="6"/>
      <c r="F690" s="6"/>
      <c r="P690" s="6"/>
      <c r="Q690" s="6"/>
      <c r="R690" s="6"/>
    </row>
    <row r="691" spans="4:18">
      <c r="D691" s="6"/>
      <c r="E691" s="6"/>
      <c r="F691" s="6"/>
      <c r="P691" s="6"/>
      <c r="Q691" s="6"/>
      <c r="R691" s="6"/>
    </row>
    <row r="692" spans="4:18">
      <c r="D692" s="6"/>
      <c r="E692" s="6"/>
      <c r="F692" s="6"/>
      <c r="P692" s="6"/>
      <c r="Q692" s="6"/>
      <c r="R692" s="6"/>
    </row>
    <row r="693" spans="4:18">
      <c r="D693" s="6"/>
      <c r="E693" s="6"/>
      <c r="F693" s="6"/>
      <c r="P693" s="6"/>
      <c r="Q693" s="6"/>
      <c r="R693" s="6"/>
    </row>
    <row r="694" spans="4:18">
      <c r="D694" s="6"/>
      <c r="E694" s="6"/>
      <c r="F694" s="6"/>
      <c r="P694" s="6"/>
      <c r="Q694" s="6"/>
      <c r="R694" s="6"/>
    </row>
    <row r="695" spans="4:18">
      <c r="D695" s="6"/>
      <c r="E695" s="6"/>
      <c r="F695" s="6"/>
      <c r="P695" s="6"/>
      <c r="Q695" s="6"/>
      <c r="R695" s="6"/>
    </row>
    <row r="696" spans="4:18">
      <c r="D696" s="6"/>
      <c r="E696" s="6"/>
      <c r="F696" s="6"/>
      <c r="P696" s="6"/>
      <c r="Q696" s="6"/>
      <c r="R696" s="6"/>
    </row>
    <row r="697" spans="4:18">
      <c r="D697" s="6"/>
      <c r="E697" s="6"/>
      <c r="F697" s="6"/>
      <c r="P697" s="6"/>
      <c r="Q697" s="6"/>
      <c r="R697" s="6"/>
    </row>
    <row r="698" spans="4:18">
      <c r="D698" s="6"/>
      <c r="E698" s="6"/>
      <c r="F698" s="6"/>
      <c r="P698" s="6"/>
      <c r="Q698" s="6"/>
      <c r="R698" s="6"/>
    </row>
    <row r="699" spans="4:18">
      <c r="D699" s="6"/>
      <c r="E699" s="6"/>
      <c r="F699" s="6"/>
      <c r="P699" s="6"/>
      <c r="Q699" s="6"/>
      <c r="R699" s="6"/>
    </row>
    <row r="700" spans="4:18">
      <c r="D700" s="6"/>
      <c r="E700" s="6"/>
      <c r="F700" s="6"/>
      <c r="P700" s="6"/>
      <c r="Q700" s="6"/>
      <c r="R700" s="6"/>
    </row>
    <row r="701" spans="4:18">
      <c r="D701" s="6"/>
      <c r="E701" s="6"/>
      <c r="F701" s="6"/>
      <c r="P701" s="6"/>
      <c r="Q701" s="6"/>
      <c r="R701" s="6"/>
    </row>
    <row r="702" spans="4:18">
      <c r="D702" s="6"/>
      <c r="E702" s="6"/>
      <c r="F702" s="6"/>
      <c r="P702" s="6"/>
      <c r="Q702" s="6"/>
      <c r="R702" s="6"/>
    </row>
    <row r="703" spans="4:18">
      <c r="D703" s="6"/>
      <c r="E703" s="6"/>
      <c r="F703" s="6"/>
      <c r="P703" s="6"/>
      <c r="Q703" s="6"/>
      <c r="R703" s="6"/>
    </row>
    <row r="704" spans="4:18">
      <c r="D704" s="6"/>
      <c r="E704" s="6"/>
      <c r="F704" s="6"/>
      <c r="P704" s="6"/>
      <c r="Q704" s="6"/>
      <c r="R704" s="6"/>
    </row>
    <row r="705" spans="4:18">
      <c r="D705" s="6"/>
      <c r="E705" s="6"/>
      <c r="F705" s="6"/>
      <c r="P705" s="6"/>
      <c r="Q705" s="6"/>
      <c r="R705" s="6"/>
    </row>
    <row r="706" spans="4:18">
      <c r="D706" s="6"/>
      <c r="E706" s="6"/>
      <c r="F706" s="6"/>
      <c r="P706" s="6"/>
      <c r="Q706" s="6"/>
      <c r="R706" s="6"/>
    </row>
    <row r="707" spans="4:18">
      <c r="D707" s="6"/>
      <c r="E707" s="6"/>
      <c r="F707" s="6"/>
      <c r="P707" s="6"/>
      <c r="Q707" s="6"/>
      <c r="R707" s="6"/>
    </row>
    <row r="708" spans="4:18">
      <c r="D708" s="6"/>
      <c r="E708" s="6"/>
      <c r="F708" s="6"/>
      <c r="P708" s="6"/>
      <c r="Q708" s="6"/>
      <c r="R708" s="6"/>
    </row>
    <row r="709" spans="4:18">
      <c r="D709" s="6"/>
      <c r="E709" s="6"/>
      <c r="F709" s="6"/>
      <c r="P709" s="6"/>
      <c r="Q709" s="6"/>
      <c r="R709" s="6"/>
    </row>
    <row r="710" spans="4:18">
      <c r="D710" s="6"/>
      <c r="E710" s="6"/>
      <c r="F710" s="6"/>
      <c r="P710" s="6"/>
      <c r="Q710" s="6"/>
      <c r="R710" s="6"/>
    </row>
    <row r="711" spans="4:18">
      <c r="D711" s="6"/>
      <c r="E711" s="6"/>
      <c r="F711" s="6"/>
      <c r="P711" s="6"/>
      <c r="Q711" s="6"/>
      <c r="R711" s="6"/>
    </row>
    <row r="712" spans="4:18">
      <c r="D712" s="6"/>
      <c r="E712" s="6"/>
      <c r="F712" s="6"/>
      <c r="P712" s="6"/>
      <c r="Q712" s="6"/>
      <c r="R712" s="6"/>
    </row>
    <row r="713" spans="4:18">
      <c r="D713" s="6"/>
      <c r="E713" s="6"/>
      <c r="F713" s="6"/>
      <c r="P713" s="6"/>
      <c r="Q713" s="6"/>
      <c r="R713" s="6"/>
    </row>
    <row r="714" spans="4:18">
      <c r="D714" s="6"/>
      <c r="E714" s="6"/>
      <c r="F714" s="6"/>
      <c r="P714" s="6"/>
      <c r="Q714" s="6"/>
      <c r="R714" s="6"/>
    </row>
    <row r="715" spans="4:18">
      <c r="D715" s="6"/>
      <c r="E715" s="6"/>
      <c r="F715" s="6"/>
      <c r="P715" s="6"/>
      <c r="Q715" s="6"/>
      <c r="R715" s="6"/>
    </row>
    <row r="716" spans="4:18">
      <c r="D716" s="6"/>
      <c r="E716" s="6"/>
      <c r="F716" s="6"/>
      <c r="P716" s="6"/>
      <c r="Q716" s="6"/>
      <c r="R716" s="6"/>
    </row>
    <row r="717" spans="4:18">
      <c r="D717" s="6"/>
      <c r="E717" s="6"/>
      <c r="F717" s="6"/>
      <c r="P717" s="6"/>
      <c r="Q717" s="6"/>
      <c r="R717" s="6"/>
    </row>
    <row r="718" spans="4:18">
      <c r="D718" s="6"/>
      <c r="E718" s="6"/>
      <c r="F718" s="6"/>
      <c r="P718" s="6"/>
      <c r="Q718" s="6"/>
      <c r="R718" s="6"/>
    </row>
    <row r="719" spans="4:18">
      <c r="D719" s="6"/>
      <c r="E719" s="6"/>
      <c r="F719" s="6"/>
      <c r="P719" s="6"/>
      <c r="Q719" s="6"/>
      <c r="R719" s="6"/>
    </row>
    <row r="720" spans="4:18">
      <c r="D720" s="6"/>
      <c r="E720" s="6"/>
      <c r="F720" s="6"/>
      <c r="P720" s="6"/>
      <c r="Q720" s="6"/>
      <c r="R720" s="6"/>
    </row>
    <row r="721" spans="4:18">
      <c r="D721" s="6"/>
      <c r="E721" s="6"/>
      <c r="F721" s="6"/>
      <c r="P721" s="6"/>
      <c r="Q721" s="6"/>
      <c r="R721" s="6"/>
    </row>
    <row r="722" spans="4:18">
      <c r="D722" s="6"/>
      <c r="E722" s="6"/>
      <c r="F722" s="6"/>
      <c r="P722" s="6"/>
      <c r="Q722" s="6"/>
      <c r="R722" s="6"/>
    </row>
    <row r="723" spans="4:18">
      <c r="D723" s="6"/>
      <c r="E723" s="6"/>
      <c r="F723" s="6"/>
      <c r="P723" s="6"/>
      <c r="Q723" s="6"/>
      <c r="R723" s="6"/>
    </row>
    <row r="724" spans="4:18">
      <c r="D724" s="6"/>
      <c r="E724" s="6"/>
      <c r="F724" s="6"/>
      <c r="P724" s="6"/>
      <c r="Q724" s="6"/>
      <c r="R724" s="6"/>
    </row>
    <row r="725" spans="4:18">
      <c r="D725" s="6"/>
      <c r="E725" s="6"/>
      <c r="F725" s="6"/>
      <c r="P725" s="6"/>
      <c r="Q725" s="6"/>
      <c r="R725" s="6"/>
    </row>
    <row r="726" spans="4:18">
      <c r="D726" s="6"/>
      <c r="E726" s="6"/>
      <c r="F726" s="6"/>
      <c r="P726" s="6"/>
      <c r="Q726" s="6"/>
      <c r="R726" s="6"/>
    </row>
    <row r="727" spans="4:18">
      <c r="D727" s="6"/>
      <c r="E727" s="6"/>
      <c r="F727" s="6"/>
      <c r="P727" s="6"/>
      <c r="Q727" s="6"/>
      <c r="R727" s="6"/>
    </row>
    <row r="728" spans="4:18">
      <c r="D728" s="6"/>
      <c r="E728" s="6"/>
      <c r="F728" s="6"/>
      <c r="P728" s="6"/>
      <c r="Q728" s="6"/>
      <c r="R728" s="6"/>
    </row>
    <row r="729" spans="4:18">
      <c r="D729" s="6"/>
      <c r="E729" s="6"/>
      <c r="F729" s="6"/>
      <c r="P729" s="6"/>
      <c r="Q729" s="6"/>
      <c r="R729" s="6"/>
    </row>
    <row r="730" spans="4:18">
      <c r="D730" s="6"/>
      <c r="E730" s="6"/>
      <c r="F730" s="6"/>
      <c r="P730" s="6"/>
      <c r="Q730" s="6"/>
      <c r="R730" s="6"/>
    </row>
    <row r="731" spans="4:18">
      <c r="D731" s="6"/>
      <c r="E731" s="6"/>
      <c r="F731" s="6"/>
      <c r="P731" s="6"/>
      <c r="Q731" s="6"/>
      <c r="R731" s="6"/>
    </row>
    <row r="732" spans="4:18">
      <c r="D732" s="6"/>
      <c r="E732" s="6"/>
      <c r="F732" s="6"/>
      <c r="P732" s="6"/>
      <c r="Q732" s="6"/>
      <c r="R732" s="6"/>
    </row>
    <row r="733" spans="4:18">
      <c r="D733" s="6"/>
      <c r="E733" s="6"/>
      <c r="F733" s="6"/>
      <c r="P733" s="6"/>
      <c r="Q733" s="6"/>
      <c r="R733" s="6"/>
    </row>
    <row r="734" spans="4:18">
      <c r="D734" s="6"/>
      <c r="E734" s="6"/>
      <c r="F734" s="6"/>
      <c r="P734" s="6"/>
      <c r="Q734" s="6"/>
      <c r="R734" s="6"/>
    </row>
    <row r="735" spans="4:18">
      <c r="D735" s="6"/>
      <c r="E735" s="6"/>
      <c r="F735" s="6"/>
      <c r="P735" s="6"/>
      <c r="Q735" s="6"/>
      <c r="R735" s="6"/>
    </row>
    <row r="736" spans="4:18">
      <c r="D736" s="6"/>
      <c r="E736" s="6"/>
      <c r="F736" s="6"/>
      <c r="P736" s="6"/>
      <c r="Q736" s="6"/>
      <c r="R736" s="6"/>
    </row>
    <row r="737" spans="4:18">
      <c r="D737" s="6"/>
      <c r="E737" s="6"/>
      <c r="F737" s="6"/>
      <c r="P737" s="6"/>
      <c r="Q737" s="6"/>
      <c r="R737" s="6"/>
    </row>
    <row r="738" spans="4:18">
      <c r="D738" s="6"/>
      <c r="E738" s="6"/>
      <c r="F738" s="6"/>
      <c r="P738" s="6"/>
      <c r="Q738" s="6"/>
      <c r="R738" s="6"/>
    </row>
    <row r="739" spans="4:18">
      <c r="D739" s="6"/>
      <c r="E739" s="6"/>
      <c r="F739" s="6"/>
      <c r="P739" s="6"/>
      <c r="Q739" s="6"/>
      <c r="R739" s="6"/>
    </row>
    <row r="740" spans="4:18">
      <c r="D740" s="6"/>
      <c r="E740" s="6"/>
      <c r="F740" s="6"/>
      <c r="P740" s="6"/>
      <c r="Q740" s="6"/>
      <c r="R740" s="6"/>
    </row>
    <row r="741" spans="4:18">
      <c r="D741" s="6"/>
      <c r="E741" s="6"/>
      <c r="F741" s="6"/>
      <c r="P741" s="6"/>
      <c r="Q741" s="6"/>
      <c r="R741" s="6"/>
    </row>
    <row r="742" spans="4:18">
      <c r="D742" s="6"/>
      <c r="E742" s="6"/>
      <c r="F742" s="6"/>
      <c r="P742" s="6"/>
      <c r="Q742" s="6"/>
      <c r="R742" s="6"/>
    </row>
    <row r="743" spans="4:18">
      <c r="D743" s="6"/>
      <c r="E743" s="6"/>
      <c r="F743" s="6"/>
      <c r="P743" s="6"/>
      <c r="Q743" s="6"/>
      <c r="R743" s="6"/>
    </row>
    <row r="744" spans="4:18">
      <c r="D744" s="6"/>
      <c r="E744" s="6"/>
      <c r="F744" s="6"/>
      <c r="P744" s="6"/>
      <c r="Q744" s="6"/>
      <c r="R744" s="6"/>
    </row>
    <row r="745" spans="4:18">
      <c r="D745" s="6"/>
      <c r="E745" s="6"/>
      <c r="F745" s="6"/>
      <c r="P745" s="6"/>
      <c r="Q745" s="6"/>
      <c r="R745" s="6"/>
    </row>
    <row r="746" spans="4:18">
      <c r="D746" s="6"/>
      <c r="E746" s="6"/>
      <c r="F746" s="6"/>
      <c r="P746" s="6"/>
      <c r="Q746" s="6"/>
      <c r="R746" s="6"/>
    </row>
    <row r="747" spans="4:18">
      <c r="D747" s="6"/>
      <c r="E747" s="6"/>
      <c r="F747" s="6"/>
      <c r="P747" s="6"/>
      <c r="Q747" s="6"/>
      <c r="R747" s="6"/>
    </row>
    <row r="748" spans="4:18">
      <c r="D748" s="6"/>
      <c r="E748" s="6"/>
      <c r="F748" s="6"/>
      <c r="P748" s="6"/>
      <c r="Q748" s="6"/>
      <c r="R748" s="6"/>
    </row>
    <row r="749" spans="4:18">
      <c r="D749" s="6"/>
      <c r="E749" s="6"/>
      <c r="F749" s="6"/>
      <c r="P749" s="6"/>
      <c r="Q749" s="6"/>
      <c r="R749" s="6"/>
    </row>
    <row r="750" spans="4:18">
      <c r="D750" s="6"/>
      <c r="E750" s="6"/>
      <c r="F750" s="6"/>
      <c r="P750" s="6"/>
      <c r="Q750" s="6"/>
      <c r="R750" s="6"/>
    </row>
    <row r="751" spans="4:18">
      <c r="D751" s="6"/>
      <c r="E751" s="6"/>
      <c r="F751" s="6"/>
      <c r="P751" s="6"/>
      <c r="Q751" s="6"/>
      <c r="R751" s="6"/>
    </row>
    <row r="752" spans="4:18">
      <c r="D752" s="6"/>
      <c r="E752" s="6"/>
      <c r="F752" s="6"/>
      <c r="P752" s="6"/>
      <c r="Q752" s="6"/>
      <c r="R752" s="6"/>
    </row>
    <row r="753" spans="4:18">
      <c r="D753" s="6"/>
      <c r="E753" s="6"/>
      <c r="F753" s="6"/>
      <c r="P753" s="6"/>
      <c r="Q753" s="6"/>
      <c r="R753" s="6"/>
    </row>
    <row r="754" spans="4:18">
      <c r="D754" s="6"/>
      <c r="E754" s="6"/>
      <c r="F754" s="6"/>
      <c r="P754" s="6"/>
      <c r="Q754" s="6"/>
      <c r="R754" s="6"/>
    </row>
    <row r="755" spans="4:18">
      <c r="D755" s="6"/>
      <c r="E755" s="6"/>
      <c r="F755" s="6"/>
      <c r="P755" s="6"/>
      <c r="Q755" s="6"/>
      <c r="R755" s="6"/>
    </row>
    <row r="756" spans="4:18">
      <c r="D756" s="6"/>
      <c r="E756" s="6"/>
      <c r="F756" s="6"/>
      <c r="P756" s="6"/>
      <c r="Q756" s="6"/>
      <c r="R756" s="6"/>
    </row>
    <row r="757" spans="4:18">
      <c r="D757" s="6"/>
      <c r="E757" s="6"/>
      <c r="F757" s="6"/>
      <c r="P757" s="6"/>
      <c r="Q757" s="6"/>
      <c r="R757" s="6"/>
    </row>
    <row r="758" spans="4:18">
      <c r="D758" s="6"/>
      <c r="E758" s="6"/>
      <c r="F758" s="6"/>
      <c r="P758" s="6"/>
      <c r="Q758" s="6"/>
      <c r="R758" s="6"/>
    </row>
    <row r="759" spans="4:18">
      <c r="D759" s="6"/>
      <c r="E759" s="6"/>
      <c r="F759" s="6"/>
      <c r="P759" s="6"/>
      <c r="Q759" s="6"/>
      <c r="R759" s="6"/>
    </row>
    <row r="760" spans="4:18">
      <c r="D760" s="6"/>
      <c r="E760" s="6"/>
      <c r="F760" s="6"/>
      <c r="P760" s="6"/>
      <c r="Q760" s="6"/>
      <c r="R760" s="6"/>
    </row>
    <row r="761" spans="4:18">
      <c r="D761" s="6"/>
      <c r="E761" s="6"/>
      <c r="F761" s="6"/>
      <c r="P761" s="6"/>
      <c r="Q761" s="6"/>
      <c r="R761" s="6"/>
    </row>
    <row r="762" spans="4:18">
      <c r="D762" s="6"/>
      <c r="E762" s="6"/>
      <c r="F762" s="6"/>
      <c r="P762" s="6"/>
      <c r="Q762" s="6"/>
      <c r="R762" s="6"/>
    </row>
    <row r="763" spans="4:18">
      <c r="D763" s="6"/>
      <c r="E763" s="6"/>
      <c r="F763" s="6"/>
      <c r="P763" s="6"/>
      <c r="Q763" s="6"/>
      <c r="R763" s="6"/>
    </row>
    <row r="764" spans="4:18">
      <c r="D764" s="6"/>
      <c r="E764" s="6"/>
      <c r="F764" s="6"/>
      <c r="P764" s="6"/>
      <c r="Q764" s="6"/>
      <c r="R764" s="6"/>
    </row>
    <row r="765" spans="4:18">
      <c r="D765" s="6"/>
      <c r="E765" s="6"/>
      <c r="F765" s="6"/>
      <c r="P765" s="6"/>
      <c r="Q765" s="6"/>
      <c r="R765" s="6"/>
    </row>
    <row r="766" spans="4:18">
      <c r="D766" s="6"/>
      <c r="E766" s="6"/>
      <c r="F766" s="6"/>
      <c r="P766" s="6"/>
      <c r="Q766" s="6"/>
      <c r="R766" s="6"/>
    </row>
    <row r="767" spans="4:18">
      <c r="D767" s="6"/>
      <c r="E767" s="6"/>
      <c r="F767" s="6"/>
      <c r="P767" s="6"/>
      <c r="Q767" s="6"/>
      <c r="R767" s="6"/>
    </row>
    <row r="768" spans="4:18">
      <c r="D768" s="6"/>
      <c r="E768" s="6"/>
      <c r="F768" s="6"/>
      <c r="P768" s="6"/>
      <c r="Q768" s="6"/>
      <c r="R768" s="6"/>
    </row>
    <row r="769" spans="4:18">
      <c r="D769" s="6"/>
      <c r="E769" s="6"/>
      <c r="F769" s="6"/>
      <c r="P769" s="6"/>
      <c r="Q769" s="6"/>
      <c r="R769" s="6"/>
    </row>
    <row r="770" spans="4:18">
      <c r="D770" s="6"/>
      <c r="E770" s="6"/>
      <c r="F770" s="6"/>
      <c r="P770" s="6"/>
      <c r="Q770" s="6"/>
      <c r="R770" s="6"/>
    </row>
    <row r="771" spans="4:18">
      <c r="D771" s="6"/>
      <c r="E771" s="6"/>
      <c r="F771" s="6"/>
      <c r="P771" s="6"/>
      <c r="Q771" s="6"/>
      <c r="R771" s="6"/>
    </row>
    <row r="772" spans="4:18">
      <c r="D772" s="6"/>
      <c r="E772" s="6"/>
      <c r="F772" s="6"/>
      <c r="P772" s="6"/>
      <c r="Q772" s="6"/>
      <c r="R772" s="6"/>
    </row>
    <row r="773" spans="4:18">
      <c r="D773" s="6"/>
      <c r="E773" s="6"/>
      <c r="F773" s="6"/>
      <c r="P773" s="6"/>
      <c r="Q773" s="6"/>
      <c r="R773" s="6"/>
    </row>
    <row r="774" spans="4:18">
      <c r="D774" s="6"/>
      <c r="E774" s="6"/>
      <c r="F774" s="6"/>
      <c r="P774" s="6"/>
      <c r="Q774" s="6"/>
      <c r="R774" s="6"/>
    </row>
    <row r="775" spans="4:18">
      <c r="D775" s="6"/>
      <c r="E775" s="6"/>
      <c r="F775" s="6"/>
      <c r="P775" s="6"/>
      <c r="Q775" s="6"/>
      <c r="R775" s="6"/>
    </row>
    <row r="776" spans="4:18">
      <c r="D776" s="6"/>
      <c r="E776" s="6"/>
      <c r="F776" s="6"/>
      <c r="P776" s="6"/>
      <c r="Q776" s="6"/>
      <c r="R776" s="6"/>
    </row>
    <row r="777" spans="4:18">
      <c r="D777" s="6"/>
      <c r="E777" s="6"/>
      <c r="F777" s="6"/>
      <c r="P777" s="6"/>
      <c r="Q777" s="6"/>
      <c r="R777" s="6"/>
    </row>
    <row r="778" spans="4:18">
      <c r="D778" s="6"/>
      <c r="E778" s="6"/>
      <c r="F778" s="6"/>
      <c r="P778" s="6"/>
      <c r="Q778" s="6"/>
      <c r="R778" s="6"/>
    </row>
    <row r="779" spans="4:18">
      <c r="D779" s="6"/>
      <c r="E779" s="6"/>
      <c r="F779" s="6"/>
      <c r="P779" s="6"/>
      <c r="Q779" s="6"/>
      <c r="R779" s="6"/>
    </row>
    <row r="780" spans="4:18">
      <c r="D780" s="6"/>
      <c r="E780" s="6"/>
      <c r="F780" s="6"/>
      <c r="P780" s="6"/>
      <c r="Q780" s="6"/>
      <c r="R780" s="6"/>
    </row>
    <row r="781" spans="4:18">
      <c r="D781" s="6"/>
      <c r="E781" s="6"/>
      <c r="F781" s="6"/>
      <c r="P781" s="6"/>
      <c r="Q781" s="6"/>
      <c r="R781" s="6"/>
    </row>
    <row r="782" spans="4:18">
      <c r="D782" s="6"/>
      <c r="E782" s="6"/>
      <c r="F782" s="6"/>
      <c r="P782" s="6"/>
      <c r="Q782" s="6"/>
      <c r="R782" s="6"/>
    </row>
    <row r="783" spans="4:18">
      <c r="D783" s="6"/>
      <c r="E783" s="6"/>
      <c r="F783" s="6"/>
      <c r="P783" s="6"/>
      <c r="Q783" s="6"/>
      <c r="R783" s="6"/>
    </row>
    <row r="784" spans="4:18">
      <c r="D784" s="6"/>
      <c r="E784" s="6"/>
      <c r="F784" s="6"/>
      <c r="P784" s="6"/>
      <c r="Q784" s="6"/>
      <c r="R784" s="6"/>
    </row>
    <row r="785" spans="4:18">
      <c r="D785" s="6"/>
      <c r="E785" s="6"/>
      <c r="F785" s="6"/>
      <c r="P785" s="6"/>
      <c r="Q785" s="6"/>
      <c r="R785" s="6"/>
    </row>
    <row r="786" spans="4:18">
      <c r="D786" s="6"/>
      <c r="E786" s="6"/>
      <c r="F786" s="6"/>
      <c r="P786" s="6"/>
      <c r="Q786" s="6"/>
      <c r="R786" s="6"/>
    </row>
    <row r="787" spans="4:18">
      <c r="D787" s="6"/>
      <c r="E787" s="6"/>
      <c r="F787" s="6"/>
      <c r="P787" s="6"/>
      <c r="Q787" s="6"/>
      <c r="R787" s="6"/>
    </row>
    <row r="788" spans="4:18">
      <c r="D788" s="6"/>
      <c r="E788" s="6"/>
      <c r="F788" s="6"/>
      <c r="P788" s="6"/>
      <c r="Q788" s="6"/>
      <c r="R788" s="6"/>
    </row>
    <row r="789" spans="4:18">
      <c r="D789" s="6"/>
      <c r="E789" s="6"/>
      <c r="F789" s="6"/>
      <c r="P789" s="6"/>
      <c r="Q789" s="6"/>
      <c r="R789" s="6"/>
    </row>
    <row r="790" spans="4:18">
      <c r="D790" s="6"/>
      <c r="E790" s="6"/>
      <c r="F790" s="6"/>
      <c r="P790" s="6"/>
      <c r="Q790" s="6"/>
      <c r="R790" s="6"/>
    </row>
    <row r="791" spans="4:18">
      <c r="D791" s="6"/>
      <c r="E791" s="6"/>
      <c r="F791" s="6"/>
      <c r="P791" s="6"/>
      <c r="Q791" s="6"/>
      <c r="R791" s="6"/>
    </row>
    <row r="792" spans="4:18">
      <c r="D792" s="6"/>
      <c r="E792" s="6"/>
      <c r="F792" s="6"/>
      <c r="P792" s="6"/>
      <c r="Q792" s="6"/>
      <c r="R792" s="6"/>
    </row>
    <row r="793" spans="4:18">
      <c r="D793" s="6"/>
      <c r="E793" s="6"/>
      <c r="F793" s="6"/>
      <c r="P793" s="6"/>
      <c r="Q793" s="6"/>
      <c r="R793" s="6"/>
    </row>
    <row r="794" spans="4:18">
      <c r="D794" s="6"/>
      <c r="E794" s="6"/>
      <c r="F794" s="6"/>
      <c r="P794" s="6"/>
      <c r="Q794" s="6"/>
      <c r="R794" s="6"/>
    </row>
    <row r="795" spans="4:18">
      <c r="D795" s="6"/>
      <c r="E795" s="6"/>
      <c r="F795" s="6"/>
      <c r="P795" s="6"/>
      <c r="Q795" s="6"/>
      <c r="R795" s="6"/>
    </row>
    <row r="796" spans="4:18">
      <c r="D796" s="6"/>
      <c r="E796" s="6"/>
      <c r="F796" s="6"/>
      <c r="P796" s="6"/>
      <c r="Q796" s="6"/>
      <c r="R796" s="6"/>
    </row>
    <row r="797" spans="4:18">
      <c r="D797" s="6"/>
      <c r="E797" s="6"/>
      <c r="F797" s="6"/>
      <c r="P797" s="6"/>
      <c r="Q797" s="6"/>
      <c r="R797" s="6"/>
    </row>
    <row r="798" spans="4:18">
      <c r="D798" s="6"/>
      <c r="E798" s="6"/>
      <c r="F798" s="6"/>
      <c r="P798" s="6"/>
      <c r="Q798" s="6"/>
      <c r="R798" s="6"/>
    </row>
    <row r="799" spans="4:18">
      <c r="D799" s="6"/>
      <c r="E799" s="6"/>
      <c r="F799" s="6"/>
      <c r="P799" s="6"/>
      <c r="Q799" s="6"/>
      <c r="R799" s="6"/>
    </row>
    <row r="800" spans="4:18">
      <c r="D800" s="6"/>
      <c r="E800" s="6"/>
      <c r="F800" s="6"/>
      <c r="P800" s="6"/>
      <c r="Q800" s="6"/>
      <c r="R800" s="6"/>
    </row>
    <row r="801" spans="4:18">
      <c r="D801" s="6"/>
      <c r="E801" s="6"/>
      <c r="F801" s="6"/>
      <c r="P801" s="6"/>
      <c r="Q801" s="6"/>
      <c r="R801" s="6"/>
    </row>
    <row r="802" spans="4:18">
      <c r="D802" s="6"/>
      <c r="E802" s="6"/>
      <c r="F802" s="6"/>
      <c r="P802" s="6"/>
      <c r="Q802" s="6"/>
      <c r="R802" s="6"/>
    </row>
    <row r="803" spans="4:18">
      <c r="D803" s="6"/>
      <c r="E803" s="6"/>
      <c r="F803" s="6"/>
      <c r="P803" s="6"/>
      <c r="Q803" s="6"/>
      <c r="R803" s="6"/>
    </row>
    <row r="804" spans="4:18">
      <c r="D804" s="6"/>
      <c r="E804" s="6"/>
      <c r="F804" s="6"/>
      <c r="P804" s="6"/>
      <c r="Q804" s="6"/>
      <c r="R804" s="6"/>
    </row>
    <row r="805" spans="4:18">
      <c r="D805" s="6"/>
      <c r="E805" s="6"/>
      <c r="F805" s="6"/>
      <c r="P805" s="6"/>
      <c r="Q805" s="6"/>
      <c r="R805" s="6"/>
    </row>
    <row r="806" spans="4:18">
      <c r="D806" s="6"/>
      <c r="E806" s="6"/>
      <c r="F806" s="6"/>
      <c r="P806" s="6"/>
      <c r="Q806" s="6"/>
      <c r="R806" s="6"/>
    </row>
    <row r="807" spans="4:18">
      <c r="D807" s="6"/>
      <c r="E807" s="6"/>
      <c r="F807" s="6"/>
      <c r="P807" s="6"/>
      <c r="Q807" s="6"/>
      <c r="R807" s="6"/>
    </row>
    <row r="808" spans="4:18">
      <c r="D808" s="6"/>
      <c r="E808" s="6"/>
      <c r="F808" s="6"/>
      <c r="P808" s="6"/>
      <c r="Q808" s="6"/>
      <c r="R808" s="6"/>
    </row>
    <row r="809" spans="4:18">
      <c r="D809" s="6"/>
      <c r="E809" s="6"/>
      <c r="F809" s="6"/>
      <c r="P809" s="6"/>
      <c r="Q809" s="6"/>
      <c r="R809" s="6"/>
    </row>
    <row r="810" spans="4:18">
      <c r="D810" s="6"/>
      <c r="E810" s="6"/>
      <c r="F810" s="6"/>
      <c r="P810" s="6"/>
      <c r="Q810" s="6"/>
      <c r="R810" s="6"/>
    </row>
    <row r="811" spans="4:18">
      <c r="D811" s="6"/>
      <c r="E811" s="6"/>
      <c r="F811" s="6"/>
      <c r="P811" s="6"/>
      <c r="Q811" s="6"/>
      <c r="R811" s="6"/>
    </row>
    <row r="812" spans="4:18">
      <c r="D812" s="6"/>
      <c r="E812" s="6"/>
      <c r="F812" s="6"/>
      <c r="P812" s="6"/>
      <c r="Q812" s="6"/>
      <c r="R812" s="6"/>
    </row>
    <row r="813" spans="4:18">
      <c r="D813" s="6"/>
      <c r="E813" s="6"/>
      <c r="F813" s="6"/>
      <c r="P813" s="6"/>
      <c r="Q813" s="6"/>
      <c r="R813" s="6"/>
    </row>
    <row r="814" spans="4:18">
      <c r="D814" s="6"/>
      <c r="E814" s="6"/>
      <c r="F814" s="6"/>
      <c r="P814" s="6"/>
      <c r="Q814" s="6"/>
      <c r="R814" s="6"/>
    </row>
    <row r="815" spans="4:18">
      <c r="D815" s="6"/>
      <c r="E815" s="6"/>
      <c r="F815" s="6"/>
      <c r="P815" s="6"/>
      <c r="Q815" s="6"/>
      <c r="R815" s="6"/>
    </row>
    <row r="816" spans="4:18">
      <c r="D816" s="6"/>
      <c r="E816" s="6"/>
      <c r="F816" s="6"/>
      <c r="P816" s="6"/>
      <c r="Q816" s="6"/>
      <c r="R816" s="6"/>
    </row>
    <row r="817" spans="4:18">
      <c r="D817" s="6"/>
      <c r="E817" s="6"/>
      <c r="F817" s="6"/>
      <c r="P817" s="6"/>
      <c r="Q817" s="6"/>
      <c r="R817" s="6"/>
    </row>
    <row r="818" spans="4:18">
      <c r="D818" s="6"/>
      <c r="E818" s="6"/>
      <c r="F818" s="6"/>
      <c r="P818" s="6"/>
      <c r="Q818" s="6"/>
      <c r="R818" s="6"/>
    </row>
    <row r="819" spans="4:18">
      <c r="D819" s="6"/>
      <c r="E819" s="6"/>
      <c r="F819" s="6"/>
      <c r="P819" s="6"/>
      <c r="Q819" s="6"/>
      <c r="R819" s="6"/>
    </row>
    <row r="820" spans="4:18">
      <c r="D820" s="6"/>
      <c r="E820" s="6"/>
      <c r="F820" s="6"/>
      <c r="P820" s="6"/>
      <c r="Q820" s="6"/>
      <c r="R820" s="6"/>
    </row>
    <row r="821" spans="4:18">
      <c r="D821" s="6"/>
      <c r="E821" s="6"/>
      <c r="F821" s="6"/>
      <c r="P821" s="6"/>
      <c r="Q821" s="6"/>
      <c r="R821" s="6"/>
    </row>
    <row r="822" spans="4:18">
      <c r="D822" s="6"/>
      <c r="E822" s="6"/>
      <c r="F822" s="6"/>
      <c r="P822" s="6"/>
      <c r="Q822" s="6"/>
      <c r="R822" s="6"/>
    </row>
    <row r="823" spans="4:18">
      <c r="D823" s="6"/>
      <c r="E823" s="6"/>
      <c r="F823" s="6"/>
      <c r="P823" s="6"/>
      <c r="Q823" s="6"/>
      <c r="R823" s="6"/>
    </row>
    <row r="824" spans="4:18">
      <c r="D824" s="6"/>
      <c r="E824" s="6"/>
      <c r="F824" s="6"/>
      <c r="P824" s="6"/>
      <c r="Q824" s="6"/>
      <c r="R824" s="6"/>
    </row>
    <row r="825" spans="4:18">
      <c r="D825" s="6"/>
      <c r="E825" s="6"/>
      <c r="F825" s="6"/>
      <c r="P825" s="6"/>
      <c r="Q825" s="6"/>
      <c r="R825" s="6"/>
    </row>
    <row r="826" spans="4:18">
      <c r="D826" s="6"/>
      <c r="E826" s="6"/>
      <c r="F826" s="6"/>
      <c r="P826" s="6"/>
      <c r="Q826" s="6"/>
      <c r="R826" s="6"/>
    </row>
    <row r="827" spans="4:18">
      <c r="D827" s="6"/>
      <c r="E827" s="6"/>
      <c r="F827" s="6"/>
      <c r="P827" s="6"/>
      <c r="Q827" s="6"/>
      <c r="R827" s="6"/>
    </row>
    <row r="828" spans="4:18">
      <c r="D828" s="6"/>
      <c r="E828" s="6"/>
      <c r="F828" s="6"/>
      <c r="P828" s="6"/>
      <c r="Q828" s="6"/>
      <c r="R828" s="6"/>
    </row>
    <row r="829" spans="4:18">
      <c r="D829" s="6"/>
      <c r="E829" s="6"/>
      <c r="F829" s="6"/>
      <c r="P829" s="6"/>
      <c r="Q829" s="6"/>
      <c r="R829" s="6"/>
    </row>
    <row r="830" spans="4:18">
      <c r="D830" s="6"/>
      <c r="E830" s="6"/>
      <c r="F830" s="6"/>
      <c r="P830" s="6"/>
      <c r="Q830" s="6"/>
      <c r="R830" s="6"/>
    </row>
    <row r="831" spans="4:18">
      <c r="D831" s="6"/>
      <c r="E831" s="6"/>
      <c r="F831" s="6"/>
      <c r="P831" s="6"/>
      <c r="Q831" s="6"/>
      <c r="R831" s="6"/>
    </row>
    <row r="832" spans="4:18">
      <c r="D832" s="6"/>
      <c r="E832" s="6"/>
      <c r="F832" s="6"/>
      <c r="P832" s="6"/>
      <c r="Q832" s="6"/>
      <c r="R832" s="6"/>
    </row>
    <row r="833" spans="4:18">
      <c r="D833" s="6"/>
      <c r="E833" s="6"/>
      <c r="F833" s="6"/>
      <c r="P833" s="6"/>
      <c r="Q833" s="6"/>
      <c r="R833" s="6"/>
    </row>
    <row r="834" spans="4:18">
      <c r="D834" s="6"/>
      <c r="E834" s="6"/>
      <c r="F834" s="6"/>
      <c r="P834" s="6"/>
      <c r="Q834" s="6"/>
      <c r="R834" s="6"/>
    </row>
    <row r="835" spans="4:18">
      <c r="D835" s="6"/>
      <c r="E835" s="6"/>
      <c r="F835" s="6"/>
      <c r="P835" s="6"/>
      <c r="Q835" s="6"/>
      <c r="R835" s="6"/>
    </row>
    <row r="836" spans="4:18">
      <c r="D836" s="6"/>
      <c r="E836" s="6"/>
      <c r="F836" s="6"/>
      <c r="P836" s="6"/>
      <c r="Q836" s="6"/>
      <c r="R836" s="6"/>
    </row>
    <row r="837" spans="4:18">
      <c r="D837" s="6"/>
      <c r="E837" s="6"/>
      <c r="F837" s="6"/>
      <c r="P837" s="6"/>
      <c r="Q837" s="6"/>
      <c r="R837" s="6"/>
    </row>
    <row r="838" spans="4:18">
      <c r="D838" s="6"/>
      <c r="E838" s="6"/>
      <c r="F838" s="6"/>
      <c r="P838" s="6"/>
      <c r="Q838" s="6"/>
      <c r="R838" s="6"/>
    </row>
    <row r="839" spans="4:18">
      <c r="D839" s="6"/>
      <c r="E839" s="6"/>
      <c r="F839" s="6"/>
      <c r="P839" s="6"/>
      <c r="Q839" s="6"/>
      <c r="R839" s="6"/>
    </row>
    <row r="840" spans="4:18">
      <c r="D840" s="6"/>
      <c r="E840" s="6"/>
      <c r="F840" s="6"/>
      <c r="P840" s="6"/>
      <c r="Q840" s="6"/>
      <c r="R840" s="6"/>
    </row>
    <row r="841" spans="4:18">
      <c r="D841" s="6"/>
      <c r="E841" s="6"/>
      <c r="F841" s="6"/>
      <c r="P841" s="6"/>
      <c r="Q841" s="6"/>
      <c r="R841" s="6"/>
    </row>
    <row r="842" spans="4:18">
      <c r="D842" s="6"/>
      <c r="E842" s="6"/>
      <c r="F842" s="6"/>
      <c r="P842" s="6"/>
      <c r="Q842" s="6"/>
      <c r="R842" s="6"/>
    </row>
    <row r="843" spans="4:18">
      <c r="D843" s="6"/>
      <c r="E843" s="6"/>
      <c r="F843" s="6"/>
      <c r="P843" s="6"/>
      <c r="Q843" s="6"/>
      <c r="R843" s="6"/>
    </row>
    <row r="844" spans="4:18">
      <c r="D844" s="6"/>
      <c r="E844" s="6"/>
      <c r="F844" s="6"/>
      <c r="P844" s="6"/>
      <c r="Q844" s="6"/>
      <c r="R844" s="6"/>
    </row>
    <row r="845" spans="4:18">
      <c r="D845" s="6"/>
      <c r="E845" s="6"/>
      <c r="F845" s="6"/>
      <c r="P845" s="6"/>
      <c r="Q845" s="6"/>
      <c r="R845" s="6"/>
    </row>
    <row r="846" spans="4:18">
      <c r="D846" s="6"/>
      <c r="E846" s="6"/>
      <c r="F846" s="6"/>
      <c r="P846" s="6"/>
      <c r="Q846" s="6"/>
      <c r="R846" s="6"/>
    </row>
    <row r="847" spans="4:18">
      <c r="D847" s="6"/>
      <c r="E847" s="6"/>
      <c r="F847" s="6"/>
      <c r="P847" s="6"/>
      <c r="Q847" s="6"/>
      <c r="R847" s="6"/>
    </row>
    <row r="848" spans="4:18">
      <c r="D848" s="6"/>
      <c r="E848" s="6"/>
      <c r="F848" s="6"/>
      <c r="P848" s="6"/>
      <c r="Q848" s="6"/>
      <c r="R848" s="6"/>
    </row>
    <row r="849" spans="4:18">
      <c r="D849" s="6"/>
      <c r="E849" s="6"/>
      <c r="F849" s="6"/>
      <c r="P849" s="6"/>
      <c r="Q849" s="6"/>
      <c r="R849" s="6"/>
    </row>
    <row r="850" spans="4:18">
      <c r="D850" s="6"/>
      <c r="E850" s="6"/>
      <c r="F850" s="6"/>
      <c r="P850" s="6"/>
      <c r="Q850" s="6"/>
      <c r="R850" s="6"/>
    </row>
    <row r="851" spans="4:18">
      <c r="D851" s="6"/>
      <c r="E851" s="6"/>
      <c r="F851" s="6"/>
      <c r="P851" s="6"/>
      <c r="Q851" s="6"/>
      <c r="R851" s="6"/>
    </row>
    <row r="852" spans="4:18">
      <c r="D852" s="6"/>
      <c r="E852" s="6"/>
      <c r="F852" s="6"/>
      <c r="P852" s="6"/>
      <c r="Q852" s="6"/>
      <c r="R852" s="6"/>
    </row>
    <row r="853" spans="4:18">
      <c r="D853" s="6"/>
      <c r="E853" s="6"/>
      <c r="F853" s="6"/>
      <c r="P853" s="6"/>
      <c r="Q853" s="6"/>
      <c r="R853" s="6"/>
    </row>
    <row r="854" spans="4:18">
      <c r="D854" s="6"/>
      <c r="E854" s="6"/>
      <c r="F854" s="6"/>
      <c r="P854" s="6"/>
      <c r="Q854" s="6"/>
      <c r="R854" s="6"/>
    </row>
    <row r="855" spans="4:18">
      <c r="D855" s="6"/>
      <c r="E855" s="6"/>
      <c r="F855" s="6"/>
      <c r="P855" s="6"/>
      <c r="Q855" s="6"/>
      <c r="R855" s="6"/>
    </row>
    <row r="856" spans="4:18">
      <c r="D856" s="6"/>
      <c r="E856" s="6"/>
      <c r="F856" s="6"/>
      <c r="P856" s="6"/>
      <c r="Q856" s="6"/>
      <c r="R856" s="6"/>
    </row>
    <row r="857" spans="4:18">
      <c r="D857" s="6"/>
      <c r="E857" s="6"/>
      <c r="F857" s="6"/>
      <c r="P857" s="6"/>
      <c r="Q857" s="6"/>
      <c r="R857" s="6"/>
    </row>
    <row r="858" spans="4:18">
      <c r="D858" s="6"/>
      <c r="E858" s="6"/>
      <c r="F858" s="6"/>
      <c r="P858" s="6"/>
      <c r="Q858" s="6"/>
      <c r="R858" s="6"/>
    </row>
    <row r="859" spans="4:18">
      <c r="D859" s="6"/>
      <c r="E859" s="6"/>
      <c r="F859" s="6"/>
      <c r="P859" s="6"/>
      <c r="Q859" s="6"/>
      <c r="R859" s="6"/>
    </row>
    <row r="860" spans="4:18">
      <c r="D860" s="6"/>
      <c r="E860" s="6"/>
      <c r="F860" s="6"/>
      <c r="P860" s="6"/>
      <c r="Q860" s="6"/>
      <c r="R860" s="6"/>
    </row>
    <row r="861" spans="4:18">
      <c r="D861" s="6"/>
      <c r="E861" s="6"/>
      <c r="F861" s="6"/>
      <c r="P861" s="6"/>
      <c r="Q861" s="6"/>
      <c r="R861" s="6"/>
    </row>
    <row r="862" spans="4:18">
      <c r="D862" s="6"/>
      <c r="E862" s="6"/>
      <c r="F862" s="6"/>
      <c r="P862" s="6"/>
      <c r="Q862" s="6"/>
      <c r="R862" s="6"/>
    </row>
    <row r="863" spans="4:18">
      <c r="D863" s="6"/>
      <c r="E863" s="6"/>
      <c r="F863" s="6"/>
      <c r="P863" s="6"/>
      <c r="Q863" s="6"/>
      <c r="R863" s="6"/>
    </row>
    <row r="864" spans="4:18">
      <c r="D864" s="6"/>
      <c r="E864" s="6"/>
      <c r="F864" s="6"/>
      <c r="P864" s="6"/>
      <c r="Q864" s="6"/>
      <c r="R864" s="6"/>
    </row>
    <row r="865" spans="4:18">
      <c r="D865" s="6"/>
      <c r="E865" s="6"/>
      <c r="F865" s="6"/>
      <c r="P865" s="6"/>
      <c r="Q865" s="6"/>
      <c r="R865" s="6"/>
    </row>
    <row r="866" spans="4:18">
      <c r="D866" s="6"/>
      <c r="E866" s="6"/>
      <c r="F866" s="6"/>
      <c r="P866" s="6"/>
      <c r="Q866" s="6"/>
      <c r="R866" s="6"/>
    </row>
    <row r="867" spans="4:18">
      <c r="D867" s="6"/>
      <c r="E867" s="6"/>
      <c r="F867" s="6"/>
      <c r="P867" s="6"/>
      <c r="Q867" s="6"/>
      <c r="R867" s="6"/>
    </row>
    <row r="868" spans="4:18">
      <c r="D868" s="6"/>
      <c r="E868" s="6"/>
      <c r="F868" s="6"/>
      <c r="P868" s="6"/>
      <c r="Q868" s="6"/>
      <c r="R868" s="6"/>
    </row>
    <row r="869" spans="4:18">
      <c r="D869" s="6"/>
      <c r="E869" s="6"/>
      <c r="F869" s="6"/>
      <c r="P869" s="6"/>
      <c r="Q869" s="6"/>
      <c r="R869" s="6"/>
    </row>
    <row r="870" spans="4:18">
      <c r="D870" s="6"/>
      <c r="E870" s="6"/>
      <c r="F870" s="6"/>
      <c r="P870" s="6"/>
      <c r="Q870" s="6"/>
      <c r="R870" s="6"/>
    </row>
    <row r="871" spans="4:18">
      <c r="D871" s="6"/>
      <c r="E871" s="6"/>
      <c r="F871" s="6"/>
      <c r="P871" s="6"/>
      <c r="Q871" s="6"/>
      <c r="R871" s="6"/>
    </row>
    <row r="872" spans="4:18">
      <c r="D872" s="6"/>
      <c r="E872" s="6"/>
      <c r="F872" s="6"/>
      <c r="P872" s="6"/>
      <c r="Q872" s="6"/>
      <c r="R872" s="6"/>
    </row>
    <row r="873" spans="4:18">
      <c r="D873" s="6"/>
      <c r="E873" s="6"/>
      <c r="F873" s="6"/>
      <c r="P873" s="6"/>
      <c r="Q873" s="6"/>
      <c r="R873" s="6"/>
    </row>
    <row r="874" spans="4:18">
      <c r="D874" s="6"/>
      <c r="E874" s="6"/>
      <c r="F874" s="6"/>
      <c r="P874" s="6"/>
      <c r="Q874" s="6"/>
      <c r="R874" s="6"/>
    </row>
    <row r="875" spans="4:18">
      <c r="D875" s="6"/>
      <c r="E875" s="6"/>
      <c r="F875" s="6"/>
      <c r="P875" s="6"/>
      <c r="Q875" s="6"/>
      <c r="R875" s="6"/>
    </row>
    <row r="876" spans="4:18">
      <c r="D876" s="6"/>
      <c r="E876" s="6"/>
      <c r="F876" s="6"/>
      <c r="P876" s="6"/>
      <c r="Q876" s="6"/>
      <c r="R876" s="6"/>
    </row>
    <row r="877" spans="4:18">
      <c r="D877" s="6"/>
      <c r="E877" s="6"/>
      <c r="F877" s="6"/>
      <c r="P877" s="6"/>
      <c r="Q877" s="6"/>
      <c r="R877" s="6"/>
    </row>
    <row r="878" spans="4:18">
      <c r="D878" s="6"/>
      <c r="E878" s="6"/>
      <c r="F878" s="6"/>
      <c r="P878" s="6"/>
      <c r="Q878" s="6"/>
      <c r="R878" s="6"/>
    </row>
    <row r="879" spans="4:18">
      <c r="D879" s="6"/>
      <c r="E879" s="6"/>
      <c r="F879" s="6"/>
      <c r="P879" s="6"/>
      <c r="Q879" s="6"/>
      <c r="R879" s="6"/>
    </row>
    <row r="880" spans="4:18">
      <c r="D880" s="6"/>
      <c r="E880" s="6"/>
      <c r="F880" s="6"/>
      <c r="P880" s="6"/>
      <c r="Q880" s="6"/>
      <c r="R880" s="6"/>
    </row>
    <row r="881" spans="4:18">
      <c r="D881" s="6"/>
      <c r="E881" s="6"/>
      <c r="F881" s="6"/>
      <c r="P881" s="6"/>
      <c r="Q881" s="6"/>
      <c r="R881" s="6"/>
    </row>
    <row r="882" spans="4:18">
      <c r="D882" s="6"/>
      <c r="E882" s="6"/>
      <c r="F882" s="6"/>
      <c r="P882" s="6"/>
      <c r="Q882" s="6"/>
      <c r="R882" s="6"/>
    </row>
    <row r="883" spans="4:18">
      <c r="D883" s="6"/>
      <c r="E883" s="6"/>
      <c r="F883" s="6"/>
      <c r="P883" s="6"/>
      <c r="Q883" s="6"/>
      <c r="R883" s="6"/>
    </row>
    <row r="884" spans="4:18">
      <c r="D884" s="6"/>
      <c r="E884" s="6"/>
      <c r="F884" s="6"/>
      <c r="P884" s="6"/>
      <c r="Q884" s="6"/>
      <c r="R884" s="6"/>
    </row>
    <row r="885" spans="4:18">
      <c r="D885" s="6"/>
      <c r="E885" s="6"/>
      <c r="F885" s="6"/>
      <c r="P885" s="6"/>
      <c r="Q885" s="6"/>
      <c r="R885" s="6"/>
    </row>
    <row r="886" spans="4:18">
      <c r="D886" s="6"/>
      <c r="E886" s="6"/>
      <c r="F886" s="6"/>
      <c r="P886" s="6"/>
      <c r="Q886" s="6"/>
      <c r="R886" s="6"/>
    </row>
    <row r="887" spans="4:18">
      <c r="D887" s="6"/>
      <c r="E887" s="6"/>
      <c r="F887" s="6"/>
      <c r="P887" s="6"/>
      <c r="Q887" s="6"/>
      <c r="R887" s="6"/>
    </row>
    <row r="888" spans="4:18">
      <c r="D888" s="6"/>
      <c r="E888" s="6"/>
      <c r="F888" s="6"/>
      <c r="P888" s="6"/>
      <c r="Q888" s="6"/>
      <c r="R888" s="6"/>
    </row>
    <row r="889" spans="4:18">
      <c r="D889" s="6"/>
      <c r="E889" s="6"/>
      <c r="F889" s="6"/>
      <c r="P889" s="6"/>
      <c r="Q889" s="6"/>
      <c r="R889" s="6"/>
    </row>
    <row r="890" spans="4:18">
      <c r="D890" s="6"/>
      <c r="E890" s="6"/>
      <c r="F890" s="6"/>
      <c r="P890" s="6"/>
      <c r="Q890" s="6"/>
      <c r="R890" s="6"/>
    </row>
    <row r="891" spans="4:18">
      <c r="D891" s="6"/>
      <c r="E891" s="6"/>
      <c r="F891" s="6"/>
      <c r="P891" s="6"/>
      <c r="Q891" s="6"/>
      <c r="R891" s="6"/>
    </row>
    <row r="892" spans="4:18">
      <c r="D892" s="6"/>
      <c r="E892" s="6"/>
      <c r="F892" s="6"/>
      <c r="P892" s="6"/>
      <c r="Q892" s="6"/>
      <c r="R892" s="6"/>
    </row>
    <row r="893" spans="4:18">
      <c r="D893" s="6"/>
      <c r="E893" s="6"/>
      <c r="F893" s="6"/>
      <c r="P893" s="6"/>
      <c r="Q893" s="6"/>
      <c r="R893" s="6"/>
    </row>
    <row r="894" spans="4:18">
      <c r="D894" s="6"/>
      <c r="E894" s="6"/>
      <c r="F894" s="6"/>
      <c r="P894" s="6"/>
      <c r="Q894" s="6"/>
      <c r="R894" s="6"/>
    </row>
    <row r="895" spans="4:18">
      <c r="D895" s="6"/>
      <c r="E895" s="6"/>
      <c r="F895" s="6"/>
      <c r="P895" s="6"/>
      <c r="Q895" s="6"/>
      <c r="R895" s="6"/>
    </row>
    <row r="896" spans="4:18">
      <c r="D896" s="6"/>
      <c r="E896" s="6"/>
      <c r="F896" s="6"/>
      <c r="P896" s="6"/>
      <c r="Q896" s="6"/>
      <c r="R896" s="6"/>
    </row>
    <row r="897" spans="4:18">
      <c r="D897" s="6"/>
      <c r="E897" s="6"/>
      <c r="F897" s="6"/>
      <c r="P897" s="6"/>
      <c r="Q897" s="6"/>
      <c r="R897" s="6"/>
    </row>
    <row r="898" spans="4:18">
      <c r="D898" s="6"/>
      <c r="E898" s="6"/>
      <c r="F898" s="6"/>
      <c r="P898" s="6"/>
      <c r="Q898" s="6"/>
      <c r="R898" s="6"/>
    </row>
    <row r="899" spans="4:18">
      <c r="D899" s="6"/>
      <c r="E899" s="6"/>
      <c r="F899" s="6"/>
      <c r="P899" s="6"/>
      <c r="Q899" s="6"/>
      <c r="R899" s="6"/>
    </row>
    <row r="900" spans="4:18">
      <c r="D900" s="6"/>
      <c r="E900" s="6"/>
      <c r="F900" s="6"/>
      <c r="P900" s="6"/>
      <c r="Q900" s="6"/>
      <c r="R900" s="6"/>
    </row>
    <row r="901" spans="4:18">
      <c r="D901" s="6"/>
      <c r="E901" s="6"/>
      <c r="F901" s="6"/>
      <c r="P901" s="6"/>
      <c r="Q901" s="6"/>
      <c r="R901" s="6"/>
    </row>
    <row r="902" spans="4:18">
      <c r="D902" s="6"/>
      <c r="E902" s="6"/>
      <c r="F902" s="6"/>
      <c r="P902" s="6"/>
      <c r="Q902" s="6"/>
      <c r="R902" s="6"/>
    </row>
    <row r="903" spans="4:18">
      <c r="D903" s="6"/>
      <c r="E903" s="6"/>
      <c r="F903" s="6"/>
      <c r="P903" s="6"/>
      <c r="Q903" s="6"/>
      <c r="R903" s="6"/>
    </row>
    <row r="904" spans="4:18">
      <c r="D904" s="6"/>
      <c r="E904" s="6"/>
      <c r="F904" s="6"/>
      <c r="P904" s="6"/>
      <c r="Q904" s="6"/>
      <c r="R904" s="6"/>
    </row>
    <row r="905" spans="4:18">
      <c r="D905" s="6"/>
      <c r="E905" s="6"/>
      <c r="F905" s="6"/>
      <c r="P905" s="6"/>
      <c r="Q905" s="6"/>
      <c r="R905" s="6"/>
    </row>
    <row r="906" spans="4:18">
      <c r="D906" s="6"/>
      <c r="E906" s="6"/>
      <c r="F906" s="6"/>
      <c r="P906" s="6"/>
      <c r="Q906" s="6"/>
      <c r="R906" s="6"/>
    </row>
    <row r="907" spans="4:18">
      <c r="D907" s="6"/>
      <c r="E907" s="6"/>
      <c r="F907" s="6"/>
      <c r="P907" s="6"/>
      <c r="Q907" s="6"/>
      <c r="R907" s="6"/>
    </row>
    <row r="908" spans="4:18">
      <c r="D908" s="6"/>
      <c r="E908" s="6"/>
      <c r="F908" s="6"/>
      <c r="P908" s="6"/>
      <c r="Q908" s="6"/>
      <c r="R908" s="6"/>
    </row>
    <row r="909" spans="4:18">
      <c r="D909" s="6"/>
      <c r="E909" s="6"/>
      <c r="F909" s="6"/>
      <c r="P909" s="6"/>
      <c r="Q909" s="6"/>
      <c r="R909" s="6"/>
    </row>
    <row r="910" spans="4:18">
      <c r="D910" s="6"/>
      <c r="E910" s="6"/>
      <c r="F910" s="6"/>
      <c r="P910" s="6"/>
      <c r="Q910" s="6"/>
      <c r="R910" s="6"/>
    </row>
    <row r="911" spans="4:18">
      <c r="D911" s="6"/>
      <c r="E911" s="6"/>
      <c r="F911" s="6"/>
      <c r="P911" s="6"/>
      <c r="Q911" s="6"/>
      <c r="R911" s="6"/>
    </row>
    <row r="912" spans="4:18">
      <c r="D912" s="6"/>
      <c r="E912" s="6"/>
      <c r="F912" s="6"/>
      <c r="P912" s="6"/>
      <c r="Q912" s="6"/>
      <c r="R912" s="6"/>
    </row>
    <row r="913" spans="4:18">
      <c r="D913" s="6"/>
      <c r="E913" s="6"/>
      <c r="F913" s="6"/>
      <c r="P913" s="6"/>
      <c r="Q913" s="6"/>
      <c r="R913" s="6"/>
    </row>
    <row r="914" spans="4:18">
      <c r="D914" s="6"/>
      <c r="E914" s="6"/>
      <c r="F914" s="6"/>
      <c r="P914" s="6"/>
      <c r="Q914" s="6"/>
      <c r="R914" s="6"/>
    </row>
    <row r="915" spans="4:18">
      <c r="D915" s="6"/>
      <c r="E915" s="6"/>
      <c r="F915" s="6"/>
      <c r="P915" s="6"/>
      <c r="Q915" s="6"/>
      <c r="R915" s="6"/>
    </row>
    <row r="916" spans="4:18">
      <c r="D916" s="6"/>
      <c r="E916" s="6"/>
      <c r="F916" s="6"/>
      <c r="P916" s="6"/>
      <c r="Q916" s="6"/>
      <c r="R916" s="6"/>
    </row>
    <row r="917" spans="4:18">
      <c r="D917" s="6"/>
      <c r="E917" s="6"/>
      <c r="F917" s="6"/>
      <c r="P917" s="6"/>
      <c r="Q917" s="6"/>
      <c r="R917" s="6"/>
    </row>
    <row r="918" spans="4:18">
      <c r="D918" s="6"/>
      <c r="E918" s="6"/>
      <c r="F918" s="6"/>
      <c r="P918" s="6"/>
      <c r="Q918" s="6"/>
      <c r="R918" s="6"/>
    </row>
    <row r="919" spans="4:18">
      <c r="D919" s="6"/>
      <c r="E919" s="6"/>
      <c r="F919" s="6"/>
      <c r="P919" s="6"/>
      <c r="Q919" s="6"/>
      <c r="R919" s="6"/>
    </row>
    <row r="920" spans="4:18">
      <c r="D920" s="6"/>
      <c r="E920" s="6"/>
      <c r="F920" s="6"/>
      <c r="P920" s="6"/>
      <c r="Q920" s="6"/>
      <c r="R920" s="6"/>
    </row>
    <row r="921" spans="4:18">
      <c r="D921" s="6"/>
      <c r="E921" s="6"/>
      <c r="F921" s="6"/>
      <c r="P921" s="6"/>
      <c r="Q921" s="6"/>
      <c r="R921" s="6"/>
    </row>
    <row r="922" spans="4:18">
      <c r="D922" s="6"/>
      <c r="E922" s="6"/>
      <c r="F922" s="6"/>
      <c r="P922" s="6"/>
      <c r="Q922" s="6"/>
      <c r="R922" s="6"/>
    </row>
    <row r="923" spans="4:18">
      <c r="D923" s="6"/>
      <c r="E923" s="6"/>
      <c r="F923" s="6"/>
      <c r="P923" s="6"/>
      <c r="Q923" s="6"/>
      <c r="R923" s="6"/>
    </row>
    <row r="924" spans="4:18">
      <c r="D924" s="6"/>
      <c r="E924" s="6"/>
      <c r="F924" s="6"/>
      <c r="P924" s="6"/>
      <c r="Q924" s="6"/>
      <c r="R924" s="6"/>
    </row>
    <row r="925" spans="4:18">
      <c r="D925" s="6"/>
      <c r="E925" s="6"/>
      <c r="F925" s="6"/>
      <c r="P925" s="6"/>
      <c r="Q925" s="6"/>
      <c r="R925" s="6"/>
    </row>
    <row r="926" spans="4:18">
      <c r="D926" s="6"/>
      <c r="E926" s="6"/>
      <c r="F926" s="6"/>
      <c r="P926" s="6"/>
      <c r="Q926" s="6"/>
      <c r="R926" s="6"/>
    </row>
    <row r="927" spans="4:18">
      <c r="D927" s="6"/>
      <c r="E927" s="6"/>
      <c r="F927" s="6"/>
      <c r="P927" s="6"/>
      <c r="Q927" s="6"/>
      <c r="R927" s="6"/>
    </row>
    <row r="928" spans="4:18">
      <c r="D928" s="6"/>
      <c r="E928" s="6"/>
      <c r="F928" s="6"/>
      <c r="P928" s="6"/>
      <c r="Q928" s="6"/>
      <c r="R928" s="6"/>
    </row>
    <row r="929" spans="4:18">
      <c r="D929" s="6"/>
      <c r="E929" s="6"/>
      <c r="F929" s="6"/>
      <c r="P929" s="6"/>
      <c r="Q929" s="6"/>
      <c r="R929" s="6"/>
    </row>
    <row r="930" spans="4:18">
      <c r="D930" s="6"/>
      <c r="E930" s="6"/>
      <c r="F930" s="6"/>
      <c r="P930" s="6"/>
      <c r="Q930" s="6"/>
      <c r="R930" s="6"/>
    </row>
    <row r="931" spans="4:18">
      <c r="D931" s="6"/>
      <c r="E931" s="6"/>
      <c r="F931" s="6"/>
      <c r="P931" s="6"/>
      <c r="Q931" s="6"/>
      <c r="R931" s="6"/>
    </row>
    <row r="932" spans="4:18">
      <c r="D932" s="6"/>
      <c r="E932" s="6"/>
      <c r="F932" s="6"/>
      <c r="P932" s="6"/>
      <c r="Q932" s="6"/>
      <c r="R932" s="6"/>
    </row>
    <row r="933" spans="4:18">
      <c r="D933" s="6"/>
      <c r="E933" s="6"/>
      <c r="F933" s="6"/>
      <c r="P933" s="6"/>
      <c r="Q933" s="6"/>
      <c r="R933" s="6"/>
    </row>
    <row r="934" spans="4:18">
      <c r="D934" s="6"/>
      <c r="E934" s="6"/>
      <c r="F934" s="6"/>
      <c r="P934" s="6"/>
      <c r="Q934" s="6"/>
      <c r="R934" s="6"/>
    </row>
    <row r="935" spans="4:18">
      <c r="D935" s="6"/>
      <c r="E935" s="6"/>
      <c r="F935" s="6"/>
      <c r="P935" s="6"/>
      <c r="Q935" s="6"/>
      <c r="R935" s="6"/>
    </row>
    <row r="936" spans="4:18">
      <c r="D936" s="6"/>
      <c r="E936" s="6"/>
      <c r="F936" s="6"/>
      <c r="P936" s="6"/>
      <c r="Q936" s="6"/>
      <c r="R936" s="6"/>
    </row>
    <row r="937" spans="4:18">
      <c r="D937" s="6"/>
      <c r="E937" s="6"/>
      <c r="F937" s="6"/>
      <c r="P937" s="6"/>
      <c r="Q937" s="6"/>
      <c r="R937" s="6"/>
    </row>
    <row r="938" spans="4:18">
      <c r="D938" s="6"/>
      <c r="E938" s="6"/>
      <c r="F938" s="6"/>
      <c r="P938" s="6"/>
      <c r="Q938" s="6"/>
      <c r="R938" s="6"/>
    </row>
    <row r="939" spans="4:18">
      <c r="D939" s="6"/>
      <c r="E939" s="6"/>
      <c r="F939" s="6"/>
      <c r="P939" s="6"/>
      <c r="Q939" s="6"/>
      <c r="R939" s="6"/>
    </row>
    <row r="940" spans="4:18">
      <c r="D940" s="6"/>
      <c r="E940" s="6"/>
      <c r="F940" s="6"/>
      <c r="P940" s="6"/>
      <c r="Q940" s="6"/>
      <c r="R940" s="6"/>
    </row>
    <row r="941" spans="4:18">
      <c r="D941" s="6"/>
      <c r="E941" s="6"/>
      <c r="F941" s="6"/>
      <c r="P941" s="6"/>
      <c r="Q941" s="6"/>
      <c r="R941" s="6"/>
    </row>
    <row r="942" spans="4:18">
      <c r="D942" s="6"/>
      <c r="E942" s="6"/>
      <c r="F942" s="6"/>
      <c r="P942" s="6"/>
      <c r="Q942" s="6"/>
      <c r="R942" s="6"/>
    </row>
    <row r="943" spans="4:18">
      <c r="D943" s="6"/>
      <c r="E943" s="6"/>
      <c r="F943" s="6"/>
      <c r="P943" s="6"/>
      <c r="Q943" s="6"/>
      <c r="R943" s="6"/>
    </row>
    <row r="944" spans="4:18">
      <c r="D944" s="6"/>
      <c r="E944" s="6"/>
      <c r="F944" s="6"/>
      <c r="P944" s="6"/>
      <c r="Q944" s="6"/>
      <c r="R944" s="6"/>
    </row>
    <row r="945" spans="4:18">
      <c r="D945" s="6"/>
      <c r="E945" s="6"/>
      <c r="F945" s="6"/>
      <c r="P945" s="6"/>
      <c r="Q945" s="6"/>
      <c r="R945" s="6"/>
    </row>
    <row r="946" spans="4:18">
      <c r="D946" s="6"/>
      <c r="E946" s="6"/>
      <c r="F946" s="6"/>
      <c r="P946" s="6"/>
      <c r="Q946" s="6"/>
      <c r="R946" s="6"/>
    </row>
    <row r="947" spans="4:18">
      <c r="D947" s="6"/>
      <c r="E947" s="6"/>
      <c r="F947" s="6"/>
      <c r="P947" s="6"/>
      <c r="Q947" s="6"/>
      <c r="R947" s="6"/>
    </row>
    <row r="948" spans="4:18">
      <c r="D948" s="6"/>
      <c r="E948" s="6"/>
      <c r="F948" s="6"/>
      <c r="P948" s="6"/>
      <c r="Q948" s="6"/>
      <c r="R948" s="6"/>
    </row>
    <row r="949" spans="4:18">
      <c r="D949" s="6"/>
      <c r="E949" s="6"/>
      <c r="F949" s="6"/>
      <c r="P949" s="6"/>
      <c r="Q949" s="6"/>
      <c r="R949" s="6"/>
    </row>
    <row r="950" spans="4:18">
      <c r="D950" s="6"/>
      <c r="E950" s="6"/>
      <c r="F950" s="6"/>
      <c r="P950" s="6"/>
      <c r="Q950" s="6"/>
      <c r="R950" s="6"/>
    </row>
    <row r="951" spans="4:18">
      <c r="D951" s="6"/>
      <c r="E951" s="6"/>
      <c r="F951" s="6"/>
      <c r="P951" s="6"/>
      <c r="Q951" s="6"/>
      <c r="R951" s="6"/>
    </row>
    <row r="952" spans="4:18">
      <c r="D952" s="6"/>
      <c r="E952" s="6"/>
      <c r="F952" s="6"/>
      <c r="P952" s="6"/>
      <c r="Q952" s="6"/>
      <c r="R952" s="6"/>
    </row>
    <row r="953" spans="4:18">
      <c r="D953" s="6"/>
      <c r="E953" s="6"/>
      <c r="F953" s="6"/>
      <c r="P953" s="6"/>
      <c r="Q953" s="6"/>
      <c r="R953" s="6"/>
    </row>
    <row r="954" spans="4:18">
      <c r="D954" s="6"/>
      <c r="E954" s="6"/>
      <c r="F954" s="6"/>
      <c r="P954" s="6"/>
      <c r="Q954" s="6"/>
      <c r="R954" s="6"/>
    </row>
    <row r="955" spans="4:18">
      <c r="D955" s="6"/>
      <c r="E955" s="6"/>
      <c r="F955" s="6"/>
      <c r="P955" s="6"/>
      <c r="Q955" s="6"/>
      <c r="R955" s="6"/>
    </row>
    <row r="956" spans="4:18">
      <c r="D956" s="6"/>
      <c r="E956" s="6"/>
      <c r="F956" s="6"/>
      <c r="P956" s="6"/>
      <c r="Q956" s="6"/>
      <c r="R956" s="6"/>
    </row>
    <row r="957" spans="4:18">
      <c r="D957" s="6"/>
      <c r="E957" s="6"/>
      <c r="F957" s="6"/>
      <c r="P957" s="6"/>
      <c r="Q957" s="6"/>
      <c r="R957" s="6"/>
    </row>
    <row r="958" spans="4:18">
      <c r="D958" s="6"/>
      <c r="E958" s="6"/>
      <c r="F958" s="6"/>
      <c r="P958" s="6"/>
      <c r="Q958" s="6"/>
      <c r="R958" s="6"/>
    </row>
    <row r="959" spans="4:18">
      <c r="D959" s="6"/>
      <c r="E959" s="6"/>
      <c r="F959" s="6"/>
      <c r="P959" s="6"/>
      <c r="Q959" s="6"/>
      <c r="R959" s="6"/>
    </row>
    <row r="960" spans="4:18">
      <c r="D960" s="6"/>
      <c r="E960" s="6"/>
      <c r="F960" s="6"/>
      <c r="P960" s="6"/>
      <c r="Q960" s="6"/>
      <c r="R960" s="6"/>
    </row>
    <row r="961" spans="4:18">
      <c r="D961" s="6"/>
      <c r="E961" s="6"/>
      <c r="F961" s="6"/>
      <c r="P961" s="6"/>
      <c r="Q961" s="6"/>
      <c r="R961" s="6"/>
    </row>
    <row r="962" spans="4:18">
      <c r="D962" s="6"/>
      <c r="E962" s="6"/>
      <c r="F962" s="6"/>
      <c r="P962" s="6"/>
      <c r="Q962" s="6"/>
      <c r="R962" s="6"/>
    </row>
    <row r="963" spans="4:18">
      <c r="D963" s="6"/>
      <c r="E963" s="6"/>
      <c r="F963" s="6"/>
      <c r="P963" s="6"/>
      <c r="Q963" s="6"/>
      <c r="R963" s="6"/>
    </row>
    <row r="964" spans="4:18">
      <c r="D964" s="6"/>
      <c r="E964" s="6"/>
      <c r="F964" s="6"/>
      <c r="P964" s="6"/>
      <c r="Q964" s="6"/>
      <c r="R964" s="6"/>
    </row>
    <row r="965" spans="4:18">
      <c r="D965" s="6"/>
      <c r="E965" s="6"/>
      <c r="F965" s="6"/>
      <c r="P965" s="6"/>
      <c r="Q965" s="6"/>
      <c r="R965" s="6"/>
    </row>
    <row r="966" spans="4:18">
      <c r="D966" s="6"/>
      <c r="E966" s="6"/>
      <c r="F966" s="6"/>
      <c r="P966" s="6"/>
      <c r="Q966" s="6"/>
      <c r="R966" s="6"/>
    </row>
    <row r="967" spans="4:18">
      <c r="D967" s="6"/>
      <c r="E967" s="6"/>
      <c r="F967" s="6"/>
      <c r="P967" s="6"/>
      <c r="Q967" s="6"/>
      <c r="R967" s="6"/>
    </row>
    <row r="968" spans="4:18">
      <c r="D968" s="6"/>
      <c r="E968" s="6"/>
      <c r="F968" s="6"/>
      <c r="P968" s="6"/>
      <c r="Q968" s="6"/>
      <c r="R968" s="6"/>
    </row>
    <row r="969" spans="4:18">
      <c r="D969" s="6"/>
      <c r="E969" s="6"/>
      <c r="F969" s="6"/>
      <c r="P969" s="6"/>
      <c r="Q969" s="6"/>
      <c r="R969" s="6"/>
    </row>
    <row r="970" spans="4:18">
      <c r="D970" s="6"/>
      <c r="E970" s="6"/>
      <c r="F970" s="6"/>
      <c r="P970" s="6"/>
      <c r="Q970" s="6"/>
      <c r="R970" s="6"/>
    </row>
    <row r="971" spans="4:18">
      <c r="D971" s="6"/>
      <c r="E971" s="6"/>
      <c r="F971" s="6"/>
      <c r="P971" s="6"/>
      <c r="Q971" s="6"/>
      <c r="R971" s="6"/>
    </row>
    <row r="972" spans="4:18">
      <c r="D972" s="6"/>
      <c r="E972" s="6"/>
      <c r="F972" s="6"/>
      <c r="P972" s="6"/>
      <c r="Q972" s="6"/>
      <c r="R972" s="6"/>
    </row>
    <row r="973" spans="4:18">
      <c r="D973" s="6"/>
      <c r="E973" s="6"/>
      <c r="F973" s="6"/>
      <c r="P973" s="6"/>
      <c r="Q973" s="6"/>
      <c r="R973" s="6"/>
    </row>
    <row r="974" spans="4:18">
      <c r="D974" s="6"/>
      <c r="E974" s="6"/>
      <c r="F974" s="6"/>
      <c r="P974" s="6"/>
      <c r="Q974" s="6"/>
      <c r="R974" s="6"/>
    </row>
    <row r="975" spans="4:18">
      <c r="D975" s="6"/>
      <c r="E975" s="6"/>
      <c r="F975" s="6"/>
      <c r="P975" s="6"/>
      <c r="Q975" s="6"/>
      <c r="R975" s="6"/>
    </row>
    <row r="976" spans="4:18">
      <c r="D976" s="6"/>
      <c r="E976" s="6"/>
      <c r="F976" s="6"/>
      <c r="P976" s="6"/>
      <c r="Q976" s="6"/>
      <c r="R976" s="6"/>
    </row>
    <row r="977" spans="4:18">
      <c r="D977" s="6"/>
      <c r="E977" s="6"/>
      <c r="F977" s="6"/>
      <c r="P977" s="6"/>
      <c r="Q977" s="6"/>
      <c r="R977" s="6"/>
    </row>
    <row r="978" spans="4:18">
      <c r="D978" s="6"/>
      <c r="E978" s="6"/>
      <c r="F978" s="6"/>
      <c r="P978" s="6"/>
      <c r="Q978" s="6"/>
      <c r="R978" s="6"/>
    </row>
    <row r="979" spans="4:18">
      <c r="D979" s="6"/>
      <c r="E979" s="6"/>
      <c r="F979" s="6"/>
      <c r="P979" s="6"/>
      <c r="Q979" s="6"/>
      <c r="R979" s="6"/>
    </row>
    <row r="980" spans="4:18">
      <c r="D980" s="6"/>
      <c r="E980" s="6"/>
      <c r="F980" s="6"/>
      <c r="P980" s="6"/>
      <c r="Q980" s="6"/>
      <c r="R980" s="6"/>
    </row>
    <row r="981" spans="4:18">
      <c r="D981" s="6"/>
      <c r="E981" s="6"/>
      <c r="F981" s="6"/>
      <c r="P981" s="6"/>
      <c r="Q981" s="6"/>
      <c r="R981" s="6"/>
    </row>
    <row r="982" spans="4:18">
      <c r="D982" s="6"/>
      <c r="E982" s="6"/>
      <c r="F982" s="6"/>
      <c r="P982" s="6"/>
      <c r="Q982" s="6"/>
      <c r="R982" s="6"/>
    </row>
    <row r="983" spans="4:18">
      <c r="D983" s="6"/>
      <c r="E983" s="6"/>
      <c r="F983" s="6"/>
      <c r="P983" s="6"/>
      <c r="Q983" s="6"/>
      <c r="R983" s="6"/>
    </row>
    <row r="984" spans="4:18">
      <c r="D984" s="6"/>
      <c r="E984" s="6"/>
      <c r="F984" s="6"/>
      <c r="P984" s="6"/>
      <c r="Q984" s="6"/>
      <c r="R984" s="6"/>
    </row>
    <row r="985" spans="4:18">
      <c r="D985" s="6"/>
      <c r="E985" s="6"/>
      <c r="F985" s="6"/>
      <c r="P985" s="6"/>
      <c r="Q985" s="6"/>
      <c r="R985" s="6"/>
    </row>
    <row r="986" spans="4:18">
      <c r="D986" s="6"/>
      <c r="E986" s="6"/>
      <c r="F986" s="6"/>
      <c r="P986" s="6"/>
      <c r="Q986" s="6"/>
      <c r="R986" s="6"/>
    </row>
    <row r="987" spans="4:18">
      <c r="D987" s="6"/>
      <c r="E987" s="6"/>
      <c r="F987" s="6"/>
      <c r="P987" s="6"/>
      <c r="Q987" s="6"/>
      <c r="R987" s="6"/>
    </row>
    <row r="988" spans="4:18">
      <c r="D988" s="6"/>
      <c r="E988" s="6"/>
      <c r="F988" s="6"/>
      <c r="P988" s="6"/>
      <c r="Q988" s="6"/>
      <c r="R988" s="6"/>
    </row>
    <row r="989" spans="4:18">
      <c r="D989" s="6"/>
      <c r="E989" s="6"/>
      <c r="F989" s="6"/>
      <c r="P989" s="6"/>
      <c r="Q989" s="6"/>
      <c r="R989" s="6"/>
    </row>
    <row r="990" spans="4:18">
      <c r="D990" s="6"/>
      <c r="E990" s="6"/>
      <c r="F990" s="6"/>
      <c r="P990" s="6"/>
      <c r="Q990" s="6"/>
      <c r="R990" s="6"/>
    </row>
    <row r="991" spans="4:18">
      <c r="D991" s="6"/>
      <c r="E991" s="6"/>
      <c r="F991" s="6"/>
      <c r="P991" s="6"/>
      <c r="Q991" s="6"/>
      <c r="R991" s="6"/>
    </row>
    <row r="992" spans="4:18">
      <c r="D992" s="6"/>
      <c r="E992" s="6"/>
      <c r="F992" s="6"/>
      <c r="P992" s="6"/>
      <c r="Q992" s="6"/>
      <c r="R992" s="6"/>
    </row>
    <row r="993" spans="4:18">
      <c r="D993" s="6"/>
      <c r="E993" s="6"/>
      <c r="F993" s="6"/>
      <c r="P993" s="6"/>
      <c r="Q993" s="6"/>
      <c r="R993" s="6"/>
    </row>
    <row r="994" spans="4:18">
      <c r="D994" s="6"/>
      <c r="E994" s="6"/>
      <c r="F994" s="6"/>
      <c r="P994" s="6"/>
      <c r="Q994" s="6"/>
      <c r="R994" s="6"/>
    </row>
    <row r="995" spans="4:18">
      <c r="D995" s="6"/>
      <c r="E995" s="6"/>
      <c r="F995" s="6"/>
      <c r="P995" s="6"/>
      <c r="Q995" s="6"/>
      <c r="R995" s="6"/>
    </row>
    <row r="996" spans="4:18">
      <c r="D996" s="6"/>
      <c r="E996" s="6"/>
      <c r="F996" s="6"/>
      <c r="P996" s="6"/>
      <c r="Q996" s="6"/>
      <c r="R996" s="6"/>
    </row>
    <row r="997" spans="4:18">
      <c r="D997" s="6"/>
      <c r="E997" s="6"/>
      <c r="F997" s="6"/>
      <c r="P997" s="6"/>
      <c r="Q997" s="6"/>
      <c r="R997" s="6"/>
    </row>
    <row r="998" spans="4:18">
      <c r="D998" s="6"/>
      <c r="E998" s="6"/>
      <c r="F998" s="6"/>
      <c r="P998" s="6"/>
      <c r="Q998" s="6"/>
      <c r="R998" s="6"/>
    </row>
    <row r="999" spans="4:18">
      <c r="D999" s="6"/>
      <c r="E999" s="6"/>
      <c r="F999" s="6"/>
      <c r="P999" s="6"/>
      <c r="Q999" s="6"/>
      <c r="R999" s="6"/>
    </row>
    <row r="1000" spans="4:18">
      <c r="D1000" s="6"/>
      <c r="E1000" s="6"/>
      <c r="F1000" s="6"/>
      <c r="P1000" s="6"/>
      <c r="Q1000" s="6"/>
      <c r="R1000" s="6"/>
    </row>
    <row r="1001" spans="4:18">
      <c r="D1001" s="6"/>
      <c r="E1001" s="6"/>
      <c r="F1001" s="6"/>
      <c r="P1001" s="6"/>
      <c r="Q1001" s="6"/>
      <c r="R1001" s="6"/>
    </row>
    <row r="1002" spans="4:18">
      <c r="D1002" s="6"/>
      <c r="E1002" s="6"/>
      <c r="F1002" s="6"/>
      <c r="P1002" s="6"/>
      <c r="Q1002" s="6"/>
      <c r="R1002" s="6"/>
    </row>
    <row r="1003" spans="4:18">
      <c r="D1003" s="6"/>
      <c r="E1003" s="6"/>
      <c r="F1003" s="6"/>
      <c r="P1003" s="6"/>
      <c r="Q1003" s="6"/>
      <c r="R1003" s="6"/>
    </row>
    <row r="1004" spans="4:18">
      <c r="D1004" s="6"/>
      <c r="E1004" s="6"/>
      <c r="F1004" s="6"/>
      <c r="P1004" s="6"/>
      <c r="Q1004" s="6"/>
      <c r="R1004" s="6"/>
    </row>
    <row r="1005" spans="4:18">
      <c r="D1005" s="6"/>
      <c r="E1005" s="6"/>
      <c r="F1005" s="6"/>
      <c r="P1005" s="6"/>
      <c r="Q1005" s="6"/>
      <c r="R1005" s="6"/>
    </row>
    <row r="1006" spans="4:18">
      <c r="D1006" s="6"/>
      <c r="E1006" s="6"/>
      <c r="F1006" s="6"/>
      <c r="P1006" s="6"/>
      <c r="Q1006" s="6"/>
      <c r="R1006" s="6"/>
    </row>
    <row r="1007" spans="4:18">
      <c r="D1007" s="6"/>
      <c r="E1007" s="6"/>
      <c r="F1007" s="6"/>
      <c r="P1007" s="6"/>
      <c r="Q1007" s="6"/>
      <c r="R1007" s="6"/>
    </row>
    <row r="1008" spans="4:18">
      <c r="D1008" s="6"/>
      <c r="E1008" s="6"/>
      <c r="F1008" s="6"/>
      <c r="P1008" s="6"/>
      <c r="Q1008" s="6"/>
      <c r="R1008" s="6"/>
    </row>
    <row r="1009" spans="4:18">
      <c r="D1009" s="6"/>
      <c r="E1009" s="6"/>
      <c r="F1009" s="6"/>
      <c r="P1009" s="6"/>
      <c r="Q1009" s="6"/>
      <c r="R1009" s="6"/>
    </row>
    <row r="1010" spans="4:18">
      <c r="D1010" s="6"/>
      <c r="E1010" s="6"/>
      <c r="F1010" s="6"/>
      <c r="P1010" s="6"/>
      <c r="Q1010" s="6"/>
      <c r="R1010" s="6"/>
    </row>
    <row r="1011" spans="4:18">
      <c r="D1011" s="6"/>
      <c r="E1011" s="6"/>
      <c r="F1011" s="6"/>
      <c r="P1011" s="6"/>
      <c r="Q1011" s="6"/>
      <c r="R1011" s="6"/>
    </row>
    <row r="1012" spans="4:18">
      <c r="D1012" s="6"/>
      <c r="E1012" s="6"/>
      <c r="F1012" s="6"/>
      <c r="P1012" s="6"/>
      <c r="Q1012" s="6"/>
      <c r="R1012" s="6"/>
    </row>
    <row r="1013" spans="4:18">
      <c r="D1013" s="6"/>
      <c r="E1013" s="6"/>
      <c r="F1013" s="6"/>
      <c r="P1013" s="6"/>
      <c r="Q1013" s="6"/>
      <c r="R1013" s="6"/>
    </row>
    <row r="1014" spans="4:18">
      <c r="D1014" s="6"/>
      <c r="E1014" s="6"/>
      <c r="F1014" s="6"/>
      <c r="P1014" s="6"/>
      <c r="Q1014" s="6"/>
      <c r="R1014" s="6"/>
    </row>
    <row r="1015" spans="4:18">
      <c r="D1015" s="6"/>
      <c r="E1015" s="6"/>
      <c r="F1015" s="6"/>
      <c r="P1015" s="6"/>
      <c r="Q1015" s="6"/>
      <c r="R1015" s="6"/>
    </row>
    <row r="1016" spans="4:18">
      <c r="D1016" s="6"/>
      <c r="E1016" s="6"/>
      <c r="F1016" s="6"/>
      <c r="P1016" s="6"/>
      <c r="Q1016" s="6"/>
      <c r="R1016" s="6"/>
    </row>
    <row r="1017" spans="4:18">
      <c r="D1017" s="6"/>
      <c r="E1017" s="6"/>
      <c r="F1017" s="6"/>
      <c r="P1017" s="6"/>
      <c r="Q1017" s="6"/>
      <c r="R1017" s="6"/>
    </row>
    <row r="1018" spans="4:18">
      <c r="D1018" s="6"/>
      <c r="E1018" s="6"/>
      <c r="F1018" s="6"/>
      <c r="P1018" s="6"/>
      <c r="Q1018" s="6"/>
      <c r="R1018" s="6"/>
    </row>
    <row r="1019" spans="4:18">
      <c r="D1019" s="6"/>
      <c r="E1019" s="6"/>
      <c r="F1019" s="6"/>
      <c r="P1019" s="6"/>
      <c r="Q1019" s="6"/>
      <c r="R1019" s="6"/>
    </row>
    <row r="1020" spans="4:18">
      <c r="D1020" s="6"/>
      <c r="E1020" s="6"/>
      <c r="F1020" s="6"/>
      <c r="P1020" s="6"/>
      <c r="Q1020" s="6"/>
      <c r="R1020" s="6"/>
    </row>
    <row r="1021" spans="4:18">
      <c r="D1021" s="6"/>
      <c r="E1021" s="6"/>
      <c r="F1021" s="6"/>
      <c r="P1021" s="6"/>
      <c r="Q1021" s="6"/>
      <c r="R1021" s="6"/>
    </row>
    <row r="1022" spans="4:18">
      <c r="D1022" s="6"/>
      <c r="E1022" s="6"/>
      <c r="F1022" s="6"/>
      <c r="P1022" s="6"/>
      <c r="Q1022" s="6"/>
      <c r="R1022" s="6"/>
    </row>
    <row r="1023" spans="4:18">
      <c r="D1023" s="6"/>
      <c r="E1023" s="6"/>
      <c r="F1023" s="6"/>
      <c r="P1023" s="6"/>
      <c r="Q1023" s="6"/>
      <c r="R1023" s="6"/>
    </row>
    <row r="1024" spans="4:18">
      <c r="D1024" s="6"/>
      <c r="E1024" s="6"/>
      <c r="F1024" s="6"/>
      <c r="P1024" s="6"/>
      <c r="Q1024" s="6"/>
      <c r="R1024" s="6"/>
    </row>
    <row r="1025" spans="4:18">
      <c r="D1025" s="6"/>
      <c r="E1025" s="6"/>
      <c r="F1025" s="6"/>
      <c r="P1025" s="6"/>
      <c r="Q1025" s="6"/>
      <c r="R1025" s="6"/>
    </row>
    <row r="1026" spans="4:18">
      <c r="D1026" s="6"/>
      <c r="E1026" s="6"/>
      <c r="F1026" s="6"/>
      <c r="P1026" s="6"/>
      <c r="Q1026" s="6"/>
      <c r="R1026" s="6"/>
    </row>
    <row r="1027" spans="4:18">
      <c r="D1027" s="6"/>
      <c r="E1027" s="6"/>
      <c r="F1027" s="6"/>
      <c r="P1027" s="6"/>
      <c r="Q1027" s="6"/>
      <c r="R1027" s="6"/>
    </row>
    <row r="1028" spans="4:18">
      <c r="D1028" s="6"/>
      <c r="E1028" s="6"/>
      <c r="F1028" s="6"/>
      <c r="P1028" s="6"/>
      <c r="Q1028" s="6"/>
      <c r="R1028" s="6"/>
    </row>
    <row r="1029" spans="4:18">
      <c r="D1029" s="6"/>
      <c r="E1029" s="6"/>
      <c r="F1029" s="6"/>
      <c r="P1029" s="6"/>
      <c r="Q1029" s="6"/>
      <c r="R1029" s="6"/>
    </row>
    <row r="1030" spans="4:18">
      <c r="D1030" s="6"/>
      <c r="E1030" s="6"/>
      <c r="F1030" s="6"/>
      <c r="P1030" s="6"/>
      <c r="Q1030" s="6"/>
      <c r="R1030" s="6"/>
    </row>
    <row r="1031" spans="4:18">
      <c r="D1031" s="6"/>
      <c r="E1031" s="6"/>
      <c r="F1031" s="6"/>
      <c r="P1031" s="6"/>
      <c r="Q1031" s="6"/>
      <c r="R1031" s="6"/>
    </row>
    <row r="1032" spans="4:18">
      <c r="D1032" s="6"/>
      <c r="E1032" s="6"/>
      <c r="F1032" s="6"/>
      <c r="P1032" s="6"/>
      <c r="Q1032" s="6"/>
      <c r="R1032" s="6"/>
    </row>
    <row r="1033" spans="4:18">
      <c r="D1033" s="6"/>
      <c r="E1033" s="6"/>
      <c r="F1033" s="6"/>
      <c r="P1033" s="6"/>
      <c r="Q1033" s="6"/>
      <c r="R1033" s="6"/>
    </row>
    <row r="1034" spans="4:18">
      <c r="D1034" s="6"/>
      <c r="E1034" s="6"/>
      <c r="F1034" s="6"/>
      <c r="P1034" s="6"/>
      <c r="Q1034" s="6"/>
      <c r="R1034" s="6"/>
    </row>
    <row r="1035" spans="4:18">
      <c r="D1035" s="6"/>
      <c r="E1035" s="6"/>
      <c r="F1035" s="6"/>
      <c r="P1035" s="6"/>
      <c r="Q1035" s="6"/>
      <c r="R1035" s="6"/>
    </row>
    <row r="1036" spans="4:18">
      <c r="D1036" s="6"/>
      <c r="E1036" s="6"/>
      <c r="F1036" s="6"/>
      <c r="P1036" s="6"/>
      <c r="Q1036" s="6"/>
      <c r="R1036" s="6"/>
    </row>
    <row r="1037" spans="4:18">
      <c r="D1037" s="6"/>
      <c r="E1037" s="6"/>
      <c r="F1037" s="6"/>
      <c r="P1037" s="6"/>
      <c r="Q1037" s="6"/>
      <c r="R1037" s="6"/>
    </row>
    <row r="1038" spans="4:18">
      <c r="D1038" s="6"/>
      <c r="E1038" s="6"/>
      <c r="F1038" s="6"/>
      <c r="P1038" s="6"/>
      <c r="Q1038" s="6"/>
      <c r="R1038" s="6"/>
    </row>
    <row r="1039" spans="4:18">
      <c r="D1039" s="6"/>
      <c r="E1039" s="6"/>
      <c r="F1039" s="6"/>
      <c r="P1039" s="6"/>
      <c r="Q1039" s="6"/>
      <c r="R1039" s="6"/>
    </row>
    <row r="1040" spans="4:18">
      <c r="D1040" s="6"/>
      <c r="E1040" s="6"/>
      <c r="F1040" s="6"/>
      <c r="P1040" s="6"/>
      <c r="Q1040" s="6"/>
      <c r="R1040" s="6"/>
    </row>
    <row r="1041" spans="4:18">
      <c r="D1041" s="6"/>
      <c r="E1041" s="6"/>
      <c r="F1041" s="6"/>
      <c r="P1041" s="6"/>
      <c r="Q1041" s="6"/>
      <c r="R1041" s="6"/>
    </row>
    <row r="1042" spans="4:18">
      <c r="D1042" s="6"/>
      <c r="E1042" s="6"/>
      <c r="F1042" s="6"/>
      <c r="P1042" s="6"/>
      <c r="Q1042" s="6"/>
      <c r="R1042" s="6"/>
    </row>
    <row r="1043" spans="4:18">
      <c r="D1043" s="6"/>
      <c r="E1043" s="6"/>
      <c r="F1043" s="6"/>
      <c r="P1043" s="6"/>
      <c r="Q1043" s="6"/>
      <c r="R1043" s="6"/>
    </row>
    <row r="1044" spans="4:18">
      <c r="D1044" s="6"/>
      <c r="E1044" s="6"/>
      <c r="F1044" s="6"/>
      <c r="P1044" s="6"/>
      <c r="Q1044" s="6"/>
      <c r="R1044" s="6"/>
    </row>
    <row r="1045" spans="4:18">
      <c r="D1045" s="6"/>
      <c r="E1045" s="6"/>
      <c r="F1045" s="6"/>
      <c r="P1045" s="6"/>
      <c r="Q1045" s="6"/>
      <c r="R1045" s="6"/>
    </row>
    <row r="1046" spans="4:18">
      <c r="D1046" s="6"/>
      <c r="E1046" s="6"/>
      <c r="F1046" s="6"/>
      <c r="P1046" s="6"/>
      <c r="Q1046" s="6"/>
      <c r="R1046" s="6"/>
    </row>
    <row r="1047" spans="4:18">
      <c r="D1047" s="6"/>
      <c r="E1047" s="6"/>
      <c r="F1047" s="6"/>
      <c r="P1047" s="6"/>
      <c r="Q1047" s="6"/>
      <c r="R1047" s="6"/>
    </row>
    <row r="1048" spans="4:18">
      <c r="D1048" s="6"/>
      <c r="E1048" s="6"/>
      <c r="F1048" s="6"/>
      <c r="P1048" s="6"/>
      <c r="Q1048" s="6"/>
      <c r="R1048" s="6"/>
    </row>
    <row r="1049" spans="4:18">
      <c r="D1049" s="6"/>
      <c r="E1049" s="6"/>
      <c r="F1049" s="6"/>
      <c r="P1049" s="6"/>
      <c r="Q1049" s="6"/>
      <c r="R1049" s="6"/>
    </row>
    <row r="1050" spans="4:18">
      <c r="D1050" s="6"/>
      <c r="E1050" s="6"/>
      <c r="F1050" s="6"/>
      <c r="P1050" s="6"/>
      <c r="Q1050" s="6"/>
      <c r="R1050" s="6"/>
    </row>
    <row r="1051" spans="4:18">
      <c r="D1051" s="6"/>
      <c r="E1051" s="6"/>
      <c r="F1051" s="6"/>
      <c r="P1051" s="6"/>
      <c r="Q1051" s="6"/>
      <c r="R1051" s="6"/>
    </row>
    <row r="1052" spans="4:18">
      <c r="D1052" s="6"/>
      <c r="E1052" s="6"/>
      <c r="F1052" s="6"/>
      <c r="P1052" s="6"/>
      <c r="Q1052" s="6"/>
      <c r="R1052" s="6"/>
    </row>
    <row r="1053" spans="4:18">
      <c r="D1053" s="6"/>
      <c r="E1053" s="6"/>
      <c r="F1053" s="6"/>
      <c r="P1053" s="6"/>
      <c r="Q1053" s="6"/>
      <c r="R1053" s="6"/>
    </row>
    <row r="1054" spans="4:18">
      <c r="D1054" s="6"/>
      <c r="E1054" s="6"/>
      <c r="F1054" s="6"/>
      <c r="P1054" s="6"/>
      <c r="Q1054" s="6"/>
      <c r="R1054" s="6"/>
    </row>
    <row r="1055" spans="4:18">
      <c r="D1055" s="6"/>
      <c r="E1055" s="6"/>
      <c r="F1055" s="6"/>
      <c r="P1055" s="6"/>
      <c r="Q1055" s="6"/>
      <c r="R1055" s="6"/>
    </row>
    <row r="1056" spans="4:18">
      <c r="D1056" s="6"/>
      <c r="E1056" s="6"/>
      <c r="F1056" s="6"/>
      <c r="P1056" s="6"/>
      <c r="Q1056" s="6"/>
      <c r="R1056" s="6"/>
    </row>
    <row r="1057" spans="4:18">
      <c r="D1057" s="6"/>
      <c r="E1057" s="6"/>
      <c r="F1057" s="6"/>
      <c r="P1057" s="6"/>
      <c r="Q1057" s="6"/>
      <c r="R1057" s="6"/>
    </row>
    <row r="1058" spans="4:18">
      <c r="D1058" s="6"/>
      <c r="E1058" s="6"/>
      <c r="F1058" s="6"/>
      <c r="P1058" s="6"/>
      <c r="Q1058" s="6"/>
      <c r="R1058" s="6"/>
    </row>
    <row r="1059" spans="4:18">
      <c r="D1059" s="6"/>
      <c r="E1059" s="6"/>
      <c r="F1059" s="6"/>
      <c r="P1059" s="6"/>
      <c r="Q1059" s="6"/>
      <c r="R1059" s="6"/>
    </row>
    <row r="1060" spans="4:18">
      <c r="D1060" s="6"/>
      <c r="E1060" s="6"/>
      <c r="F1060" s="6"/>
      <c r="P1060" s="6"/>
      <c r="Q1060" s="6"/>
      <c r="R1060" s="6"/>
    </row>
    <row r="1061" spans="4:18">
      <c r="D1061" s="6"/>
      <c r="E1061" s="6"/>
      <c r="F1061" s="6"/>
      <c r="P1061" s="6"/>
      <c r="Q1061" s="6"/>
      <c r="R1061" s="6"/>
    </row>
    <row r="1062" spans="4:18">
      <c r="D1062" s="6"/>
      <c r="E1062" s="6"/>
      <c r="F1062" s="6"/>
      <c r="P1062" s="6"/>
      <c r="Q1062" s="6"/>
      <c r="R1062" s="6"/>
    </row>
    <row r="1063" spans="4:18">
      <c r="D1063" s="6"/>
      <c r="E1063" s="6"/>
      <c r="F1063" s="6"/>
      <c r="P1063" s="6"/>
      <c r="Q1063" s="6"/>
      <c r="R1063" s="6"/>
    </row>
    <row r="1064" spans="4:18">
      <c r="D1064" s="6"/>
      <c r="E1064" s="6"/>
      <c r="F1064" s="6"/>
      <c r="P1064" s="6"/>
      <c r="Q1064" s="6"/>
      <c r="R1064" s="6"/>
    </row>
    <row r="1065" spans="4:18">
      <c r="D1065" s="6"/>
      <c r="E1065" s="6"/>
      <c r="F1065" s="6"/>
      <c r="P1065" s="6"/>
      <c r="Q1065" s="6"/>
      <c r="R1065" s="6"/>
    </row>
    <row r="1066" spans="4:18">
      <c r="D1066" s="6"/>
      <c r="E1066" s="6"/>
      <c r="F1066" s="6"/>
      <c r="P1066" s="6"/>
      <c r="Q1066" s="6"/>
      <c r="R1066" s="6"/>
    </row>
    <row r="1067" spans="4:18">
      <c r="D1067" s="6"/>
      <c r="E1067" s="6"/>
      <c r="F1067" s="6"/>
      <c r="P1067" s="6"/>
      <c r="Q1067" s="6"/>
      <c r="R1067" s="6"/>
    </row>
    <row r="1068" spans="4:18">
      <c r="D1068" s="6"/>
      <c r="E1068" s="6"/>
      <c r="F1068" s="6"/>
      <c r="P1068" s="6"/>
      <c r="Q1068" s="6"/>
      <c r="R1068" s="6"/>
    </row>
    <row r="1069" spans="4:18">
      <c r="D1069" s="6"/>
      <c r="E1069" s="6"/>
      <c r="F1069" s="6"/>
      <c r="P1069" s="6"/>
      <c r="Q1069" s="6"/>
      <c r="R1069" s="6"/>
    </row>
    <row r="1070" spans="4:18">
      <c r="D1070" s="6"/>
      <c r="E1070" s="6"/>
      <c r="F1070" s="6"/>
      <c r="P1070" s="6"/>
      <c r="Q1070" s="6"/>
      <c r="R1070" s="6"/>
    </row>
    <row r="1071" spans="4:18">
      <c r="D1071" s="6"/>
      <c r="E1071" s="6"/>
      <c r="F1071" s="6"/>
      <c r="P1071" s="6"/>
      <c r="Q1071" s="6"/>
      <c r="R1071" s="6"/>
    </row>
    <row r="1072" spans="4:18">
      <c r="D1072" s="6"/>
      <c r="E1072" s="6"/>
      <c r="F1072" s="6"/>
      <c r="P1072" s="6"/>
      <c r="Q1072" s="6"/>
      <c r="R1072" s="6"/>
    </row>
    <row r="1073" spans="4:18">
      <c r="D1073" s="6"/>
      <c r="E1073" s="6"/>
      <c r="F1073" s="6"/>
      <c r="P1073" s="6"/>
      <c r="Q1073" s="6"/>
      <c r="R1073" s="6"/>
    </row>
    <row r="1074" spans="4:18">
      <c r="D1074" s="6"/>
      <c r="E1074" s="6"/>
      <c r="F1074" s="6"/>
      <c r="P1074" s="6"/>
      <c r="Q1074" s="6"/>
      <c r="R1074" s="6"/>
    </row>
    <row r="1075" spans="4:18">
      <c r="D1075" s="6"/>
      <c r="E1075" s="6"/>
      <c r="F1075" s="6"/>
      <c r="P1075" s="6"/>
      <c r="Q1075" s="6"/>
      <c r="R1075" s="6"/>
    </row>
    <row r="1076" spans="4:18">
      <c r="D1076" s="6"/>
      <c r="E1076" s="6"/>
      <c r="F1076" s="6"/>
      <c r="P1076" s="6"/>
      <c r="Q1076" s="6"/>
      <c r="R1076" s="6"/>
    </row>
    <row r="1077" spans="4:18">
      <c r="D1077" s="6"/>
      <c r="E1077" s="6"/>
      <c r="F1077" s="6"/>
      <c r="P1077" s="6"/>
      <c r="Q1077" s="6"/>
      <c r="R1077" s="6"/>
    </row>
    <row r="1078" spans="4:18">
      <c r="D1078" s="6"/>
      <c r="E1078" s="6"/>
      <c r="F1078" s="6"/>
      <c r="P1078" s="6"/>
      <c r="Q1078" s="6"/>
      <c r="R1078" s="6"/>
    </row>
    <row r="1079" spans="4:18">
      <c r="D1079" s="6"/>
      <c r="E1079" s="6"/>
      <c r="F1079" s="6"/>
      <c r="P1079" s="6"/>
      <c r="Q1079" s="6"/>
      <c r="R1079" s="6"/>
    </row>
    <row r="1080" spans="4:18">
      <c r="D1080" s="6"/>
      <c r="E1080" s="6"/>
      <c r="F1080" s="6"/>
      <c r="P1080" s="6"/>
      <c r="Q1080" s="6"/>
      <c r="R1080" s="6"/>
    </row>
    <row r="1081" spans="4:18">
      <c r="D1081" s="6"/>
      <c r="E1081" s="6"/>
      <c r="F1081" s="6"/>
      <c r="P1081" s="6"/>
      <c r="Q1081" s="6"/>
      <c r="R1081" s="6"/>
    </row>
    <row r="1082" spans="4:18">
      <c r="D1082" s="6"/>
      <c r="E1082" s="6"/>
      <c r="F1082" s="6"/>
      <c r="P1082" s="6"/>
      <c r="Q1082" s="6"/>
      <c r="R1082" s="6"/>
    </row>
    <row r="1083" spans="4:18">
      <c r="D1083" s="6"/>
      <c r="E1083" s="6"/>
      <c r="F1083" s="6"/>
      <c r="P1083" s="6"/>
      <c r="Q1083" s="6"/>
      <c r="R1083" s="6"/>
    </row>
    <row r="1084" spans="4:18">
      <c r="D1084" s="6"/>
      <c r="E1084" s="6"/>
      <c r="F1084" s="6"/>
      <c r="P1084" s="6"/>
      <c r="Q1084" s="6"/>
      <c r="R1084" s="6"/>
    </row>
    <row r="1085" spans="4:18">
      <c r="D1085" s="6"/>
      <c r="E1085" s="6"/>
      <c r="F1085" s="6"/>
      <c r="P1085" s="6"/>
      <c r="Q1085" s="6"/>
      <c r="R1085" s="6"/>
    </row>
    <row r="1086" spans="4:18">
      <c r="D1086" s="6"/>
      <c r="E1086" s="6"/>
      <c r="F1086" s="6"/>
      <c r="P1086" s="6"/>
      <c r="Q1086" s="6"/>
      <c r="R1086" s="6"/>
    </row>
    <row r="1087" spans="4:18">
      <c r="D1087" s="6"/>
      <c r="E1087" s="6"/>
      <c r="F1087" s="6"/>
      <c r="P1087" s="6"/>
      <c r="Q1087" s="6"/>
      <c r="R1087" s="6"/>
    </row>
    <row r="1088" spans="4:18">
      <c r="D1088" s="6"/>
      <c r="E1088" s="6"/>
      <c r="F1088" s="6"/>
      <c r="P1088" s="6"/>
      <c r="Q1088" s="6"/>
      <c r="R1088" s="6"/>
    </row>
    <row r="1089" spans="4:18">
      <c r="D1089" s="6"/>
      <c r="E1089" s="6"/>
      <c r="F1089" s="6"/>
      <c r="P1089" s="6"/>
      <c r="Q1089" s="6"/>
      <c r="R1089" s="6"/>
    </row>
    <row r="1090" spans="4:18">
      <c r="D1090" s="6"/>
      <c r="E1090" s="6"/>
      <c r="F1090" s="6"/>
      <c r="P1090" s="6"/>
      <c r="Q1090" s="6"/>
      <c r="R1090" s="6"/>
    </row>
    <row r="1091" spans="4:18">
      <c r="D1091" s="6"/>
      <c r="E1091" s="6"/>
      <c r="F1091" s="6"/>
      <c r="P1091" s="6"/>
      <c r="Q1091" s="6"/>
      <c r="R1091" s="6"/>
    </row>
    <row r="1092" spans="4:18">
      <c r="D1092" s="6"/>
      <c r="E1092" s="6"/>
      <c r="F1092" s="6"/>
      <c r="P1092" s="6"/>
      <c r="Q1092" s="6"/>
      <c r="R1092" s="6"/>
    </row>
    <row r="1093" spans="4:18">
      <c r="D1093" s="6"/>
      <c r="E1093" s="6"/>
      <c r="F1093" s="6"/>
      <c r="P1093" s="6"/>
      <c r="Q1093" s="6"/>
      <c r="R1093" s="6"/>
    </row>
  </sheetData>
  <phoneticPr fontId="0" type="noConversion"/>
  <pageMargins left="0.75" right="0.75" top="1" bottom="1" header="0.5" footer="0.5"/>
  <pageSetup scale="79" orientation="landscape" horizontalDpi="300" verticalDpi="300" r:id="rId1"/>
  <headerFooter alignWithMargins="0">
    <oddHeader xml:space="preserve">&amp;R&amp;D&amp;LReclaim 7.0 Project: Baffinland Iron Mine     </oddHeader>
    <oddFooter>&amp;L&amp;F&amp;R&amp;P of &amp;N</oddFooter>
  </headerFooter>
  <colBreaks count="2" manualBreakCount="2">
    <brk id="11" max="1048575" man="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AH1123"/>
  <sheetViews>
    <sheetView topLeftCell="A4" zoomScale="90" zoomScaleNormal="90" workbookViewId="0">
      <selection activeCell="M1" sqref="M1:P1048576"/>
    </sheetView>
  </sheetViews>
  <sheetFormatPr defaultColWidth="9.81640625" defaultRowHeight="13.2"/>
  <cols>
    <col min="1" max="1" width="1.90625" style="6" customWidth="1"/>
    <col min="2" max="2" width="28.36328125" style="6" customWidth="1"/>
    <col min="3" max="3" width="54" style="6" bestFit="1" customWidth="1"/>
    <col min="4" max="4" width="5.08984375" style="13" customWidth="1"/>
    <col min="5" max="5" width="8" style="4" customWidth="1"/>
    <col min="6" max="6" width="7" style="4" customWidth="1"/>
    <col min="7" max="7" width="10.453125" style="4" customWidth="1"/>
    <col min="8" max="8" width="11.453125" style="6" customWidth="1"/>
    <col min="9" max="9" width="5.08984375" style="6" customWidth="1"/>
    <col min="10" max="10" width="10.81640625" style="269" customWidth="1"/>
    <col min="11" max="11" width="13" style="269" customWidth="1"/>
    <col min="12" max="12" width="1.08984375" style="6" customWidth="1"/>
    <col min="13" max="13" width="28.90625" style="6" customWidth="1"/>
    <col min="14" max="14" width="28.36328125" style="6" customWidth="1"/>
    <col min="15" max="15" width="5.08984375" style="13" customWidth="1"/>
    <col min="16" max="16" width="8" style="4" customWidth="1"/>
    <col min="17" max="17" width="7" style="4" customWidth="1"/>
    <col min="18" max="18" width="8.81640625" style="4" customWidth="1"/>
    <col min="19" max="19" width="11.453125" style="6" customWidth="1"/>
    <col min="20" max="20" width="5.08984375" style="6" customWidth="1"/>
    <col min="21" max="21" width="6.54296875" style="6" customWidth="1"/>
    <col min="22" max="22" width="6.81640625" style="6" customWidth="1"/>
    <col min="23" max="23" width="1.08984375" style="6" customWidth="1"/>
    <col min="24" max="25" width="29.54296875" style="6" customWidth="1"/>
    <col min="26" max="26" width="5.08984375" style="13" customWidth="1"/>
    <col min="27" max="27" width="8" style="4" customWidth="1"/>
    <col min="28" max="28" width="7" style="4" customWidth="1"/>
    <col min="29" max="29" width="5.54296875" style="4" customWidth="1"/>
    <col min="30" max="30" width="11.453125" style="6" customWidth="1"/>
    <col min="31" max="31" width="5.08984375" style="6" customWidth="1"/>
    <col min="32" max="32" width="6.08984375" style="6" customWidth="1"/>
    <col min="33" max="33" width="6.81640625" style="6" customWidth="1"/>
    <col min="34" max="34" width="1.08984375" style="6" customWidth="1"/>
    <col min="35" max="16384" width="9.81640625" style="6"/>
  </cols>
  <sheetData>
    <row r="1" spans="1:34" s="103" customFormat="1" ht="24.75" customHeight="1">
      <c r="A1" s="6">
        <v>1</v>
      </c>
      <c r="B1" s="255" t="s">
        <v>88</v>
      </c>
      <c r="C1" s="255" t="s">
        <v>935</v>
      </c>
      <c r="D1" s="256"/>
      <c r="E1" s="170"/>
      <c r="F1" s="170"/>
      <c r="G1" s="145" t="s">
        <v>335</v>
      </c>
      <c r="H1" s="256">
        <v>1</v>
      </c>
      <c r="I1" s="165"/>
      <c r="J1" s="277"/>
      <c r="K1" s="277"/>
      <c r="L1" s="6"/>
      <c r="M1" s="6"/>
      <c r="N1" s="6"/>
      <c r="O1" s="6"/>
      <c r="P1" s="6"/>
      <c r="Q1" s="6"/>
      <c r="R1" s="6"/>
      <c r="S1" s="6"/>
      <c r="T1" s="6"/>
      <c r="U1" s="6"/>
      <c r="V1" s="6"/>
      <c r="W1" s="6"/>
      <c r="X1" s="6"/>
      <c r="Y1" s="6"/>
      <c r="Z1" s="6"/>
      <c r="AA1" s="6"/>
      <c r="AB1" s="6"/>
      <c r="AC1" s="6"/>
      <c r="AD1" s="6"/>
      <c r="AE1" s="6"/>
      <c r="AF1" s="6"/>
      <c r="AG1" s="6"/>
      <c r="AH1" s="6"/>
    </row>
    <row r="2" spans="1:34" s="19" customFormat="1" ht="5.0999999999999996" customHeight="1" thickBot="1">
      <c r="A2" s="6"/>
      <c r="D2" s="46"/>
      <c r="E2" s="47"/>
      <c r="F2" s="47"/>
      <c r="G2" s="47"/>
      <c r="H2" s="48"/>
      <c r="I2" s="48"/>
      <c r="J2" s="270"/>
      <c r="K2" s="270"/>
      <c r="L2" s="6"/>
      <c r="M2" s="6"/>
      <c r="N2" s="6"/>
      <c r="O2" s="6"/>
      <c r="P2" s="6"/>
      <c r="Q2" s="6"/>
      <c r="R2" s="6"/>
      <c r="S2" s="6"/>
      <c r="T2" s="6"/>
      <c r="U2" s="6"/>
      <c r="V2" s="6"/>
      <c r="W2" s="6"/>
      <c r="X2" s="6"/>
      <c r="Y2" s="6"/>
      <c r="Z2" s="6"/>
      <c r="AA2" s="6"/>
      <c r="AB2" s="6"/>
      <c r="AC2" s="6"/>
      <c r="AD2" s="6"/>
      <c r="AE2" s="6"/>
      <c r="AF2" s="6"/>
      <c r="AG2" s="6"/>
      <c r="AH2" s="6"/>
    </row>
    <row r="3" spans="1:34" s="103" customFormat="1" ht="33" customHeight="1">
      <c r="A3" s="6"/>
      <c r="B3" s="251" t="s">
        <v>4</v>
      </c>
      <c r="C3" s="251" t="s">
        <v>333</v>
      </c>
      <c r="D3" s="252" t="s">
        <v>191</v>
      </c>
      <c r="E3" s="253" t="s">
        <v>190</v>
      </c>
      <c r="F3" s="253" t="s">
        <v>192</v>
      </c>
      <c r="G3" s="254" t="s">
        <v>193</v>
      </c>
      <c r="H3" s="252" t="s">
        <v>194</v>
      </c>
      <c r="I3" s="251" t="s">
        <v>195</v>
      </c>
      <c r="J3" s="271" t="s">
        <v>205</v>
      </c>
      <c r="K3" s="271" t="s">
        <v>196</v>
      </c>
      <c r="L3" s="6"/>
      <c r="M3" s="6"/>
      <c r="N3" s="6"/>
      <c r="O3" s="6"/>
      <c r="P3" s="6"/>
      <c r="Q3" s="6"/>
      <c r="R3" s="6"/>
      <c r="S3" s="6"/>
      <c r="T3" s="6"/>
      <c r="U3" s="6"/>
      <c r="V3" s="6"/>
      <c r="W3" s="6"/>
      <c r="X3" s="6"/>
      <c r="Y3" s="6"/>
      <c r="Z3" s="6"/>
      <c r="AA3" s="6"/>
      <c r="AB3" s="6"/>
      <c r="AC3" s="6"/>
      <c r="AD3" s="6"/>
      <c r="AE3" s="6"/>
      <c r="AF3" s="6"/>
      <c r="AG3" s="6"/>
      <c r="AH3" s="6"/>
    </row>
    <row r="4" spans="1:34" ht="15" customHeight="1">
      <c r="B4" s="68" t="s">
        <v>758</v>
      </c>
      <c r="C4" s="68"/>
      <c r="D4" s="69"/>
      <c r="E4" s="68"/>
      <c r="F4" s="68"/>
      <c r="G4" s="68"/>
      <c r="H4" s="71"/>
      <c r="I4" s="72"/>
      <c r="J4" s="272"/>
      <c r="K4" s="272"/>
      <c r="O4" s="6"/>
      <c r="P4" s="6"/>
      <c r="Q4" s="6"/>
      <c r="R4" s="6"/>
      <c r="Z4" s="6"/>
      <c r="AA4" s="6"/>
      <c r="AB4" s="6"/>
      <c r="AC4" s="6"/>
    </row>
    <row r="5" spans="1:34" ht="15" hidden="1" customHeight="1">
      <c r="B5" s="20" t="s">
        <v>6</v>
      </c>
      <c r="C5" s="20"/>
      <c r="D5" s="21" t="s">
        <v>7</v>
      </c>
      <c r="E5" s="20"/>
      <c r="F5" s="101" t="e">
        <f>NA()</f>
        <v>#N/A</v>
      </c>
      <c r="G5" s="243">
        <f>IF(ISNA(F5),0,INDEX(IF(UPPER(RIGHT(F5,1))=Low,UnitCostLow, IF(UPPER(RIGHT(F5,1))=High,UnitCostHigh,UnitCostSpecified)),MATCH(UPPER(LEFT(F5,LEN(F5)-1)),CostCode,0)))</f>
        <v>0</v>
      </c>
      <c r="H5" s="273">
        <f>G5*E5</f>
        <v>0</v>
      </c>
      <c r="I5" s="41"/>
      <c r="J5" s="273">
        <f>H5*I5</f>
        <v>0</v>
      </c>
      <c r="K5" s="273">
        <f>H5*(1-I5)</f>
        <v>0</v>
      </c>
      <c r="O5" s="6"/>
      <c r="P5" s="6"/>
      <c r="Q5" s="6"/>
      <c r="R5" s="6"/>
      <c r="Z5" s="6"/>
      <c r="AA5" s="6"/>
      <c r="AB5" s="6"/>
      <c r="AC5" s="6"/>
    </row>
    <row r="6" spans="1:34" ht="15" hidden="1" customHeight="1">
      <c r="B6" s="20" t="s">
        <v>8</v>
      </c>
      <c r="C6" s="20"/>
      <c r="D6" s="21" t="s">
        <v>9</v>
      </c>
      <c r="E6" s="20"/>
      <c r="F6" s="101" t="s">
        <v>866</v>
      </c>
      <c r="G6" s="243">
        <v>37.08</v>
      </c>
      <c r="H6" s="273">
        <f>G6*E6</f>
        <v>0</v>
      </c>
      <c r="I6" s="41"/>
      <c r="J6" s="273">
        <f>H6*I6</f>
        <v>0</v>
      </c>
      <c r="K6" s="273">
        <f>H6*(1-I6)</f>
        <v>0</v>
      </c>
      <c r="O6" s="6"/>
      <c r="P6" s="6"/>
      <c r="Q6" s="6"/>
      <c r="R6" s="6"/>
      <c r="Z6" s="6"/>
      <c r="AA6" s="6"/>
      <c r="AB6" s="6"/>
      <c r="AC6" s="6"/>
    </row>
    <row r="7" spans="1:34" ht="15" hidden="1" customHeight="1">
      <c r="B7" s="20" t="s">
        <v>204</v>
      </c>
      <c r="C7" s="20"/>
      <c r="D7" s="21" t="s">
        <v>10</v>
      </c>
      <c r="E7" s="20"/>
      <c r="F7" s="20" t="e">
        <f>NA()</f>
        <v>#N/A</v>
      </c>
      <c r="G7" s="243">
        <f>IF(ISNA(F7),0,INDEX(IF(UPPER(RIGHT(F7,1))=Low,UnitCostLow, IF(UPPER(RIGHT(F7,1))=High,UnitCostHigh,UnitCostSpecified)),MATCH(UPPER(LEFT(F7,LEN(F7)-1)),CostCode,0)))</f>
        <v>0</v>
      </c>
      <c r="H7" s="273">
        <f>G7*E7</f>
        <v>0</v>
      </c>
      <c r="I7" s="41"/>
      <c r="J7" s="273">
        <f>H7*I7</f>
        <v>0</v>
      </c>
      <c r="K7" s="273">
        <f>H7*(1-I7)</f>
        <v>0</v>
      </c>
      <c r="O7" s="6"/>
      <c r="P7" s="6"/>
      <c r="Q7" s="6"/>
      <c r="R7" s="6"/>
      <c r="Z7" s="6"/>
      <c r="AA7" s="6"/>
      <c r="AB7" s="6"/>
      <c r="AC7" s="6"/>
    </row>
    <row r="8" spans="1:34" ht="15" hidden="1" customHeight="1">
      <c r="B8" s="20" t="s">
        <v>12</v>
      </c>
      <c r="C8" s="20"/>
      <c r="D8" s="21" t="s">
        <v>10</v>
      </c>
      <c r="E8" s="20"/>
      <c r="F8" s="20" t="s">
        <v>867</v>
      </c>
      <c r="G8" s="243">
        <f>IF(ISNA(F8),0,INDEX(IF(UPPER(RIGHT(F8,1))=Low,UnitCostLow, IF(UPPER(RIGHT(F8,1))=High,UnitCostHigh,UnitCostSpecified)),MATCH(UPPER(LEFT(F8,LEN(F8)-1)),CostCode,0)))</f>
        <v>17.05</v>
      </c>
      <c r="H8" s="273">
        <f>G8*E8</f>
        <v>0</v>
      </c>
      <c r="I8" s="41"/>
      <c r="J8" s="273">
        <f>H8*I8</f>
        <v>0</v>
      </c>
      <c r="K8" s="273">
        <f>H8*(1-I8)</f>
        <v>0</v>
      </c>
      <c r="O8" s="6"/>
      <c r="P8" s="6"/>
      <c r="Q8" s="6"/>
      <c r="R8" s="6"/>
      <c r="Z8" s="6"/>
      <c r="AA8" s="6"/>
      <c r="AB8" s="6"/>
      <c r="AC8" s="6"/>
    </row>
    <row r="9" spans="1:34" ht="15" hidden="1" customHeight="1">
      <c r="B9" s="20" t="s">
        <v>13</v>
      </c>
      <c r="C9" s="20"/>
      <c r="D9" s="21"/>
      <c r="E9" s="20"/>
      <c r="F9" s="20" t="e">
        <f>NA()</f>
        <v>#N/A</v>
      </c>
      <c r="G9" s="243">
        <f>IF(ISNA(F9),0,INDEX(IF(UPPER(RIGHT(F9,1))=Low,UnitCostLow, IF(UPPER(RIGHT(F9,1))=High,UnitCostHigh,UnitCostSpecified)),MATCH(UPPER(LEFT(F9,LEN(F9)-1)),CostCode,0)))</f>
        <v>0</v>
      </c>
      <c r="H9" s="273">
        <f>G9*E9</f>
        <v>0</v>
      </c>
      <c r="I9" s="41"/>
      <c r="J9" s="273">
        <f>H9*I9</f>
        <v>0</v>
      </c>
      <c r="K9" s="273">
        <f>H9*(1-I9)</f>
        <v>0</v>
      </c>
      <c r="O9" s="6"/>
      <c r="P9" s="6"/>
      <c r="Q9" s="6"/>
      <c r="R9" s="6"/>
      <c r="Z9" s="6"/>
      <c r="AA9" s="6"/>
      <c r="AB9" s="6"/>
      <c r="AC9" s="6"/>
    </row>
    <row r="10" spans="1:34" ht="15" customHeight="1">
      <c r="B10" s="68" t="s">
        <v>759</v>
      </c>
      <c r="C10" s="68"/>
      <c r="D10" s="69"/>
      <c r="E10" s="68"/>
      <c r="F10" s="68"/>
      <c r="G10" s="68"/>
      <c r="H10" s="278"/>
      <c r="I10" s="72"/>
      <c r="J10" s="272"/>
      <c r="K10" s="272"/>
      <c r="O10" s="6"/>
      <c r="P10" s="6"/>
      <c r="Q10" s="6"/>
      <c r="R10" s="6"/>
      <c r="Z10" s="6"/>
      <c r="AA10" s="6"/>
      <c r="AB10" s="6"/>
      <c r="AC10" s="6"/>
    </row>
    <row r="11" spans="1:34" ht="15" hidden="1" customHeight="1">
      <c r="B11" s="20" t="s">
        <v>499</v>
      </c>
      <c r="C11" s="20"/>
      <c r="D11" s="21" t="s">
        <v>239</v>
      </c>
      <c r="E11" s="20"/>
      <c r="F11" s="20" t="s">
        <v>868</v>
      </c>
      <c r="G11" s="243">
        <v>0</v>
      </c>
      <c r="H11" s="273">
        <f>G11*E11</f>
        <v>0</v>
      </c>
      <c r="I11" s="41"/>
      <c r="J11" s="273">
        <f>H11*I11</f>
        <v>0</v>
      </c>
      <c r="K11" s="273">
        <f>H11*(1-I11)</f>
        <v>0</v>
      </c>
      <c r="O11" s="6"/>
      <c r="P11" s="6"/>
      <c r="Q11" s="6"/>
      <c r="R11" s="6"/>
      <c r="Z11" s="6"/>
      <c r="AA11" s="6"/>
      <c r="AB11" s="6"/>
      <c r="AC11" s="6"/>
    </row>
    <row r="12" spans="1:34" ht="15" customHeight="1">
      <c r="B12" s="68" t="s">
        <v>760</v>
      </c>
      <c r="C12" s="68"/>
      <c r="D12" s="69"/>
      <c r="E12" s="68"/>
      <c r="F12" s="68"/>
      <c r="G12" s="68"/>
      <c r="H12" s="278"/>
      <c r="I12" s="72"/>
      <c r="J12" s="272"/>
      <c r="K12" s="272"/>
      <c r="O12" s="6"/>
      <c r="P12" s="6"/>
      <c r="Q12" s="6"/>
      <c r="R12" s="6"/>
      <c r="Z12" s="6"/>
      <c r="AA12" s="6"/>
      <c r="AB12" s="6"/>
      <c r="AC12" s="6"/>
    </row>
    <row r="13" spans="1:34" ht="15" hidden="1" customHeight="1">
      <c r="B13" s="20" t="s">
        <v>200</v>
      </c>
      <c r="C13" s="20"/>
      <c r="D13" s="21" t="s">
        <v>10</v>
      </c>
      <c r="E13" s="20"/>
      <c r="F13" s="20" t="e">
        <f>NA()</f>
        <v>#N/A</v>
      </c>
      <c r="G13" s="243">
        <f t="shared" ref="G13:G18" si="0">IF(ISNA(F13),0,INDEX(IF(UPPER(RIGHT(F13,1))=Low,UnitCostLow, IF(UPPER(RIGHT(F13,1))=High,UnitCostHigh,UnitCostSpecified)),MATCH(UPPER(LEFT(F13,LEN(F13)-1)),CostCode,0)))</f>
        <v>0</v>
      </c>
      <c r="H13" s="273">
        <f t="shared" ref="H13:H18" si="1">G13*E13</f>
        <v>0</v>
      </c>
      <c r="I13" s="41"/>
      <c r="J13" s="273">
        <f t="shared" ref="J13:J18" si="2">H13*I13</f>
        <v>0</v>
      </c>
      <c r="K13" s="273">
        <f t="shared" ref="K13:K18" si="3">H13*(1-I13)</f>
        <v>0</v>
      </c>
      <c r="O13" s="6"/>
      <c r="P13" s="6"/>
      <c r="Q13" s="6"/>
      <c r="R13" s="6"/>
      <c r="Z13" s="6"/>
      <c r="AA13" s="6"/>
      <c r="AB13" s="6"/>
      <c r="AC13" s="6"/>
    </row>
    <row r="14" spans="1:34" ht="15" hidden="1" customHeight="1">
      <c r="B14" s="20" t="s">
        <v>201</v>
      </c>
      <c r="C14" s="20"/>
      <c r="D14" s="21" t="s">
        <v>10</v>
      </c>
      <c r="E14" s="20"/>
      <c r="F14" s="20" t="e">
        <f>NA()</f>
        <v>#N/A</v>
      </c>
      <c r="G14" s="243">
        <f t="shared" si="0"/>
        <v>0</v>
      </c>
      <c r="H14" s="273">
        <f t="shared" si="1"/>
        <v>0</v>
      </c>
      <c r="I14" s="41"/>
      <c r="J14" s="273">
        <f t="shared" si="2"/>
        <v>0</v>
      </c>
      <c r="K14" s="273">
        <f t="shared" si="3"/>
        <v>0</v>
      </c>
      <c r="O14" s="6"/>
      <c r="P14" s="6"/>
      <c r="Q14" s="6"/>
      <c r="R14" s="6"/>
      <c r="Z14" s="6"/>
      <c r="AA14" s="6"/>
      <c r="AB14" s="6"/>
      <c r="AC14" s="6"/>
    </row>
    <row r="15" spans="1:34" ht="15" hidden="1" customHeight="1">
      <c r="B15" s="20" t="s">
        <v>354</v>
      </c>
      <c r="C15" s="20"/>
      <c r="D15" s="21" t="s">
        <v>10</v>
      </c>
      <c r="E15" s="20"/>
      <c r="F15" s="20" t="e">
        <f>NA()</f>
        <v>#N/A</v>
      </c>
      <c r="G15" s="243">
        <f t="shared" si="0"/>
        <v>0</v>
      </c>
      <c r="H15" s="273">
        <f t="shared" si="1"/>
        <v>0</v>
      </c>
      <c r="I15" s="41"/>
      <c r="J15" s="273">
        <f t="shared" si="2"/>
        <v>0</v>
      </c>
      <c r="K15" s="273">
        <f t="shared" si="3"/>
        <v>0</v>
      </c>
      <c r="O15" s="6"/>
      <c r="P15" s="6"/>
      <c r="Q15" s="6"/>
      <c r="R15" s="6"/>
      <c r="Z15" s="6"/>
      <c r="AA15" s="6"/>
      <c r="AB15" s="6"/>
      <c r="AC15" s="6"/>
    </row>
    <row r="16" spans="1:34" ht="15" hidden="1" customHeight="1">
      <c r="B16" s="20" t="s">
        <v>197</v>
      </c>
      <c r="C16" s="20"/>
      <c r="D16" s="21" t="s">
        <v>10</v>
      </c>
      <c r="E16" s="20"/>
      <c r="F16" s="20" t="e">
        <f>NA()</f>
        <v>#N/A</v>
      </c>
      <c r="G16" s="243">
        <f t="shared" si="0"/>
        <v>0</v>
      </c>
      <c r="H16" s="273">
        <f t="shared" si="1"/>
        <v>0</v>
      </c>
      <c r="I16" s="41"/>
      <c r="J16" s="273">
        <f t="shared" si="2"/>
        <v>0</v>
      </c>
      <c r="K16" s="273">
        <f t="shared" si="3"/>
        <v>0</v>
      </c>
      <c r="O16" s="6"/>
      <c r="P16" s="6"/>
      <c r="Q16" s="6"/>
      <c r="R16" s="6"/>
      <c r="Z16" s="6"/>
      <c r="AA16" s="6"/>
      <c r="AB16" s="6"/>
      <c r="AC16" s="6"/>
    </row>
    <row r="17" spans="2:29" ht="15" hidden="1" customHeight="1">
      <c r="B17" s="20" t="s">
        <v>327</v>
      </c>
      <c r="C17" s="20"/>
      <c r="D17" s="21" t="s">
        <v>10</v>
      </c>
      <c r="E17" s="20"/>
      <c r="F17" s="20" t="e">
        <f>NA()</f>
        <v>#N/A</v>
      </c>
      <c r="G17" s="243">
        <f t="shared" si="0"/>
        <v>0</v>
      </c>
      <c r="H17" s="273">
        <f t="shared" si="1"/>
        <v>0</v>
      </c>
      <c r="I17" s="41"/>
      <c r="J17" s="273">
        <f t="shared" si="2"/>
        <v>0</v>
      </c>
      <c r="K17" s="273">
        <f t="shared" si="3"/>
        <v>0</v>
      </c>
      <c r="O17" s="6"/>
      <c r="P17" s="6"/>
      <c r="Q17" s="6"/>
      <c r="R17" s="6"/>
      <c r="Z17" s="6"/>
      <c r="AA17" s="6"/>
      <c r="AB17" s="6"/>
      <c r="AC17" s="6"/>
    </row>
    <row r="18" spans="2:29" ht="15" hidden="1" customHeight="1">
      <c r="B18" s="20" t="s">
        <v>13</v>
      </c>
      <c r="C18" s="20"/>
      <c r="D18" s="21"/>
      <c r="E18" s="20"/>
      <c r="F18" s="20" t="e">
        <f>NA()</f>
        <v>#N/A</v>
      </c>
      <c r="G18" s="243">
        <f t="shared" si="0"/>
        <v>0</v>
      </c>
      <c r="H18" s="273">
        <f t="shared" si="1"/>
        <v>0</v>
      </c>
      <c r="I18" s="41"/>
      <c r="J18" s="273">
        <f t="shared" si="2"/>
        <v>0</v>
      </c>
      <c r="K18" s="273">
        <f t="shared" si="3"/>
        <v>0</v>
      </c>
      <c r="O18" s="6"/>
      <c r="P18" s="6"/>
      <c r="Q18" s="6"/>
      <c r="R18" s="6"/>
      <c r="Z18" s="6"/>
      <c r="AA18" s="6"/>
      <c r="AB18" s="6"/>
      <c r="AC18" s="6"/>
    </row>
    <row r="19" spans="2:29" ht="15" customHeight="1">
      <c r="B19" s="68" t="s">
        <v>761</v>
      </c>
      <c r="C19" s="68"/>
      <c r="D19" s="69"/>
      <c r="E19" s="68"/>
      <c r="F19" s="68"/>
      <c r="G19" s="68"/>
      <c r="H19" s="278"/>
      <c r="I19" s="72"/>
      <c r="J19" s="272"/>
      <c r="K19" s="272"/>
      <c r="O19" s="6"/>
      <c r="P19" s="6"/>
      <c r="Q19" s="6"/>
      <c r="R19" s="6"/>
      <c r="Z19" s="6"/>
      <c r="AA19" s="6"/>
      <c r="AB19" s="6"/>
      <c r="AC19" s="6"/>
    </row>
    <row r="20" spans="2:29" ht="15" hidden="1" customHeight="1">
      <c r="B20" s="20" t="s">
        <v>199</v>
      </c>
      <c r="C20" s="20"/>
      <c r="D20" s="21" t="s">
        <v>10</v>
      </c>
      <c r="E20" s="20"/>
      <c r="F20" s="20" t="e">
        <f>NA()</f>
        <v>#N/A</v>
      </c>
      <c r="G20" s="243">
        <f t="shared" ref="G20:G25" si="4">IF(ISNA(F20),0,INDEX(IF(UPPER(RIGHT(F20,1))=Low,UnitCostLow, IF(UPPER(RIGHT(F20,1))=High,UnitCostHigh,UnitCostSpecified)),MATCH(UPPER(LEFT(F20,LEN(F20)-1)),CostCode,0)))</f>
        <v>0</v>
      </c>
      <c r="H20" s="273">
        <f t="shared" ref="H20:H25" si="5">G20*E20</f>
        <v>0</v>
      </c>
      <c r="I20" s="73"/>
      <c r="J20" s="273">
        <f t="shared" ref="J20:J25" si="6">H20*I20</f>
        <v>0</v>
      </c>
      <c r="K20" s="273">
        <f t="shared" ref="K20:K25" si="7">H20*(1-I20)</f>
        <v>0</v>
      </c>
      <c r="O20" s="6"/>
      <c r="P20" s="6"/>
      <c r="Q20" s="6"/>
      <c r="R20" s="6"/>
      <c r="Z20" s="6"/>
      <c r="AA20" s="6"/>
      <c r="AB20" s="6"/>
      <c r="AC20" s="6"/>
    </row>
    <row r="21" spans="2:29" ht="15" hidden="1" customHeight="1">
      <c r="B21" s="20" t="s">
        <v>198</v>
      </c>
      <c r="C21" s="20"/>
      <c r="D21" s="21" t="s">
        <v>10</v>
      </c>
      <c r="E21" s="20"/>
      <c r="F21" s="20" t="e">
        <f>NA()</f>
        <v>#N/A</v>
      </c>
      <c r="G21" s="243">
        <f t="shared" si="4"/>
        <v>0</v>
      </c>
      <c r="H21" s="273">
        <f t="shared" si="5"/>
        <v>0</v>
      </c>
      <c r="I21" s="41"/>
      <c r="J21" s="273">
        <f t="shared" si="6"/>
        <v>0</v>
      </c>
      <c r="K21" s="273">
        <f t="shared" si="7"/>
        <v>0</v>
      </c>
      <c r="O21" s="6"/>
      <c r="P21" s="6"/>
      <c r="Q21" s="6"/>
      <c r="R21" s="6"/>
      <c r="Z21" s="6"/>
      <c r="AA21" s="6"/>
      <c r="AB21" s="6"/>
      <c r="AC21" s="6"/>
    </row>
    <row r="22" spans="2:29" ht="15" hidden="1" customHeight="1">
      <c r="B22" s="20" t="s">
        <v>14</v>
      </c>
      <c r="C22" s="20"/>
      <c r="D22" s="21" t="s">
        <v>10</v>
      </c>
      <c r="E22" s="20"/>
      <c r="F22" s="20" t="e">
        <f>NA()</f>
        <v>#N/A</v>
      </c>
      <c r="G22" s="243">
        <f t="shared" si="4"/>
        <v>0</v>
      </c>
      <c r="H22" s="273">
        <f t="shared" si="5"/>
        <v>0</v>
      </c>
      <c r="I22" s="41"/>
      <c r="J22" s="273">
        <f t="shared" si="6"/>
        <v>0</v>
      </c>
      <c r="K22" s="273">
        <f t="shared" si="7"/>
        <v>0</v>
      </c>
      <c r="O22" s="6"/>
      <c r="P22" s="6"/>
      <c r="Q22" s="6"/>
      <c r="R22" s="6"/>
      <c r="Z22" s="6"/>
      <c r="AA22" s="6"/>
      <c r="AB22" s="6"/>
      <c r="AC22" s="6"/>
    </row>
    <row r="23" spans="2:29" ht="15" hidden="1" customHeight="1">
      <c r="B23" s="20" t="s">
        <v>202</v>
      </c>
      <c r="C23" s="20"/>
      <c r="D23" s="21" t="s">
        <v>16</v>
      </c>
      <c r="E23" s="20"/>
      <c r="F23" s="20" t="e">
        <f>NA()</f>
        <v>#N/A</v>
      </c>
      <c r="G23" s="243">
        <f t="shared" si="4"/>
        <v>0</v>
      </c>
      <c r="H23" s="273">
        <f t="shared" si="5"/>
        <v>0</v>
      </c>
      <c r="I23" s="41"/>
      <c r="J23" s="273">
        <f t="shared" si="6"/>
        <v>0</v>
      </c>
      <c r="K23" s="273">
        <f t="shared" si="7"/>
        <v>0</v>
      </c>
      <c r="O23" s="6"/>
      <c r="P23" s="6"/>
      <c r="Q23" s="6"/>
      <c r="R23" s="6"/>
      <c r="Z23" s="6"/>
      <c r="AA23" s="6"/>
      <c r="AB23" s="6"/>
      <c r="AC23" s="6"/>
    </row>
    <row r="24" spans="2:29" ht="15" hidden="1" customHeight="1">
      <c r="B24" s="20" t="s">
        <v>203</v>
      </c>
      <c r="C24" s="20"/>
      <c r="D24" s="21" t="s">
        <v>16</v>
      </c>
      <c r="E24" s="20"/>
      <c r="F24" s="20" t="e">
        <f>NA()</f>
        <v>#N/A</v>
      </c>
      <c r="G24" s="243">
        <f t="shared" si="4"/>
        <v>0</v>
      </c>
      <c r="H24" s="273">
        <f t="shared" si="5"/>
        <v>0</v>
      </c>
      <c r="I24" s="41"/>
      <c r="J24" s="273">
        <f t="shared" si="6"/>
        <v>0</v>
      </c>
      <c r="K24" s="273">
        <f t="shared" si="7"/>
        <v>0</v>
      </c>
      <c r="O24" s="6"/>
      <c r="P24" s="6"/>
      <c r="Q24" s="6"/>
      <c r="R24" s="6"/>
      <c r="Z24" s="6"/>
      <c r="AA24" s="6"/>
      <c r="AB24" s="6"/>
      <c r="AC24" s="6"/>
    </row>
    <row r="25" spans="2:29" ht="15" hidden="1" customHeight="1">
      <c r="B25" s="20" t="s">
        <v>13</v>
      </c>
      <c r="C25" s="20"/>
      <c r="D25" s="21"/>
      <c r="E25" s="20"/>
      <c r="F25" s="20" t="e">
        <f>NA()</f>
        <v>#N/A</v>
      </c>
      <c r="G25" s="243">
        <f t="shared" si="4"/>
        <v>0</v>
      </c>
      <c r="H25" s="273">
        <f t="shared" si="5"/>
        <v>0</v>
      </c>
      <c r="I25" s="41"/>
      <c r="J25" s="273">
        <f t="shared" si="6"/>
        <v>0</v>
      </c>
      <c r="K25" s="273">
        <f t="shared" si="7"/>
        <v>0</v>
      </c>
      <c r="O25" s="6"/>
      <c r="P25" s="6"/>
      <c r="Q25" s="6"/>
      <c r="R25" s="6"/>
      <c r="Z25" s="6"/>
      <c r="AA25" s="6"/>
      <c r="AB25" s="6"/>
      <c r="AC25" s="6"/>
    </row>
    <row r="26" spans="2:29" ht="15" customHeight="1">
      <c r="B26" s="58" t="s">
        <v>762</v>
      </c>
      <c r="C26" s="58"/>
      <c r="D26" s="59"/>
      <c r="E26" s="58"/>
      <c r="F26" s="58"/>
      <c r="G26" s="112"/>
      <c r="H26" s="274"/>
      <c r="I26" s="63"/>
      <c r="J26" s="274"/>
      <c r="K26" s="64"/>
      <c r="O26" s="6"/>
      <c r="P26" s="6"/>
      <c r="Q26" s="6"/>
      <c r="R26" s="6"/>
      <c r="Z26" s="6"/>
      <c r="AA26" s="6"/>
      <c r="AB26" s="6"/>
      <c r="AC26" s="6"/>
    </row>
    <row r="27" spans="2:29" ht="15" hidden="1" customHeight="1">
      <c r="B27" s="4" t="s">
        <v>634</v>
      </c>
      <c r="C27" s="4"/>
      <c r="D27" s="14" t="s">
        <v>10</v>
      </c>
      <c r="F27" s="4" t="e">
        <f>NA()</f>
        <v>#N/A</v>
      </c>
      <c r="G27" s="110">
        <f>IF(ISNA(F27),0,INDEX(IF(UPPER(RIGHT(F27,1))=Low,UnitCostLow, IF(UPPER(RIGHT(F27,1))=High,UnitCostHigh,UnitCostSpecified)),MATCH(UPPER(LEFT(F27,LEN(F27)-1)),CostCode,0)))</f>
        <v>0</v>
      </c>
      <c r="H27" s="275">
        <f>G27*E27</f>
        <v>0</v>
      </c>
      <c r="J27" s="273">
        <f>H27*I27</f>
        <v>0</v>
      </c>
      <c r="K27" s="273">
        <f>H27*(1-I27)</f>
        <v>0</v>
      </c>
      <c r="O27" s="6"/>
      <c r="P27" s="6"/>
      <c r="Q27" s="6"/>
      <c r="R27" s="6"/>
      <c r="Z27" s="6"/>
      <c r="AA27" s="6"/>
      <c r="AB27" s="6"/>
      <c r="AC27" s="6"/>
    </row>
    <row r="28" spans="2:29" ht="15" hidden="1" customHeight="1">
      <c r="B28" s="4" t="s">
        <v>635</v>
      </c>
      <c r="C28" s="4"/>
      <c r="D28" s="14" t="s">
        <v>10</v>
      </c>
      <c r="F28" s="4" t="e">
        <f>NA()</f>
        <v>#N/A</v>
      </c>
      <c r="G28" s="110">
        <f>IF(ISNA(F28),0,INDEX(IF(UPPER(RIGHT(F28,1))=Low,UnitCostLow, IF(UPPER(RIGHT(F28,1))=High,UnitCostHigh,UnitCostSpecified)),MATCH(UPPER(LEFT(F28,LEN(F28)-1)),CostCode,0)))</f>
        <v>0</v>
      </c>
      <c r="H28" s="275">
        <f>G28*E28</f>
        <v>0</v>
      </c>
      <c r="J28" s="273">
        <f>H28*I28</f>
        <v>0</v>
      </c>
      <c r="K28" s="273">
        <f>H28*(1-I28)</f>
        <v>0</v>
      </c>
      <c r="O28" s="6"/>
      <c r="P28" s="6"/>
      <c r="Q28" s="6"/>
      <c r="R28" s="6"/>
      <c r="Z28" s="6"/>
      <c r="AA28" s="6"/>
      <c r="AB28" s="6"/>
      <c r="AC28" s="6"/>
    </row>
    <row r="29" spans="2:29" ht="15" hidden="1" customHeight="1">
      <c r="B29" s="4" t="s">
        <v>238</v>
      </c>
      <c r="C29" s="4"/>
      <c r="D29" s="14" t="s">
        <v>10</v>
      </c>
      <c r="F29" s="4" t="e">
        <f>NA()</f>
        <v>#N/A</v>
      </c>
      <c r="G29" s="110">
        <f>IF(ISNA(F29),0,INDEX(IF(UPPER(RIGHT(F29,1))=Low,UnitCostLow, IF(UPPER(RIGHT(F29,1))=High,UnitCostHigh,UnitCostSpecified)),MATCH(UPPER(LEFT(F29,LEN(F29)-1)),CostCode,0)))</f>
        <v>0</v>
      </c>
      <c r="H29" s="275">
        <f>G29*E29</f>
        <v>0</v>
      </c>
      <c r="J29" s="273">
        <f>H29*I29</f>
        <v>0</v>
      </c>
      <c r="K29" s="273">
        <f>H29*(1-I29)</f>
        <v>0</v>
      </c>
      <c r="O29" s="6"/>
      <c r="P29" s="6"/>
      <c r="Q29" s="6"/>
      <c r="R29" s="6"/>
      <c r="Z29" s="6"/>
      <c r="AA29" s="6"/>
      <c r="AB29" s="6"/>
      <c r="AC29" s="6"/>
    </row>
    <row r="30" spans="2:29" ht="15" customHeight="1">
      <c r="B30" s="68" t="s">
        <v>775</v>
      </c>
      <c r="C30" s="68"/>
      <c r="D30" s="69"/>
      <c r="E30" s="68"/>
      <c r="F30" s="68"/>
      <c r="G30" s="68"/>
      <c r="H30" s="278"/>
      <c r="I30" s="72"/>
      <c r="J30" s="272"/>
      <c r="K30" s="272"/>
      <c r="N30" s="220"/>
      <c r="O30" s="6"/>
      <c r="P30" s="6"/>
      <c r="Q30" s="6"/>
      <c r="R30" s="6"/>
      <c r="Z30" s="6"/>
      <c r="AA30" s="6"/>
      <c r="AB30" s="6"/>
      <c r="AC30" s="6"/>
    </row>
    <row r="31" spans="2:29" ht="15" hidden="1" customHeight="1">
      <c r="B31" s="20" t="s">
        <v>237</v>
      </c>
      <c r="C31" s="20"/>
      <c r="D31" s="21" t="s">
        <v>10</v>
      </c>
      <c r="E31" s="20"/>
      <c r="F31" s="20" t="e">
        <f>NA()</f>
        <v>#N/A</v>
      </c>
      <c r="G31" s="243">
        <f>IF(ISNA(F31),0,INDEX(IF(UPPER(RIGHT(F31,1))=Low,UnitCostLow, IF(UPPER(RIGHT(F31,1))=High,UnitCostHigh,UnitCostSpecified)),MATCH(UPPER(LEFT(F31,LEN(F31)-1)),CostCode,0)))</f>
        <v>0</v>
      </c>
      <c r="H31" s="273">
        <f>G31*E31</f>
        <v>0</v>
      </c>
      <c r="I31" s="41"/>
      <c r="J31" s="273">
        <f>H31*I31</f>
        <v>0</v>
      </c>
      <c r="K31" s="273">
        <f>H31*(1-I31)</f>
        <v>0</v>
      </c>
      <c r="O31" s="6"/>
      <c r="P31" s="6"/>
      <c r="Q31" s="6"/>
      <c r="R31" s="6"/>
      <c r="Z31" s="6"/>
      <c r="AA31" s="6"/>
      <c r="AB31" s="6"/>
      <c r="AC31" s="6"/>
    </row>
    <row r="32" spans="2:29" ht="15" hidden="1" customHeight="1">
      <c r="B32" s="20" t="s">
        <v>17</v>
      </c>
      <c r="C32" s="20"/>
      <c r="D32" s="21" t="s">
        <v>10</v>
      </c>
      <c r="E32" s="20"/>
      <c r="F32" s="20" t="e">
        <f>NA()</f>
        <v>#N/A</v>
      </c>
      <c r="G32" s="243">
        <f>IF(ISNA(F32),0,INDEX(IF(UPPER(RIGHT(F32,1))=Low,UnitCostLow, IF(UPPER(RIGHT(F32,1))=High,UnitCostHigh,UnitCostSpecified)),MATCH(UPPER(LEFT(F32,LEN(F32)-1)),CostCode,0)))</f>
        <v>0</v>
      </c>
      <c r="H32" s="273">
        <f>G32*E32</f>
        <v>0</v>
      </c>
      <c r="I32" s="41"/>
      <c r="J32" s="273">
        <f>H32*I32</f>
        <v>0</v>
      </c>
      <c r="K32" s="273">
        <f>H32*(1-I32)</f>
        <v>0</v>
      </c>
      <c r="O32" s="6"/>
      <c r="P32" s="6"/>
      <c r="Q32" s="6"/>
      <c r="R32" s="6"/>
      <c r="Z32" s="6"/>
      <c r="AA32" s="6"/>
      <c r="AB32" s="6"/>
      <c r="AC32" s="6"/>
    </row>
    <row r="33" spans="2:29" ht="15" hidden="1" customHeight="1">
      <c r="B33" s="20" t="s">
        <v>14</v>
      </c>
      <c r="C33" s="20"/>
      <c r="D33" s="21" t="s">
        <v>10</v>
      </c>
      <c r="E33" s="20"/>
      <c r="F33" s="20" t="e">
        <f>NA()</f>
        <v>#N/A</v>
      </c>
      <c r="G33" s="243">
        <f>IF(ISNA(F33),0,INDEX(IF(UPPER(RIGHT(F33,1))=Low,UnitCostLow, IF(UPPER(RIGHT(F33,1))=High,UnitCostHigh,UnitCostSpecified)),MATCH(UPPER(LEFT(F33,LEN(F33)-1)),CostCode,0)))</f>
        <v>0</v>
      </c>
      <c r="H33" s="273">
        <f>G33*E33</f>
        <v>0</v>
      </c>
      <c r="I33" s="41"/>
      <c r="J33" s="273">
        <f>H33*I33</f>
        <v>0</v>
      </c>
      <c r="K33" s="273">
        <f>H33*(1-I33)</f>
        <v>0</v>
      </c>
      <c r="O33" s="6"/>
      <c r="P33" s="6"/>
      <c r="Q33" s="6"/>
      <c r="R33" s="6"/>
      <c r="Z33" s="6"/>
      <c r="AA33" s="6"/>
      <c r="AB33" s="6"/>
      <c r="AC33" s="6"/>
    </row>
    <row r="34" spans="2:29" ht="15" hidden="1" customHeight="1">
      <c r="B34" s="20" t="s">
        <v>13</v>
      </c>
      <c r="C34" s="20"/>
      <c r="D34" s="21"/>
      <c r="E34" s="20"/>
      <c r="F34" s="20" t="e">
        <f>NA()</f>
        <v>#N/A</v>
      </c>
      <c r="G34" s="243">
        <f>IF(ISNA(F34),0,INDEX(IF(UPPER(RIGHT(F34,1))=Low,UnitCostLow, IF(UPPER(RIGHT(F34,1))=High,UnitCostHigh,UnitCostSpecified)),MATCH(UPPER(LEFT(F34,LEN(F34)-1)),CostCode,0)))</f>
        <v>0</v>
      </c>
      <c r="H34" s="273">
        <f>G34*E34</f>
        <v>0</v>
      </c>
      <c r="I34" s="41"/>
      <c r="J34" s="273">
        <f>H34*I34</f>
        <v>0</v>
      </c>
      <c r="K34" s="273">
        <f>H34*(1-I34)</f>
        <v>0</v>
      </c>
      <c r="O34" s="6"/>
      <c r="P34" s="6"/>
      <c r="Q34" s="6"/>
      <c r="R34" s="6"/>
      <c r="Z34" s="6"/>
      <c r="AA34" s="6"/>
      <c r="AB34" s="6"/>
      <c r="AC34" s="6"/>
    </row>
    <row r="35" spans="2:29" ht="15" customHeight="1">
      <c r="B35" s="238" t="s">
        <v>897</v>
      </c>
      <c r="C35" s="68"/>
      <c r="D35" s="69"/>
      <c r="E35" s="68"/>
      <c r="F35" s="68"/>
      <c r="G35" s="68"/>
      <c r="H35" s="278"/>
      <c r="I35" s="72"/>
      <c r="J35" s="272"/>
      <c r="K35" s="272"/>
      <c r="O35" s="6"/>
      <c r="P35" s="6"/>
      <c r="Q35" s="6"/>
      <c r="R35" s="6"/>
      <c r="Z35" s="6"/>
      <c r="AA35" s="6"/>
      <c r="AB35" s="6"/>
      <c r="AC35" s="6"/>
    </row>
    <row r="36" spans="2:29" ht="15" customHeight="1">
      <c r="B36" s="20" t="s">
        <v>1238</v>
      </c>
      <c r="C36" s="20" t="s">
        <v>1242</v>
      </c>
      <c r="D36" s="21" t="s">
        <v>39</v>
      </c>
      <c r="E36" s="20">
        <v>345500</v>
      </c>
      <c r="F36" s="20" t="s">
        <v>1361</v>
      </c>
      <c r="G36" s="243">
        <f t="shared" ref="G36:G56" si="8">IF(ISNA(F36),0,INDEX(IF(UPPER(RIGHT(F36,1))=Low,UnitCostLow, IF(UPPER(RIGHT(F36,1))=High,UnitCostHigh,UnitCostSpecified)),MATCH(UPPER(LEFT(F36,LEN(F36)-1)),CostCode,0)))</f>
        <v>1.68</v>
      </c>
      <c r="H36" s="273">
        <f t="shared" ref="H36:H39" si="9">G36*E36</f>
        <v>580440</v>
      </c>
      <c r="I36" s="41"/>
      <c r="J36" s="273">
        <f t="shared" ref="J36:J39" si="10">H36*I36</f>
        <v>0</v>
      </c>
      <c r="K36" s="273">
        <f t="shared" ref="K36:K39" si="11">H36*(1-I36)</f>
        <v>580440</v>
      </c>
      <c r="M36" s="273"/>
      <c r="O36" s="6"/>
      <c r="P36" s="6"/>
      <c r="Q36" s="6"/>
      <c r="R36" s="6"/>
      <c r="Z36" s="6"/>
      <c r="AA36" s="6"/>
      <c r="AB36" s="6"/>
      <c r="AC36" s="6"/>
    </row>
    <row r="37" spans="2:29" ht="15" customHeight="1">
      <c r="B37" s="20" t="s">
        <v>1239</v>
      </c>
      <c r="C37" s="20" t="s">
        <v>1242</v>
      </c>
      <c r="D37" s="21" t="s">
        <v>39</v>
      </c>
      <c r="E37" s="20">
        <v>105000</v>
      </c>
      <c r="F37" s="20" t="s">
        <v>1361</v>
      </c>
      <c r="G37" s="243">
        <f t="shared" si="8"/>
        <v>1.68</v>
      </c>
      <c r="H37" s="273">
        <f t="shared" si="9"/>
        <v>176400</v>
      </c>
      <c r="I37" s="41"/>
      <c r="J37" s="273">
        <f t="shared" si="10"/>
        <v>0</v>
      </c>
      <c r="K37" s="273">
        <f t="shared" si="11"/>
        <v>176400</v>
      </c>
      <c r="M37" s="273"/>
      <c r="O37" s="6"/>
      <c r="P37" s="6"/>
      <c r="Q37" s="6"/>
      <c r="R37" s="6"/>
      <c r="Z37" s="6"/>
      <c r="AA37" s="6"/>
      <c r="AB37" s="6"/>
      <c r="AC37" s="6"/>
    </row>
    <row r="38" spans="2:29" ht="15" customHeight="1">
      <c r="B38" s="20" t="s">
        <v>1240</v>
      </c>
      <c r="C38" s="20" t="s">
        <v>1242</v>
      </c>
      <c r="D38" s="21" t="s">
        <v>39</v>
      </c>
      <c r="E38" s="20">
        <v>194000</v>
      </c>
      <c r="F38" s="20" t="s">
        <v>1361</v>
      </c>
      <c r="G38" s="243">
        <f t="shared" si="8"/>
        <v>1.68</v>
      </c>
      <c r="H38" s="273">
        <f t="shared" si="9"/>
        <v>325920</v>
      </c>
      <c r="I38" s="41"/>
      <c r="J38" s="273">
        <f t="shared" si="10"/>
        <v>0</v>
      </c>
      <c r="K38" s="273">
        <f t="shared" si="11"/>
        <v>325920</v>
      </c>
      <c r="M38" s="273"/>
      <c r="O38" s="6"/>
      <c r="P38" s="6"/>
      <c r="Q38" s="6"/>
      <c r="R38" s="6"/>
      <c r="Z38" s="6"/>
      <c r="AA38" s="6"/>
      <c r="AB38" s="6"/>
      <c r="AC38" s="6"/>
    </row>
    <row r="39" spans="2:29" ht="15" customHeight="1">
      <c r="B39" s="161" t="s">
        <v>1241</v>
      </c>
      <c r="C39" s="161" t="s">
        <v>1242</v>
      </c>
      <c r="D39" s="297" t="s">
        <v>39</v>
      </c>
      <c r="E39" s="161">
        <v>232200</v>
      </c>
      <c r="F39" s="20" t="s">
        <v>1361</v>
      </c>
      <c r="G39" s="243">
        <f t="shared" si="8"/>
        <v>1.68</v>
      </c>
      <c r="H39" s="273">
        <f t="shared" si="9"/>
        <v>390096</v>
      </c>
      <c r="I39" s="41"/>
      <c r="J39" s="273">
        <f t="shared" si="10"/>
        <v>0</v>
      </c>
      <c r="K39" s="273">
        <f t="shared" si="11"/>
        <v>390096</v>
      </c>
      <c r="M39" s="273"/>
      <c r="O39" s="6"/>
      <c r="P39" s="6"/>
      <c r="Q39" s="6"/>
      <c r="R39" s="6"/>
      <c r="Z39" s="6"/>
      <c r="AA39" s="6"/>
      <c r="AB39" s="6"/>
      <c r="AC39" s="6"/>
    </row>
    <row r="40" spans="2:29" ht="15" customHeight="1">
      <c r="B40" s="161" t="s">
        <v>900</v>
      </c>
      <c r="C40" s="161" t="s">
        <v>1200</v>
      </c>
      <c r="D40" s="297" t="s">
        <v>39</v>
      </c>
      <c r="E40" s="161">
        <v>31350</v>
      </c>
      <c r="F40" s="20" t="s">
        <v>1361</v>
      </c>
      <c r="G40" s="243">
        <f t="shared" si="8"/>
        <v>1.68</v>
      </c>
      <c r="H40" s="273">
        <f t="shared" ref="H40:H49" si="12">G40*E40</f>
        <v>52668</v>
      </c>
      <c r="I40" s="41">
        <v>1</v>
      </c>
      <c r="J40" s="273">
        <f t="shared" ref="J40:J49" si="13">H40*I40</f>
        <v>52668</v>
      </c>
      <c r="K40" s="273">
        <f t="shared" ref="K40:K49" si="14">H40*(1-I40)</f>
        <v>0</v>
      </c>
      <c r="M40" s="273"/>
      <c r="O40" s="6"/>
      <c r="P40" s="6"/>
      <c r="Q40" s="6"/>
      <c r="R40" s="6"/>
      <c r="Z40" s="6"/>
      <c r="AA40" s="6"/>
      <c r="AB40" s="6"/>
      <c r="AC40" s="6"/>
    </row>
    <row r="41" spans="2:29" ht="15" customHeight="1">
      <c r="B41" s="161" t="s">
        <v>902</v>
      </c>
      <c r="C41" s="161" t="s">
        <v>901</v>
      </c>
      <c r="D41" s="297" t="s">
        <v>39</v>
      </c>
      <c r="E41" s="161">
        <v>11240</v>
      </c>
      <c r="F41" s="20" t="s">
        <v>1361</v>
      </c>
      <c r="G41" s="243">
        <f t="shared" si="8"/>
        <v>1.68</v>
      </c>
      <c r="H41" s="273">
        <f t="shared" si="12"/>
        <v>18883.2</v>
      </c>
      <c r="I41" s="41">
        <v>1</v>
      </c>
      <c r="J41" s="273">
        <f t="shared" si="13"/>
        <v>18883.2</v>
      </c>
      <c r="K41" s="273">
        <f t="shared" si="14"/>
        <v>0</v>
      </c>
      <c r="M41" s="273"/>
      <c r="O41" s="6"/>
      <c r="P41" s="6"/>
      <c r="Q41" s="6"/>
      <c r="R41" s="6"/>
      <c r="Z41" s="6"/>
      <c r="AA41" s="6"/>
      <c r="AB41" s="6"/>
      <c r="AC41" s="6"/>
    </row>
    <row r="42" spans="2:29" ht="15" customHeight="1">
      <c r="B42" s="161" t="s">
        <v>903</v>
      </c>
      <c r="C42" s="161" t="s">
        <v>898</v>
      </c>
      <c r="D42" s="297" t="s">
        <v>39</v>
      </c>
      <c r="E42" s="161"/>
      <c r="F42" s="20" t="s">
        <v>1361</v>
      </c>
      <c r="G42" s="243">
        <f t="shared" si="8"/>
        <v>1.68</v>
      </c>
      <c r="H42" s="273">
        <f t="shared" si="12"/>
        <v>0</v>
      </c>
      <c r="I42" s="41"/>
      <c r="J42" s="273">
        <f t="shared" si="13"/>
        <v>0</v>
      </c>
      <c r="K42" s="273">
        <f t="shared" si="14"/>
        <v>0</v>
      </c>
      <c r="M42" s="273"/>
      <c r="O42" s="6"/>
      <c r="P42" s="6"/>
      <c r="Q42" s="6"/>
      <c r="R42" s="6"/>
      <c r="Z42" s="6"/>
      <c r="AA42" s="6"/>
      <c r="AB42" s="6"/>
      <c r="AC42" s="6"/>
    </row>
    <row r="43" spans="2:29" ht="15" customHeight="1">
      <c r="B43" s="161" t="s">
        <v>904</v>
      </c>
      <c r="C43" s="161" t="s">
        <v>905</v>
      </c>
      <c r="D43" s="297" t="s">
        <v>39</v>
      </c>
      <c r="E43" s="161">
        <v>109807</v>
      </c>
      <c r="F43" s="20" t="s">
        <v>1361</v>
      </c>
      <c r="G43" s="243">
        <f t="shared" si="8"/>
        <v>1.68</v>
      </c>
      <c r="H43" s="273">
        <f t="shared" si="12"/>
        <v>184475.75999999998</v>
      </c>
      <c r="I43" s="41">
        <v>1</v>
      </c>
      <c r="J43" s="273">
        <f t="shared" si="13"/>
        <v>184475.75999999998</v>
      </c>
      <c r="K43" s="273">
        <f t="shared" si="14"/>
        <v>0</v>
      </c>
      <c r="M43" s="273"/>
      <c r="O43" s="6"/>
      <c r="P43" s="6"/>
      <c r="Q43" s="6"/>
      <c r="R43" s="6"/>
      <c r="Z43" s="6"/>
      <c r="AA43" s="6"/>
      <c r="AB43" s="6"/>
      <c r="AC43" s="6"/>
    </row>
    <row r="44" spans="2:29" ht="26.4">
      <c r="B44" s="161" t="s">
        <v>906</v>
      </c>
      <c r="C44" s="581" t="s">
        <v>1243</v>
      </c>
      <c r="D44" s="297" t="s">
        <v>39</v>
      </c>
      <c r="E44" s="161">
        <f>944700+226000</f>
        <v>1170700</v>
      </c>
      <c r="F44" s="20" t="s">
        <v>1361</v>
      </c>
      <c r="G44" s="243">
        <f t="shared" si="8"/>
        <v>1.68</v>
      </c>
      <c r="H44" s="273">
        <f t="shared" si="12"/>
        <v>1966776</v>
      </c>
      <c r="I44" s="41">
        <v>1</v>
      </c>
      <c r="J44" s="273">
        <f t="shared" si="13"/>
        <v>1966776</v>
      </c>
      <c r="K44" s="273">
        <f t="shared" si="14"/>
        <v>0</v>
      </c>
      <c r="M44" s="273"/>
      <c r="O44" s="6"/>
      <c r="P44" s="6"/>
      <c r="Q44" s="6"/>
      <c r="R44" s="6"/>
      <c r="Z44" s="6"/>
      <c r="AA44" s="6"/>
      <c r="AB44" s="6"/>
      <c r="AC44" s="6"/>
    </row>
    <row r="45" spans="2:29" ht="15" customHeight="1">
      <c r="B45" s="161" t="s">
        <v>1199</v>
      </c>
      <c r="C45" s="161" t="s">
        <v>1244</v>
      </c>
      <c r="D45" s="297" t="s">
        <v>39</v>
      </c>
      <c r="E45" s="161">
        <f>15000+1225587</f>
        <v>1240587</v>
      </c>
      <c r="F45" s="20" t="s">
        <v>1361</v>
      </c>
      <c r="G45" s="243">
        <f t="shared" si="8"/>
        <v>1.68</v>
      </c>
      <c r="H45" s="273">
        <f t="shared" ref="H45" si="15">G45*E45</f>
        <v>2084186.16</v>
      </c>
      <c r="I45" s="41">
        <v>1</v>
      </c>
      <c r="J45" s="273">
        <f t="shared" ref="J45" si="16">H45*I45</f>
        <v>2084186.16</v>
      </c>
      <c r="K45" s="273">
        <f t="shared" ref="K45" si="17">H45*(1-I45)</f>
        <v>0</v>
      </c>
      <c r="M45" s="273"/>
      <c r="O45" s="6"/>
      <c r="P45" s="6"/>
      <c r="Q45" s="6"/>
      <c r="R45" s="6"/>
      <c r="Z45" s="6"/>
      <c r="AA45" s="6"/>
      <c r="AB45" s="6"/>
      <c r="AC45" s="6"/>
    </row>
    <row r="46" spans="2:29" ht="15" customHeight="1">
      <c r="B46" s="161" t="s">
        <v>907</v>
      </c>
      <c r="C46" s="161" t="s">
        <v>908</v>
      </c>
      <c r="D46" s="297" t="s">
        <v>39</v>
      </c>
      <c r="E46" s="161">
        <v>52433</v>
      </c>
      <c r="F46" s="20" t="s">
        <v>1361</v>
      </c>
      <c r="G46" s="243">
        <f t="shared" si="8"/>
        <v>1.68</v>
      </c>
      <c r="H46" s="273">
        <f t="shared" si="12"/>
        <v>88087.44</v>
      </c>
      <c r="I46" s="41">
        <v>1</v>
      </c>
      <c r="J46" s="273">
        <f t="shared" si="13"/>
        <v>88087.44</v>
      </c>
      <c r="K46" s="273">
        <f t="shared" si="14"/>
        <v>0</v>
      </c>
      <c r="M46" s="273"/>
      <c r="O46" s="6"/>
      <c r="P46" s="6"/>
      <c r="Q46" s="6"/>
      <c r="R46" s="6"/>
      <c r="Z46" s="6"/>
      <c r="AA46" s="6"/>
      <c r="AB46" s="6"/>
      <c r="AC46" s="6"/>
    </row>
    <row r="47" spans="2:29" s="103" customFormat="1" ht="15" customHeight="1">
      <c r="B47" s="696" t="s">
        <v>909</v>
      </c>
      <c r="C47" s="696" t="s">
        <v>910</v>
      </c>
      <c r="D47" s="697" t="s">
        <v>39</v>
      </c>
      <c r="E47" s="696">
        <v>2000</v>
      </c>
      <c r="F47" s="196" t="s">
        <v>1361</v>
      </c>
      <c r="G47" s="243">
        <f t="shared" si="8"/>
        <v>1.68</v>
      </c>
      <c r="H47" s="439">
        <f t="shared" si="12"/>
        <v>3360</v>
      </c>
      <c r="I47" s="440">
        <v>1</v>
      </c>
      <c r="J47" s="439">
        <f t="shared" si="13"/>
        <v>3360</v>
      </c>
      <c r="K47" s="439">
        <f t="shared" si="14"/>
        <v>0</v>
      </c>
      <c r="M47" s="273"/>
    </row>
    <row r="48" spans="2:29" ht="15" customHeight="1">
      <c r="B48" s="161" t="s">
        <v>911</v>
      </c>
      <c r="C48" s="161"/>
      <c r="D48" s="297" t="s">
        <v>39</v>
      </c>
      <c r="E48" s="161">
        <v>33927</v>
      </c>
      <c r="F48" s="20" t="s">
        <v>1361</v>
      </c>
      <c r="G48" s="243">
        <f t="shared" si="8"/>
        <v>1.68</v>
      </c>
      <c r="H48" s="273">
        <f t="shared" si="12"/>
        <v>56997.36</v>
      </c>
      <c r="I48" s="41">
        <v>1</v>
      </c>
      <c r="J48" s="273">
        <f t="shared" si="13"/>
        <v>56997.36</v>
      </c>
      <c r="K48" s="273">
        <f t="shared" si="14"/>
        <v>0</v>
      </c>
      <c r="M48" s="273"/>
      <c r="O48" s="6"/>
      <c r="P48" s="6"/>
      <c r="Q48" s="6"/>
      <c r="R48" s="6"/>
      <c r="Z48" s="6"/>
      <c r="AA48" s="6"/>
      <c r="AB48" s="6"/>
      <c r="AC48" s="6"/>
    </row>
    <row r="49" spans="2:29" ht="15" customHeight="1">
      <c r="B49" s="161" t="s">
        <v>912</v>
      </c>
      <c r="C49" s="161" t="s">
        <v>908</v>
      </c>
      <c r="D49" s="297" t="s">
        <v>39</v>
      </c>
      <c r="E49" s="161">
        <v>55510</v>
      </c>
      <c r="F49" s="20" t="s">
        <v>1361</v>
      </c>
      <c r="G49" s="243">
        <f t="shared" si="8"/>
        <v>1.68</v>
      </c>
      <c r="H49" s="273">
        <f t="shared" si="12"/>
        <v>93256.8</v>
      </c>
      <c r="I49" s="41">
        <v>1</v>
      </c>
      <c r="J49" s="273">
        <f t="shared" si="13"/>
        <v>93256.8</v>
      </c>
      <c r="K49" s="273">
        <f t="shared" si="14"/>
        <v>0</v>
      </c>
      <c r="M49" s="273"/>
      <c r="O49" s="6"/>
      <c r="P49" s="6"/>
      <c r="Q49" s="6"/>
      <c r="R49" s="6"/>
      <c r="Z49" s="6"/>
      <c r="AA49" s="6"/>
      <c r="AB49" s="6"/>
      <c r="AC49" s="6"/>
    </row>
    <row r="50" spans="2:29" ht="15" customHeight="1">
      <c r="B50" s="161" t="s">
        <v>913</v>
      </c>
      <c r="C50" s="161" t="s">
        <v>1234</v>
      </c>
      <c r="D50" s="297" t="s">
        <v>39</v>
      </c>
      <c r="E50" s="161">
        <v>258580</v>
      </c>
      <c r="F50" s="20" t="s">
        <v>1361</v>
      </c>
      <c r="G50" s="243">
        <f t="shared" si="8"/>
        <v>1.68</v>
      </c>
      <c r="H50" s="273">
        <f>G50*E50</f>
        <v>434414.39999999997</v>
      </c>
      <c r="I50" s="41">
        <v>1</v>
      </c>
      <c r="J50" s="273">
        <f>H50*I50</f>
        <v>434414.39999999997</v>
      </c>
      <c r="K50" s="273">
        <f>H50*(1-I50)</f>
        <v>0</v>
      </c>
      <c r="M50" s="273"/>
      <c r="O50" s="6"/>
      <c r="P50" s="6"/>
      <c r="Q50" s="6"/>
      <c r="R50" s="6"/>
      <c r="Z50" s="6"/>
      <c r="AA50" s="6"/>
      <c r="AB50" s="6"/>
      <c r="AC50" s="6"/>
    </row>
    <row r="51" spans="2:29" ht="15" customHeight="1">
      <c r="B51" s="20" t="s">
        <v>914</v>
      </c>
      <c r="C51" s="20"/>
      <c r="D51" s="21" t="s">
        <v>39</v>
      </c>
      <c r="E51" s="20">
        <v>55000</v>
      </c>
      <c r="F51" s="20" t="s">
        <v>1361</v>
      </c>
      <c r="G51" s="243">
        <f t="shared" si="8"/>
        <v>1.68</v>
      </c>
      <c r="H51" s="273">
        <f t="shared" ref="H51:H56" si="18">G51*E51</f>
        <v>92400</v>
      </c>
      <c r="I51" s="41">
        <v>1</v>
      </c>
      <c r="J51" s="273">
        <f t="shared" ref="J51:J56" si="19">H51*I51</f>
        <v>92400</v>
      </c>
      <c r="K51" s="273">
        <f t="shared" ref="K51:K56" si="20">H51*(1-I51)</f>
        <v>0</v>
      </c>
      <c r="M51" s="273"/>
      <c r="O51" s="6"/>
      <c r="P51" s="6"/>
      <c r="Q51" s="6"/>
      <c r="R51" s="6"/>
      <c r="Z51" s="6"/>
      <c r="AA51" s="6"/>
      <c r="AB51" s="6"/>
      <c r="AC51" s="6"/>
    </row>
    <row r="52" spans="2:29" ht="15" customHeight="1">
      <c r="B52" s="20" t="s">
        <v>915</v>
      </c>
      <c r="C52" s="20"/>
      <c r="D52" s="21" t="s">
        <v>39</v>
      </c>
      <c r="E52" s="20">
        <v>214450</v>
      </c>
      <c r="F52" s="20" t="s">
        <v>1361</v>
      </c>
      <c r="G52" s="243">
        <f t="shared" si="8"/>
        <v>1.68</v>
      </c>
      <c r="H52" s="273">
        <f t="shared" si="18"/>
        <v>360276</v>
      </c>
      <c r="I52" s="41">
        <v>1</v>
      </c>
      <c r="J52" s="273">
        <f t="shared" si="19"/>
        <v>360276</v>
      </c>
      <c r="K52" s="273">
        <f t="shared" si="20"/>
        <v>0</v>
      </c>
      <c r="M52" s="273"/>
      <c r="O52" s="6"/>
      <c r="P52" s="6"/>
      <c r="Q52" s="6"/>
      <c r="R52" s="6"/>
      <c r="Z52" s="6"/>
      <c r="AA52" s="6"/>
      <c r="AB52" s="6"/>
      <c r="AC52" s="6"/>
    </row>
    <row r="53" spans="2:29" s="103" customFormat="1" ht="15" customHeight="1">
      <c r="B53" s="196" t="s">
        <v>916</v>
      </c>
      <c r="C53" s="196" t="s">
        <v>917</v>
      </c>
      <c r="D53" s="145" t="s">
        <v>39</v>
      </c>
      <c r="E53" s="196">
        <v>75820</v>
      </c>
      <c r="F53" s="196" t="s">
        <v>1361</v>
      </c>
      <c r="G53" s="243">
        <f t="shared" si="8"/>
        <v>1.68</v>
      </c>
      <c r="H53" s="439">
        <f t="shared" si="18"/>
        <v>127377.59999999999</v>
      </c>
      <c r="I53" s="440">
        <v>1</v>
      </c>
      <c r="J53" s="439">
        <f t="shared" si="19"/>
        <v>127377.59999999999</v>
      </c>
      <c r="K53" s="439">
        <f t="shared" si="20"/>
        <v>0</v>
      </c>
      <c r="M53" s="273"/>
    </row>
    <row r="54" spans="2:29" ht="15" customHeight="1">
      <c r="B54" s="20" t="s">
        <v>918</v>
      </c>
      <c r="C54" s="20" t="s">
        <v>921</v>
      </c>
      <c r="D54" s="21" t="s">
        <v>39</v>
      </c>
      <c r="E54" s="20">
        <v>1000</v>
      </c>
      <c r="F54" s="20" t="s">
        <v>1361</v>
      </c>
      <c r="G54" s="243">
        <f t="shared" si="8"/>
        <v>1.68</v>
      </c>
      <c r="H54" s="273">
        <f t="shared" si="18"/>
        <v>1680</v>
      </c>
      <c r="I54" s="41">
        <v>1</v>
      </c>
      <c r="J54" s="273">
        <f t="shared" si="19"/>
        <v>1680</v>
      </c>
      <c r="K54" s="273">
        <f t="shared" si="20"/>
        <v>0</v>
      </c>
      <c r="M54" s="273"/>
      <c r="O54" s="6"/>
      <c r="P54" s="6"/>
      <c r="Q54" s="6"/>
      <c r="R54" s="6"/>
      <c r="Z54" s="6"/>
      <c r="AA54" s="6"/>
      <c r="AB54" s="6"/>
      <c r="AC54" s="6"/>
    </row>
    <row r="55" spans="2:29" ht="15" customHeight="1">
      <c r="B55" s="20" t="s">
        <v>919</v>
      </c>
      <c r="C55" s="20"/>
      <c r="D55" s="21" t="s">
        <v>39</v>
      </c>
      <c r="E55" s="20">
        <v>42080</v>
      </c>
      <c r="F55" s="20" t="s">
        <v>1361</v>
      </c>
      <c r="G55" s="243">
        <f t="shared" si="8"/>
        <v>1.68</v>
      </c>
      <c r="H55" s="273">
        <f t="shared" si="18"/>
        <v>70694.399999999994</v>
      </c>
      <c r="I55" s="41">
        <v>1</v>
      </c>
      <c r="J55" s="273">
        <f t="shared" si="19"/>
        <v>70694.399999999994</v>
      </c>
      <c r="K55" s="273">
        <f t="shared" si="20"/>
        <v>0</v>
      </c>
      <c r="M55" s="273"/>
      <c r="O55" s="6"/>
      <c r="P55" s="6"/>
      <c r="Q55" s="6"/>
      <c r="R55" s="6"/>
      <c r="Z55" s="6"/>
      <c r="AA55" s="6"/>
      <c r="AB55" s="6"/>
      <c r="AC55" s="6"/>
    </row>
    <row r="56" spans="2:29" ht="15" customHeight="1">
      <c r="B56" s="20" t="s">
        <v>920</v>
      </c>
      <c r="C56" s="20"/>
      <c r="D56" s="21" t="s">
        <v>39</v>
      </c>
      <c r="E56" s="20"/>
      <c r="F56" s="20" t="s">
        <v>1361</v>
      </c>
      <c r="G56" s="243">
        <f t="shared" si="8"/>
        <v>1.68</v>
      </c>
      <c r="H56" s="273">
        <f t="shared" si="18"/>
        <v>0</v>
      </c>
      <c r="I56" s="41">
        <v>1</v>
      </c>
      <c r="J56" s="273">
        <f t="shared" si="19"/>
        <v>0</v>
      </c>
      <c r="K56" s="273">
        <f t="shared" si="20"/>
        <v>0</v>
      </c>
      <c r="M56" s="273"/>
      <c r="O56" s="6"/>
      <c r="P56" s="6"/>
      <c r="Q56" s="6"/>
      <c r="R56" s="6"/>
      <c r="Z56" s="6"/>
      <c r="AA56" s="6"/>
      <c r="AB56" s="6"/>
      <c r="AC56" s="6"/>
    </row>
    <row r="57" spans="2:29" ht="15" customHeight="1">
      <c r="B57" s="238" t="s">
        <v>922</v>
      </c>
      <c r="C57" s="68"/>
      <c r="D57" s="69"/>
      <c r="E57" s="68"/>
      <c r="F57" s="68"/>
      <c r="G57" s="68"/>
      <c r="H57" s="278"/>
      <c r="I57" s="72"/>
      <c r="J57" s="272"/>
      <c r="K57" s="272"/>
      <c r="O57" s="6"/>
      <c r="P57" s="6"/>
      <c r="Q57" s="6"/>
      <c r="R57" s="6"/>
      <c r="Z57" s="6"/>
      <c r="AA57" s="6"/>
      <c r="AB57" s="6"/>
      <c r="AC57" s="6"/>
    </row>
    <row r="58" spans="2:29" ht="15" customHeight="1">
      <c r="B58" s="161" t="s">
        <v>923</v>
      </c>
      <c r="C58" s="161" t="s">
        <v>1449</v>
      </c>
      <c r="D58" s="297" t="s">
        <v>39</v>
      </c>
      <c r="E58" s="161">
        <v>158012</v>
      </c>
      <c r="F58" s="161" t="s">
        <v>1370</v>
      </c>
      <c r="G58" s="243">
        <v>2.72</v>
      </c>
      <c r="H58" s="589">
        <f>G58*E58</f>
        <v>429792.64</v>
      </c>
      <c r="I58" s="590">
        <v>1</v>
      </c>
      <c r="J58" s="589">
        <f>H58*I58</f>
        <v>429792.64</v>
      </c>
      <c r="K58" s="589">
        <f>H58*(1-I58)</f>
        <v>0</v>
      </c>
      <c r="O58" s="6"/>
      <c r="P58" s="6"/>
      <c r="Q58" s="6"/>
      <c r="R58" s="6"/>
      <c r="Z58" s="6"/>
      <c r="AA58" s="6"/>
      <c r="AB58" s="6"/>
      <c r="AC58" s="6"/>
    </row>
    <row r="59" spans="2:29" ht="15" customHeight="1">
      <c r="B59" s="161" t="s">
        <v>925</v>
      </c>
      <c r="C59" s="591"/>
      <c r="D59" s="297" t="s">
        <v>39</v>
      </c>
      <c r="E59" s="161">
        <v>136880</v>
      </c>
      <c r="F59" s="161" t="s">
        <v>1370</v>
      </c>
      <c r="G59" s="243">
        <v>2</v>
      </c>
      <c r="H59" s="589">
        <f>G59*E59</f>
        <v>273760</v>
      </c>
      <c r="I59" s="590">
        <v>1</v>
      </c>
      <c r="J59" s="589">
        <f>H59*I59</f>
        <v>273760</v>
      </c>
      <c r="K59" s="589">
        <f>H59*(1-I59)</f>
        <v>0</v>
      </c>
      <c r="O59" s="6"/>
      <c r="P59" s="6"/>
      <c r="Q59" s="6"/>
      <c r="R59" s="6"/>
      <c r="Z59" s="6"/>
      <c r="AA59" s="6"/>
      <c r="AB59" s="6"/>
      <c r="AC59" s="6"/>
    </row>
    <row r="60" spans="2:29" ht="15" hidden="1" customHeight="1">
      <c r="B60" s="68" t="s">
        <v>778</v>
      </c>
      <c r="C60" s="68"/>
      <c r="D60" s="69"/>
      <c r="E60" s="68"/>
      <c r="F60" s="68"/>
      <c r="G60" s="68"/>
      <c r="H60" s="278"/>
      <c r="I60" s="72"/>
      <c r="J60" s="272"/>
      <c r="K60" s="272"/>
      <c r="O60" s="6"/>
      <c r="P60" s="6"/>
      <c r="Q60" s="6"/>
      <c r="R60" s="6"/>
      <c r="Z60" s="6"/>
      <c r="AA60" s="6"/>
      <c r="AB60" s="6"/>
      <c r="AC60" s="6"/>
    </row>
    <row r="61" spans="2:29" ht="15" hidden="1" customHeight="1">
      <c r="B61" s="20" t="s">
        <v>500</v>
      </c>
      <c r="C61" s="20"/>
      <c r="D61" s="21" t="s">
        <v>870</v>
      </c>
      <c r="E61" s="20"/>
      <c r="F61" s="20" t="s">
        <v>869</v>
      </c>
      <c r="G61" s="243">
        <v>10000</v>
      </c>
      <c r="H61" s="273">
        <f>G61*E61</f>
        <v>0</v>
      </c>
      <c r="I61" s="41"/>
      <c r="J61" s="273">
        <f t="shared" ref="J61:J71" si="21">H61*I61</f>
        <v>0</v>
      </c>
      <c r="K61" s="273">
        <f>H61*(1-I61)</f>
        <v>0</v>
      </c>
      <c r="O61" s="6"/>
      <c r="P61" s="6"/>
      <c r="Q61" s="6"/>
      <c r="R61" s="6"/>
      <c r="Z61" s="6"/>
      <c r="AA61" s="6"/>
      <c r="AB61" s="6"/>
      <c r="AC61" s="6"/>
    </row>
    <row r="62" spans="2:29" ht="15" hidden="1" customHeight="1">
      <c r="B62" s="20" t="s">
        <v>501</v>
      </c>
      <c r="C62" s="20"/>
      <c r="D62" s="21" t="s">
        <v>7</v>
      </c>
      <c r="E62" s="20"/>
      <c r="F62" s="20" t="e">
        <f>NA()</f>
        <v>#N/A</v>
      </c>
      <c r="G62" s="243">
        <f t="shared" ref="G62:G67" si="22">IF(ISNA(F62),0,INDEX(IF(UPPER(RIGHT(F62,1))=Low,UnitCostLow, IF(UPPER(RIGHT(F62,1))=High,UnitCostHigh,UnitCostSpecified)),MATCH(UPPER(LEFT(F62,LEN(F62)-1)),CostCode,0)))</f>
        <v>0</v>
      </c>
      <c r="H62" s="273">
        <f t="shared" ref="H62:H71" si="23">G62*E62</f>
        <v>0</v>
      </c>
      <c r="I62" s="41"/>
      <c r="J62" s="273">
        <f t="shared" si="21"/>
        <v>0</v>
      </c>
      <c r="K62" s="273">
        <f>H62*(1-I62)</f>
        <v>0</v>
      </c>
      <c r="O62" s="6"/>
      <c r="P62" s="6"/>
      <c r="Q62" s="6"/>
      <c r="R62" s="6"/>
      <c r="Z62" s="6"/>
      <c r="AA62" s="6"/>
      <c r="AB62" s="6"/>
      <c r="AC62" s="6"/>
    </row>
    <row r="63" spans="2:29" ht="15" hidden="1" customHeight="1">
      <c r="B63" s="20" t="s">
        <v>328</v>
      </c>
      <c r="C63" s="20"/>
      <c r="D63" s="21" t="s">
        <v>9</v>
      </c>
      <c r="E63" s="20"/>
      <c r="F63" s="20" t="e">
        <f>NA()</f>
        <v>#N/A</v>
      </c>
      <c r="G63" s="243">
        <f t="shared" si="22"/>
        <v>0</v>
      </c>
      <c r="H63" s="273">
        <f t="shared" si="23"/>
        <v>0</v>
      </c>
      <c r="I63" s="41"/>
      <c r="J63" s="273">
        <f t="shared" si="21"/>
        <v>0</v>
      </c>
      <c r="K63" s="273">
        <f>H63*(1-I63)</f>
        <v>0</v>
      </c>
      <c r="O63" s="6"/>
      <c r="P63" s="6"/>
      <c r="Q63" s="6"/>
      <c r="R63" s="6"/>
      <c r="Z63" s="6"/>
      <c r="AA63" s="6"/>
      <c r="AB63" s="6"/>
      <c r="AC63" s="6"/>
    </row>
    <row r="64" spans="2:29" ht="15" hidden="1" customHeight="1">
      <c r="B64" s="161" t="s">
        <v>579</v>
      </c>
      <c r="C64" s="20"/>
      <c r="D64" s="21" t="s">
        <v>10</v>
      </c>
      <c r="E64" s="20"/>
      <c r="F64" s="20" t="e">
        <f>NA()</f>
        <v>#N/A</v>
      </c>
      <c r="G64" s="243">
        <f t="shared" si="22"/>
        <v>0</v>
      </c>
      <c r="H64" s="273">
        <f t="shared" si="23"/>
        <v>0</v>
      </c>
      <c r="I64" s="41"/>
      <c r="J64" s="273">
        <f t="shared" si="21"/>
        <v>0</v>
      </c>
      <c r="K64" s="273">
        <f>H64*(1-I64)</f>
        <v>0</v>
      </c>
      <c r="O64" s="6"/>
      <c r="P64" s="6"/>
      <c r="Q64" s="6"/>
      <c r="R64" s="6"/>
      <c r="Z64" s="6"/>
      <c r="AA64" s="6"/>
      <c r="AB64" s="6"/>
      <c r="AC64" s="6"/>
    </row>
    <row r="65" spans="2:29" ht="15" hidden="1" customHeight="1">
      <c r="B65" s="242" t="s">
        <v>632</v>
      </c>
      <c r="C65" s="4"/>
      <c r="D65" s="14" t="s">
        <v>10</v>
      </c>
      <c r="F65" s="4" t="e">
        <f>NA()</f>
        <v>#N/A</v>
      </c>
      <c r="G65" s="110">
        <f t="shared" si="22"/>
        <v>0</v>
      </c>
      <c r="H65" s="275">
        <f t="shared" si="23"/>
        <v>0</v>
      </c>
      <c r="I65" s="38"/>
      <c r="J65" s="275">
        <f t="shared" si="21"/>
        <v>0</v>
      </c>
      <c r="K65" s="39">
        <f>+H65*(1-I65)</f>
        <v>0</v>
      </c>
      <c r="O65" s="6"/>
      <c r="P65" s="6"/>
      <c r="Q65" s="6"/>
      <c r="R65" s="6"/>
      <c r="Z65" s="6"/>
      <c r="AA65" s="6"/>
      <c r="AB65" s="6"/>
      <c r="AC65" s="6"/>
    </row>
    <row r="66" spans="2:29" ht="15" hidden="1" customHeight="1">
      <c r="B66" s="242" t="s">
        <v>631</v>
      </c>
      <c r="C66" s="4"/>
      <c r="D66" s="14" t="s">
        <v>10</v>
      </c>
      <c r="F66" s="4" t="e">
        <f>NA()</f>
        <v>#N/A</v>
      </c>
      <c r="G66" s="110">
        <f t="shared" si="22"/>
        <v>0</v>
      </c>
      <c r="H66" s="275">
        <f t="shared" si="23"/>
        <v>0</v>
      </c>
      <c r="I66" s="38"/>
      <c r="J66" s="275">
        <f t="shared" si="21"/>
        <v>0</v>
      </c>
      <c r="K66" s="39">
        <f>+H66*(1-I66)</f>
        <v>0</v>
      </c>
      <c r="O66" s="6"/>
      <c r="P66" s="6"/>
      <c r="Q66" s="6"/>
      <c r="R66" s="6"/>
      <c r="Z66" s="6"/>
      <c r="AA66" s="6"/>
      <c r="AB66" s="6"/>
      <c r="AC66" s="6"/>
    </row>
    <row r="67" spans="2:29" ht="15" hidden="1" customHeight="1">
      <c r="B67" s="161" t="s">
        <v>527</v>
      </c>
      <c r="C67" s="20"/>
      <c r="D67" s="21" t="s">
        <v>10</v>
      </c>
      <c r="E67" s="20"/>
      <c r="F67" s="20" t="e">
        <f>NA()</f>
        <v>#N/A</v>
      </c>
      <c r="G67" s="243">
        <f t="shared" si="22"/>
        <v>0</v>
      </c>
      <c r="H67" s="273">
        <f t="shared" si="23"/>
        <v>0</v>
      </c>
      <c r="I67" s="41"/>
      <c r="J67" s="273">
        <f t="shared" si="21"/>
        <v>0</v>
      </c>
      <c r="K67" s="273">
        <f>H67*(1-I67)</f>
        <v>0</v>
      </c>
      <c r="O67" s="6"/>
      <c r="P67" s="6"/>
      <c r="Q67" s="6"/>
      <c r="R67" s="6"/>
      <c r="Z67" s="6"/>
      <c r="AA67" s="6"/>
      <c r="AB67" s="6"/>
      <c r="AC67" s="6"/>
    </row>
    <row r="68" spans="2:29" ht="15" hidden="1" customHeight="1">
      <c r="B68" s="20" t="s">
        <v>840</v>
      </c>
      <c r="C68" s="20"/>
      <c r="D68" s="21" t="s">
        <v>870</v>
      </c>
      <c r="E68" s="20"/>
      <c r="F68" s="20" t="s">
        <v>869</v>
      </c>
      <c r="G68" s="243">
        <v>500000</v>
      </c>
      <c r="H68" s="273">
        <f t="shared" si="23"/>
        <v>0</v>
      </c>
      <c r="I68" s="41"/>
      <c r="J68" s="273">
        <f t="shared" si="21"/>
        <v>0</v>
      </c>
      <c r="K68" s="273">
        <f>H68*(1-I68)</f>
        <v>0</v>
      </c>
      <c r="O68" s="6"/>
      <c r="P68" s="6"/>
      <c r="Q68" s="6"/>
      <c r="R68" s="6"/>
      <c r="Z68" s="6"/>
      <c r="AA68" s="6"/>
      <c r="AB68" s="6"/>
      <c r="AC68" s="6"/>
    </row>
    <row r="69" spans="2:29" ht="15" hidden="1" customHeight="1">
      <c r="B69" s="20" t="s">
        <v>841</v>
      </c>
      <c r="C69" s="20"/>
      <c r="D69" s="21" t="s">
        <v>7</v>
      </c>
      <c r="E69" s="20"/>
      <c r="F69" s="20" t="e">
        <f>NA()</f>
        <v>#N/A</v>
      </c>
      <c r="G69" s="243">
        <f>IF(ISNA(F69),0,INDEX(IF(UPPER(RIGHT(F69,1))=Low,UnitCostLow, IF(UPPER(RIGHT(F69,1))=High,UnitCostHigh,UnitCostSpecified)),MATCH(UPPER(LEFT(F69,LEN(F69)-1)),CostCode,0)))</f>
        <v>0</v>
      </c>
      <c r="H69" s="273">
        <f t="shared" si="23"/>
        <v>0</v>
      </c>
      <c r="I69" s="41"/>
      <c r="J69" s="273">
        <f t="shared" si="21"/>
        <v>0</v>
      </c>
      <c r="K69" s="273">
        <f>H69*(1-I69)</f>
        <v>0</v>
      </c>
      <c r="O69" s="6"/>
      <c r="P69" s="6"/>
      <c r="Q69" s="6"/>
      <c r="R69" s="6"/>
      <c r="Z69" s="6"/>
      <c r="AA69" s="6"/>
      <c r="AB69" s="6"/>
      <c r="AC69" s="6"/>
    </row>
    <row r="70" spans="2:29" ht="15" hidden="1" customHeight="1">
      <c r="B70" s="20" t="s">
        <v>842</v>
      </c>
      <c r="C70" s="20"/>
      <c r="D70" s="21" t="s">
        <v>9</v>
      </c>
      <c r="E70" s="20"/>
      <c r="F70" s="20" t="e">
        <f>NA()</f>
        <v>#N/A</v>
      </c>
      <c r="G70" s="243">
        <f>IF(ISNA(F70),0,INDEX(IF(UPPER(RIGHT(F70,1))=Low,UnitCostLow, IF(UPPER(RIGHT(F70,1))=High,UnitCostHigh,UnitCostSpecified)),MATCH(UPPER(LEFT(F70,LEN(F70)-1)),CostCode,0)))</f>
        <v>0</v>
      </c>
      <c r="H70" s="273">
        <f t="shared" si="23"/>
        <v>0</v>
      </c>
      <c r="I70" s="41"/>
      <c r="J70" s="273">
        <f t="shared" si="21"/>
        <v>0</v>
      </c>
      <c r="K70" s="273">
        <f>H70*(1-I70)</f>
        <v>0</v>
      </c>
      <c r="O70" s="6"/>
      <c r="P70" s="6"/>
      <c r="Q70" s="6"/>
      <c r="R70" s="6"/>
      <c r="Z70" s="6"/>
      <c r="AA70" s="6"/>
      <c r="AB70" s="6"/>
      <c r="AC70" s="6"/>
    </row>
    <row r="71" spans="2:29" ht="15" hidden="1" customHeight="1">
      <c r="B71" s="20" t="s">
        <v>843</v>
      </c>
      <c r="C71" s="20"/>
      <c r="D71" s="21" t="s">
        <v>7</v>
      </c>
      <c r="E71" s="20"/>
      <c r="F71" s="20" t="e">
        <f>NA()</f>
        <v>#N/A</v>
      </c>
      <c r="G71" s="243">
        <f>IF(ISNA(F71),0,INDEX(IF(UPPER(RIGHT(F71,1))=Low,UnitCostLow, IF(UPPER(RIGHT(F71,1))=High,UnitCostHigh,UnitCostSpecified)),MATCH(UPPER(LEFT(F71,LEN(F71)-1)),CostCode,0)))</f>
        <v>0</v>
      </c>
      <c r="H71" s="273">
        <f t="shared" si="23"/>
        <v>0</v>
      </c>
      <c r="I71" s="41"/>
      <c r="J71" s="273">
        <f t="shared" si="21"/>
        <v>0</v>
      </c>
      <c r="K71" s="273">
        <f>H71*(1-I71)</f>
        <v>0</v>
      </c>
      <c r="O71" s="6"/>
      <c r="P71" s="6"/>
      <c r="Q71" s="6"/>
      <c r="R71" s="6"/>
      <c r="Z71" s="6"/>
      <c r="AA71" s="6"/>
      <c r="AB71" s="6"/>
      <c r="AC71" s="6"/>
    </row>
    <row r="72" spans="2:29" ht="18" hidden="1" customHeight="1">
      <c r="B72" s="68" t="s">
        <v>779</v>
      </c>
      <c r="C72" s="68"/>
      <c r="D72" s="69"/>
      <c r="E72" s="68"/>
      <c r="F72" s="68"/>
      <c r="G72" s="68"/>
      <c r="H72" s="278"/>
      <c r="I72" s="72"/>
      <c r="J72" s="272"/>
      <c r="K72" s="272"/>
      <c r="O72" s="6"/>
      <c r="P72" s="6"/>
      <c r="Q72" s="6"/>
      <c r="R72" s="6"/>
      <c r="Z72" s="6"/>
      <c r="AA72" s="6"/>
      <c r="AB72" s="6"/>
      <c r="AC72" s="6"/>
    </row>
    <row r="73" spans="2:29" ht="15" hidden="1" customHeight="1">
      <c r="B73" s="20" t="s">
        <v>823</v>
      </c>
      <c r="C73" s="20"/>
      <c r="D73" s="21" t="s">
        <v>9</v>
      </c>
      <c r="E73" s="20"/>
      <c r="F73" s="20" t="s">
        <v>869</v>
      </c>
      <c r="G73" s="243">
        <v>439359.8</v>
      </c>
      <c r="H73" s="273">
        <f t="shared" ref="H73:H80" si="24">G73*E73</f>
        <v>0</v>
      </c>
      <c r="I73" s="41"/>
      <c r="J73" s="273">
        <f t="shared" ref="J73:J80" si="25">H73*I73</f>
        <v>0</v>
      </c>
      <c r="K73" s="273">
        <f t="shared" ref="K73:K80" si="26">H73*(1-I73)</f>
        <v>0</v>
      </c>
      <c r="O73" s="6"/>
      <c r="P73" s="6"/>
      <c r="Q73" s="6"/>
      <c r="R73" s="6"/>
      <c r="Z73" s="6"/>
      <c r="AA73" s="6"/>
      <c r="AB73" s="6"/>
      <c r="AC73" s="6"/>
    </row>
    <row r="74" spans="2:29" ht="15" hidden="1" customHeight="1">
      <c r="B74" s="20" t="s">
        <v>818</v>
      </c>
      <c r="C74" s="20"/>
      <c r="D74" s="21" t="s">
        <v>239</v>
      </c>
      <c r="E74" s="20"/>
      <c r="F74" s="20" t="e">
        <f>NA()</f>
        <v>#N/A</v>
      </c>
      <c r="G74" s="243">
        <f t="shared" ref="G74:G80" si="27">IF(ISNA(F74),0,INDEX(IF(UPPER(RIGHT(F74,1))=Low,UnitCostLow, IF(UPPER(RIGHT(F74,1))=High,UnitCostHigh,UnitCostSpecified)),MATCH(UPPER(LEFT(F74,LEN(F74)-1)),CostCode,0)))</f>
        <v>0</v>
      </c>
      <c r="H74" s="273">
        <f t="shared" si="24"/>
        <v>0</v>
      </c>
      <c r="I74" s="41"/>
      <c r="J74" s="273">
        <f t="shared" si="25"/>
        <v>0</v>
      </c>
      <c r="K74" s="273">
        <f t="shared" si="26"/>
        <v>0</v>
      </c>
      <c r="O74" s="6"/>
      <c r="P74" s="6"/>
      <c r="Q74" s="6"/>
      <c r="R74" s="6"/>
      <c r="Z74" s="6"/>
      <c r="AA74" s="6"/>
      <c r="AB74" s="6"/>
      <c r="AC74" s="6"/>
    </row>
    <row r="75" spans="2:29" ht="15" hidden="1" customHeight="1">
      <c r="B75" s="20" t="s">
        <v>822</v>
      </c>
      <c r="C75" s="20"/>
      <c r="D75" s="21" t="s">
        <v>824</v>
      </c>
      <c r="E75" s="20"/>
      <c r="F75" s="20" t="e">
        <f>NA()</f>
        <v>#N/A</v>
      </c>
      <c r="G75" s="243">
        <f t="shared" si="27"/>
        <v>0</v>
      </c>
      <c r="H75" s="273">
        <f t="shared" si="24"/>
        <v>0</v>
      </c>
      <c r="I75" s="41"/>
      <c r="J75" s="273">
        <f t="shared" si="25"/>
        <v>0</v>
      </c>
      <c r="K75" s="273">
        <f t="shared" si="26"/>
        <v>0</v>
      </c>
      <c r="O75" s="6"/>
      <c r="P75" s="6"/>
      <c r="Q75" s="6"/>
      <c r="R75" s="6"/>
      <c r="Z75" s="6"/>
      <c r="AA75" s="6"/>
      <c r="AB75" s="6"/>
      <c r="AC75" s="6"/>
    </row>
    <row r="76" spans="2:29" ht="15" hidden="1" customHeight="1">
      <c r="B76" s="161" t="s">
        <v>528</v>
      </c>
      <c r="C76" s="20"/>
      <c r="D76" s="21" t="s">
        <v>22</v>
      </c>
      <c r="E76" s="20"/>
      <c r="F76" s="20" t="e">
        <f>NA()</f>
        <v>#N/A</v>
      </c>
      <c r="G76" s="243">
        <f t="shared" si="27"/>
        <v>0</v>
      </c>
      <c r="H76" s="273">
        <f t="shared" si="24"/>
        <v>0</v>
      </c>
      <c r="I76" s="41"/>
      <c r="J76" s="273">
        <f t="shared" si="25"/>
        <v>0</v>
      </c>
      <c r="K76" s="273">
        <f t="shared" si="26"/>
        <v>0</v>
      </c>
      <c r="O76" s="6"/>
      <c r="P76" s="6"/>
      <c r="Q76" s="6"/>
      <c r="R76" s="6"/>
      <c r="Z76" s="6"/>
      <c r="AA76" s="6"/>
      <c r="AB76" s="6"/>
      <c r="AC76" s="6"/>
    </row>
    <row r="77" spans="2:29" ht="15" hidden="1" customHeight="1">
      <c r="B77" s="161" t="s">
        <v>529</v>
      </c>
      <c r="C77" s="20"/>
      <c r="D77" s="21" t="s">
        <v>22</v>
      </c>
      <c r="E77" s="20"/>
      <c r="F77" s="20" t="e">
        <f>NA()</f>
        <v>#N/A</v>
      </c>
      <c r="G77" s="243">
        <f t="shared" si="27"/>
        <v>0</v>
      </c>
      <c r="H77" s="273">
        <f t="shared" si="24"/>
        <v>0</v>
      </c>
      <c r="I77" s="41"/>
      <c r="J77" s="273">
        <f t="shared" si="25"/>
        <v>0</v>
      </c>
      <c r="K77" s="273">
        <f t="shared" si="26"/>
        <v>0</v>
      </c>
      <c r="O77" s="6"/>
      <c r="P77" s="6"/>
      <c r="Q77" s="6"/>
      <c r="R77" s="6"/>
      <c r="Z77" s="6"/>
      <c r="AA77" s="6"/>
      <c r="AB77" s="6"/>
      <c r="AC77" s="6"/>
    </row>
    <row r="78" spans="2:29" ht="15" hidden="1" customHeight="1">
      <c r="B78" s="161" t="s">
        <v>530</v>
      </c>
      <c r="C78" s="20"/>
      <c r="D78" s="21" t="s">
        <v>521</v>
      </c>
      <c r="E78" s="20"/>
      <c r="F78" s="20" t="e">
        <f>NA()</f>
        <v>#N/A</v>
      </c>
      <c r="G78" s="243">
        <f t="shared" si="27"/>
        <v>0</v>
      </c>
      <c r="H78" s="273">
        <f t="shared" si="24"/>
        <v>0</v>
      </c>
      <c r="I78" s="41"/>
      <c r="J78" s="273">
        <f t="shared" si="25"/>
        <v>0</v>
      </c>
      <c r="K78" s="273">
        <f t="shared" si="26"/>
        <v>0</v>
      </c>
      <c r="O78" s="6"/>
      <c r="P78" s="6"/>
      <c r="Q78" s="6"/>
      <c r="R78" s="6"/>
      <c r="Z78" s="6"/>
      <c r="AA78" s="6"/>
      <c r="AB78" s="6"/>
      <c r="AC78" s="6"/>
    </row>
    <row r="79" spans="2:29" ht="15" hidden="1" customHeight="1">
      <c r="B79" s="161" t="s">
        <v>777</v>
      </c>
      <c r="C79" s="20"/>
      <c r="D79" s="21" t="s">
        <v>22</v>
      </c>
      <c r="E79" s="20"/>
      <c r="F79" s="20" t="e">
        <f>NA()</f>
        <v>#N/A</v>
      </c>
      <c r="G79" s="243">
        <f t="shared" si="27"/>
        <v>0</v>
      </c>
      <c r="H79" s="273">
        <f t="shared" si="24"/>
        <v>0</v>
      </c>
      <c r="I79" s="41"/>
      <c r="J79" s="273">
        <f t="shared" si="25"/>
        <v>0</v>
      </c>
      <c r="K79" s="273">
        <f t="shared" si="26"/>
        <v>0</v>
      </c>
      <c r="O79" s="6"/>
      <c r="P79" s="6"/>
      <c r="Q79" s="6"/>
      <c r="R79" s="6"/>
      <c r="Z79" s="6"/>
      <c r="AA79" s="6"/>
      <c r="AB79" s="6"/>
      <c r="AC79" s="6"/>
    </row>
    <row r="80" spans="2:29" ht="15" hidden="1" customHeight="1">
      <c r="B80" s="20" t="s">
        <v>13</v>
      </c>
      <c r="C80" s="20"/>
      <c r="D80" s="21"/>
      <c r="E80" s="20"/>
      <c r="F80" s="20" t="e">
        <f>NA()</f>
        <v>#N/A</v>
      </c>
      <c r="G80" s="243">
        <f t="shared" si="27"/>
        <v>0</v>
      </c>
      <c r="H80" s="273">
        <f t="shared" si="24"/>
        <v>0</v>
      </c>
      <c r="I80" s="41"/>
      <c r="J80" s="273">
        <f t="shared" si="25"/>
        <v>0</v>
      </c>
      <c r="K80" s="273">
        <f t="shared" si="26"/>
        <v>0</v>
      </c>
      <c r="O80" s="6"/>
      <c r="P80" s="6"/>
      <c r="Q80" s="6"/>
      <c r="R80" s="6"/>
      <c r="Z80" s="6"/>
      <c r="AA80" s="6"/>
      <c r="AB80" s="6"/>
      <c r="AC80" s="6"/>
    </row>
    <row r="81" spans="2:29" ht="15" customHeight="1">
      <c r="B81" s="310"/>
      <c r="C81" s="310"/>
      <c r="D81" s="311"/>
      <c r="E81" s="310"/>
      <c r="F81" s="310"/>
      <c r="G81" s="318">
        <v>72</v>
      </c>
      <c r="H81" s="313">
        <f>SUM(H73:H80)+0.0001</f>
        <v>1E-4</v>
      </c>
      <c r="I81" s="312"/>
      <c r="J81" s="313"/>
      <c r="K81" s="313"/>
      <c r="O81" s="6"/>
      <c r="P81" s="6"/>
      <c r="Q81" s="6"/>
      <c r="R81" s="6"/>
      <c r="Z81" s="6"/>
      <c r="AA81" s="6"/>
      <c r="AB81" s="6"/>
      <c r="AC81" s="6"/>
    </row>
    <row r="82" spans="2:29" ht="15" customHeight="1">
      <c r="B82" s="20" t="s">
        <v>780</v>
      </c>
      <c r="C82" s="161"/>
      <c r="D82" s="21" t="s">
        <v>60</v>
      </c>
      <c r="E82" s="227"/>
      <c r="F82" s="20"/>
      <c r="G82" s="295"/>
      <c r="H82" s="273"/>
      <c r="I82" s="41"/>
      <c r="J82" s="273"/>
      <c r="K82" s="273"/>
      <c r="O82" s="6"/>
      <c r="P82" s="6"/>
      <c r="Q82" s="6"/>
      <c r="R82" s="6"/>
      <c r="Z82" s="6"/>
      <c r="AA82" s="6"/>
      <c r="AB82" s="6"/>
      <c r="AC82" s="6"/>
    </row>
    <row r="83" spans="2:29" ht="15" customHeight="1" thickBot="1">
      <c r="B83" s="36"/>
      <c r="C83" s="314"/>
      <c r="D83" s="43"/>
      <c r="E83" s="36"/>
      <c r="F83" s="36"/>
      <c r="G83" s="319" t="s">
        <v>781</v>
      </c>
      <c r="H83" s="315">
        <f>H81*E82</f>
        <v>0</v>
      </c>
      <c r="I83" s="40"/>
      <c r="J83" s="280">
        <f>H83*I83</f>
        <v>0</v>
      </c>
      <c r="K83" s="280">
        <f>H83*(1-I83)</f>
        <v>0</v>
      </c>
      <c r="O83" s="6"/>
      <c r="P83" s="6"/>
      <c r="Q83" s="6"/>
      <c r="R83" s="6"/>
      <c r="Z83" s="6"/>
      <c r="AA83" s="6"/>
      <c r="AB83" s="6"/>
      <c r="AC83" s="6"/>
    </row>
    <row r="84" spans="2:29" ht="15" customHeight="1" thickBot="1">
      <c r="B84" s="163"/>
      <c r="C84" s="163"/>
      <c r="D84" s="74"/>
      <c r="E84" s="75"/>
      <c r="F84" s="262"/>
      <c r="G84" s="262" t="s">
        <v>437</v>
      </c>
      <c r="H84" s="276">
        <f>SUM(H5:H71)+H83+0.0001</f>
        <v>7811941.7601000005</v>
      </c>
      <c r="I84" s="116"/>
      <c r="J84" s="276">
        <f>SUM(J5:J71)+J83</f>
        <v>6339085.7600000007</v>
      </c>
      <c r="K84" s="276">
        <f>SUM(K5:K71)+K83</f>
        <v>1472856</v>
      </c>
      <c r="O84" s="6"/>
      <c r="P84" s="6"/>
      <c r="Q84" s="6"/>
      <c r="R84" s="6"/>
      <c r="Z84" s="6"/>
      <c r="AA84" s="6"/>
      <c r="AB84" s="6"/>
      <c r="AC84" s="6"/>
    </row>
    <row r="85" spans="2:29" ht="15" customHeight="1" thickBot="1">
      <c r="B85" s="23"/>
      <c r="C85" s="23"/>
      <c r="D85" s="24"/>
      <c r="E85" s="50"/>
      <c r="F85" s="23"/>
      <c r="G85" s="263" t="s">
        <v>438</v>
      </c>
      <c r="H85" s="118"/>
      <c r="I85" s="115"/>
      <c r="J85" s="316">
        <f>J84/H84</f>
        <v>0.81146095998529999</v>
      </c>
      <c r="K85" s="316">
        <f>K84/H84</f>
        <v>0.18853904000189908</v>
      </c>
      <c r="M85" s="276"/>
      <c r="N85" s="276"/>
      <c r="O85" s="6"/>
      <c r="P85" s="6"/>
      <c r="Q85" s="6"/>
      <c r="R85" s="6"/>
      <c r="Z85" s="6"/>
      <c r="AA85" s="6"/>
      <c r="AB85" s="6"/>
      <c r="AC85" s="6"/>
    </row>
    <row r="86" spans="2:29">
      <c r="E86" s="6"/>
      <c r="F86" s="6"/>
      <c r="O86" s="6"/>
      <c r="P86" s="6"/>
      <c r="Q86" s="6"/>
      <c r="R86" s="6"/>
      <c r="Z86" s="6"/>
      <c r="AA86" s="6"/>
      <c r="AB86" s="6"/>
      <c r="AC86" s="6"/>
    </row>
    <row r="87" spans="2:29">
      <c r="E87" s="6"/>
      <c r="F87" s="6"/>
      <c r="O87" s="6"/>
      <c r="P87" s="6"/>
      <c r="Q87" s="6"/>
      <c r="R87" s="6"/>
      <c r="Z87" s="6"/>
      <c r="AA87" s="6"/>
      <c r="AB87" s="6"/>
      <c r="AC87" s="6"/>
    </row>
    <row r="88" spans="2:29">
      <c r="E88" s="6"/>
      <c r="F88" s="6"/>
      <c r="O88" s="6"/>
      <c r="P88" s="6"/>
      <c r="Q88" s="6"/>
      <c r="R88" s="6"/>
      <c r="Z88" s="6"/>
      <c r="AA88" s="6"/>
      <c r="AB88" s="6"/>
      <c r="AC88" s="6"/>
    </row>
    <row r="89" spans="2:29">
      <c r="E89" s="6"/>
      <c r="F89" s="6"/>
      <c r="O89" s="6"/>
      <c r="P89" s="6"/>
      <c r="Q89" s="6"/>
      <c r="R89" s="6"/>
      <c r="Z89" s="6"/>
      <c r="AA89" s="6"/>
      <c r="AB89" s="6"/>
      <c r="AC89" s="6"/>
    </row>
    <row r="90" spans="2:29">
      <c r="E90" s="6"/>
      <c r="F90" s="6"/>
      <c r="O90" s="6"/>
      <c r="P90" s="6"/>
      <c r="Q90" s="6"/>
      <c r="R90" s="6"/>
      <c r="Z90" s="6"/>
      <c r="AA90" s="6"/>
      <c r="AB90" s="6"/>
      <c r="AC90" s="6"/>
    </row>
    <row r="91" spans="2:29">
      <c r="E91" s="6"/>
      <c r="F91" s="6"/>
      <c r="O91" s="6"/>
      <c r="P91" s="6"/>
      <c r="Q91" s="6"/>
      <c r="R91" s="6"/>
      <c r="Z91" s="6"/>
      <c r="AA91" s="6"/>
      <c r="AB91" s="6"/>
      <c r="AC91" s="6"/>
    </row>
    <row r="92" spans="2:29">
      <c r="E92" s="6"/>
      <c r="F92" s="6"/>
      <c r="O92" s="6"/>
      <c r="P92" s="6"/>
      <c r="Q92" s="6"/>
      <c r="R92" s="6"/>
      <c r="Z92" s="6"/>
      <c r="AA92" s="6"/>
      <c r="AB92" s="6"/>
      <c r="AC92" s="6"/>
    </row>
    <row r="93" spans="2:29">
      <c r="E93" s="6"/>
      <c r="F93" s="6"/>
      <c r="O93" s="6"/>
      <c r="P93" s="6"/>
      <c r="Q93" s="6"/>
      <c r="R93" s="6"/>
      <c r="Z93" s="6"/>
      <c r="AA93" s="6"/>
      <c r="AB93" s="6"/>
      <c r="AC93" s="6"/>
    </row>
    <row r="94" spans="2:29">
      <c r="E94" s="6"/>
      <c r="F94" s="6"/>
      <c r="O94" s="6"/>
      <c r="P94" s="6"/>
      <c r="Q94" s="6"/>
      <c r="R94" s="6"/>
      <c r="Z94" s="6"/>
      <c r="AA94" s="6"/>
      <c r="AB94" s="6"/>
      <c r="AC94" s="6"/>
    </row>
    <row r="95" spans="2:29">
      <c r="E95" s="6"/>
      <c r="F95" s="6"/>
      <c r="O95" s="6"/>
      <c r="P95" s="6"/>
      <c r="Q95" s="6"/>
      <c r="R95" s="6"/>
      <c r="Z95" s="6"/>
      <c r="AA95" s="6"/>
      <c r="AB95" s="6"/>
      <c r="AC95" s="6"/>
    </row>
    <row r="96" spans="2:29">
      <c r="E96" s="6"/>
      <c r="F96" s="6"/>
      <c r="O96" s="6"/>
      <c r="P96" s="6"/>
      <c r="Q96" s="6"/>
      <c r="R96" s="6"/>
      <c r="Z96" s="6"/>
      <c r="AA96" s="6"/>
      <c r="AB96" s="6"/>
      <c r="AC96" s="6"/>
    </row>
    <row r="97" spans="4:29">
      <c r="E97" s="6"/>
      <c r="F97" s="6"/>
      <c r="O97" s="6"/>
      <c r="P97" s="6"/>
      <c r="Q97" s="6"/>
      <c r="R97" s="6"/>
      <c r="Z97" s="6"/>
      <c r="AA97" s="6"/>
      <c r="AB97" s="6"/>
      <c r="AC97" s="6"/>
    </row>
    <row r="98" spans="4:29">
      <c r="D98" s="6"/>
      <c r="E98" s="6"/>
      <c r="F98" s="6"/>
      <c r="O98" s="6"/>
      <c r="P98" s="6"/>
      <c r="Q98" s="6"/>
      <c r="R98" s="6"/>
      <c r="Z98" s="6"/>
      <c r="AA98" s="6"/>
      <c r="AB98" s="6"/>
      <c r="AC98" s="6"/>
    </row>
    <row r="99" spans="4:29">
      <c r="D99" s="6"/>
      <c r="E99" s="6"/>
      <c r="F99" s="6"/>
      <c r="O99" s="6"/>
      <c r="P99" s="6"/>
      <c r="Q99" s="6"/>
      <c r="R99" s="6"/>
      <c r="Z99" s="6"/>
      <c r="AA99" s="6"/>
      <c r="AB99" s="6"/>
      <c r="AC99" s="6"/>
    </row>
    <row r="100" spans="4:29">
      <c r="D100" s="6"/>
      <c r="E100" s="6"/>
      <c r="F100" s="6"/>
      <c r="O100" s="6"/>
      <c r="P100" s="6"/>
      <c r="Q100" s="6"/>
      <c r="R100" s="6"/>
      <c r="Z100" s="6"/>
      <c r="AA100" s="6"/>
      <c r="AB100" s="6"/>
      <c r="AC100" s="6"/>
    </row>
    <row r="101" spans="4:29">
      <c r="D101" s="6"/>
      <c r="E101" s="6"/>
      <c r="F101" s="6"/>
      <c r="O101" s="6"/>
      <c r="P101" s="6"/>
      <c r="Q101" s="6"/>
      <c r="R101" s="6"/>
      <c r="Z101" s="6"/>
      <c r="AA101" s="6"/>
      <c r="AB101" s="6"/>
      <c r="AC101" s="6"/>
    </row>
    <row r="102" spans="4:29">
      <c r="D102" s="6"/>
      <c r="E102" s="6"/>
      <c r="F102" s="6"/>
      <c r="O102" s="6"/>
      <c r="P102" s="6"/>
      <c r="Q102" s="6"/>
      <c r="R102" s="6"/>
      <c r="Z102" s="6"/>
      <c r="AA102" s="6"/>
      <c r="AB102" s="6"/>
      <c r="AC102" s="6"/>
    </row>
    <row r="103" spans="4:29">
      <c r="D103" s="6"/>
      <c r="E103" s="6"/>
      <c r="F103" s="6"/>
      <c r="O103" s="6"/>
      <c r="P103" s="6"/>
      <c r="Q103" s="6"/>
      <c r="R103" s="6"/>
      <c r="Z103" s="6"/>
      <c r="AA103" s="6"/>
      <c r="AB103" s="6"/>
      <c r="AC103" s="6"/>
    </row>
    <row r="104" spans="4:29">
      <c r="D104" s="6"/>
      <c r="E104" s="6"/>
      <c r="F104" s="6"/>
      <c r="O104" s="6"/>
      <c r="P104" s="6"/>
      <c r="Q104" s="6"/>
      <c r="R104" s="6"/>
      <c r="Z104" s="6"/>
      <c r="AA104" s="6"/>
      <c r="AB104" s="6"/>
      <c r="AC104" s="6"/>
    </row>
    <row r="105" spans="4:29">
      <c r="D105" s="6"/>
      <c r="E105" s="6"/>
      <c r="F105" s="6"/>
      <c r="O105" s="6"/>
      <c r="P105" s="6"/>
      <c r="Q105" s="6"/>
      <c r="Z105" s="6"/>
      <c r="AA105" s="6"/>
      <c r="AB105" s="6"/>
    </row>
    <row r="106" spans="4:29">
      <c r="D106" s="6"/>
      <c r="E106" s="6"/>
      <c r="F106" s="6"/>
      <c r="O106" s="6"/>
      <c r="P106" s="6"/>
      <c r="Q106" s="6"/>
      <c r="Z106" s="6"/>
      <c r="AA106" s="6"/>
      <c r="AB106" s="6"/>
    </row>
    <row r="107" spans="4:29">
      <c r="D107" s="6"/>
      <c r="E107" s="6"/>
      <c r="F107" s="6"/>
      <c r="O107" s="6"/>
      <c r="P107" s="6"/>
      <c r="Q107" s="6"/>
      <c r="Z107" s="6"/>
      <c r="AA107" s="6"/>
      <c r="AB107" s="6"/>
    </row>
    <row r="108" spans="4:29">
      <c r="D108" s="6"/>
      <c r="E108" s="6"/>
      <c r="F108" s="6"/>
      <c r="O108" s="6"/>
      <c r="P108" s="6"/>
      <c r="Q108" s="6"/>
      <c r="Z108" s="6"/>
      <c r="AA108" s="6"/>
      <c r="AB108" s="6"/>
    </row>
    <row r="109" spans="4:29">
      <c r="D109" s="6"/>
      <c r="E109" s="6"/>
      <c r="F109" s="6"/>
      <c r="O109" s="6"/>
      <c r="P109" s="6"/>
      <c r="Q109" s="6"/>
      <c r="Z109" s="6"/>
      <c r="AA109" s="6"/>
      <c r="AB109" s="6"/>
    </row>
    <row r="110" spans="4:29">
      <c r="D110" s="6"/>
      <c r="E110" s="6"/>
      <c r="F110" s="6"/>
      <c r="O110" s="6"/>
      <c r="P110" s="6"/>
      <c r="Q110" s="6"/>
      <c r="Z110" s="6"/>
      <c r="AA110" s="6"/>
      <c r="AB110" s="6"/>
    </row>
    <row r="111" spans="4:29">
      <c r="D111" s="6"/>
      <c r="E111" s="6"/>
      <c r="F111" s="6"/>
      <c r="O111" s="6"/>
      <c r="P111" s="6"/>
      <c r="Q111" s="6"/>
      <c r="Z111" s="6"/>
      <c r="AA111" s="6"/>
      <c r="AB111" s="6"/>
    </row>
    <row r="112" spans="4:29">
      <c r="D112" s="6"/>
      <c r="E112" s="6"/>
      <c r="F112" s="6"/>
      <c r="O112" s="6"/>
      <c r="P112" s="6"/>
      <c r="Q112" s="6"/>
      <c r="Z112" s="6"/>
      <c r="AA112" s="6"/>
      <c r="AB112" s="6"/>
    </row>
    <row r="113" spans="4:28">
      <c r="D113" s="6"/>
      <c r="E113" s="6"/>
      <c r="F113" s="6"/>
      <c r="O113" s="6"/>
      <c r="P113" s="6"/>
      <c r="Q113" s="6"/>
      <c r="Z113" s="6"/>
      <c r="AA113" s="6"/>
      <c r="AB113" s="6"/>
    </row>
    <row r="114" spans="4:28">
      <c r="D114" s="6"/>
      <c r="E114" s="6"/>
      <c r="F114" s="6"/>
      <c r="O114" s="6"/>
      <c r="P114" s="6"/>
      <c r="Q114" s="6"/>
      <c r="Z114" s="6"/>
      <c r="AA114" s="6"/>
      <c r="AB114" s="6"/>
    </row>
    <row r="115" spans="4:28">
      <c r="D115" s="6"/>
      <c r="E115" s="6"/>
      <c r="F115" s="6"/>
      <c r="O115" s="6"/>
      <c r="P115" s="6"/>
      <c r="Q115" s="6"/>
      <c r="Z115" s="6"/>
      <c r="AA115" s="6"/>
      <c r="AB115" s="6"/>
    </row>
    <row r="116" spans="4:28">
      <c r="D116" s="6"/>
      <c r="E116" s="6"/>
      <c r="F116" s="6"/>
      <c r="O116" s="6"/>
      <c r="P116" s="6"/>
      <c r="Q116" s="6"/>
      <c r="Z116" s="6"/>
      <c r="AA116" s="6"/>
      <c r="AB116" s="6"/>
    </row>
    <row r="117" spans="4:28">
      <c r="D117" s="6"/>
      <c r="E117" s="6"/>
      <c r="F117" s="6"/>
      <c r="O117" s="6"/>
      <c r="P117" s="6"/>
      <c r="Q117" s="6"/>
      <c r="Z117" s="6"/>
      <c r="AA117" s="6"/>
      <c r="AB117" s="6"/>
    </row>
    <row r="118" spans="4:28">
      <c r="D118" s="6"/>
      <c r="E118" s="6"/>
      <c r="F118" s="6"/>
      <c r="O118" s="6"/>
      <c r="P118" s="6"/>
      <c r="Q118" s="6"/>
      <c r="Z118" s="6"/>
      <c r="AA118" s="6"/>
      <c r="AB118" s="6"/>
    </row>
    <row r="119" spans="4:28">
      <c r="D119" s="6"/>
      <c r="E119" s="6"/>
      <c r="F119" s="6"/>
      <c r="O119" s="6"/>
      <c r="P119" s="6"/>
      <c r="Q119" s="6"/>
      <c r="Z119" s="6"/>
      <c r="AA119" s="6"/>
      <c r="AB119" s="6"/>
    </row>
    <row r="120" spans="4:28">
      <c r="D120" s="6"/>
      <c r="E120" s="6"/>
      <c r="F120" s="6"/>
      <c r="O120" s="6"/>
      <c r="P120" s="6"/>
      <c r="Q120" s="6"/>
      <c r="Z120" s="6"/>
      <c r="AA120" s="6"/>
      <c r="AB120" s="6"/>
    </row>
    <row r="121" spans="4:28">
      <c r="D121" s="6"/>
      <c r="E121" s="6"/>
      <c r="F121" s="6"/>
      <c r="O121" s="6"/>
      <c r="P121" s="6"/>
      <c r="Q121" s="6"/>
      <c r="Z121" s="6"/>
      <c r="AA121" s="6"/>
      <c r="AB121" s="6"/>
    </row>
    <row r="122" spans="4:28">
      <c r="D122" s="6"/>
      <c r="E122" s="6"/>
      <c r="F122" s="6"/>
      <c r="O122" s="6"/>
      <c r="P122" s="6"/>
      <c r="Q122" s="6"/>
      <c r="Z122" s="6"/>
      <c r="AA122" s="6"/>
      <c r="AB122" s="6"/>
    </row>
    <row r="123" spans="4:28">
      <c r="D123" s="6"/>
      <c r="E123" s="6"/>
      <c r="F123" s="6"/>
      <c r="O123" s="6"/>
      <c r="P123" s="6"/>
      <c r="Q123" s="6"/>
      <c r="Z123" s="6"/>
      <c r="AA123" s="6"/>
      <c r="AB123" s="6"/>
    </row>
    <row r="124" spans="4:28">
      <c r="D124" s="6"/>
      <c r="E124" s="6"/>
      <c r="F124" s="6"/>
      <c r="O124" s="6"/>
      <c r="P124" s="6"/>
      <c r="Q124" s="6"/>
      <c r="Z124" s="6"/>
      <c r="AA124" s="6"/>
      <c r="AB124" s="6"/>
    </row>
    <row r="125" spans="4:28">
      <c r="D125" s="6"/>
      <c r="E125" s="6"/>
      <c r="F125" s="6"/>
      <c r="O125" s="6"/>
      <c r="P125" s="6"/>
      <c r="Q125" s="6"/>
      <c r="Z125" s="6"/>
      <c r="AA125" s="6"/>
      <c r="AB125" s="6"/>
    </row>
    <row r="126" spans="4:28">
      <c r="D126" s="6"/>
      <c r="E126" s="6"/>
      <c r="F126" s="6"/>
      <c r="O126" s="6"/>
      <c r="P126" s="6"/>
      <c r="Q126" s="6"/>
      <c r="Z126" s="6"/>
      <c r="AA126" s="6"/>
      <c r="AB126" s="6"/>
    </row>
    <row r="127" spans="4:28">
      <c r="D127" s="6"/>
      <c r="E127" s="6"/>
      <c r="F127" s="6"/>
      <c r="O127" s="6"/>
      <c r="P127" s="6"/>
      <c r="Q127" s="6"/>
      <c r="Z127" s="6"/>
      <c r="AA127" s="6"/>
      <c r="AB127" s="6"/>
    </row>
    <row r="128" spans="4:28">
      <c r="D128" s="6"/>
      <c r="E128" s="6"/>
      <c r="F128" s="6"/>
      <c r="O128" s="6"/>
      <c r="P128" s="6"/>
      <c r="Q128" s="6"/>
      <c r="Z128" s="6"/>
      <c r="AA128" s="6"/>
      <c r="AB128" s="6"/>
    </row>
    <row r="129" spans="4:28">
      <c r="D129" s="6"/>
      <c r="E129" s="6"/>
      <c r="F129" s="6"/>
      <c r="O129" s="6"/>
      <c r="P129" s="6"/>
      <c r="Q129" s="6"/>
      <c r="Z129" s="6"/>
      <c r="AA129" s="6"/>
      <c r="AB129" s="6"/>
    </row>
    <row r="130" spans="4:28">
      <c r="D130" s="6"/>
      <c r="E130" s="6"/>
      <c r="F130" s="6"/>
      <c r="O130" s="6"/>
      <c r="P130" s="6"/>
      <c r="Q130" s="6"/>
      <c r="Z130" s="6"/>
      <c r="AA130" s="6"/>
      <c r="AB130" s="6"/>
    </row>
    <row r="131" spans="4:28">
      <c r="D131" s="6"/>
      <c r="E131" s="6"/>
      <c r="F131" s="6"/>
      <c r="O131" s="6"/>
      <c r="P131" s="6"/>
      <c r="Q131" s="6"/>
      <c r="Z131" s="6"/>
      <c r="AA131" s="6"/>
      <c r="AB131" s="6"/>
    </row>
    <row r="132" spans="4:28">
      <c r="D132" s="6"/>
      <c r="E132" s="6"/>
      <c r="F132" s="6"/>
      <c r="O132" s="6"/>
      <c r="P132" s="6"/>
      <c r="Q132" s="6"/>
      <c r="Z132" s="6"/>
      <c r="AA132" s="6"/>
      <c r="AB132" s="6"/>
    </row>
    <row r="133" spans="4:28">
      <c r="D133" s="6"/>
      <c r="E133" s="6"/>
      <c r="F133" s="6"/>
      <c r="O133" s="6"/>
      <c r="P133" s="6"/>
      <c r="Q133" s="6"/>
      <c r="Z133" s="6"/>
      <c r="AA133" s="6"/>
      <c r="AB133" s="6"/>
    </row>
    <row r="134" spans="4:28">
      <c r="D134" s="6"/>
      <c r="E134" s="6"/>
      <c r="F134" s="6"/>
      <c r="O134" s="6"/>
      <c r="P134" s="6"/>
      <c r="Q134" s="6"/>
      <c r="Z134" s="6"/>
      <c r="AA134" s="6"/>
      <c r="AB134" s="6"/>
    </row>
    <row r="135" spans="4:28">
      <c r="D135" s="6"/>
      <c r="E135" s="6"/>
      <c r="F135" s="6"/>
      <c r="O135" s="6"/>
      <c r="P135" s="6"/>
      <c r="Q135" s="6"/>
      <c r="Z135" s="6"/>
      <c r="AA135" s="6"/>
      <c r="AB135" s="6"/>
    </row>
    <row r="136" spans="4:28">
      <c r="D136" s="6"/>
      <c r="E136" s="6"/>
      <c r="F136" s="6"/>
      <c r="O136" s="6"/>
      <c r="P136" s="6"/>
      <c r="Q136" s="6"/>
      <c r="Z136" s="6"/>
      <c r="AA136" s="6"/>
      <c r="AB136" s="6"/>
    </row>
    <row r="137" spans="4:28">
      <c r="D137" s="6"/>
      <c r="E137" s="6"/>
      <c r="F137" s="6"/>
      <c r="O137" s="6"/>
      <c r="P137" s="6"/>
      <c r="Q137" s="6"/>
      <c r="Z137" s="6"/>
      <c r="AA137" s="6"/>
      <c r="AB137" s="6"/>
    </row>
    <row r="138" spans="4:28">
      <c r="D138" s="6"/>
      <c r="E138" s="6"/>
      <c r="F138" s="6"/>
      <c r="O138" s="6"/>
      <c r="P138" s="6"/>
      <c r="Q138" s="6"/>
      <c r="Z138" s="6"/>
      <c r="AA138" s="6"/>
      <c r="AB138" s="6"/>
    </row>
    <row r="139" spans="4:28">
      <c r="D139" s="6"/>
      <c r="E139" s="6"/>
      <c r="F139" s="6"/>
      <c r="O139" s="6"/>
      <c r="P139" s="6"/>
      <c r="Q139" s="6"/>
      <c r="Z139" s="6"/>
      <c r="AA139" s="6"/>
      <c r="AB139" s="6"/>
    </row>
    <row r="140" spans="4:28">
      <c r="D140" s="6"/>
      <c r="E140" s="6"/>
      <c r="F140" s="6"/>
      <c r="O140" s="6"/>
      <c r="P140" s="6"/>
      <c r="Q140" s="6"/>
      <c r="Z140" s="6"/>
      <c r="AA140" s="6"/>
      <c r="AB140" s="6"/>
    </row>
    <row r="141" spans="4:28">
      <c r="D141" s="6"/>
      <c r="E141" s="6"/>
      <c r="F141" s="6"/>
      <c r="O141" s="6"/>
      <c r="P141" s="6"/>
      <c r="Q141" s="6"/>
      <c r="Z141" s="6"/>
      <c r="AA141" s="6"/>
      <c r="AB141" s="6"/>
    </row>
    <row r="142" spans="4:28">
      <c r="D142" s="6"/>
      <c r="E142" s="6"/>
      <c r="F142" s="6"/>
      <c r="O142" s="6"/>
      <c r="P142" s="6"/>
      <c r="Q142" s="6"/>
      <c r="Z142" s="6"/>
      <c r="AA142" s="6"/>
      <c r="AB142" s="6"/>
    </row>
    <row r="143" spans="4:28">
      <c r="D143" s="6"/>
      <c r="E143" s="6"/>
      <c r="F143" s="6"/>
      <c r="O143" s="6"/>
      <c r="P143" s="6"/>
      <c r="Q143" s="6"/>
      <c r="Z143" s="6"/>
      <c r="AA143" s="6"/>
      <c r="AB143" s="6"/>
    </row>
    <row r="144" spans="4:28">
      <c r="D144" s="6"/>
      <c r="E144" s="6"/>
      <c r="F144" s="6"/>
      <c r="O144" s="6"/>
      <c r="P144" s="6"/>
      <c r="Q144" s="6"/>
      <c r="Z144" s="6"/>
      <c r="AA144" s="6"/>
      <c r="AB144" s="6"/>
    </row>
    <row r="145" spans="4:28">
      <c r="D145" s="6"/>
      <c r="E145" s="6"/>
      <c r="F145" s="6"/>
      <c r="O145" s="6"/>
      <c r="P145" s="6"/>
      <c r="Q145" s="6"/>
      <c r="Z145" s="6"/>
      <c r="AA145" s="6"/>
      <c r="AB145" s="6"/>
    </row>
    <row r="146" spans="4:28">
      <c r="D146" s="6"/>
      <c r="E146" s="6"/>
      <c r="F146" s="6"/>
      <c r="O146" s="6"/>
      <c r="P146" s="6"/>
      <c r="Q146" s="6"/>
      <c r="Z146" s="6"/>
      <c r="AA146" s="6"/>
      <c r="AB146" s="6"/>
    </row>
    <row r="147" spans="4:28">
      <c r="D147" s="6"/>
      <c r="E147" s="6"/>
      <c r="F147" s="6"/>
      <c r="O147" s="6"/>
      <c r="P147" s="6"/>
      <c r="Q147" s="6"/>
      <c r="Z147" s="6"/>
      <c r="AA147" s="6"/>
      <c r="AB147" s="6"/>
    </row>
    <row r="148" spans="4:28">
      <c r="D148" s="6"/>
      <c r="E148" s="6"/>
      <c r="F148" s="6"/>
      <c r="O148" s="6"/>
      <c r="P148" s="6"/>
      <c r="Q148" s="6"/>
      <c r="Z148" s="6"/>
      <c r="AA148" s="6"/>
      <c r="AB148" s="6"/>
    </row>
    <row r="149" spans="4:28">
      <c r="D149" s="6"/>
      <c r="E149" s="6"/>
      <c r="F149" s="6"/>
      <c r="O149" s="6"/>
      <c r="P149" s="6"/>
      <c r="Q149" s="6"/>
      <c r="Z149" s="6"/>
      <c r="AA149" s="6"/>
      <c r="AB149" s="6"/>
    </row>
    <row r="150" spans="4:28">
      <c r="D150" s="6"/>
      <c r="E150" s="6"/>
      <c r="F150" s="6"/>
      <c r="O150" s="6"/>
      <c r="P150" s="6"/>
      <c r="Q150" s="6"/>
      <c r="Z150" s="6"/>
      <c r="AA150" s="6"/>
      <c r="AB150" s="6"/>
    </row>
    <row r="151" spans="4:28">
      <c r="D151" s="6"/>
      <c r="E151" s="6"/>
      <c r="F151" s="6"/>
      <c r="O151" s="6"/>
      <c r="P151" s="6"/>
      <c r="Q151" s="6"/>
      <c r="Z151" s="6"/>
      <c r="AA151" s="6"/>
      <c r="AB151" s="6"/>
    </row>
    <row r="152" spans="4:28">
      <c r="D152" s="6"/>
      <c r="E152" s="6"/>
      <c r="F152" s="6"/>
      <c r="O152" s="6"/>
      <c r="P152" s="6"/>
      <c r="Q152" s="6"/>
      <c r="Z152" s="6"/>
      <c r="AA152" s="6"/>
      <c r="AB152" s="6"/>
    </row>
    <row r="153" spans="4:28">
      <c r="D153" s="6"/>
      <c r="E153" s="6"/>
      <c r="F153" s="6"/>
      <c r="O153" s="6"/>
      <c r="P153" s="6"/>
      <c r="Q153" s="6"/>
      <c r="Z153" s="6"/>
      <c r="AA153" s="6"/>
      <c r="AB153" s="6"/>
    </row>
    <row r="154" spans="4:28">
      <c r="D154" s="6"/>
      <c r="E154" s="6"/>
      <c r="F154" s="6"/>
      <c r="O154" s="6"/>
      <c r="P154" s="6"/>
      <c r="Q154" s="6"/>
      <c r="Z154" s="6"/>
      <c r="AA154" s="6"/>
      <c r="AB154" s="6"/>
    </row>
    <row r="155" spans="4:28">
      <c r="D155" s="6"/>
      <c r="E155" s="6"/>
      <c r="F155" s="6"/>
      <c r="O155" s="6"/>
      <c r="P155" s="6"/>
      <c r="Q155" s="6"/>
      <c r="Z155" s="6"/>
      <c r="AA155" s="6"/>
      <c r="AB155" s="6"/>
    </row>
    <row r="156" spans="4:28">
      <c r="E156" s="6"/>
      <c r="F156" s="6"/>
      <c r="P156" s="6"/>
      <c r="Q156" s="6"/>
      <c r="AA156" s="6"/>
      <c r="AB156" s="6"/>
    </row>
    <row r="157" spans="4:28">
      <c r="E157" s="6"/>
      <c r="F157" s="6"/>
      <c r="P157" s="6"/>
      <c r="Q157" s="6"/>
      <c r="AA157" s="6"/>
      <c r="AB157" s="6"/>
    </row>
    <row r="158" spans="4:28">
      <c r="E158" s="6"/>
      <c r="F158" s="6"/>
      <c r="P158" s="6"/>
      <c r="Q158" s="6"/>
      <c r="AA158" s="6"/>
      <c r="AB158" s="6"/>
    </row>
    <row r="159" spans="4:28">
      <c r="E159" s="6"/>
      <c r="F159" s="6"/>
      <c r="P159" s="6"/>
      <c r="Q159" s="6"/>
      <c r="AA159" s="6"/>
      <c r="AB159" s="6"/>
    </row>
    <row r="160" spans="4:28">
      <c r="E160" s="6"/>
      <c r="F160" s="6"/>
      <c r="P160" s="6"/>
      <c r="Q160" s="6"/>
      <c r="AA160" s="6"/>
      <c r="AB160" s="6"/>
    </row>
    <row r="161" spans="5:28">
      <c r="E161" s="6"/>
      <c r="F161" s="6"/>
      <c r="P161" s="6"/>
      <c r="Q161" s="6"/>
      <c r="AA161" s="6"/>
      <c r="AB161" s="6"/>
    </row>
    <row r="162" spans="5:28">
      <c r="E162" s="6"/>
      <c r="F162" s="6"/>
      <c r="P162" s="6"/>
      <c r="Q162" s="6"/>
      <c r="AA162" s="6"/>
      <c r="AB162" s="6"/>
    </row>
    <row r="163" spans="5:28">
      <c r="E163" s="6"/>
      <c r="F163" s="6"/>
      <c r="P163" s="6"/>
      <c r="Q163" s="6"/>
      <c r="AA163" s="6"/>
      <c r="AB163" s="6"/>
    </row>
    <row r="164" spans="5:28">
      <c r="E164" s="6"/>
      <c r="F164" s="6"/>
      <c r="P164" s="6"/>
      <c r="Q164" s="6"/>
      <c r="AA164" s="6"/>
      <c r="AB164" s="6"/>
    </row>
    <row r="165" spans="5:28">
      <c r="E165" s="6"/>
      <c r="F165" s="6"/>
      <c r="P165" s="6"/>
      <c r="Q165" s="6"/>
      <c r="AA165" s="6"/>
      <c r="AB165" s="6"/>
    </row>
    <row r="166" spans="5:28">
      <c r="E166" s="6"/>
      <c r="F166" s="6"/>
      <c r="P166" s="6"/>
      <c r="Q166" s="6"/>
      <c r="AA166" s="6"/>
      <c r="AB166" s="6"/>
    </row>
    <row r="167" spans="5:28">
      <c r="E167" s="6"/>
      <c r="F167" s="6"/>
      <c r="P167" s="6"/>
      <c r="Q167" s="6"/>
      <c r="AA167" s="6"/>
      <c r="AB167" s="6"/>
    </row>
    <row r="168" spans="5:28">
      <c r="E168" s="6"/>
      <c r="F168" s="6"/>
      <c r="P168" s="6"/>
      <c r="Q168" s="6"/>
      <c r="AA168" s="6"/>
      <c r="AB168" s="6"/>
    </row>
    <row r="169" spans="5:28">
      <c r="E169" s="6"/>
      <c r="F169" s="6"/>
      <c r="P169" s="6"/>
      <c r="Q169" s="6"/>
      <c r="AA169" s="6"/>
      <c r="AB169" s="6"/>
    </row>
    <row r="170" spans="5:28">
      <c r="E170" s="6"/>
      <c r="F170" s="6"/>
      <c r="P170" s="6"/>
      <c r="Q170" s="6"/>
      <c r="AA170" s="6"/>
      <c r="AB170" s="6"/>
    </row>
    <row r="171" spans="5:28">
      <c r="E171" s="6"/>
      <c r="F171" s="6"/>
      <c r="P171" s="6"/>
      <c r="Q171" s="6"/>
      <c r="AA171" s="6"/>
      <c r="AB171" s="6"/>
    </row>
    <row r="172" spans="5:28">
      <c r="E172" s="6"/>
      <c r="F172" s="6"/>
      <c r="P172" s="6"/>
      <c r="Q172" s="6"/>
      <c r="AA172" s="6"/>
      <c r="AB172" s="6"/>
    </row>
    <row r="173" spans="5:28">
      <c r="E173" s="6"/>
      <c r="F173" s="6"/>
      <c r="P173" s="6"/>
      <c r="Q173" s="6"/>
      <c r="AA173" s="6"/>
      <c r="AB173" s="6"/>
    </row>
    <row r="174" spans="5:28">
      <c r="E174" s="6"/>
      <c r="F174" s="6"/>
      <c r="P174" s="6"/>
      <c r="Q174" s="6"/>
      <c r="AA174" s="6"/>
      <c r="AB174" s="6"/>
    </row>
    <row r="175" spans="5:28">
      <c r="E175" s="6"/>
      <c r="F175" s="6"/>
      <c r="P175" s="6"/>
      <c r="Q175" s="6"/>
      <c r="AA175" s="6"/>
      <c r="AB175" s="6"/>
    </row>
    <row r="176" spans="5:28">
      <c r="E176" s="6"/>
      <c r="F176" s="6"/>
      <c r="P176" s="6"/>
      <c r="Q176" s="6"/>
      <c r="AA176" s="6"/>
      <c r="AB176" s="6"/>
    </row>
    <row r="177" spans="5:28">
      <c r="E177" s="6"/>
      <c r="F177" s="6"/>
      <c r="P177" s="6"/>
      <c r="Q177" s="6"/>
      <c r="AA177" s="6"/>
      <c r="AB177" s="6"/>
    </row>
    <row r="178" spans="5:28">
      <c r="E178" s="6"/>
      <c r="F178" s="6"/>
      <c r="P178" s="6"/>
      <c r="Q178" s="6"/>
      <c r="AA178" s="6"/>
      <c r="AB178" s="6"/>
    </row>
    <row r="179" spans="5:28">
      <c r="E179" s="6"/>
      <c r="F179" s="6"/>
      <c r="P179" s="6"/>
      <c r="Q179" s="6"/>
      <c r="AA179" s="6"/>
      <c r="AB179" s="6"/>
    </row>
    <row r="180" spans="5:28">
      <c r="E180" s="6"/>
      <c r="F180" s="6"/>
      <c r="P180" s="6"/>
      <c r="Q180" s="6"/>
      <c r="AA180" s="6"/>
      <c r="AB180" s="6"/>
    </row>
    <row r="181" spans="5:28">
      <c r="E181" s="6"/>
      <c r="F181" s="6"/>
      <c r="P181" s="6"/>
      <c r="Q181" s="6"/>
      <c r="AA181" s="6"/>
      <c r="AB181" s="6"/>
    </row>
    <row r="182" spans="5:28">
      <c r="E182" s="6"/>
      <c r="F182" s="6"/>
      <c r="P182" s="6"/>
      <c r="Q182" s="6"/>
      <c r="AA182" s="6"/>
      <c r="AB182" s="6"/>
    </row>
    <row r="183" spans="5:28">
      <c r="E183" s="6"/>
      <c r="F183" s="6"/>
      <c r="P183" s="6"/>
      <c r="Q183" s="6"/>
      <c r="AA183" s="6"/>
      <c r="AB183" s="6"/>
    </row>
    <row r="184" spans="5:28">
      <c r="E184" s="6"/>
      <c r="F184" s="6"/>
      <c r="P184" s="6"/>
      <c r="Q184" s="6"/>
      <c r="AA184" s="6"/>
      <c r="AB184" s="6"/>
    </row>
    <row r="185" spans="5:28">
      <c r="E185" s="6"/>
      <c r="F185" s="6"/>
      <c r="P185" s="6"/>
      <c r="Q185" s="6"/>
      <c r="AA185" s="6"/>
      <c r="AB185" s="6"/>
    </row>
    <row r="186" spans="5:28">
      <c r="E186" s="6"/>
      <c r="F186" s="6"/>
      <c r="P186" s="6"/>
      <c r="Q186" s="6"/>
      <c r="AA186" s="6"/>
      <c r="AB186" s="6"/>
    </row>
    <row r="187" spans="5:28">
      <c r="E187" s="6"/>
      <c r="F187" s="6"/>
      <c r="P187" s="6"/>
      <c r="Q187" s="6"/>
      <c r="AA187" s="6"/>
      <c r="AB187" s="6"/>
    </row>
    <row r="188" spans="5:28">
      <c r="E188" s="6"/>
      <c r="F188" s="6"/>
      <c r="P188" s="6"/>
      <c r="Q188" s="6"/>
      <c r="AA188" s="6"/>
      <c r="AB188" s="6"/>
    </row>
    <row r="189" spans="5:28">
      <c r="E189" s="6"/>
      <c r="F189" s="6"/>
      <c r="P189" s="6"/>
      <c r="Q189" s="6"/>
      <c r="AA189" s="6"/>
      <c r="AB189" s="6"/>
    </row>
    <row r="190" spans="5:28">
      <c r="E190" s="6"/>
      <c r="F190" s="6"/>
      <c r="P190" s="6"/>
      <c r="Q190" s="6"/>
      <c r="AA190" s="6"/>
      <c r="AB190" s="6"/>
    </row>
    <row r="191" spans="5:28">
      <c r="E191" s="6"/>
      <c r="F191" s="6"/>
      <c r="P191" s="6"/>
      <c r="Q191" s="6"/>
      <c r="AA191" s="6"/>
      <c r="AB191" s="6"/>
    </row>
    <row r="192" spans="5:28">
      <c r="E192" s="6"/>
      <c r="F192" s="6"/>
      <c r="P192" s="6"/>
      <c r="Q192" s="6"/>
      <c r="AA192" s="6"/>
      <c r="AB192" s="6"/>
    </row>
    <row r="193" spans="5:28">
      <c r="E193" s="6"/>
      <c r="F193" s="6"/>
      <c r="P193" s="6"/>
      <c r="Q193" s="6"/>
      <c r="AA193" s="6"/>
      <c r="AB193" s="6"/>
    </row>
    <row r="194" spans="5:28">
      <c r="E194" s="6"/>
      <c r="F194" s="6"/>
      <c r="P194" s="6"/>
      <c r="Q194" s="6"/>
      <c r="AA194" s="6"/>
      <c r="AB194" s="6"/>
    </row>
    <row r="195" spans="5:28">
      <c r="E195" s="6"/>
      <c r="F195" s="6"/>
      <c r="P195" s="6"/>
      <c r="Q195" s="6"/>
      <c r="AA195" s="6"/>
      <c r="AB195" s="6"/>
    </row>
    <row r="196" spans="5:28">
      <c r="E196" s="6"/>
      <c r="F196" s="6"/>
      <c r="P196" s="6"/>
      <c r="Q196" s="6"/>
      <c r="AA196" s="6"/>
      <c r="AB196" s="6"/>
    </row>
    <row r="197" spans="5:28">
      <c r="E197" s="6"/>
      <c r="F197" s="6"/>
      <c r="P197" s="6"/>
      <c r="Q197" s="6"/>
      <c r="AA197" s="6"/>
      <c r="AB197" s="6"/>
    </row>
    <row r="198" spans="5:28">
      <c r="E198" s="6"/>
      <c r="F198" s="6"/>
      <c r="P198" s="6"/>
      <c r="Q198" s="6"/>
      <c r="AA198" s="6"/>
      <c r="AB198" s="6"/>
    </row>
    <row r="199" spans="5:28">
      <c r="E199" s="6"/>
      <c r="F199" s="6"/>
      <c r="P199" s="6"/>
      <c r="Q199" s="6"/>
      <c r="AA199" s="6"/>
      <c r="AB199" s="6"/>
    </row>
    <row r="200" spans="5:28">
      <c r="E200" s="6"/>
      <c r="F200" s="6"/>
      <c r="P200" s="6"/>
      <c r="Q200" s="6"/>
      <c r="AA200" s="6"/>
      <c r="AB200" s="6"/>
    </row>
    <row r="201" spans="5:28">
      <c r="E201" s="6"/>
      <c r="F201" s="6"/>
      <c r="P201" s="6"/>
      <c r="Q201" s="6"/>
      <c r="AA201" s="6"/>
      <c r="AB201" s="6"/>
    </row>
    <row r="202" spans="5:28">
      <c r="E202" s="6"/>
      <c r="F202" s="6"/>
      <c r="P202" s="6"/>
      <c r="Q202" s="6"/>
      <c r="AA202" s="6"/>
      <c r="AB202" s="6"/>
    </row>
    <row r="203" spans="5:28">
      <c r="E203" s="6"/>
      <c r="F203" s="6"/>
      <c r="P203" s="6"/>
      <c r="Q203" s="6"/>
      <c r="AA203" s="6"/>
      <c r="AB203" s="6"/>
    </row>
    <row r="204" spans="5:28">
      <c r="E204" s="6"/>
      <c r="F204" s="6"/>
      <c r="P204" s="6"/>
      <c r="Q204" s="6"/>
      <c r="AA204" s="6"/>
      <c r="AB204" s="6"/>
    </row>
    <row r="205" spans="5:28">
      <c r="E205" s="6"/>
      <c r="F205" s="6"/>
      <c r="P205" s="6"/>
      <c r="Q205" s="6"/>
      <c r="AA205" s="6"/>
      <c r="AB205" s="6"/>
    </row>
    <row r="206" spans="5:28">
      <c r="E206" s="6"/>
      <c r="F206" s="6"/>
      <c r="P206" s="6"/>
      <c r="Q206" s="6"/>
      <c r="AA206" s="6"/>
      <c r="AB206" s="6"/>
    </row>
    <row r="207" spans="5:28">
      <c r="E207" s="6"/>
      <c r="F207" s="6"/>
      <c r="P207" s="6"/>
      <c r="Q207" s="6"/>
      <c r="AA207" s="6"/>
      <c r="AB207" s="6"/>
    </row>
    <row r="208" spans="5:28">
      <c r="E208" s="6"/>
      <c r="F208" s="6"/>
      <c r="P208" s="6"/>
      <c r="Q208" s="6"/>
      <c r="AA208" s="6"/>
      <c r="AB208" s="6"/>
    </row>
    <row r="209" spans="5:28">
      <c r="E209" s="6"/>
      <c r="F209" s="6"/>
      <c r="P209" s="6"/>
      <c r="Q209" s="6"/>
      <c r="AA209" s="6"/>
      <c r="AB209" s="6"/>
    </row>
    <row r="210" spans="5:28">
      <c r="E210" s="6"/>
      <c r="F210" s="6"/>
      <c r="P210" s="6"/>
      <c r="Q210" s="6"/>
      <c r="AA210" s="6"/>
      <c r="AB210" s="6"/>
    </row>
    <row r="211" spans="5:28">
      <c r="E211" s="6"/>
      <c r="F211" s="6"/>
      <c r="P211" s="6"/>
      <c r="Q211" s="6"/>
      <c r="AA211" s="6"/>
      <c r="AB211" s="6"/>
    </row>
    <row r="212" spans="5:28">
      <c r="E212" s="6"/>
      <c r="F212" s="6"/>
      <c r="P212" s="6"/>
      <c r="Q212" s="6"/>
      <c r="AA212" s="6"/>
      <c r="AB212" s="6"/>
    </row>
    <row r="213" spans="5:28">
      <c r="E213" s="6"/>
      <c r="F213" s="6"/>
      <c r="P213" s="6"/>
      <c r="Q213" s="6"/>
      <c r="AA213" s="6"/>
      <c r="AB213" s="6"/>
    </row>
    <row r="214" spans="5:28">
      <c r="E214" s="6"/>
      <c r="F214" s="6"/>
      <c r="P214" s="6"/>
      <c r="Q214" s="6"/>
      <c r="AA214" s="6"/>
      <c r="AB214" s="6"/>
    </row>
    <row r="215" spans="5:28">
      <c r="E215" s="6"/>
      <c r="F215" s="6"/>
      <c r="P215" s="6"/>
      <c r="Q215" s="6"/>
      <c r="AA215" s="6"/>
      <c r="AB215" s="6"/>
    </row>
    <row r="216" spans="5:28">
      <c r="E216" s="6"/>
      <c r="F216" s="6"/>
      <c r="P216" s="6"/>
      <c r="Q216" s="6"/>
      <c r="AA216" s="6"/>
      <c r="AB216" s="6"/>
    </row>
    <row r="217" spans="5:28">
      <c r="E217" s="6"/>
      <c r="F217" s="6"/>
      <c r="P217" s="6"/>
      <c r="Q217" s="6"/>
      <c r="AA217" s="6"/>
      <c r="AB217" s="6"/>
    </row>
    <row r="218" spans="5:28">
      <c r="E218" s="6"/>
      <c r="F218" s="6"/>
      <c r="P218" s="6"/>
      <c r="Q218" s="6"/>
      <c r="AA218" s="6"/>
      <c r="AB218" s="6"/>
    </row>
    <row r="219" spans="5:28">
      <c r="E219" s="6"/>
      <c r="F219" s="6"/>
      <c r="P219" s="6"/>
      <c r="Q219" s="6"/>
      <c r="AA219" s="6"/>
      <c r="AB219" s="6"/>
    </row>
    <row r="220" spans="5:28">
      <c r="E220" s="6"/>
      <c r="F220" s="6"/>
      <c r="P220" s="6"/>
      <c r="Q220" s="6"/>
      <c r="AA220" s="6"/>
      <c r="AB220" s="6"/>
    </row>
    <row r="221" spans="5:28">
      <c r="E221" s="6"/>
      <c r="F221" s="6"/>
      <c r="P221" s="6"/>
      <c r="Q221" s="6"/>
      <c r="AA221" s="6"/>
      <c r="AB221" s="6"/>
    </row>
    <row r="222" spans="5:28">
      <c r="E222" s="6"/>
      <c r="F222" s="6"/>
      <c r="P222" s="6"/>
      <c r="Q222" s="6"/>
      <c r="AA222" s="6"/>
      <c r="AB222" s="6"/>
    </row>
    <row r="223" spans="5:28">
      <c r="E223" s="6"/>
      <c r="F223" s="6"/>
      <c r="P223" s="6"/>
      <c r="Q223" s="6"/>
      <c r="AA223" s="6"/>
      <c r="AB223" s="6"/>
    </row>
    <row r="224" spans="5:28">
      <c r="E224" s="6"/>
      <c r="F224" s="6"/>
      <c r="P224" s="6"/>
      <c r="Q224" s="6"/>
      <c r="AA224" s="6"/>
      <c r="AB224" s="6"/>
    </row>
    <row r="225" spans="5:28">
      <c r="E225" s="6"/>
      <c r="F225" s="6"/>
      <c r="P225" s="6"/>
      <c r="Q225" s="6"/>
      <c r="AA225" s="6"/>
      <c r="AB225" s="6"/>
    </row>
    <row r="226" spans="5:28">
      <c r="E226" s="6"/>
      <c r="F226" s="6"/>
      <c r="P226" s="6"/>
      <c r="Q226" s="6"/>
      <c r="AA226" s="6"/>
      <c r="AB226" s="6"/>
    </row>
    <row r="227" spans="5:28">
      <c r="E227" s="6"/>
      <c r="F227" s="6"/>
      <c r="P227" s="6"/>
      <c r="Q227" s="6"/>
      <c r="AA227" s="6"/>
      <c r="AB227" s="6"/>
    </row>
    <row r="228" spans="5:28">
      <c r="E228" s="6"/>
      <c r="F228" s="6"/>
      <c r="P228" s="6"/>
      <c r="Q228" s="6"/>
      <c r="AA228" s="6"/>
      <c r="AB228" s="6"/>
    </row>
    <row r="229" spans="5:28">
      <c r="E229" s="6"/>
      <c r="F229" s="6"/>
      <c r="P229" s="6"/>
      <c r="Q229" s="6"/>
      <c r="AA229" s="6"/>
      <c r="AB229" s="6"/>
    </row>
    <row r="230" spans="5:28">
      <c r="E230" s="6"/>
      <c r="F230" s="6"/>
      <c r="P230" s="6"/>
      <c r="Q230" s="6"/>
      <c r="AA230" s="6"/>
      <c r="AB230" s="6"/>
    </row>
    <row r="231" spans="5:28">
      <c r="E231" s="6"/>
      <c r="F231" s="6"/>
      <c r="P231" s="6"/>
      <c r="Q231" s="6"/>
      <c r="AA231" s="6"/>
      <c r="AB231" s="6"/>
    </row>
    <row r="232" spans="5:28">
      <c r="E232" s="6"/>
      <c r="F232" s="6"/>
      <c r="P232" s="6"/>
      <c r="Q232" s="6"/>
      <c r="AA232" s="6"/>
      <c r="AB232" s="6"/>
    </row>
    <row r="233" spans="5:28">
      <c r="E233" s="6"/>
      <c r="F233" s="6"/>
      <c r="P233" s="6"/>
      <c r="Q233" s="6"/>
      <c r="AA233" s="6"/>
      <c r="AB233" s="6"/>
    </row>
    <row r="234" spans="5:28">
      <c r="E234" s="6"/>
      <c r="F234" s="6"/>
      <c r="P234" s="6"/>
      <c r="Q234" s="6"/>
      <c r="AA234" s="6"/>
      <c r="AB234" s="6"/>
    </row>
    <row r="235" spans="5:28">
      <c r="E235" s="6"/>
      <c r="F235" s="6"/>
      <c r="P235" s="6"/>
      <c r="Q235" s="6"/>
      <c r="AA235" s="6"/>
      <c r="AB235" s="6"/>
    </row>
    <row r="236" spans="5:28">
      <c r="E236" s="6"/>
      <c r="F236" s="6"/>
      <c r="P236" s="6"/>
      <c r="Q236" s="6"/>
      <c r="AA236" s="6"/>
      <c r="AB236" s="6"/>
    </row>
    <row r="237" spans="5:28">
      <c r="E237" s="6"/>
      <c r="F237" s="6"/>
      <c r="P237" s="6"/>
      <c r="Q237" s="6"/>
      <c r="AA237" s="6"/>
      <c r="AB237" s="6"/>
    </row>
    <row r="238" spans="5:28">
      <c r="E238" s="6"/>
      <c r="F238" s="6"/>
      <c r="P238" s="6"/>
      <c r="Q238" s="6"/>
      <c r="AA238" s="6"/>
      <c r="AB238" s="6"/>
    </row>
    <row r="239" spans="5:28">
      <c r="E239" s="6"/>
      <c r="F239" s="6"/>
      <c r="P239" s="6"/>
      <c r="Q239" s="6"/>
      <c r="AA239" s="6"/>
      <c r="AB239" s="6"/>
    </row>
    <row r="240" spans="5:28">
      <c r="E240" s="6"/>
      <c r="F240" s="6"/>
      <c r="P240" s="6"/>
      <c r="Q240" s="6"/>
      <c r="AA240" s="6"/>
      <c r="AB240" s="6"/>
    </row>
    <row r="241" spans="5:28">
      <c r="E241" s="6"/>
      <c r="F241" s="6"/>
      <c r="P241" s="6"/>
      <c r="Q241" s="6"/>
      <c r="AA241" s="6"/>
      <c r="AB241" s="6"/>
    </row>
    <row r="242" spans="5:28">
      <c r="E242" s="6"/>
      <c r="F242" s="6"/>
      <c r="P242" s="6"/>
      <c r="Q242" s="6"/>
      <c r="AA242" s="6"/>
      <c r="AB242" s="6"/>
    </row>
    <row r="243" spans="5:28">
      <c r="E243" s="6"/>
      <c r="F243" s="6"/>
      <c r="P243" s="6"/>
      <c r="Q243" s="6"/>
      <c r="AA243" s="6"/>
      <c r="AB243" s="6"/>
    </row>
    <row r="244" spans="5:28">
      <c r="E244" s="6"/>
      <c r="F244" s="6"/>
      <c r="P244" s="6"/>
      <c r="Q244" s="6"/>
      <c r="AA244" s="6"/>
      <c r="AB244" s="6"/>
    </row>
    <row r="245" spans="5:28">
      <c r="E245" s="6"/>
      <c r="F245" s="6"/>
      <c r="P245" s="6"/>
      <c r="Q245" s="6"/>
      <c r="AA245" s="6"/>
      <c r="AB245" s="6"/>
    </row>
    <row r="246" spans="5:28">
      <c r="E246" s="6"/>
      <c r="F246" s="6"/>
      <c r="P246" s="6"/>
      <c r="Q246" s="6"/>
      <c r="AA246" s="6"/>
      <c r="AB246" s="6"/>
    </row>
    <row r="247" spans="5:28">
      <c r="E247" s="6"/>
      <c r="F247" s="6"/>
      <c r="P247" s="6"/>
      <c r="Q247" s="6"/>
      <c r="AA247" s="6"/>
      <c r="AB247" s="6"/>
    </row>
    <row r="248" spans="5:28">
      <c r="E248" s="6"/>
      <c r="F248" s="6"/>
      <c r="P248" s="6"/>
      <c r="Q248" s="6"/>
      <c r="AA248" s="6"/>
      <c r="AB248" s="6"/>
    </row>
    <row r="249" spans="5:28">
      <c r="E249" s="6"/>
      <c r="F249" s="6"/>
      <c r="P249" s="6"/>
      <c r="Q249" s="6"/>
      <c r="AA249" s="6"/>
      <c r="AB249" s="6"/>
    </row>
    <row r="250" spans="5:28">
      <c r="E250" s="6"/>
      <c r="F250" s="6"/>
      <c r="P250" s="6"/>
      <c r="Q250" s="6"/>
      <c r="AA250" s="6"/>
      <c r="AB250" s="6"/>
    </row>
    <row r="251" spans="5:28">
      <c r="E251" s="6"/>
      <c r="F251" s="6"/>
      <c r="P251" s="6"/>
      <c r="Q251" s="6"/>
      <c r="AA251" s="6"/>
      <c r="AB251" s="6"/>
    </row>
    <row r="252" spans="5:28">
      <c r="E252" s="6"/>
      <c r="F252" s="6"/>
      <c r="P252" s="6"/>
      <c r="Q252" s="6"/>
      <c r="AA252" s="6"/>
      <c r="AB252" s="6"/>
    </row>
    <row r="253" spans="5:28">
      <c r="E253" s="6"/>
      <c r="F253" s="6"/>
      <c r="P253" s="6"/>
      <c r="Q253" s="6"/>
      <c r="AA253" s="6"/>
      <c r="AB253" s="6"/>
    </row>
    <row r="254" spans="5:28">
      <c r="E254" s="6"/>
      <c r="F254" s="6"/>
      <c r="P254" s="6"/>
      <c r="Q254" s="6"/>
      <c r="AA254" s="6"/>
      <c r="AB254" s="6"/>
    </row>
    <row r="255" spans="5:28">
      <c r="E255" s="6"/>
      <c r="F255" s="6"/>
      <c r="P255" s="6"/>
      <c r="Q255" s="6"/>
      <c r="AA255" s="6"/>
      <c r="AB255" s="6"/>
    </row>
    <row r="256" spans="5:28">
      <c r="E256" s="6"/>
      <c r="F256" s="6"/>
      <c r="P256" s="6"/>
      <c r="Q256" s="6"/>
      <c r="AA256" s="6"/>
      <c r="AB256" s="6"/>
    </row>
    <row r="257" spans="5:28">
      <c r="E257" s="6"/>
      <c r="F257" s="6"/>
      <c r="P257" s="6"/>
      <c r="Q257" s="6"/>
      <c r="AA257" s="6"/>
      <c r="AB257" s="6"/>
    </row>
    <row r="258" spans="5:28">
      <c r="E258" s="6"/>
      <c r="F258" s="6"/>
      <c r="P258" s="6"/>
      <c r="Q258" s="6"/>
      <c r="AA258" s="6"/>
      <c r="AB258" s="6"/>
    </row>
    <row r="259" spans="5:28">
      <c r="E259" s="6"/>
      <c r="F259" s="6"/>
      <c r="P259" s="6"/>
      <c r="Q259" s="6"/>
      <c r="AA259" s="6"/>
      <c r="AB259" s="6"/>
    </row>
    <row r="260" spans="5:28">
      <c r="E260" s="6"/>
      <c r="F260" s="6"/>
      <c r="P260" s="6"/>
      <c r="Q260" s="6"/>
      <c r="AA260" s="6"/>
      <c r="AB260" s="6"/>
    </row>
    <row r="261" spans="5:28">
      <c r="E261" s="6"/>
      <c r="F261" s="6"/>
      <c r="P261" s="6"/>
      <c r="Q261" s="6"/>
      <c r="AA261" s="6"/>
      <c r="AB261" s="6"/>
    </row>
    <row r="262" spans="5:28">
      <c r="E262" s="6"/>
      <c r="F262" s="6"/>
      <c r="P262" s="6"/>
      <c r="Q262" s="6"/>
      <c r="AA262" s="6"/>
      <c r="AB262" s="6"/>
    </row>
    <row r="263" spans="5:28">
      <c r="E263" s="6"/>
      <c r="F263" s="6"/>
      <c r="P263" s="6"/>
      <c r="Q263" s="6"/>
      <c r="AA263" s="6"/>
      <c r="AB263" s="6"/>
    </row>
    <row r="264" spans="5:28">
      <c r="E264" s="6"/>
      <c r="F264" s="6"/>
      <c r="P264" s="6"/>
      <c r="Q264" s="6"/>
      <c r="AA264" s="6"/>
      <c r="AB264" s="6"/>
    </row>
    <row r="265" spans="5:28">
      <c r="E265" s="6"/>
      <c r="F265" s="6"/>
      <c r="P265" s="6"/>
      <c r="Q265" s="6"/>
      <c r="AA265" s="6"/>
      <c r="AB265" s="6"/>
    </row>
    <row r="266" spans="5:28">
      <c r="E266" s="6"/>
      <c r="F266" s="6"/>
      <c r="P266" s="6"/>
      <c r="Q266" s="6"/>
      <c r="AA266" s="6"/>
      <c r="AB266" s="6"/>
    </row>
    <row r="267" spans="5:28">
      <c r="E267" s="6"/>
      <c r="F267" s="6"/>
      <c r="P267" s="6"/>
      <c r="Q267" s="6"/>
      <c r="AA267" s="6"/>
      <c r="AB267" s="6"/>
    </row>
    <row r="268" spans="5:28">
      <c r="E268" s="6"/>
      <c r="F268" s="6"/>
      <c r="P268" s="6"/>
      <c r="Q268" s="6"/>
      <c r="AA268" s="6"/>
      <c r="AB268" s="6"/>
    </row>
    <row r="269" spans="5:28">
      <c r="E269" s="6"/>
      <c r="F269" s="6"/>
      <c r="P269" s="6"/>
      <c r="Q269" s="6"/>
      <c r="AA269" s="6"/>
      <c r="AB269" s="6"/>
    </row>
    <row r="270" spans="5:28">
      <c r="E270" s="6"/>
      <c r="F270" s="6"/>
      <c r="P270" s="6"/>
      <c r="Q270" s="6"/>
      <c r="AA270" s="6"/>
      <c r="AB270" s="6"/>
    </row>
    <row r="271" spans="5:28">
      <c r="E271" s="6"/>
      <c r="F271" s="6"/>
      <c r="P271" s="6"/>
      <c r="Q271" s="6"/>
      <c r="AA271" s="6"/>
      <c r="AB271" s="6"/>
    </row>
    <row r="272" spans="5:28">
      <c r="E272" s="6"/>
      <c r="F272" s="6"/>
      <c r="P272" s="6"/>
      <c r="Q272" s="6"/>
      <c r="AA272" s="6"/>
      <c r="AB272" s="6"/>
    </row>
    <row r="273" spans="5:28">
      <c r="E273" s="6"/>
      <c r="F273" s="6"/>
      <c r="P273" s="6"/>
      <c r="Q273" s="6"/>
      <c r="AA273" s="6"/>
      <c r="AB273" s="6"/>
    </row>
    <row r="274" spans="5:28">
      <c r="E274" s="6"/>
      <c r="F274" s="6"/>
      <c r="P274" s="6"/>
      <c r="Q274" s="6"/>
      <c r="AA274" s="6"/>
      <c r="AB274" s="6"/>
    </row>
    <row r="275" spans="5:28">
      <c r="E275" s="6"/>
      <c r="F275" s="6"/>
      <c r="P275" s="6"/>
      <c r="Q275" s="6"/>
      <c r="AA275" s="6"/>
      <c r="AB275" s="6"/>
    </row>
    <row r="276" spans="5:28">
      <c r="E276" s="6"/>
      <c r="F276" s="6"/>
      <c r="P276" s="6"/>
      <c r="Q276" s="6"/>
      <c r="AA276" s="6"/>
      <c r="AB276" s="6"/>
    </row>
    <row r="277" spans="5:28">
      <c r="E277" s="6"/>
      <c r="F277" s="6"/>
      <c r="P277" s="6"/>
      <c r="Q277" s="6"/>
      <c r="AA277" s="6"/>
      <c r="AB277" s="6"/>
    </row>
    <row r="278" spans="5:28">
      <c r="E278" s="6"/>
      <c r="F278" s="6"/>
      <c r="P278" s="6"/>
      <c r="Q278" s="6"/>
      <c r="AA278" s="6"/>
      <c r="AB278" s="6"/>
    </row>
    <row r="279" spans="5:28">
      <c r="E279" s="6"/>
      <c r="F279" s="6"/>
      <c r="P279" s="6"/>
      <c r="Q279" s="6"/>
      <c r="AA279" s="6"/>
      <c r="AB279" s="6"/>
    </row>
    <row r="280" spans="5:28">
      <c r="E280" s="6"/>
      <c r="F280" s="6"/>
      <c r="P280" s="6"/>
      <c r="Q280" s="6"/>
      <c r="AA280" s="6"/>
      <c r="AB280" s="6"/>
    </row>
    <row r="281" spans="5:28">
      <c r="E281" s="6"/>
      <c r="F281" s="6"/>
      <c r="P281" s="6"/>
      <c r="Q281" s="6"/>
      <c r="AA281" s="6"/>
      <c r="AB281" s="6"/>
    </row>
    <row r="282" spans="5:28">
      <c r="E282" s="6"/>
      <c r="F282" s="6"/>
      <c r="P282" s="6"/>
      <c r="Q282" s="6"/>
      <c r="AA282" s="6"/>
      <c r="AB282" s="6"/>
    </row>
    <row r="283" spans="5:28">
      <c r="E283" s="6"/>
      <c r="F283" s="6"/>
      <c r="P283" s="6"/>
      <c r="Q283" s="6"/>
      <c r="AA283" s="6"/>
      <c r="AB283" s="6"/>
    </row>
    <row r="284" spans="5:28">
      <c r="E284" s="6"/>
      <c r="F284" s="6"/>
      <c r="P284" s="6"/>
      <c r="Q284" s="6"/>
      <c r="AA284" s="6"/>
      <c r="AB284" s="6"/>
    </row>
    <row r="285" spans="5:28">
      <c r="E285" s="6"/>
      <c r="F285" s="6"/>
      <c r="P285" s="6"/>
      <c r="Q285" s="6"/>
      <c r="AA285" s="6"/>
      <c r="AB285" s="6"/>
    </row>
    <row r="286" spans="5:28">
      <c r="E286" s="6"/>
      <c r="F286" s="6"/>
      <c r="P286" s="6"/>
      <c r="Q286" s="6"/>
      <c r="AA286" s="6"/>
      <c r="AB286" s="6"/>
    </row>
    <row r="287" spans="5:28">
      <c r="E287" s="6"/>
      <c r="F287" s="6"/>
      <c r="P287" s="6"/>
      <c r="Q287" s="6"/>
      <c r="AA287" s="6"/>
      <c r="AB287" s="6"/>
    </row>
    <row r="288" spans="5:28">
      <c r="E288" s="6"/>
      <c r="F288" s="6"/>
      <c r="P288" s="6"/>
      <c r="Q288" s="6"/>
      <c r="AA288" s="6"/>
      <c r="AB288" s="6"/>
    </row>
    <row r="289" spans="5:28">
      <c r="E289" s="6"/>
      <c r="F289" s="6"/>
      <c r="P289" s="6"/>
      <c r="Q289" s="6"/>
      <c r="AA289" s="6"/>
      <c r="AB289" s="6"/>
    </row>
    <row r="290" spans="5:28">
      <c r="E290" s="6"/>
      <c r="F290" s="6"/>
      <c r="P290" s="6"/>
      <c r="Q290" s="6"/>
      <c r="AA290" s="6"/>
      <c r="AB290" s="6"/>
    </row>
    <row r="291" spans="5:28">
      <c r="E291" s="6"/>
      <c r="F291" s="6"/>
      <c r="P291" s="6"/>
      <c r="Q291" s="6"/>
      <c r="AA291" s="6"/>
      <c r="AB291" s="6"/>
    </row>
    <row r="292" spans="5:28">
      <c r="E292" s="6"/>
      <c r="F292" s="6"/>
      <c r="P292" s="6"/>
      <c r="Q292" s="6"/>
      <c r="AA292" s="6"/>
      <c r="AB292" s="6"/>
    </row>
    <row r="293" spans="5:28">
      <c r="E293" s="6"/>
      <c r="F293" s="6"/>
      <c r="P293" s="6"/>
      <c r="Q293" s="6"/>
      <c r="AA293" s="6"/>
      <c r="AB293" s="6"/>
    </row>
    <row r="294" spans="5:28">
      <c r="E294" s="6"/>
      <c r="F294" s="6"/>
      <c r="P294" s="6"/>
      <c r="Q294" s="6"/>
      <c r="AA294" s="6"/>
      <c r="AB294" s="6"/>
    </row>
    <row r="295" spans="5:28">
      <c r="E295" s="6"/>
      <c r="F295" s="6"/>
      <c r="P295" s="6"/>
      <c r="Q295" s="6"/>
      <c r="AA295" s="6"/>
      <c r="AB295" s="6"/>
    </row>
    <row r="296" spans="5:28">
      <c r="E296" s="6"/>
      <c r="F296" s="6"/>
      <c r="P296" s="6"/>
      <c r="Q296" s="6"/>
      <c r="AA296" s="6"/>
      <c r="AB296" s="6"/>
    </row>
    <row r="297" spans="5:28">
      <c r="E297" s="6"/>
      <c r="F297" s="6"/>
      <c r="P297" s="6"/>
      <c r="Q297" s="6"/>
      <c r="AA297" s="6"/>
      <c r="AB297" s="6"/>
    </row>
    <row r="298" spans="5:28">
      <c r="E298" s="6"/>
      <c r="F298" s="6"/>
      <c r="P298" s="6"/>
      <c r="Q298" s="6"/>
      <c r="AA298" s="6"/>
      <c r="AB298" s="6"/>
    </row>
    <row r="299" spans="5:28">
      <c r="E299" s="6"/>
      <c r="F299" s="6"/>
      <c r="P299" s="6"/>
      <c r="Q299" s="6"/>
      <c r="AA299" s="6"/>
      <c r="AB299" s="6"/>
    </row>
    <row r="300" spans="5:28">
      <c r="E300" s="6"/>
      <c r="F300" s="6"/>
      <c r="P300" s="6"/>
      <c r="Q300" s="6"/>
      <c r="AA300" s="6"/>
      <c r="AB300" s="6"/>
    </row>
    <row r="301" spans="5:28">
      <c r="E301" s="6"/>
      <c r="F301" s="6"/>
      <c r="P301" s="6"/>
      <c r="Q301" s="6"/>
      <c r="AA301" s="6"/>
      <c r="AB301" s="6"/>
    </row>
    <row r="302" spans="5:28">
      <c r="E302" s="6"/>
      <c r="F302" s="6"/>
      <c r="P302" s="6"/>
      <c r="Q302" s="6"/>
      <c r="AA302" s="6"/>
      <c r="AB302" s="6"/>
    </row>
    <row r="303" spans="5:28">
      <c r="E303" s="6"/>
      <c r="F303" s="6"/>
      <c r="P303" s="6"/>
      <c r="Q303" s="6"/>
      <c r="AA303" s="6"/>
      <c r="AB303" s="6"/>
    </row>
    <row r="304" spans="5:28">
      <c r="E304" s="6"/>
      <c r="F304" s="6"/>
      <c r="P304" s="6"/>
      <c r="Q304" s="6"/>
      <c r="AA304" s="6"/>
      <c r="AB304" s="6"/>
    </row>
    <row r="305" spans="5:28">
      <c r="E305" s="6"/>
      <c r="F305" s="6"/>
      <c r="P305" s="6"/>
      <c r="Q305" s="6"/>
      <c r="AA305" s="6"/>
      <c r="AB305" s="6"/>
    </row>
    <row r="306" spans="5:28">
      <c r="E306" s="6"/>
      <c r="F306" s="6"/>
      <c r="P306" s="6"/>
      <c r="Q306" s="6"/>
      <c r="AA306" s="6"/>
      <c r="AB306" s="6"/>
    </row>
    <row r="307" spans="5:28">
      <c r="E307" s="6"/>
      <c r="F307" s="6"/>
      <c r="P307" s="6"/>
      <c r="Q307" s="6"/>
      <c r="AA307" s="6"/>
      <c r="AB307" s="6"/>
    </row>
    <row r="308" spans="5:28">
      <c r="E308" s="6"/>
      <c r="F308" s="6"/>
      <c r="P308" s="6"/>
      <c r="Q308" s="6"/>
      <c r="AA308" s="6"/>
      <c r="AB308" s="6"/>
    </row>
    <row r="309" spans="5:28">
      <c r="E309" s="6"/>
      <c r="F309" s="6"/>
      <c r="P309" s="6"/>
      <c r="Q309" s="6"/>
      <c r="AA309" s="6"/>
      <c r="AB309" s="6"/>
    </row>
    <row r="310" spans="5:28">
      <c r="E310" s="6"/>
      <c r="F310" s="6"/>
      <c r="P310" s="6"/>
      <c r="Q310" s="6"/>
      <c r="AA310" s="6"/>
      <c r="AB310" s="6"/>
    </row>
    <row r="311" spans="5:28">
      <c r="E311" s="6"/>
      <c r="F311" s="6"/>
      <c r="P311" s="6"/>
      <c r="Q311" s="6"/>
      <c r="AA311" s="6"/>
      <c r="AB311" s="6"/>
    </row>
    <row r="312" spans="5:28">
      <c r="E312" s="6"/>
      <c r="F312" s="6"/>
      <c r="P312" s="6"/>
      <c r="Q312" s="6"/>
      <c r="AA312" s="6"/>
      <c r="AB312" s="6"/>
    </row>
    <row r="313" spans="5:28">
      <c r="E313" s="6"/>
      <c r="F313" s="6"/>
      <c r="P313" s="6"/>
      <c r="Q313" s="6"/>
      <c r="AA313" s="6"/>
      <c r="AB313" s="6"/>
    </row>
    <row r="314" spans="5:28">
      <c r="E314" s="6"/>
      <c r="F314" s="6"/>
      <c r="P314" s="6"/>
      <c r="Q314" s="6"/>
      <c r="AA314" s="6"/>
      <c r="AB314" s="6"/>
    </row>
    <row r="315" spans="5:28">
      <c r="E315" s="6"/>
      <c r="F315" s="6"/>
      <c r="P315" s="6"/>
      <c r="Q315" s="6"/>
      <c r="AA315" s="6"/>
      <c r="AB315" s="6"/>
    </row>
    <row r="316" spans="5:28">
      <c r="E316" s="6"/>
      <c r="F316" s="6"/>
      <c r="P316" s="6"/>
      <c r="Q316" s="6"/>
      <c r="AA316" s="6"/>
      <c r="AB316" s="6"/>
    </row>
    <row r="317" spans="5:28">
      <c r="E317" s="6"/>
      <c r="F317" s="6"/>
      <c r="P317" s="6"/>
      <c r="Q317" s="6"/>
      <c r="AA317" s="6"/>
      <c r="AB317" s="6"/>
    </row>
    <row r="318" spans="5:28">
      <c r="E318" s="6"/>
      <c r="F318" s="6"/>
      <c r="P318" s="6"/>
      <c r="Q318" s="6"/>
      <c r="AA318" s="6"/>
      <c r="AB318" s="6"/>
    </row>
    <row r="319" spans="5:28">
      <c r="E319" s="6"/>
      <c r="F319" s="6"/>
      <c r="P319" s="6"/>
      <c r="Q319" s="6"/>
      <c r="AA319" s="6"/>
      <c r="AB319" s="6"/>
    </row>
    <row r="320" spans="5:28">
      <c r="E320" s="6"/>
      <c r="F320" s="6"/>
      <c r="P320" s="6"/>
      <c r="Q320" s="6"/>
      <c r="AA320" s="6"/>
      <c r="AB320" s="6"/>
    </row>
    <row r="321" spans="5:28">
      <c r="E321" s="6"/>
      <c r="F321" s="6"/>
      <c r="P321" s="6"/>
      <c r="Q321" s="6"/>
      <c r="AA321" s="6"/>
      <c r="AB321" s="6"/>
    </row>
    <row r="322" spans="5:28">
      <c r="E322" s="6"/>
      <c r="F322" s="6"/>
      <c r="P322" s="6"/>
      <c r="Q322" s="6"/>
      <c r="AA322" s="6"/>
      <c r="AB322" s="6"/>
    </row>
    <row r="323" spans="5:28">
      <c r="E323" s="6"/>
      <c r="F323" s="6"/>
      <c r="P323" s="6"/>
      <c r="Q323" s="6"/>
      <c r="AA323" s="6"/>
      <c r="AB323" s="6"/>
    </row>
    <row r="324" spans="5:28">
      <c r="E324" s="6"/>
      <c r="F324" s="6"/>
      <c r="P324" s="6"/>
      <c r="Q324" s="6"/>
      <c r="AA324" s="6"/>
      <c r="AB324" s="6"/>
    </row>
    <row r="325" spans="5:28">
      <c r="E325" s="6"/>
      <c r="F325" s="6"/>
      <c r="P325" s="6"/>
      <c r="Q325" s="6"/>
      <c r="AA325" s="6"/>
      <c r="AB325" s="6"/>
    </row>
    <row r="326" spans="5:28">
      <c r="E326" s="6"/>
      <c r="F326" s="6"/>
      <c r="P326" s="6"/>
      <c r="Q326" s="6"/>
      <c r="AA326" s="6"/>
      <c r="AB326" s="6"/>
    </row>
    <row r="327" spans="5:28">
      <c r="E327" s="6"/>
      <c r="F327" s="6"/>
      <c r="P327" s="6"/>
      <c r="Q327" s="6"/>
      <c r="AA327" s="6"/>
      <c r="AB327" s="6"/>
    </row>
    <row r="328" spans="5:28">
      <c r="E328" s="6"/>
      <c r="F328" s="6"/>
      <c r="P328" s="6"/>
      <c r="Q328" s="6"/>
      <c r="AA328" s="6"/>
      <c r="AB328" s="6"/>
    </row>
    <row r="329" spans="5:28">
      <c r="E329" s="6"/>
      <c r="F329" s="6"/>
      <c r="P329" s="6"/>
      <c r="Q329" s="6"/>
      <c r="AA329" s="6"/>
      <c r="AB329" s="6"/>
    </row>
    <row r="330" spans="5:28">
      <c r="E330" s="6"/>
      <c r="F330" s="6"/>
      <c r="P330" s="6"/>
      <c r="Q330" s="6"/>
      <c r="AA330" s="6"/>
      <c r="AB330" s="6"/>
    </row>
    <row r="331" spans="5:28">
      <c r="E331" s="6"/>
      <c r="F331" s="6"/>
      <c r="P331" s="6"/>
      <c r="Q331" s="6"/>
      <c r="AA331" s="6"/>
      <c r="AB331" s="6"/>
    </row>
    <row r="332" spans="5:28">
      <c r="E332" s="6"/>
      <c r="F332" s="6"/>
      <c r="P332" s="6"/>
      <c r="Q332" s="6"/>
      <c r="AA332" s="6"/>
      <c r="AB332" s="6"/>
    </row>
    <row r="333" spans="5:28">
      <c r="E333" s="6"/>
      <c r="F333" s="6"/>
      <c r="P333" s="6"/>
      <c r="Q333" s="6"/>
      <c r="AA333" s="6"/>
      <c r="AB333" s="6"/>
    </row>
    <row r="334" spans="5:28">
      <c r="E334" s="6"/>
      <c r="F334" s="6"/>
      <c r="P334" s="6"/>
      <c r="Q334" s="6"/>
      <c r="AA334" s="6"/>
      <c r="AB334" s="6"/>
    </row>
    <row r="335" spans="5:28">
      <c r="E335" s="6"/>
      <c r="F335" s="6"/>
      <c r="P335" s="6"/>
      <c r="Q335" s="6"/>
      <c r="AA335" s="6"/>
      <c r="AB335" s="6"/>
    </row>
    <row r="336" spans="5:28">
      <c r="E336" s="6"/>
      <c r="F336" s="6"/>
      <c r="P336" s="6"/>
      <c r="Q336" s="6"/>
      <c r="AA336" s="6"/>
      <c r="AB336" s="6"/>
    </row>
    <row r="337" spans="5:28">
      <c r="E337" s="6"/>
      <c r="F337" s="6"/>
      <c r="P337" s="6"/>
      <c r="Q337" s="6"/>
      <c r="AA337" s="6"/>
      <c r="AB337" s="6"/>
    </row>
    <row r="338" spans="5:28">
      <c r="E338" s="6"/>
      <c r="F338" s="6"/>
      <c r="P338" s="6"/>
      <c r="Q338" s="6"/>
      <c r="AA338" s="6"/>
      <c r="AB338" s="6"/>
    </row>
    <row r="339" spans="5:28">
      <c r="E339" s="6"/>
      <c r="F339" s="6"/>
      <c r="P339" s="6"/>
      <c r="Q339" s="6"/>
      <c r="AA339" s="6"/>
      <c r="AB339" s="6"/>
    </row>
    <row r="340" spans="5:28">
      <c r="E340" s="6"/>
      <c r="F340" s="6"/>
      <c r="P340" s="6"/>
      <c r="Q340" s="6"/>
      <c r="AA340" s="6"/>
      <c r="AB340" s="6"/>
    </row>
    <row r="341" spans="5:28">
      <c r="E341" s="6"/>
      <c r="F341" s="6"/>
      <c r="P341" s="6"/>
      <c r="Q341" s="6"/>
      <c r="AA341" s="6"/>
      <c r="AB341" s="6"/>
    </row>
    <row r="342" spans="5:28">
      <c r="E342" s="6"/>
      <c r="F342" s="6"/>
      <c r="P342" s="6"/>
      <c r="Q342" s="6"/>
      <c r="AA342" s="6"/>
      <c r="AB342" s="6"/>
    </row>
    <row r="343" spans="5:28">
      <c r="E343" s="6"/>
      <c r="F343" s="6"/>
      <c r="P343" s="6"/>
      <c r="Q343" s="6"/>
      <c r="AA343" s="6"/>
      <c r="AB343" s="6"/>
    </row>
    <row r="344" spans="5:28">
      <c r="E344" s="6"/>
      <c r="F344" s="6"/>
      <c r="P344" s="6"/>
      <c r="Q344" s="6"/>
      <c r="AA344" s="6"/>
      <c r="AB344" s="6"/>
    </row>
    <row r="345" spans="5:28">
      <c r="E345" s="6"/>
      <c r="F345" s="6"/>
      <c r="P345" s="6"/>
      <c r="Q345" s="6"/>
      <c r="AA345" s="6"/>
      <c r="AB345" s="6"/>
    </row>
    <row r="346" spans="5:28">
      <c r="E346" s="6"/>
      <c r="F346" s="6"/>
      <c r="P346" s="6"/>
      <c r="Q346" s="6"/>
      <c r="AA346" s="6"/>
      <c r="AB346" s="6"/>
    </row>
    <row r="347" spans="5:28">
      <c r="E347" s="6"/>
      <c r="F347" s="6"/>
      <c r="P347" s="6"/>
      <c r="Q347" s="6"/>
      <c r="AA347" s="6"/>
      <c r="AB347" s="6"/>
    </row>
    <row r="348" spans="5:28">
      <c r="E348" s="6"/>
      <c r="F348" s="6"/>
      <c r="P348" s="6"/>
      <c r="Q348" s="6"/>
      <c r="AA348" s="6"/>
      <c r="AB348" s="6"/>
    </row>
    <row r="349" spans="5:28">
      <c r="E349" s="6"/>
      <c r="F349" s="6"/>
      <c r="P349" s="6"/>
      <c r="Q349" s="6"/>
      <c r="AA349" s="6"/>
      <c r="AB349" s="6"/>
    </row>
    <row r="350" spans="5:28">
      <c r="E350" s="6"/>
      <c r="F350" s="6"/>
      <c r="P350" s="6"/>
      <c r="Q350" s="6"/>
      <c r="AA350" s="6"/>
      <c r="AB350" s="6"/>
    </row>
    <row r="351" spans="5:28">
      <c r="E351" s="6"/>
      <c r="F351" s="6"/>
      <c r="P351" s="6"/>
      <c r="Q351" s="6"/>
      <c r="AA351" s="6"/>
      <c r="AB351" s="6"/>
    </row>
    <row r="352" spans="5:28">
      <c r="E352" s="6"/>
      <c r="F352" s="6"/>
      <c r="P352" s="6"/>
      <c r="Q352" s="6"/>
      <c r="AA352" s="6"/>
      <c r="AB352" s="6"/>
    </row>
    <row r="353" spans="5:28">
      <c r="E353" s="6"/>
      <c r="F353" s="6"/>
      <c r="P353" s="6"/>
      <c r="Q353" s="6"/>
      <c r="AA353" s="6"/>
      <c r="AB353" s="6"/>
    </row>
    <row r="354" spans="5:28">
      <c r="E354" s="6"/>
      <c r="F354" s="6"/>
      <c r="P354" s="6"/>
      <c r="Q354" s="6"/>
      <c r="AA354" s="6"/>
      <c r="AB354" s="6"/>
    </row>
    <row r="355" spans="5:28">
      <c r="E355" s="6"/>
      <c r="F355" s="6"/>
      <c r="P355" s="6"/>
      <c r="Q355" s="6"/>
      <c r="AA355" s="6"/>
      <c r="AB355" s="6"/>
    </row>
    <row r="356" spans="5:28">
      <c r="E356" s="6"/>
      <c r="F356" s="6"/>
      <c r="P356" s="6"/>
      <c r="Q356" s="6"/>
      <c r="AA356" s="6"/>
      <c r="AB356" s="6"/>
    </row>
    <row r="357" spans="5:28">
      <c r="E357" s="6"/>
      <c r="F357" s="6"/>
      <c r="P357" s="6"/>
      <c r="Q357" s="6"/>
      <c r="AA357" s="6"/>
      <c r="AB357" s="6"/>
    </row>
    <row r="358" spans="5:28">
      <c r="E358" s="6"/>
      <c r="F358" s="6"/>
      <c r="P358" s="6"/>
      <c r="Q358" s="6"/>
      <c r="AA358" s="6"/>
      <c r="AB358" s="6"/>
    </row>
    <row r="359" spans="5:28">
      <c r="E359" s="6"/>
      <c r="F359" s="6"/>
      <c r="P359" s="6"/>
      <c r="Q359" s="6"/>
      <c r="AA359" s="6"/>
      <c r="AB359" s="6"/>
    </row>
    <row r="360" spans="5:28">
      <c r="E360" s="6"/>
      <c r="F360" s="6"/>
      <c r="P360" s="6"/>
      <c r="Q360" s="6"/>
      <c r="AA360" s="6"/>
      <c r="AB360" s="6"/>
    </row>
    <row r="361" spans="5:28">
      <c r="E361" s="6"/>
      <c r="F361" s="6"/>
      <c r="P361" s="6"/>
      <c r="Q361" s="6"/>
      <c r="AA361" s="6"/>
      <c r="AB361" s="6"/>
    </row>
    <row r="362" spans="5:28">
      <c r="E362" s="6"/>
      <c r="F362" s="6"/>
      <c r="P362" s="6"/>
      <c r="Q362" s="6"/>
      <c r="AA362" s="6"/>
      <c r="AB362" s="6"/>
    </row>
    <row r="363" spans="5:28">
      <c r="E363" s="6"/>
      <c r="F363" s="6"/>
      <c r="P363" s="6"/>
      <c r="Q363" s="6"/>
      <c r="AA363" s="6"/>
      <c r="AB363" s="6"/>
    </row>
    <row r="364" spans="5:28">
      <c r="E364" s="6"/>
      <c r="F364" s="6"/>
      <c r="P364" s="6"/>
      <c r="Q364" s="6"/>
      <c r="AA364" s="6"/>
      <c r="AB364" s="6"/>
    </row>
    <row r="365" spans="5:28">
      <c r="E365" s="6"/>
      <c r="F365" s="6"/>
      <c r="P365" s="6"/>
      <c r="Q365" s="6"/>
      <c r="AA365" s="6"/>
      <c r="AB365" s="6"/>
    </row>
    <row r="366" spans="5:28">
      <c r="E366" s="6"/>
      <c r="F366" s="6"/>
      <c r="P366" s="6"/>
      <c r="Q366" s="6"/>
      <c r="AA366" s="6"/>
      <c r="AB366" s="6"/>
    </row>
    <row r="367" spans="5:28">
      <c r="E367" s="6"/>
      <c r="F367" s="6"/>
      <c r="P367" s="6"/>
      <c r="Q367" s="6"/>
      <c r="AA367" s="6"/>
      <c r="AB367" s="6"/>
    </row>
    <row r="368" spans="5:28">
      <c r="E368" s="6"/>
      <c r="F368" s="6"/>
      <c r="P368" s="6"/>
      <c r="Q368" s="6"/>
      <c r="AA368" s="6"/>
      <c r="AB368" s="6"/>
    </row>
    <row r="369" spans="5:28">
      <c r="E369" s="6"/>
      <c r="F369" s="6"/>
      <c r="P369" s="6"/>
      <c r="Q369" s="6"/>
      <c r="AA369" s="6"/>
      <c r="AB369" s="6"/>
    </row>
    <row r="370" spans="5:28">
      <c r="E370" s="6"/>
      <c r="F370" s="6"/>
      <c r="P370" s="6"/>
      <c r="Q370" s="6"/>
      <c r="AA370" s="6"/>
      <c r="AB370" s="6"/>
    </row>
    <row r="371" spans="5:28">
      <c r="E371" s="6"/>
      <c r="F371" s="6"/>
      <c r="P371" s="6"/>
      <c r="Q371" s="6"/>
      <c r="AA371" s="6"/>
      <c r="AB371" s="6"/>
    </row>
    <row r="372" spans="5:28">
      <c r="E372" s="6"/>
      <c r="F372" s="6"/>
      <c r="P372" s="6"/>
      <c r="Q372" s="6"/>
      <c r="AA372" s="6"/>
      <c r="AB372" s="6"/>
    </row>
    <row r="373" spans="5:28">
      <c r="E373" s="6"/>
      <c r="F373" s="6"/>
      <c r="P373" s="6"/>
      <c r="Q373" s="6"/>
      <c r="AA373" s="6"/>
      <c r="AB373" s="6"/>
    </row>
    <row r="374" spans="5:28">
      <c r="E374" s="6"/>
      <c r="F374" s="6"/>
      <c r="P374" s="6"/>
      <c r="Q374" s="6"/>
      <c r="AA374" s="6"/>
      <c r="AB374" s="6"/>
    </row>
    <row r="375" spans="5:28">
      <c r="E375" s="6"/>
      <c r="F375" s="6"/>
      <c r="P375" s="6"/>
      <c r="Q375" s="6"/>
      <c r="AA375" s="6"/>
      <c r="AB375" s="6"/>
    </row>
    <row r="376" spans="5:28">
      <c r="E376" s="6"/>
      <c r="F376" s="6"/>
      <c r="P376" s="6"/>
      <c r="Q376" s="6"/>
      <c r="AA376" s="6"/>
      <c r="AB376" s="6"/>
    </row>
    <row r="377" spans="5:28">
      <c r="E377" s="6"/>
      <c r="F377" s="6"/>
      <c r="P377" s="6"/>
      <c r="Q377" s="6"/>
      <c r="AA377" s="6"/>
      <c r="AB377" s="6"/>
    </row>
    <row r="378" spans="5:28">
      <c r="E378" s="6"/>
      <c r="F378" s="6"/>
      <c r="P378" s="6"/>
      <c r="Q378" s="6"/>
      <c r="AA378" s="6"/>
      <c r="AB378" s="6"/>
    </row>
    <row r="379" spans="5:28">
      <c r="E379" s="6"/>
      <c r="F379" s="6"/>
      <c r="P379" s="6"/>
      <c r="Q379" s="6"/>
      <c r="AA379" s="6"/>
      <c r="AB379" s="6"/>
    </row>
    <row r="380" spans="5:28">
      <c r="E380" s="6"/>
      <c r="F380" s="6"/>
      <c r="P380" s="6"/>
      <c r="Q380" s="6"/>
      <c r="AA380" s="6"/>
      <c r="AB380" s="6"/>
    </row>
    <row r="381" spans="5:28">
      <c r="E381" s="6"/>
      <c r="F381" s="6"/>
      <c r="P381" s="6"/>
      <c r="Q381" s="6"/>
      <c r="AA381" s="6"/>
      <c r="AB381" s="6"/>
    </row>
    <row r="382" spans="5:28">
      <c r="E382" s="6"/>
      <c r="F382" s="6"/>
      <c r="P382" s="6"/>
      <c r="Q382" s="6"/>
      <c r="AA382" s="6"/>
      <c r="AB382" s="6"/>
    </row>
    <row r="383" spans="5:28">
      <c r="E383" s="6"/>
      <c r="F383" s="6"/>
      <c r="P383" s="6"/>
      <c r="Q383" s="6"/>
      <c r="AA383" s="6"/>
      <c r="AB383" s="6"/>
    </row>
    <row r="384" spans="5:28">
      <c r="E384" s="6"/>
      <c r="F384" s="6"/>
      <c r="P384" s="6"/>
      <c r="Q384" s="6"/>
      <c r="AA384" s="6"/>
      <c r="AB384" s="6"/>
    </row>
    <row r="385" spans="5:28">
      <c r="E385" s="6"/>
      <c r="F385" s="6"/>
      <c r="P385" s="6"/>
      <c r="Q385" s="6"/>
      <c r="AA385" s="6"/>
      <c r="AB385" s="6"/>
    </row>
    <row r="386" spans="5:28">
      <c r="E386" s="6"/>
      <c r="F386" s="6"/>
      <c r="P386" s="6"/>
      <c r="Q386" s="6"/>
      <c r="AA386" s="6"/>
      <c r="AB386" s="6"/>
    </row>
    <row r="387" spans="5:28">
      <c r="E387" s="6"/>
      <c r="F387" s="6"/>
      <c r="P387" s="6"/>
      <c r="Q387" s="6"/>
      <c r="AA387" s="6"/>
      <c r="AB387" s="6"/>
    </row>
    <row r="388" spans="5:28">
      <c r="E388" s="6"/>
      <c r="F388" s="6"/>
      <c r="P388" s="6"/>
      <c r="Q388" s="6"/>
      <c r="AA388" s="6"/>
      <c r="AB388" s="6"/>
    </row>
    <row r="389" spans="5:28">
      <c r="E389" s="6"/>
      <c r="F389" s="6"/>
      <c r="P389" s="6"/>
      <c r="Q389" s="6"/>
      <c r="AA389" s="6"/>
      <c r="AB389" s="6"/>
    </row>
    <row r="390" spans="5:28">
      <c r="E390" s="6"/>
      <c r="F390" s="6"/>
      <c r="P390" s="6"/>
      <c r="Q390" s="6"/>
      <c r="AA390" s="6"/>
      <c r="AB390" s="6"/>
    </row>
    <row r="391" spans="5:28">
      <c r="E391" s="6"/>
      <c r="F391" s="6"/>
      <c r="P391" s="6"/>
      <c r="Q391" s="6"/>
      <c r="AA391" s="6"/>
      <c r="AB391" s="6"/>
    </row>
    <row r="392" spans="5:28">
      <c r="E392" s="6"/>
      <c r="F392" s="6"/>
      <c r="P392" s="6"/>
      <c r="Q392" s="6"/>
      <c r="AA392" s="6"/>
      <c r="AB392" s="6"/>
    </row>
    <row r="393" spans="5:28">
      <c r="E393" s="6"/>
      <c r="F393" s="6"/>
      <c r="P393" s="6"/>
      <c r="Q393" s="6"/>
      <c r="AA393" s="6"/>
      <c r="AB393" s="6"/>
    </row>
    <row r="394" spans="5:28">
      <c r="E394" s="6"/>
      <c r="F394" s="6"/>
      <c r="P394" s="6"/>
      <c r="Q394" s="6"/>
      <c r="AA394" s="6"/>
      <c r="AB394" s="6"/>
    </row>
    <row r="395" spans="5:28">
      <c r="E395" s="6"/>
      <c r="F395" s="6"/>
      <c r="P395" s="6"/>
      <c r="Q395" s="6"/>
      <c r="AA395" s="6"/>
      <c r="AB395" s="6"/>
    </row>
    <row r="396" spans="5:28">
      <c r="E396" s="6"/>
      <c r="F396" s="6"/>
      <c r="P396" s="6"/>
      <c r="Q396" s="6"/>
      <c r="AA396" s="6"/>
      <c r="AB396" s="6"/>
    </row>
    <row r="397" spans="5:28">
      <c r="E397" s="6"/>
      <c r="F397" s="6"/>
      <c r="P397" s="6"/>
      <c r="Q397" s="6"/>
      <c r="AA397" s="6"/>
      <c r="AB397" s="6"/>
    </row>
    <row r="398" spans="5:28">
      <c r="E398" s="6"/>
      <c r="F398" s="6"/>
      <c r="P398" s="6"/>
      <c r="Q398" s="6"/>
      <c r="AA398" s="6"/>
      <c r="AB398" s="6"/>
    </row>
    <row r="399" spans="5:28">
      <c r="E399" s="6"/>
      <c r="F399" s="6"/>
      <c r="P399" s="6"/>
      <c r="Q399" s="6"/>
      <c r="AA399" s="6"/>
      <c r="AB399" s="6"/>
    </row>
    <row r="400" spans="5:28">
      <c r="E400" s="6"/>
      <c r="F400" s="6"/>
      <c r="P400" s="6"/>
      <c r="Q400" s="6"/>
      <c r="AA400" s="6"/>
      <c r="AB400" s="6"/>
    </row>
    <row r="401" spans="5:28">
      <c r="E401" s="6"/>
      <c r="F401" s="6"/>
      <c r="P401" s="6"/>
      <c r="Q401" s="6"/>
      <c r="AA401" s="6"/>
      <c r="AB401" s="6"/>
    </row>
    <row r="402" spans="5:28">
      <c r="E402" s="6"/>
      <c r="F402" s="6"/>
      <c r="P402" s="6"/>
      <c r="Q402" s="6"/>
      <c r="AA402" s="6"/>
      <c r="AB402" s="6"/>
    </row>
    <row r="403" spans="5:28">
      <c r="E403" s="6"/>
      <c r="F403" s="6"/>
      <c r="P403" s="6"/>
      <c r="Q403" s="6"/>
      <c r="AA403" s="6"/>
      <c r="AB403" s="6"/>
    </row>
    <row r="404" spans="5:28">
      <c r="E404" s="6"/>
      <c r="F404" s="6"/>
      <c r="P404" s="6"/>
      <c r="Q404" s="6"/>
      <c r="AA404" s="6"/>
      <c r="AB404" s="6"/>
    </row>
    <row r="405" spans="5:28">
      <c r="E405" s="6"/>
      <c r="F405" s="6"/>
      <c r="P405" s="6"/>
      <c r="Q405" s="6"/>
      <c r="AA405" s="6"/>
      <c r="AB405" s="6"/>
    </row>
    <row r="406" spans="5:28">
      <c r="E406" s="6"/>
      <c r="F406" s="6"/>
      <c r="P406" s="6"/>
      <c r="Q406" s="6"/>
      <c r="AA406" s="6"/>
      <c r="AB406" s="6"/>
    </row>
    <row r="407" spans="5:28">
      <c r="E407" s="6"/>
      <c r="F407" s="6"/>
      <c r="P407" s="6"/>
      <c r="Q407" s="6"/>
      <c r="AA407" s="6"/>
      <c r="AB407" s="6"/>
    </row>
    <row r="408" spans="5:28">
      <c r="E408" s="6"/>
      <c r="F408" s="6"/>
      <c r="P408" s="6"/>
      <c r="Q408" s="6"/>
      <c r="AA408" s="6"/>
      <c r="AB408" s="6"/>
    </row>
    <row r="409" spans="5:28">
      <c r="E409" s="6"/>
      <c r="F409" s="6"/>
      <c r="P409" s="6"/>
      <c r="Q409" s="6"/>
      <c r="AA409" s="6"/>
      <c r="AB409" s="6"/>
    </row>
    <row r="410" spans="5:28">
      <c r="E410" s="6"/>
      <c r="F410" s="6"/>
      <c r="P410" s="6"/>
      <c r="Q410" s="6"/>
      <c r="AA410" s="6"/>
      <c r="AB410" s="6"/>
    </row>
    <row r="411" spans="5:28">
      <c r="E411" s="6"/>
      <c r="F411" s="6"/>
      <c r="P411" s="6"/>
      <c r="Q411" s="6"/>
      <c r="AA411" s="6"/>
      <c r="AB411" s="6"/>
    </row>
    <row r="412" spans="5:28">
      <c r="E412" s="6"/>
      <c r="F412" s="6"/>
      <c r="P412" s="6"/>
      <c r="Q412" s="6"/>
      <c r="AA412" s="6"/>
      <c r="AB412" s="6"/>
    </row>
    <row r="413" spans="5:28">
      <c r="E413" s="6"/>
      <c r="F413" s="6"/>
      <c r="P413" s="6"/>
      <c r="Q413" s="6"/>
      <c r="AA413" s="6"/>
      <c r="AB413" s="6"/>
    </row>
    <row r="414" spans="5:28">
      <c r="E414" s="6"/>
      <c r="F414" s="6"/>
      <c r="P414" s="6"/>
      <c r="Q414" s="6"/>
      <c r="AA414" s="6"/>
      <c r="AB414" s="6"/>
    </row>
    <row r="415" spans="5:28">
      <c r="E415" s="6"/>
      <c r="F415" s="6"/>
      <c r="P415" s="6"/>
      <c r="Q415" s="6"/>
      <c r="AA415" s="6"/>
      <c r="AB415" s="6"/>
    </row>
    <row r="416" spans="5:28">
      <c r="E416" s="6"/>
      <c r="F416" s="6"/>
      <c r="P416" s="6"/>
      <c r="Q416" s="6"/>
      <c r="AA416" s="6"/>
      <c r="AB416" s="6"/>
    </row>
    <row r="417" spans="5:28">
      <c r="E417" s="6"/>
      <c r="F417" s="6"/>
      <c r="P417" s="6"/>
      <c r="Q417" s="6"/>
      <c r="AA417" s="6"/>
      <c r="AB417" s="6"/>
    </row>
    <row r="418" spans="5:28">
      <c r="E418" s="6"/>
      <c r="F418" s="6"/>
      <c r="P418" s="6"/>
      <c r="Q418" s="6"/>
      <c r="AA418" s="6"/>
      <c r="AB418" s="6"/>
    </row>
    <row r="419" spans="5:28">
      <c r="E419" s="6"/>
      <c r="F419" s="6"/>
      <c r="P419" s="6"/>
      <c r="Q419" s="6"/>
      <c r="AA419" s="6"/>
      <c r="AB419" s="6"/>
    </row>
    <row r="420" spans="5:28">
      <c r="E420" s="6"/>
      <c r="F420" s="6"/>
      <c r="P420" s="6"/>
      <c r="Q420" s="6"/>
      <c r="AA420" s="6"/>
      <c r="AB420" s="6"/>
    </row>
    <row r="421" spans="5:28">
      <c r="E421" s="6"/>
      <c r="F421" s="6"/>
      <c r="P421" s="6"/>
      <c r="Q421" s="6"/>
      <c r="AA421" s="6"/>
      <c r="AB421" s="6"/>
    </row>
    <row r="422" spans="5:28">
      <c r="E422" s="6"/>
      <c r="F422" s="6"/>
      <c r="P422" s="6"/>
      <c r="Q422" s="6"/>
      <c r="AA422" s="6"/>
      <c r="AB422" s="6"/>
    </row>
    <row r="423" spans="5:28">
      <c r="E423" s="6"/>
      <c r="F423" s="6"/>
      <c r="P423" s="6"/>
      <c r="Q423" s="6"/>
      <c r="AA423" s="6"/>
      <c r="AB423" s="6"/>
    </row>
    <row r="424" spans="5:28">
      <c r="E424" s="6"/>
      <c r="F424" s="6"/>
      <c r="P424" s="6"/>
      <c r="Q424" s="6"/>
      <c r="AA424" s="6"/>
      <c r="AB424" s="6"/>
    </row>
    <row r="425" spans="5:28">
      <c r="E425" s="6"/>
      <c r="F425" s="6"/>
      <c r="P425" s="6"/>
      <c r="Q425" s="6"/>
      <c r="AA425" s="6"/>
      <c r="AB425" s="6"/>
    </row>
    <row r="426" spans="5:28">
      <c r="E426" s="6"/>
      <c r="F426" s="6"/>
      <c r="P426" s="6"/>
      <c r="Q426" s="6"/>
      <c r="AA426" s="6"/>
      <c r="AB426" s="6"/>
    </row>
    <row r="427" spans="5:28">
      <c r="E427" s="6"/>
      <c r="F427" s="6"/>
      <c r="P427" s="6"/>
      <c r="Q427" s="6"/>
      <c r="AA427" s="6"/>
      <c r="AB427" s="6"/>
    </row>
    <row r="428" spans="5:28">
      <c r="E428" s="6"/>
      <c r="F428" s="6"/>
      <c r="P428" s="6"/>
      <c r="Q428" s="6"/>
      <c r="AA428" s="6"/>
      <c r="AB428" s="6"/>
    </row>
    <row r="429" spans="5:28">
      <c r="E429" s="6"/>
      <c r="F429" s="6"/>
      <c r="P429" s="6"/>
      <c r="Q429" s="6"/>
      <c r="AA429" s="6"/>
      <c r="AB429" s="6"/>
    </row>
    <row r="430" spans="5:28">
      <c r="E430" s="6"/>
      <c r="F430" s="6"/>
      <c r="P430" s="6"/>
      <c r="Q430" s="6"/>
      <c r="AA430" s="6"/>
      <c r="AB430" s="6"/>
    </row>
    <row r="431" spans="5:28">
      <c r="E431" s="6"/>
      <c r="F431" s="6"/>
      <c r="P431" s="6"/>
      <c r="Q431" s="6"/>
      <c r="AA431" s="6"/>
      <c r="AB431" s="6"/>
    </row>
    <row r="432" spans="5:28">
      <c r="E432" s="6"/>
      <c r="F432" s="6"/>
      <c r="P432" s="6"/>
      <c r="Q432" s="6"/>
      <c r="AA432" s="6"/>
      <c r="AB432" s="6"/>
    </row>
    <row r="433" spans="5:28">
      <c r="E433" s="6"/>
      <c r="F433" s="6"/>
      <c r="P433" s="6"/>
      <c r="Q433" s="6"/>
      <c r="AA433" s="6"/>
      <c r="AB433" s="6"/>
    </row>
    <row r="434" spans="5:28">
      <c r="E434" s="6"/>
      <c r="F434" s="6"/>
      <c r="P434" s="6"/>
      <c r="Q434" s="6"/>
      <c r="AA434" s="6"/>
      <c r="AB434" s="6"/>
    </row>
    <row r="435" spans="5:28">
      <c r="E435" s="6"/>
      <c r="F435" s="6"/>
      <c r="P435" s="6"/>
      <c r="Q435" s="6"/>
      <c r="AA435" s="6"/>
      <c r="AB435" s="6"/>
    </row>
    <row r="436" spans="5:28">
      <c r="E436" s="6"/>
      <c r="F436" s="6"/>
      <c r="P436" s="6"/>
      <c r="Q436" s="6"/>
      <c r="AA436" s="6"/>
      <c r="AB436" s="6"/>
    </row>
    <row r="437" spans="5:28">
      <c r="E437" s="6"/>
      <c r="F437" s="6"/>
      <c r="P437" s="6"/>
      <c r="Q437" s="6"/>
      <c r="AA437" s="6"/>
      <c r="AB437" s="6"/>
    </row>
    <row r="438" spans="5:28">
      <c r="E438" s="6"/>
      <c r="F438" s="6"/>
      <c r="P438" s="6"/>
      <c r="Q438" s="6"/>
      <c r="AA438" s="6"/>
      <c r="AB438" s="6"/>
    </row>
    <row r="439" spans="5:28">
      <c r="E439" s="6"/>
      <c r="F439" s="6"/>
      <c r="P439" s="6"/>
      <c r="Q439" s="6"/>
      <c r="AA439" s="6"/>
      <c r="AB439" s="6"/>
    </row>
    <row r="440" spans="5:28">
      <c r="E440" s="6"/>
      <c r="F440" s="6"/>
      <c r="P440" s="6"/>
      <c r="Q440" s="6"/>
      <c r="AA440" s="6"/>
      <c r="AB440" s="6"/>
    </row>
    <row r="441" spans="5:28">
      <c r="E441" s="6"/>
      <c r="F441" s="6"/>
      <c r="P441" s="6"/>
      <c r="Q441" s="6"/>
      <c r="AA441" s="6"/>
      <c r="AB441" s="6"/>
    </row>
    <row r="442" spans="5:28">
      <c r="E442" s="6"/>
      <c r="F442" s="6"/>
      <c r="P442" s="6"/>
      <c r="Q442" s="6"/>
      <c r="AA442" s="6"/>
      <c r="AB442" s="6"/>
    </row>
    <row r="443" spans="5:28">
      <c r="E443" s="6"/>
      <c r="F443" s="6"/>
      <c r="P443" s="6"/>
      <c r="Q443" s="6"/>
      <c r="AA443" s="6"/>
      <c r="AB443" s="6"/>
    </row>
    <row r="444" spans="5:28">
      <c r="E444" s="6"/>
      <c r="F444" s="6"/>
      <c r="P444" s="6"/>
      <c r="Q444" s="6"/>
      <c r="AA444" s="6"/>
      <c r="AB444" s="6"/>
    </row>
    <row r="445" spans="5:28">
      <c r="E445" s="6"/>
      <c r="F445" s="6"/>
      <c r="P445" s="6"/>
      <c r="Q445" s="6"/>
      <c r="AA445" s="6"/>
      <c r="AB445" s="6"/>
    </row>
    <row r="446" spans="5:28">
      <c r="E446" s="6"/>
      <c r="F446" s="6"/>
      <c r="P446" s="6"/>
      <c r="Q446" s="6"/>
      <c r="AA446" s="6"/>
      <c r="AB446" s="6"/>
    </row>
    <row r="447" spans="5:28">
      <c r="E447" s="6"/>
      <c r="F447" s="6"/>
      <c r="P447" s="6"/>
      <c r="Q447" s="6"/>
      <c r="AA447" s="6"/>
      <c r="AB447" s="6"/>
    </row>
    <row r="448" spans="5:28">
      <c r="E448" s="6"/>
      <c r="F448" s="6"/>
      <c r="P448" s="6"/>
      <c r="Q448" s="6"/>
      <c r="AA448" s="6"/>
      <c r="AB448" s="6"/>
    </row>
    <row r="449" spans="5:28">
      <c r="E449" s="6"/>
      <c r="F449" s="6"/>
      <c r="P449" s="6"/>
      <c r="Q449" s="6"/>
      <c r="AA449" s="6"/>
      <c r="AB449" s="6"/>
    </row>
    <row r="450" spans="5:28">
      <c r="E450" s="6"/>
      <c r="F450" s="6"/>
      <c r="P450" s="6"/>
      <c r="Q450" s="6"/>
      <c r="AA450" s="6"/>
      <c r="AB450" s="6"/>
    </row>
    <row r="451" spans="5:28">
      <c r="E451" s="6"/>
      <c r="F451" s="6"/>
      <c r="P451" s="6"/>
      <c r="Q451" s="6"/>
      <c r="AA451" s="6"/>
      <c r="AB451" s="6"/>
    </row>
    <row r="452" spans="5:28">
      <c r="E452" s="6"/>
      <c r="F452" s="6"/>
      <c r="P452" s="6"/>
      <c r="Q452" s="6"/>
      <c r="AA452" s="6"/>
      <c r="AB452" s="6"/>
    </row>
    <row r="453" spans="5:28">
      <c r="E453" s="6"/>
      <c r="F453" s="6"/>
      <c r="P453" s="6"/>
      <c r="Q453" s="6"/>
      <c r="AA453" s="6"/>
      <c r="AB453" s="6"/>
    </row>
    <row r="454" spans="5:28">
      <c r="E454" s="6"/>
      <c r="F454" s="6"/>
      <c r="P454" s="6"/>
      <c r="Q454" s="6"/>
      <c r="AA454" s="6"/>
      <c r="AB454" s="6"/>
    </row>
    <row r="455" spans="5:28">
      <c r="E455" s="6"/>
      <c r="F455" s="6"/>
      <c r="P455" s="6"/>
      <c r="Q455" s="6"/>
      <c r="AA455" s="6"/>
      <c r="AB455" s="6"/>
    </row>
    <row r="456" spans="5:28">
      <c r="E456" s="6"/>
      <c r="F456" s="6"/>
      <c r="P456" s="6"/>
      <c r="Q456" s="6"/>
      <c r="AA456" s="6"/>
      <c r="AB456" s="6"/>
    </row>
    <row r="457" spans="5:28">
      <c r="E457" s="6"/>
      <c r="F457" s="6"/>
      <c r="P457" s="6"/>
      <c r="Q457" s="6"/>
      <c r="AA457" s="6"/>
      <c r="AB457" s="6"/>
    </row>
    <row r="458" spans="5:28">
      <c r="E458" s="6"/>
      <c r="F458" s="6"/>
      <c r="P458" s="6"/>
      <c r="Q458" s="6"/>
      <c r="AA458" s="6"/>
      <c r="AB458" s="6"/>
    </row>
    <row r="459" spans="5:28">
      <c r="E459" s="6"/>
      <c r="F459" s="6"/>
      <c r="P459" s="6"/>
      <c r="Q459" s="6"/>
      <c r="AA459" s="6"/>
      <c r="AB459" s="6"/>
    </row>
    <row r="460" spans="5:28">
      <c r="E460" s="6"/>
      <c r="F460" s="6"/>
      <c r="P460" s="6"/>
      <c r="Q460" s="6"/>
      <c r="AA460" s="6"/>
      <c r="AB460" s="6"/>
    </row>
    <row r="461" spans="5:28">
      <c r="E461" s="6"/>
      <c r="F461" s="6"/>
      <c r="P461" s="6"/>
      <c r="Q461" s="6"/>
      <c r="AA461" s="6"/>
      <c r="AB461" s="6"/>
    </row>
    <row r="462" spans="5:28">
      <c r="E462" s="6"/>
      <c r="F462" s="6"/>
      <c r="P462" s="6"/>
      <c r="Q462" s="6"/>
      <c r="AA462" s="6"/>
      <c r="AB462" s="6"/>
    </row>
    <row r="463" spans="5:28">
      <c r="E463" s="6"/>
      <c r="F463" s="6"/>
      <c r="P463" s="6"/>
      <c r="Q463" s="6"/>
      <c r="AA463" s="6"/>
      <c r="AB463" s="6"/>
    </row>
    <row r="464" spans="5:28">
      <c r="E464" s="6"/>
      <c r="F464" s="6"/>
      <c r="P464" s="6"/>
      <c r="Q464" s="6"/>
      <c r="AA464" s="6"/>
      <c r="AB464" s="6"/>
    </row>
    <row r="465" spans="5:28">
      <c r="E465" s="6"/>
      <c r="F465" s="6"/>
      <c r="P465" s="6"/>
      <c r="Q465" s="6"/>
      <c r="AA465" s="6"/>
      <c r="AB465" s="6"/>
    </row>
    <row r="466" spans="5:28">
      <c r="E466" s="6"/>
      <c r="F466" s="6"/>
      <c r="P466" s="6"/>
      <c r="Q466" s="6"/>
      <c r="AA466" s="6"/>
      <c r="AB466" s="6"/>
    </row>
    <row r="467" spans="5:28">
      <c r="E467" s="6"/>
      <c r="F467" s="6"/>
      <c r="P467" s="6"/>
      <c r="Q467" s="6"/>
      <c r="AA467" s="6"/>
      <c r="AB467" s="6"/>
    </row>
    <row r="468" spans="5:28">
      <c r="E468" s="6"/>
      <c r="F468" s="6"/>
      <c r="P468" s="6"/>
      <c r="Q468" s="6"/>
      <c r="AA468" s="6"/>
      <c r="AB468" s="6"/>
    </row>
    <row r="469" spans="5:28">
      <c r="E469" s="6"/>
      <c r="F469" s="6"/>
      <c r="P469" s="6"/>
      <c r="Q469" s="6"/>
      <c r="AA469" s="6"/>
      <c r="AB469" s="6"/>
    </row>
    <row r="470" spans="5:28">
      <c r="E470" s="6"/>
      <c r="F470" s="6"/>
      <c r="P470" s="6"/>
      <c r="Q470" s="6"/>
      <c r="AA470" s="6"/>
      <c r="AB470" s="6"/>
    </row>
    <row r="471" spans="5:28">
      <c r="E471" s="6"/>
      <c r="F471" s="6"/>
      <c r="P471" s="6"/>
      <c r="Q471" s="6"/>
      <c r="AA471" s="6"/>
      <c r="AB471" s="6"/>
    </row>
    <row r="472" spans="5:28">
      <c r="E472" s="6"/>
      <c r="F472" s="6"/>
      <c r="P472" s="6"/>
      <c r="Q472" s="6"/>
      <c r="AA472" s="6"/>
      <c r="AB472" s="6"/>
    </row>
    <row r="473" spans="5:28">
      <c r="E473" s="6"/>
      <c r="F473" s="6"/>
      <c r="P473" s="6"/>
      <c r="Q473" s="6"/>
      <c r="AA473" s="6"/>
      <c r="AB473" s="6"/>
    </row>
    <row r="474" spans="5:28">
      <c r="E474" s="6"/>
      <c r="F474" s="6"/>
      <c r="P474" s="6"/>
      <c r="Q474" s="6"/>
      <c r="AA474" s="6"/>
      <c r="AB474" s="6"/>
    </row>
    <row r="475" spans="5:28">
      <c r="E475" s="6"/>
      <c r="F475" s="6"/>
      <c r="P475" s="6"/>
      <c r="Q475" s="6"/>
      <c r="AA475" s="6"/>
      <c r="AB475" s="6"/>
    </row>
    <row r="476" spans="5:28">
      <c r="E476" s="6"/>
      <c r="F476" s="6"/>
      <c r="P476" s="6"/>
      <c r="Q476" s="6"/>
      <c r="AA476" s="6"/>
      <c r="AB476" s="6"/>
    </row>
    <row r="477" spans="5:28">
      <c r="E477" s="6"/>
      <c r="F477" s="6"/>
      <c r="P477" s="6"/>
      <c r="Q477" s="6"/>
      <c r="AA477" s="6"/>
      <c r="AB477" s="6"/>
    </row>
    <row r="478" spans="5:28">
      <c r="E478" s="6"/>
      <c r="F478" s="6"/>
      <c r="P478" s="6"/>
      <c r="Q478" s="6"/>
      <c r="AA478" s="6"/>
      <c r="AB478" s="6"/>
    </row>
    <row r="479" spans="5:28">
      <c r="E479" s="6"/>
      <c r="F479" s="6"/>
      <c r="P479" s="6"/>
      <c r="Q479" s="6"/>
      <c r="AA479" s="6"/>
      <c r="AB479" s="6"/>
    </row>
    <row r="480" spans="5:28">
      <c r="E480" s="6"/>
      <c r="F480" s="6"/>
      <c r="P480" s="6"/>
      <c r="Q480" s="6"/>
      <c r="AA480" s="6"/>
      <c r="AB480" s="6"/>
    </row>
    <row r="481" spans="5:28">
      <c r="E481" s="6"/>
      <c r="F481" s="6"/>
      <c r="P481" s="6"/>
      <c r="Q481" s="6"/>
      <c r="AA481" s="6"/>
      <c r="AB481" s="6"/>
    </row>
    <row r="482" spans="5:28">
      <c r="E482" s="6"/>
      <c r="F482" s="6"/>
      <c r="P482" s="6"/>
      <c r="Q482" s="6"/>
      <c r="AA482" s="6"/>
      <c r="AB482" s="6"/>
    </row>
    <row r="483" spans="5:28">
      <c r="E483" s="6"/>
      <c r="F483" s="6"/>
      <c r="P483" s="6"/>
      <c r="Q483" s="6"/>
      <c r="AA483" s="6"/>
      <c r="AB483" s="6"/>
    </row>
    <row r="484" spans="5:28">
      <c r="E484" s="6"/>
      <c r="F484" s="6"/>
      <c r="P484" s="6"/>
      <c r="Q484" s="6"/>
      <c r="AA484" s="6"/>
      <c r="AB484" s="6"/>
    </row>
    <row r="485" spans="5:28">
      <c r="E485" s="6"/>
      <c r="F485" s="6"/>
      <c r="P485" s="6"/>
      <c r="Q485" s="6"/>
      <c r="AA485" s="6"/>
      <c r="AB485" s="6"/>
    </row>
    <row r="486" spans="5:28">
      <c r="E486" s="6"/>
      <c r="F486" s="6"/>
      <c r="P486" s="6"/>
      <c r="Q486" s="6"/>
      <c r="AA486" s="6"/>
      <c r="AB486" s="6"/>
    </row>
    <row r="487" spans="5:28">
      <c r="E487" s="6"/>
      <c r="F487" s="6"/>
      <c r="P487" s="6"/>
      <c r="Q487" s="6"/>
      <c r="AA487" s="6"/>
      <c r="AB487" s="6"/>
    </row>
    <row r="488" spans="5:28">
      <c r="E488" s="6"/>
      <c r="F488" s="6"/>
      <c r="P488" s="6"/>
      <c r="Q488" s="6"/>
      <c r="AA488" s="6"/>
      <c r="AB488" s="6"/>
    </row>
    <row r="489" spans="5:28">
      <c r="E489" s="6"/>
      <c r="F489" s="6"/>
      <c r="P489" s="6"/>
      <c r="Q489" s="6"/>
      <c r="AA489" s="6"/>
      <c r="AB489" s="6"/>
    </row>
    <row r="490" spans="5:28">
      <c r="E490" s="6"/>
      <c r="F490" s="6"/>
      <c r="P490" s="6"/>
      <c r="Q490" s="6"/>
      <c r="AA490" s="6"/>
      <c r="AB490" s="6"/>
    </row>
    <row r="491" spans="5:28">
      <c r="E491" s="6"/>
      <c r="F491" s="6"/>
      <c r="P491" s="6"/>
      <c r="Q491" s="6"/>
      <c r="AA491" s="6"/>
      <c r="AB491" s="6"/>
    </row>
    <row r="492" spans="5:28">
      <c r="E492" s="6"/>
      <c r="F492" s="6"/>
      <c r="P492" s="6"/>
      <c r="Q492" s="6"/>
      <c r="AA492" s="6"/>
      <c r="AB492" s="6"/>
    </row>
    <row r="493" spans="5:28">
      <c r="E493" s="6"/>
      <c r="F493" s="6"/>
      <c r="P493" s="6"/>
      <c r="Q493" s="6"/>
      <c r="AA493" s="6"/>
      <c r="AB493" s="6"/>
    </row>
    <row r="494" spans="5:28">
      <c r="E494" s="6"/>
      <c r="F494" s="6"/>
      <c r="P494" s="6"/>
      <c r="Q494" s="6"/>
      <c r="AA494" s="6"/>
      <c r="AB494" s="6"/>
    </row>
    <row r="495" spans="5:28">
      <c r="E495" s="6"/>
      <c r="F495" s="6"/>
      <c r="P495" s="6"/>
      <c r="Q495" s="6"/>
      <c r="AA495" s="6"/>
      <c r="AB495" s="6"/>
    </row>
    <row r="496" spans="5:28">
      <c r="E496" s="6"/>
      <c r="F496" s="6"/>
      <c r="P496" s="6"/>
      <c r="Q496" s="6"/>
      <c r="AA496" s="6"/>
      <c r="AB496" s="6"/>
    </row>
    <row r="497" spans="5:28">
      <c r="E497" s="6"/>
      <c r="F497" s="6"/>
      <c r="P497" s="6"/>
      <c r="Q497" s="6"/>
      <c r="AA497" s="6"/>
      <c r="AB497" s="6"/>
    </row>
    <row r="498" spans="5:28">
      <c r="E498" s="6"/>
      <c r="F498" s="6"/>
      <c r="P498" s="6"/>
      <c r="Q498" s="6"/>
      <c r="AA498" s="6"/>
      <c r="AB498" s="6"/>
    </row>
    <row r="499" spans="5:28">
      <c r="E499" s="6"/>
      <c r="F499" s="6"/>
      <c r="P499" s="6"/>
      <c r="Q499" s="6"/>
      <c r="AA499" s="6"/>
      <c r="AB499" s="6"/>
    </row>
    <row r="500" spans="5:28">
      <c r="E500" s="6"/>
      <c r="F500" s="6"/>
      <c r="P500" s="6"/>
      <c r="Q500" s="6"/>
      <c r="AA500" s="6"/>
      <c r="AB500" s="6"/>
    </row>
    <row r="501" spans="5:28">
      <c r="E501" s="6"/>
      <c r="F501" s="6"/>
      <c r="P501" s="6"/>
      <c r="Q501" s="6"/>
      <c r="AA501" s="6"/>
      <c r="AB501" s="6"/>
    </row>
    <row r="502" spans="5:28">
      <c r="E502" s="6"/>
      <c r="F502" s="6"/>
      <c r="P502" s="6"/>
      <c r="Q502" s="6"/>
      <c r="AA502" s="6"/>
      <c r="AB502" s="6"/>
    </row>
    <row r="503" spans="5:28">
      <c r="E503" s="6"/>
      <c r="F503" s="6"/>
      <c r="P503" s="6"/>
      <c r="Q503" s="6"/>
      <c r="AA503" s="6"/>
      <c r="AB503" s="6"/>
    </row>
    <row r="504" spans="5:28">
      <c r="E504" s="6"/>
      <c r="F504" s="6"/>
      <c r="P504" s="6"/>
      <c r="Q504" s="6"/>
      <c r="AA504" s="6"/>
      <c r="AB504" s="6"/>
    </row>
    <row r="505" spans="5:28">
      <c r="E505" s="6"/>
      <c r="F505" s="6"/>
      <c r="P505" s="6"/>
      <c r="Q505" s="6"/>
      <c r="AA505" s="6"/>
      <c r="AB505" s="6"/>
    </row>
    <row r="506" spans="5:28">
      <c r="E506" s="6"/>
      <c r="F506" s="6"/>
      <c r="P506" s="6"/>
      <c r="Q506" s="6"/>
      <c r="AA506" s="6"/>
      <c r="AB506" s="6"/>
    </row>
    <row r="507" spans="5:28">
      <c r="E507" s="6"/>
      <c r="F507" s="6"/>
      <c r="P507" s="6"/>
      <c r="Q507" s="6"/>
      <c r="AA507" s="6"/>
      <c r="AB507" s="6"/>
    </row>
    <row r="508" spans="5:28">
      <c r="E508" s="6"/>
      <c r="F508" s="6"/>
      <c r="P508" s="6"/>
      <c r="Q508" s="6"/>
      <c r="AA508" s="6"/>
      <c r="AB508" s="6"/>
    </row>
    <row r="509" spans="5:28">
      <c r="E509" s="6"/>
      <c r="F509" s="6"/>
      <c r="P509" s="6"/>
      <c r="Q509" s="6"/>
      <c r="AA509" s="6"/>
      <c r="AB509" s="6"/>
    </row>
    <row r="510" spans="5:28">
      <c r="E510" s="6"/>
      <c r="F510" s="6"/>
      <c r="P510" s="6"/>
      <c r="Q510" s="6"/>
      <c r="AA510" s="6"/>
      <c r="AB510" s="6"/>
    </row>
    <row r="511" spans="5:28">
      <c r="E511" s="6"/>
      <c r="F511" s="6"/>
      <c r="P511" s="6"/>
      <c r="Q511" s="6"/>
      <c r="AA511" s="6"/>
      <c r="AB511" s="6"/>
    </row>
    <row r="512" spans="5:28">
      <c r="E512" s="6"/>
      <c r="F512" s="6"/>
      <c r="P512" s="6"/>
      <c r="Q512" s="6"/>
      <c r="AA512" s="6"/>
      <c r="AB512" s="6"/>
    </row>
    <row r="513" spans="5:28">
      <c r="E513" s="6"/>
      <c r="F513" s="6"/>
      <c r="P513" s="6"/>
      <c r="Q513" s="6"/>
      <c r="AA513" s="6"/>
      <c r="AB513" s="6"/>
    </row>
    <row r="514" spans="5:28">
      <c r="E514" s="6"/>
      <c r="F514" s="6"/>
      <c r="P514" s="6"/>
      <c r="Q514" s="6"/>
      <c r="AA514" s="6"/>
      <c r="AB514" s="6"/>
    </row>
    <row r="515" spans="5:28">
      <c r="E515" s="6"/>
      <c r="F515" s="6"/>
      <c r="P515" s="6"/>
      <c r="Q515" s="6"/>
      <c r="AA515" s="6"/>
      <c r="AB515" s="6"/>
    </row>
    <row r="516" spans="5:28">
      <c r="E516" s="6"/>
      <c r="F516" s="6"/>
      <c r="P516" s="6"/>
      <c r="Q516" s="6"/>
      <c r="AA516" s="6"/>
      <c r="AB516" s="6"/>
    </row>
    <row r="517" spans="5:28">
      <c r="E517" s="6"/>
      <c r="F517" s="6"/>
      <c r="P517" s="6"/>
      <c r="Q517" s="6"/>
      <c r="AA517" s="6"/>
      <c r="AB517" s="6"/>
    </row>
    <row r="518" spans="5:28">
      <c r="E518" s="6"/>
      <c r="F518" s="6"/>
      <c r="P518" s="6"/>
      <c r="Q518" s="6"/>
      <c r="AA518" s="6"/>
      <c r="AB518" s="6"/>
    </row>
    <row r="519" spans="5:28">
      <c r="E519" s="6"/>
      <c r="F519" s="6"/>
      <c r="P519" s="6"/>
      <c r="Q519" s="6"/>
      <c r="AA519" s="6"/>
      <c r="AB519" s="6"/>
    </row>
    <row r="520" spans="5:28">
      <c r="E520" s="6"/>
      <c r="F520" s="6"/>
      <c r="P520" s="6"/>
      <c r="Q520" s="6"/>
      <c r="AA520" s="6"/>
      <c r="AB520" s="6"/>
    </row>
    <row r="521" spans="5:28">
      <c r="E521" s="6"/>
      <c r="F521" s="6"/>
      <c r="P521" s="6"/>
      <c r="Q521" s="6"/>
      <c r="AA521" s="6"/>
      <c r="AB521" s="6"/>
    </row>
    <row r="522" spans="5:28">
      <c r="E522" s="6"/>
      <c r="F522" s="6"/>
      <c r="P522" s="6"/>
      <c r="Q522" s="6"/>
      <c r="AA522" s="6"/>
      <c r="AB522" s="6"/>
    </row>
    <row r="523" spans="5:28">
      <c r="E523" s="6"/>
      <c r="F523" s="6"/>
      <c r="P523" s="6"/>
      <c r="Q523" s="6"/>
      <c r="AA523" s="6"/>
      <c r="AB523" s="6"/>
    </row>
    <row r="524" spans="5:28">
      <c r="E524" s="6"/>
      <c r="F524" s="6"/>
      <c r="P524" s="6"/>
      <c r="Q524" s="6"/>
      <c r="AA524" s="6"/>
      <c r="AB524" s="6"/>
    </row>
    <row r="525" spans="5:28">
      <c r="E525" s="6"/>
      <c r="F525" s="6"/>
      <c r="P525" s="6"/>
      <c r="Q525" s="6"/>
      <c r="AA525" s="6"/>
      <c r="AB525" s="6"/>
    </row>
    <row r="526" spans="5:28">
      <c r="E526" s="6"/>
      <c r="F526" s="6"/>
      <c r="P526" s="6"/>
      <c r="Q526" s="6"/>
      <c r="AA526" s="6"/>
      <c r="AB526" s="6"/>
    </row>
    <row r="527" spans="5:28">
      <c r="E527" s="6"/>
      <c r="F527" s="6"/>
      <c r="P527" s="6"/>
      <c r="Q527" s="6"/>
      <c r="AA527" s="6"/>
      <c r="AB527" s="6"/>
    </row>
    <row r="528" spans="5:28">
      <c r="E528" s="6"/>
      <c r="F528" s="6"/>
      <c r="P528" s="6"/>
      <c r="Q528" s="6"/>
      <c r="AA528" s="6"/>
      <c r="AB528" s="6"/>
    </row>
    <row r="529" spans="5:28">
      <c r="E529" s="6"/>
      <c r="F529" s="6"/>
      <c r="P529" s="6"/>
      <c r="Q529" s="6"/>
      <c r="AA529" s="6"/>
      <c r="AB529" s="6"/>
    </row>
    <row r="530" spans="5:28">
      <c r="E530" s="6"/>
      <c r="F530" s="6"/>
      <c r="P530" s="6"/>
      <c r="Q530" s="6"/>
      <c r="AA530" s="6"/>
      <c r="AB530" s="6"/>
    </row>
    <row r="531" spans="5:28">
      <c r="E531" s="6"/>
      <c r="F531" s="6"/>
      <c r="P531" s="6"/>
      <c r="Q531" s="6"/>
      <c r="AA531" s="6"/>
      <c r="AB531" s="6"/>
    </row>
    <row r="532" spans="5:28">
      <c r="E532" s="6"/>
      <c r="F532" s="6"/>
      <c r="P532" s="6"/>
      <c r="Q532" s="6"/>
      <c r="AA532" s="6"/>
      <c r="AB532" s="6"/>
    </row>
    <row r="533" spans="5:28">
      <c r="E533" s="6"/>
      <c r="F533" s="6"/>
      <c r="P533" s="6"/>
      <c r="Q533" s="6"/>
      <c r="AA533" s="6"/>
      <c r="AB533" s="6"/>
    </row>
    <row r="534" spans="5:28">
      <c r="E534" s="6"/>
      <c r="F534" s="6"/>
      <c r="P534" s="6"/>
      <c r="Q534" s="6"/>
      <c r="AA534" s="6"/>
      <c r="AB534" s="6"/>
    </row>
    <row r="535" spans="5:28">
      <c r="E535" s="6"/>
      <c r="F535" s="6"/>
      <c r="P535" s="6"/>
      <c r="Q535" s="6"/>
      <c r="AA535" s="6"/>
      <c r="AB535" s="6"/>
    </row>
    <row r="536" spans="5:28">
      <c r="E536" s="6"/>
      <c r="F536" s="6"/>
      <c r="P536" s="6"/>
      <c r="Q536" s="6"/>
      <c r="AA536" s="6"/>
      <c r="AB536" s="6"/>
    </row>
    <row r="537" spans="5:28">
      <c r="E537" s="6"/>
      <c r="F537" s="6"/>
      <c r="P537" s="6"/>
      <c r="Q537" s="6"/>
      <c r="AA537" s="6"/>
      <c r="AB537" s="6"/>
    </row>
    <row r="538" spans="5:28">
      <c r="E538" s="6"/>
      <c r="F538" s="6"/>
      <c r="P538" s="6"/>
      <c r="Q538" s="6"/>
      <c r="AA538" s="6"/>
      <c r="AB538" s="6"/>
    </row>
    <row r="539" spans="5:28">
      <c r="E539" s="6"/>
      <c r="F539" s="6"/>
      <c r="P539" s="6"/>
      <c r="Q539" s="6"/>
      <c r="AA539" s="6"/>
      <c r="AB539" s="6"/>
    </row>
    <row r="540" spans="5:28">
      <c r="E540" s="6"/>
      <c r="F540" s="6"/>
      <c r="P540" s="6"/>
      <c r="Q540" s="6"/>
      <c r="AA540" s="6"/>
      <c r="AB540" s="6"/>
    </row>
    <row r="541" spans="5:28">
      <c r="E541" s="6"/>
      <c r="F541" s="6"/>
      <c r="P541" s="6"/>
      <c r="Q541" s="6"/>
      <c r="AA541" s="6"/>
      <c r="AB541" s="6"/>
    </row>
    <row r="542" spans="5:28">
      <c r="E542" s="6"/>
      <c r="F542" s="6"/>
      <c r="P542" s="6"/>
      <c r="Q542" s="6"/>
      <c r="AA542" s="6"/>
      <c r="AB542" s="6"/>
    </row>
    <row r="543" spans="5:28">
      <c r="E543" s="6"/>
      <c r="F543" s="6"/>
      <c r="P543" s="6"/>
      <c r="Q543" s="6"/>
      <c r="AA543" s="6"/>
      <c r="AB543" s="6"/>
    </row>
    <row r="544" spans="5:28">
      <c r="E544" s="6"/>
      <c r="F544" s="6"/>
      <c r="P544" s="6"/>
      <c r="Q544" s="6"/>
      <c r="AA544" s="6"/>
      <c r="AB544" s="6"/>
    </row>
    <row r="545" spans="5:28">
      <c r="E545" s="6"/>
      <c r="F545" s="6"/>
      <c r="P545" s="6"/>
      <c r="Q545" s="6"/>
      <c r="AA545" s="6"/>
      <c r="AB545" s="6"/>
    </row>
    <row r="546" spans="5:28">
      <c r="E546" s="6"/>
      <c r="F546" s="6"/>
      <c r="P546" s="6"/>
      <c r="Q546" s="6"/>
      <c r="AA546" s="6"/>
      <c r="AB546" s="6"/>
    </row>
    <row r="547" spans="5:28">
      <c r="E547" s="6"/>
      <c r="F547" s="6"/>
      <c r="P547" s="6"/>
      <c r="Q547" s="6"/>
      <c r="AA547" s="6"/>
      <c r="AB547" s="6"/>
    </row>
    <row r="548" spans="5:28">
      <c r="E548" s="6"/>
      <c r="F548" s="6"/>
      <c r="P548" s="6"/>
      <c r="Q548" s="6"/>
      <c r="AA548" s="6"/>
      <c r="AB548" s="6"/>
    </row>
    <row r="549" spans="5:28">
      <c r="E549" s="6"/>
      <c r="F549" s="6"/>
      <c r="P549" s="6"/>
      <c r="Q549" s="6"/>
      <c r="AA549" s="6"/>
      <c r="AB549" s="6"/>
    </row>
    <row r="550" spans="5:28">
      <c r="E550" s="6"/>
      <c r="F550" s="6"/>
      <c r="P550" s="6"/>
      <c r="Q550" s="6"/>
      <c r="AA550" s="6"/>
      <c r="AB550" s="6"/>
    </row>
    <row r="551" spans="5:28">
      <c r="E551" s="6"/>
      <c r="F551" s="6"/>
      <c r="P551" s="6"/>
      <c r="Q551" s="6"/>
      <c r="AA551" s="6"/>
      <c r="AB551" s="6"/>
    </row>
    <row r="552" spans="5:28">
      <c r="E552" s="6"/>
      <c r="F552" s="6"/>
      <c r="P552" s="6"/>
      <c r="Q552" s="6"/>
      <c r="AA552" s="6"/>
      <c r="AB552" s="6"/>
    </row>
    <row r="553" spans="5:28">
      <c r="E553" s="6"/>
      <c r="F553" s="6"/>
      <c r="P553" s="6"/>
      <c r="Q553" s="6"/>
      <c r="AA553" s="6"/>
      <c r="AB553" s="6"/>
    </row>
    <row r="554" spans="5:28">
      <c r="E554" s="6"/>
      <c r="F554" s="6"/>
      <c r="P554" s="6"/>
      <c r="Q554" s="6"/>
      <c r="AA554" s="6"/>
      <c r="AB554" s="6"/>
    </row>
    <row r="555" spans="5:28">
      <c r="E555" s="6"/>
      <c r="F555" s="6"/>
      <c r="P555" s="6"/>
      <c r="Q555" s="6"/>
      <c r="AA555" s="6"/>
      <c r="AB555" s="6"/>
    </row>
    <row r="556" spans="5:28">
      <c r="E556" s="6"/>
      <c r="F556" s="6"/>
      <c r="P556" s="6"/>
      <c r="Q556" s="6"/>
      <c r="AA556" s="6"/>
      <c r="AB556" s="6"/>
    </row>
    <row r="557" spans="5:28">
      <c r="E557" s="6"/>
      <c r="F557" s="6"/>
      <c r="P557" s="6"/>
      <c r="Q557" s="6"/>
      <c r="AA557" s="6"/>
      <c r="AB557" s="6"/>
    </row>
    <row r="558" spans="5:28">
      <c r="E558" s="6"/>
      <c r="F558" s="6"/>
      <c r="P558" s="6"/>
      <c r="Q558" s="6"/>
      <c r="AA558" s="6"/>
      <c r="AB558" s="6"/>
    </row>
    <row r="559" spans="5:28">
      <c r="E559" s="6"/>
      <c r="F559" s="6"/>
      <c r="P559" s="6"/>
      <c r="Q559" s="6"/>
      <c r="AA559" s="6"/>
      <c r="AB559" s="6"/>
    </row>
    <row r="560" spans="5:28">
      <c r="E560" s="6"/>
      <c r="F560" s="6"/>
      <c r="P560" s="6"/>
      <c r="Q560" s="6"/>
      <c r="AA560" s="6"/>
      <c r="AB560" s="6"/>
    </row>
    <row r="561" spans="5:28">
      <c r="E561" s="6"/>
      <c r="F561" s="6"/>
      <c r="P561" s="6"/>
      <c r="Q561" s="6"/>
      <c r="AA561" s="6"/>
      <c r="AB561" s="6"/>
    </row>
    <row r="562" spans="5:28">
      <c r="E562" s="6"/>
      <c r="F562" s="6"/>
      <c r="P562" s="6"/>
      <c r="Q562" s="6"/>
      <c r="AA562" s="6"/>
      <c r="AB562" s="6"/>
    </row>
    <row r="563" spans="5:28">
      <c r="E563" s="6"/>
      <c r="F563" s="6"/>
      <c r="P563" s="6"/>
      <c r="Q563" s="6"/>
      <c r="AA563" s="6"/>
      <c r="AB563" s="6"/>
    </row>
    <row r="564" spans="5:28">
      <c r="E564" s="6"/>
      <c r="F564" s="6"/>
      <c r="P564" s="6"/>
      <c r="Q564" s="6"/>
      <c r="AA564" s="6"/>
      <c r="AB564" s="6"/>
    </row>
    <row r="565" spans="5:28">
      <c r="E565" s="6"/>
      <c r="F565" s="6"/>
      <c r="P565" s="6"/>
      <c r="Q565" s="6"/>
      <c r="AA565" s="6"/>
      <c r="AB565" s="6"/>
    </row>
    <row r="566" spans="5:28">
      <c r="E566" s="6"/>
      <c r="F566" s="6"/>
      <c r="P566" s="6"/>
      <c r="Q566" s="6"/>
      <c r="AA566" s="6"/>
      <c r="AB566" s="6"/>
    </row>
    <row r="567" spans="5:28">
      <c r="E567" s="6"/>
      <c r="F567" s="6"/>
      <c r="P567" s="6"/>
      <c r="Q567" s="6"/>
      <c r="AA567" s="6"/>
      <c r="AB567" s="6"/>
    </row>
    <row r="568" spans="5:28">
      <c r="E568" s="6"/>
      <c r="F568" s="6"/>
      <c r="P568" s="6"/>
      <c r="Q568" s="6"/>
      <c r="AA568" s="6"/>
      <c r="AB568" s="6"/>
    </row>
    <row r="569" spans="5:28">
      <c r="E569" s="6"/>
      <c r="F569" s="6"/>
      <c r="P569" s="6"/>
      <c r="Q569" s="6"/>
      <c r="AA569" s="6"/>
      <c r="AB569" s="6"/>
    </row>
    <row r="570" spans="5:28">
      <c r="E570" s="6"/>
      <c r="F570" s="6"/>
      <c r="P570" s="6"/>
      <c r="Q570" s="6"/>
      <c r="AA570" s="6"/>
      <c r="AB570" s="6"/>
    </row>
    <row r="571" spans="5:28">
      <c r="E571" s="6"/>
      <c r="F571" s="6"/>
      <c r="P571" s="6"/>
      <c r="Q571" s="6"/>
      <c r="AA571" s="6"/>
      <c r="AB571" s="6"/>
    </row>
    <row r="572" spans="5:28">
      <c r="E572" s="6"/>
      <c r="F572" s="6"/>
      <c r="P572" s="6"/>
      <c r="Q572" s="6"/>
      <c r="AA572" s="6"/>
      <c r="AB572" s="6"/>
    </row>
    <row r="573" spans="5:28">
      <c r="E573" s="6"/>
      <c r="F573" s="6"/>
      <c r="P573" s="6"/>
      <c r="Q573" s="6"/>
      <c r="AA573" s="6"/>
      <c r="AB573" s="6"/>
    </row>
    <row r="574" spans="5:28">
      <c r="E574" s="6"/>
      <c r="F574" s="6"/>
      <c r="P574" s="6"/>
      <c r="Q574" s="6"/>
      <c r="AA574" s="6"/>
      <c r="AB574" s="6"/>
    </row>
    <row r="575" spans="5:28">
      <c r="E575" s="6"/>
      <c r="F575" s="6"/>
      <c r="P575" s="6"/>
      <c r="Q575" s="6"/>
      <c r="AA575" s="6"/>
      <c r="AB575" s="6"/>
    </row>
    <row r="576" spans="5:28">
      <c r="E576" s="6"/>
      <c r="F576" s="6"/>
      <c r="P576" s="6"/>
      <c r="Q576" s="6"/>
      <c r="AA576" s="6"/>
      <c r="AB576" s="6"/>
    </row>
    <row r="577" spans="5:28">
      <c r="E577" s="6"/>
      <c r="F577" s="6"/>
      <c r="P577" s="6"/>
      <c r="Q577" s="6"/>
      <c r="AA577" s="6"/>
      <c r="AB577" s="6"/>
    </row>
    <row r="578" spans="5:28">
      <c r="E578" s="6"/>
      <c r="F578" s="6"/>
      <c r="P578" s="6"/>
      <c r="Q578" s="6"/>
      <c r="AA578" s="6"/>
      <c r="AB578" s="6"/>
    </row>
    <row r="579" spans="5:28">
      <c r="E579" s="6"/>
      <c r="F579" s="6"/>
      <c r="P579" s="6"/>
      <c r="Q579" s="6"/>
      <c r="AA579" s="6"/>
      <c r="AB579" s="6"/>
    </row>
    <row r="580" spans="5:28">
      <c r="E580" s="6"/>
      <c r="F580" s="6"/>
      <c r="P580" s="6"/>
      <c r="Q580" s="6"/>
      <c r="AA580" s="6"/>
      <c r="AB580" s="6"/>
    </row>
    <row r="581" spans="5:28">
      <c r="E581" s="6"/>
      <c r="F581" s="6"/>
      <c r="P581" s="6"/>
      <c r="Q581" s="6"/>
      <c r="AA581" s="6"/>
      <c r="AB581" s="6"/>
    </row>
    <row r="582" spans="5:28">
      <c r="E582" s="6"/>
      <c r="F582" s="6"/>
      <c r="P582" s="6"/>
      <c r="Q582" s="6"/>
      <c r="AA582" s="6"/>
      <c r="AB582" s="6"/>
    </row>
    <row r="583" spans="5:28">
      <c r="E583" s="6"/>
      <c r="F583" s="6"/>
      <c r="P583" s="6"/>
      <c r="Q583" s="6"/>
      <c r="AA583" s="6"/>
      <c r="AB583" s="6"/>
    </row>
    <row r="584" spans="5:28">
      <c r="E584" s="6"/>
      <c r="F584" s="6"/>
      <c r="P584" s="6"/>
      <c r="Q584" s="6"/>
      <c r="AA584" s="6"/>
      <c r="AB584" s="6"/>
    </row>
    <row r="585" spans="5:28">
      <c r="E585" s="6"/>
      <c r="F585" s="6"/>
      <c r="P585" s="6"/>
      <c r="Q585" s="6"/>
      <c r="AA585" s="6"/>
      <c r="AB585" s="6"/>
    </row>
    <row r="586" spans="5:28">
      <c r="E586" s="6"/>
      <c r="F586" s="6"/>
      <c r="P586" s="6"/>
      <c r="Q586" s="6"/>
      <c r="AA586" s="6"/>
      <c r="AB586" s="6"/>
    </row>
    <row r="587" spans="5:28">
      <c r="E587" s="6"/>
      <c r="F587" s="6"/>
      <c r="P587" s="6"/>
      <c r="Q587" s="6"/>
      <c r="AA587" s="6"/>
      <c r="AB587" s="6"/>
    </row>
    <row r="588" spans="5:28">
      <c r="E588" s="6"/>
      <c r="F588" s="6"/>
      <c r="P588" s="6"/>
      <c r="Q588" s="6"/>
      <c r="AA588" s="6"/>
      <c r="AB588" s="6"/>
    </row>
    <row r="589" spans="5:28">
      <c r="E589" s="6"/>
      <c r="F589" s="6"/>
      <c r="P589" s="6"/>
      <c r="Q589" s="6"/>
      <c r="AA589" s="6"/>
      <c r="AB589" s="6"/>
    </row>
    <row r="590" spans="5:28">
      <c r="E590" s="6"/>
      <c r="F590" s="6"/>
      <c r="P590" s="6"/>
      <c r="Q590" s="6"/>
      <c r="AA590" s="6"/>
      <c r="AB590" s="6"/>
    </row>
    <row r="591" spans="5:28">
      <c r="E591" s="6"/>
      <c r="F591" s="6"/>
      <c r="P591" s="6"/>
      <c r="Q591" s="6"/>
      <c r="AA591" s="6"/>
      <c r="AB591" s="6"/>
    </row>
    <row r="592" spans="5:28">
      <c r="E592" s="6"/>
      <c r="F592" s="6"/>
      <c r="P592" s="6"/>
      <c r="Q592" s="6"/>
      <c r="AA592" s="6"/>
      <c r="AB592" s="6"/>
    </row>
    <row r="593" spans="5:28">
      <c r="E593" s="6"/>
      <c r="F593" s="6"/>
      <c r="P593" s="6"/>
      <c r="Q593" s="6"/>
      <c r="AA593" s="6"/>
      <c r="AB593" s="6"/>
    </row>
    <row r="594" spans="5:28">
      <c r="E594" s="6"/>
      <c r="F594" s="6"/>
      <c r="P594" s="6"/>
      <c r="Q594" s="6"/>
      <c r="AA594" s="6"/>
      <c r="AB594" s="6"/>
    </row>
    <row r="595" spans="5:28">
      <c r="E595" s="6"/>
      <c r="F595" s="6"/>
      <c r="P595" s="6"/>
      <c r="Q595" s="6"/>
      <c r="AA595" s="6"/>
      <c r="AB595" s="6"/>
    </row>
    <row r="596" spans="5:28">
      <c r="E596" s="6"/>
      <c r="F596" s="6"/>
      <c r="P596" s="6"/>
      <c r="Q596" s="6"/>
      <c r="AA596" s="6"/>
      <c r="AB596" s="6"/>
    </row>
    <row r="597" spans="5:28">
      <c r="E597" s="6"/>
      <c r="F597" s="6"/>
      <c r="P597" s="6"/>
      <c r="Q597" s="6"/>
      <c r="AA597" s="6"/>
      <c r="AB597" s="6"/>
    </row>
    <row r="598" spans="5:28">
      <c r="E598" s="6"/>
      <c r="F598" s="6"/>
      <c r="P598" s="6"/>
      <c r="Q598" s="6"/>
      <c r="AA598" s="6"/>
      <c r="AB598" s="6"/>
    </row>
    <row r="599" spans="5:28">
      <c r="E599" s="6"/>
      <c r="F599" s="6"/>
      <c r="P599" s="6"/>
      <c r="Q599" s="6"/>
      <c r="AA599" s="6"/>
      <c r="AB599" s="6"/>
    </row>
    <row r="600" spans="5:28">
      <c r="E600" s="6"/>
      <c r="F600" s="6"/>
      <c r="P600" s="6"/>
      <c r="Q600" s="6"/>
      <c r="AA600" s="6"/>
      <c r="AB600" s="6"/>
    </row>
    <row r="601" spans="5:28">
      <c r="E601" s="6"/>
      <c r="F601" s="6"/>
      <c r="P601" s="6"/>
      <c r="Q601" s="6"/>
      <c r="AA601" s="6"/>
      <c r="AB601" s="6"/>
    </row>
    <row r="602" spans="5:28">
      <c r="E602" s="6"/>
      <c r="F602" s="6"/>
      <c r="P602" s="6"/>
      <c r="Q602" s="6"/>
      <c r="AA602" s="6"/>
      <c r="AB602" s="6"/>
    </row>
    <row r="603" spans="5:28">
      <c r="E603" s="6"/>
      <c r="F603" s="6"/>
      <c r="P603" s="6"/>
      <c r="Q603" s="6"/>
      <c r="AA603" s="6"/>
      <c r="AB603" s="6"/>
    </row>
    <row r="604" spans="5:28">
      <c r="E604" s="6"/>
      <c r="F604" s="6"/>
      <c r="P604" s="6"/>
      <c r="Q604" s="6"/>
      <c r="AA604" s="6"/>
      <c r="AB604" s="6"/>
    </row>
    <row r="605" spans="5:28">
      <c r="E605" s="6"/>
      <c r="F605" s="6"/>
      <c r="P605" s="6"/>
      <c r="Q605" s="6"/>
      <c r="AA605" s="6"/>
      <c r="AB605" s="6"/>
    </row>
    <row r="606" spans="5:28">
      <c r="E606" s="6"/>
      <c r="F606" s="6"/>
      <c r="P606" s="6"/>
      <c r="Q606" s="6"/>
      <c r="AA606" s="6"/>
      <c r="AB606" s="6"/>
    </row>
    <row r="607" spans="5:28">
      <c r="E607" s="6"/>
      <c r="F607" s="6"/>
      <c r="P607" s="6"/>
      <c r="Q607" s="6"/>
      <c r="AA607" s="6"/>
      <c r="AB607" s="6"/>
    </row>
    <row r="608" spans="5:28">
      <c r="E608" s="6"/>
      <c r="F608" s="6"/>
      <c r="P608" s="6"/>
      <c r="Q608" s="6"/>
      <c r="AA608" s="6"/>
      <c r="AB608" s="6"/>
    </row>
    <row r="609" spans="5:28">
      <c r="E609" s="6"/>
      <c r="F609" s="6"/>
      <c r="P609" s="6"/>
      <c r="Q609" s="6"/>
      <c r="AA609" s="6"/>
      <c r="AB609" s="6"/>
    </row>
    <row r="610" spans="5:28">
      <c r="E610" s="6"/>
      <c r="F610" s="6"/>
      <c r="P610" s="6"/>
      <c r="Q610" s="6"/>
      <c r="AA610" s="6"/>
      <c r="AB610" s="6"/>
    </row>
    <row r="611" spans="5:28">
      <c r="E611" s="6"/>
      <c r="F611" s="6"/>
      <c r="P611" s="6"/>
      <c r="Q611" s="6"/>
      <c r="AA611" s="6"/>
      <c r="AB611" s="6"/>
    </row>
    <row r="612" spans="5:28">
      <c r="E612" s="6"/>
      <c r="F612" s="6"/>
      <c r="P612" s="6"/>
      <c r="Q612" s="6"/>
      <c r="AA612" s="6"/>
      <c r="AB612" s="6"/>
    </row>
    <row r="613" spans="5:28">
      <c r="E613" s="6"/>
      <c r="F613" s="6"/>
      <c r="P613" s="6"/>
      <c r="Q613" s="6"/>
      <c r="AA613" s="6"/>
      <c r="AB613" s="6"/>
    </row>
    <row r="614" spans="5:28">
      <c r="E614" s="6"/>
      <c r="F614" s="6"/>
      <c r="P614" s="6"/>
      <c r="Q614" s="6"/>
      <c r="AA614" s="6"/>
      <c r="AB614" s="6"/>
    </row>
    <row r="615" spans="5:28">
      <c r="E615" s="6"/>
      <c r="F615" s="6"/>
      <c r="P615" s="6"/>
      <c r="Q615" s="6"/>
      <c r="AA615" s="6"/>
      <c r="AB615" s="6"/>
    </row>
    <row r="616" spans="5:28">
      <c r="E616" s="6"/>
      <c r="F616" s="6"/>
      <c r="P616" s="6"/>
      <c r="Q616" s="6"/>
      <c r="AA616" s="6"/>
      <c r="AB616" s="6"/>
    </row>
    <row r="617" spans="5:28">
      <c r="E617" s="6"/>
      <c r="F617" s="6"/>
      <c r="P617" s="6"/>
      <c r="Q617" s="6"/>
      <c r="AA617" s="6"/>
      <c r="AB617" s="6"/>
    </row>
    <row r="618" spans="5:28">
      <c r="E618" s="6"/>
      <c r="F618" s="6"/>
      <c r="P618" s="6"/>
      <c r="Q618" s="6"/>
      <c r="AA618" s="6"/>
      <c r="AB618" s="6"/>
    </row>
    <row r="619" spans="5:28">
      <c r="E619" s="6"/>
      <c r="F619" s="6"/>
      <c r="P619" s="6"/>
      <c r="Q619" s="6"/>
      <c r="AA619" s="6"/>
      <c r="AB619" s="6"/>
    </row>
    <row r="620" spans="5:28">
      <c r="E620" s="6"/>
      <c r="F620" s="6"/>
      <c r="P620" s="6"/>
      <c r="Q620" s="6"/>
      <c r="AA620" s="6"/>
      <c r="AB620" s="6"/>
    </row>
    <row r="621" spans="5:28">
      <c r="E621" s="6"/>
      <c r="F621" s="6"/>
      <c r="P621" s="6"/>
      <c r="Q621" s="6"/>
      <c r="AA621" s="6"/>
      <c r="AB621" s="6"/>
    </row>
    <row r="622" spans="5:28">
      <c r="E622" s="6"/>
      <c r="F622" s="6"/>
      <c r="P622" s="6"/>
      <c r="Q622" s="6"/>
      <c r="AA622" s="6"/>
      <c r="AB622" s="6"/>
    </row>
    <row r="623" spans="5:28">
      <c r="E623" s="6"/>
      <c r="F623" s="6"/>
      <c r="P623" s="6"/>
      <c r="Q623" s="6"/>
      <c r="AA623" s="6"/>
      <c r="AB623" s="6"/>
    </row>
    <row r="624" spans="5:28">
      <c r="E624" s="6"/>
      <c r="F624" s="6"/>
      <c r="P624" s="6"/>
      <c r="Q624" s="6"/>
      <c r="AA624" s="6"/>
      <c r="AB624" s="6"/>
    </row>
    <row r="625" spans="5:28">
      <c r="E625" s="6"/>
      <c r="F625" s="6"/>
      <c r="P625" s="6"/>
      <c r="Q625" s="6"/>
      <c r="AA625" s="6"/>
      <c r="AB625" s="6"/>
    </row>
    <row r="626" spans="5:28">
      <c r="E626" s="6"/>
      <c r="F626" s="6"/>
      <c r="P626" s="6"/>
      <c r="Q626" s="6"/>
      <c r="AA626" s="6"/>
      <c r="AB626" s="6"/>
    </row>
    <row r="627" spans="5:28">
      <c r="E627" s="6"/>
      <c r="F627" s="6"/>
      <c r="P627" s="6"/>
      <c r="Q627" s="6"/>
      <c r="AA627" s="6"/>
      <c r="AB627" s="6"/>
    </row>
    <row r="628" spans="5:28">
      <c r="E628" s="6"/>
      <c r="F628" s="6"/>
      <c r="P628" s="6"/>
      <c r="Q628" s="6"/>
      <c r="AA628" s="6"/>
      <c r="AB628" s="6"/>
    </row>
    <row r="629" spans="5:28">
      <c r="E629" s="6"/>
      <c r="F629" s="6"/>
      <c r="P629" s="6"/>
      <c r="Q629" s="6"/>
      <c r="AA629" s="6"/>
      <c r="AB629" s="6"/>
    </row>
    <row r="630" spans="5:28">
      <c r="E630" s="6"/>
      <c r="F630" s="6"/>
      <c r="P630" s="6"/>
      <c r="Q630" s="6"/>
      <c r="AA630" s="6"/>
      <c r="AB630" s="6"/>
    </row>
    <row r="631" spans="5:28">
      <c r="E631" s="6"/>
      <c r="F631" s="6"/>
      <c r="P631" s="6"/>
      <c r="Q631" s="6"/>
      <c r="AA631" s="6"/>
      <c r="AB631" s="6"/>
    </row>
    <row r="632" spans="5:28">
      <c r="E632" s="6"/>
      <c r="F632" s="6"/>
      <c r="P632" s="6"/>
      <c r="Q632" s="6"/>
      <c r="AA632" s="6"/>
      <c r="AB632" s="6"/>
    </row>
    <row r="633" spans="5:28">
      <c r="E633" s="6"/>
      <c r="F633" s="6"/>
      <c r="P633" s="6"/>
      <c r="Q633" s="6"/>
      <c r="AA633" s="6"/>
      <c r="AB633" s="6"/>
    </row>
    <row r="634" spans="5:28">
      <c r="E634" s="6"/>
      <c r="F634" s="6"/>
      <c r="P634" s="6"/>
      <c r="Q634" s="6"/>
      <c r="AA634" s="6"/>
      <c r="AB634" s="6"/>
    </row>
    <row r="635" spans="5:28">
      <c r="E635" s="6"/>
      <c r="F635" s="6"/>
      <c r="P635" s="6"/>
      <c r="Q635" s="6"/>
      <c r="AA635" s="6"/>
      <c r="AB635" s="6"/>
    </row>
    <row r="636" spans="5:28">
      <c r="E636" s="6"/>
      <c r="F636" s="6"/>
      <c r="P636" s="6"/>
      <c r="Q636" s="6"/>
      <c r="AA636" s="6"/>
      <c r="AB636" s="6"/>
    </row>
    <row r="637" spans="5:28">
      <c r="E637" s="6"/>
      <c r="F637" s="6"/>
      <c r="P637" s="6"/>
      <c r="Q637" s="6"/>
      <c r="AA637" s="6"/>
      <c r="AB637" s="6"/>
    </row>
    <row r="638" spans="5:28">
      <c r="E638" s="6"/>
      <c r="F638" s="6"/>
      <c r="P638" s="6"/>
      <c r="Q638" s="6"/>
      <c r="AA638" s="6"/>
      <c r="AB638" s="6"/>
    </row>
    <row r="639" spans="5:28">
      <c r="E639" s="6"/>
      <c r="F639" s="6"/>
      <c r="P639" s="6"/>
      <c r="Q639" s="6"/>
      <c r="AA639" s="6"/>
      <c r="AB639" s="6"/>
    </row>
    <row r="640" spans="5:28">
      <c r="E640" s="6"/>
      <c r="F640" s="6"/>
      <c r="P640" s="6"/>
      <c r="Q640" s="6"/>
      <c r="AA640" s="6"/>
      <c r="AB640" s="6"/>
    </row>
    <row r="641" spans="5:28">
      <c r="E641" s="6"/>
      <c r="F641" s="6"/>
      <c r="P641" s="6"/>
      <c r="Q641" s="6"/>
      <c r="AA641" s="6"/>
      <c r="AB641" s="6"/>
    </row>
    <row r="642" spans="5:28">
      <c r="E642" s="6"/>
      <c r="F642" s="6"/>
      <c r="P642" s="6"/>
      <c r="Q642" s="6"/>
      <c r="AA642" s="6"/>
      <c r="AB642" s="6"/>
    </row>
    <row r="643" spans="5:28">
      <c r="E643" s="6"/>
      <c r="F643" s="6"/>
      <c r="P643" s="6"/>
      <c r="Q643" s="6"/>
      <c r="AA643" s="6"/>
      <c r="AB643" s="6"/>
    </row>
    <row r="644" spans="5:28">
      <c r="E644" s="6"/>
      <c r="F644" s="6"/>
      <c r="P644" s="6"/>
      <c r="Q644" s="6"/>
      <c r="AA644" s="6"/>
      <c r="AB644" s="6"/>
    </row>
    <row r="645" spans="5:28">
      <c r="E645" s="6"/>
      <c r="F645" s="6"/>
      <c r="P645" s="6"/>
      <c r="Q645" s="6"/>
      <c r="AA645" s="6"/>
      <c r="AB645" s="6"/>
    </row>
    <row r="646" spans="5:28">
      <c r="E646" s="6"/>
      <c r="F646" s="6"/>
      <c r="P646" s="6"/>
      <c r="Q646" s="6"/>
      <c r="AA646" s="6"/>
      <c r="AB646" s="6"/>
    </row>
    <row r="647" spans="5:28">
      <c r="E647" s="6"/>
      <c r="F647" s="6"/>
      <c r="P647" s="6"/>
      <c r="Q647" s="6"/>
      <c r="AA647" s="6"/>
      <c r="AB647" s="6"/>
    </row>
    <row r="648" spans="5:28">
      <c r="E648" s="6"/>
      <c r="F648" s="6"/>
      <c r="P648" s="6"/>
      <c r="Q648" s="6"/>
      <c r="AA648" s="6"/>
      <c r="AB648" s="6"/>
    </row>
    <row r="649" spans="5:28">
      <c r="E649" s="6"/>
      <c r="F649" s="6"/>
      <c r="P649" s="6"/>
      <c r="Q649" s="6"/>
      <c r="AA649" s="6"/>
      <c r="AB649" s="6"/>
    </row>
    <row r="650" spans="5:28">
      <c r="E650" s="6"/>
      <c r="F650" s="6"/>
      <c r="P650" s="6"/>
      <c r="Q650" s="6"/>
      <c r="AA650" s="6"/>
      <c r="AB650" s="6"/>
    </row>
    <row r="651" spans="5:28">
      <c r="E651" s="6"/>
      <c r="F651" s="6"/>
      <c r="P651" s="6"/>
      <c r="Q651" s="6"/>
      <c r="AA651" s="6"/>
      <c r="AB651" s="6"/>
    </row>
    <row r="652" spans="5:28">
      <c r="E652" s="6"/>
      <c r="F652" s="6"/>
      <c r="P652" s="6"/>
      <c r="Q652" s="6"/>
      <c r="AA652" s="6"/>
      <c r="AB652" s="6"/>
    </row>
    <row r="653" spans="5:28">
      <c r="E653" s="6"/>
      <c r="F653" s="6"/>
      <c r="P653" s="6"/>
      <c r="Q653" s="6"/>
      <c r="AA653" s="6"/>
      <c r="AB653" s="6"/>
    </row>
    <row r="654" spans="5:28">
      <c r="E654" s="6"/>
      <c r="F654" s="6"/>
      <c r="P654" s="6"/>
      <c r="Q654" s="6"/>
      <c r="AA654" s="6"/>
      <c r="AB654" s="6"/>
    </row>
    <row r="655" spans="5:28">
      <c r="E655" s="6"/>
      <c r="F655" s="6"/>
      <c r="P655" s="6"/>
      <c r="Q655" s="6"/>
      <c r="AA655" s="6"/>
      <c r="AB655" s="6"/>
    </row>
    <row r="656" spans="5:28">
      <c r="E656" s="6"/>
      <c r="F656" s="6"/>
      <c r="P656" s="6"/>
      <c r="Q656" s="6"/>
      <c r="AA656" s="6"/>
      <c r="AB656" s="6"/>
    </row>
    <row r="657" spans="5:28">
      <c r="E657" s="6"/>
      <c r="F657" s="6"/>
      <c r="P657" s="6"/>
      <c r="Q657" s="6"/>
      <c r="AA657" s="6"/>
      <c r="AB657" s="6"/>
    </row>
    <row r="658" spans="5:28">
      <c r="E658" s="6"/>
      <c r="F658" s="6"/>
      <c r="P658" s="6"/>
      <c r="Q658" s="6"/>
      <c r="AA658" s="6"/>
      <c r="AB658" s="6"/>
    </row>
    <row r="659" spans="5:28">
      <c r="E659" s="6"/>
      <c r="F659" s="6"/>
      <c r="P659" s="6"/>
      <c r="Q659" s="6"/>
      <c r="AA659" s="6"/>
      <c r="AB659" s="6"/>
    </row>
    <row r="660" spans="5:28">
      <c r="E660" s="6"/>
      <c r="F660" s="6"/>
      <c r="P660" s="6"/>
      <c r="Q660" s="6"/>
      <c r="AA660" s="6"/>
      <c r="AB660" s="6"/>
    </row>
    <row r="661" spans="5:28">
      <c r="E661" s="6"/>
      <c r="F661" s="6"/>
      <c r="P661" s="6"/>
      <c r="Q661" s="6"/>
      <c r="AA661" s="6"/>
      <c r="AB661" s="6"/>
    </row>
    <row r="662" spans="5:28">
      <c r="E662" s="6"/>
      <c r="F662" s="6"/>
      <c r="P662" s="6"/>
      <c r="Q662" s="6"/>
      <c r="AA662" s="6"/>
      <c r="AB662" s="6"/>
    </row>
    <row r="663" spans="5:28">
      <c r="E663" s="6"/>
      <c r="F663" s="6"/>
      <c r="P663" s="6"/>
      <c r="Q663" s="6"/>
      <c r="AA663" s="6"/>
      <c r="AB663" s="6"/>
    </row>
    <row r="664" spans="5:28">
      <c r="E664" s="6"/>
      <c r="F664" s="6"/>
      <c r="P664" s="6"/>
      <c r="Q664" s="6"/>
      <c r="AA664" s="6"/>
      <c r="AB664" s="6"/>
    </row>
    <row r="665" spans="5:28">
      <c r="E665" s="6"/>
      <c r="F665" s="6"/>
      <c r="P665" s="6"/>
      <c r="Q665" s="6"/>
      <c r="AA665" s="6"/>
      <c r="AB665" s="6"/>
    </row>
    <row r="666" spans="5:28">
      <c r="E666" s="6"/>
      <c r="F666" s="6"/>
      <c r="P666" s="6"/>
      <c r="Q666" s="6"/>
      <c r="AA666" s="6"/>
      <c r="AB666" s="6"/>
    </row>
    <row r="667" spans="5:28">
      <c r="E667" s="6"/>
      <c r="F667" s="6"/>
      <c r="P667" s="6"/>
      <c r="Q667" s="6"/>
      <c r="AA667" s="6"/>
      <c r="AB667" s="6"/>
    </row>
    <row r="668" spans="5:28">
      <c r="E668" s="6"/>
      <c r="F668" s="6"/>
      <c r="P668" s="6"/>
      <c r="Q668" s="6"/>
      <c r="AA668" s="6"/>
      <c r="AB668" s="6"/>
    </row>
    <row r="669" spans="5:28">
      <c r="E669" s="6"/>
      <c r="F669" s="6"/>
      <c r="P669" s="6"/>
      <c r="Q669" s="6"/>
      <c r="AA669" s="6"/>
      <c r="AB669" s="6"/>
    </row>
    <row r="670" spans="5:28">
      <c r="E670" s="6"/>
      <c r="F670" s="6"/>
      <c r="P670" s="6"/>
      <c r="Q670" s="6"/>
      <c r="AA670" s="6"/>
      <c r="AB670" s="6"/>
    </row>
    <row r="671" spans="5:28">
      <c r="E671" s="6"/>
      <c r="F671" s="6"/>
      <c r="P671" s="6"/>
      <c r="Q671" s="6"/>
      <c r="AA671" s="6"/>
      <c r="AB671" s="6"/>
    </row>
    <row r="672" spans="5:28">
      <c r="E672" s="6"/>
      <c r="F672" s="6"/>
      <c r="P672" s="6"/>
      <c r="Q672" s="6"/>
      <c r="AA672" s="6"/>
      <c r="AB672" s="6"/>
    </row>
    <row r="673" spans="5:28">
      <c r="E673" s="6"/>
      <c r="F673" s="6"/>
      <c r="P673" s="6"/>
      <c r="Q673" s="6"/>
      <c r="AA673" s="6"/>
      <c r="AB673" s="6"/>
    </row>
    <row r="674" spans="5:28">
      <c r="E674" s="6"/>
      <c r="F674" s="6"/>
      <c r="P674" s="6"/>
      <c r="Q674" s="6"/>
      <c r="AA674" s="6"/>
      <c r="AB674" s="6"/>
    </row>
    <row r="675" spans="5:28">
      <c r="E675" s="6"/>
      <c r="F675" s="6"/>
      <c r="P675" s="6"/>
      <c r="Q675" s="6"/>
      <c r="AA675" s="6"/>
      <c r="AB675" s="6"/>
    </row>
    <row r="676" spans="5:28">
      <c r="E676" s="6"/>
      <c r="F676" s="6"/>
      <c r="P676" s="6"/>
      <c r="Q676" s="6"/>
      <c r="AA676" s="6"/>
      <c r="AB676" s="6"/>
    </row>
    <row r="677" spans="5:28">
      <c r="E677" s="6"/>
      <c r="F677" s="6"/>
      <c r="P677" s="6"/>
      <c r="Q677" s="6"/>
      <c r="AA677" s="6"/>
      <c r="AB677" s="6"/>
    </row>
    <row r="678" spans="5:28">
      <c r="E678" s="6"/>
      <c r="F678" s="6"/>
      <c r="P678" s="6"/>
      <c r="Q678" s="6"/>
      <c r="AA678" s="6"/>
      <c r="AB678" s="6"/>
    </row>
    <row r="679" spans="5:28">
      <c r="E679" s="6"/>
      <c r="F679" s="6"/>
      <c r="P679" s="6"/>
      <c r="Q679" s="6"/>
      <c r="AA679" s="6"/>
      <c r="AB679" s="6"/>
    </row>
    <row r="680" spans="5:28">
      <c r="E680" s="6"/>
      <c r="F680" s="6"/>
      <c r="P680" s="6"/>
      <c r="Q680" s="6"/>
      <c r="AA680" s="6"/>
      <c r="AB680" s="6"/>
    </row>
    <row r="681" spans="5:28">
      <c r="E681" s="6"/>
      <c r="F681" s="6"/>
      <c r="P681" s="6"/>
      <c r="Q681" s="6"/>
      <c r="AA681" s="6"/>
      <c r="AB681" s="6"/>
    </row>
    <row r="682" spans="5:28">
      <c r="E682" s="6"/>
      <c r="F682" s="6"/>
      <c r="P682" s="6"/>
      <c r="Q682" s="6"/>
      <c r="AA682" s="6"/>
      <c r="AB682" s="6"/>
    </row>
    <row r="683" spans="5:28">
      <c r="E683" s="6"/>
      <c r="F683" s="6"/>
      <c r="P683" s="6"/>
      <c r="Q683" s="6"/>
      <c r="AA683" s="6"/>
      <c r="AB683" s="6"/>
    </row>
    <row r="684" spans="5:28">
      <c r="E684" s="6"/>
      <c r="F684" s="6"/>
      <c r="P684" s="6"/>
      <c r="Q684" s="6"/>
      <c r="AA684" s="6"/>
      <c r="AB684" s="6"/>
    </row>
    <row r="685" spans="5:28">
      <c r="E685" s="6"/>
      <c r="F685" s="6"/>
      <c r="P685" s="6"/>
      <c r="Q685" s="6"/>
      <c r="AA685" s="6"/>
      <c r="AB685" s="6"/>
    </row>
    <row r="686" spans="5:28">
      <c r="E686" s="6"/>
      <c r="F686" s="6"/>
      <c r="P686" s="6"/>
      <c r="Q686" s="6"/>
      <c r="AA686" s="6"/>
      <c r="AB686" s="6"/>
    </row>
    <row r="687" spans="5:28">
      <c r="E687" s="6"/>
      <c r="F687" s="6"/>
      <c r="P687" s="6"/>
      <c r="Q687" s="6"/>
      <c r="AA687" s="6"/>
      <c r="AB687" s="6"/>
    </row>
    <row r="688" spans="5:28">
      <c r="E688" s="6"/>
      <c r="F688" s="6"/>
      <c r="P688" s="6"/>
      <c r="Q688" s="6"/>
      <c r="AA688" s="6"/>
      <c r="AB688" s="6"/>
    </row>
    <row r="689" spans="5:28">
      <c r="E689" s="6"/>
      <c r="F689" s="6"/>
      <c r="P689" s="6"/>
      <c r="Q689" s="6"/>
      <c r="AA689" s="6"/>
      <c r="AB689" s="6"/>
    </row>
    <row r="690" spans="5:28">
      <c r="E690" s="6"/>
      <c r="F690" s="6"/>
      <c r="P690" s="6"/>
      <c r="Q690" s="6"/>
      <c r="AA690" s="6"/>
      <c r="AB690" s="6"/>
    </row>
    <row r="691" spans="5:28">
      <c r="E691" s="6"/>
      <c r="F691" s="6"/>
      <c r="P691" s="6"/>
      <c r="Q691" s="6"/>
      <c r="AA691" s="6"/>
      <c r="AB691" s="6"/>
    </row>
    <row r="692" spans="5:28">
      <c r="E692" s="6"/>
      <c r="F692" s="6"/>
      <c r="P692" s="6"/>
      <c r="Q692" s="6"/>
      <c r="AA692" s="6"/>
      <c r="AB692" s="6"/>
    </row>
    <row r="693" spans="5:28">
      <c r="E693" s="6"/>
      <c r="F693" s="6"/>
      <c r="P693" s="6"/>
      <c r="Q693" s="6"/>
      <c r="AA693" s="6"/>
      <c r="AB693" s="6"/>
    </row>
    <row r="694" spans="5:28">
      <c r="E694" s="6"/>
      <c r="F694" s="6"/>
      <c r="P694" s="6"/>
      <c r="Q694" s="6"/>
      <c r="AA694" s="6"/>
      <c r="AB694" s="6"/>
    </row>
    <row r="695" spans="5:28">
      <c r="E695" s="6"/>
      <c r="F695" s="6"/>
      <c r="P695" s="6"/>
      <c r="Q695" s="6"/>
      <c r="AA695" s="6"/>
      <c r="AB695" s="6"/>
    </row>
    <row r="696" spans="5:28">
      <c r="E696" s="6"/>
      <c r="F696" s="6"/>
      <c r="P696" s="6"/>
      <c r="Q696" s="6"/>
      <c r="AA696" s="6"/>
      <c r="AB696" s="6"/>
    </row>
    <row r="697" spans="5:28">
      <c r="E697" s="6"/>
      <c r="F697" s="6"/>
      <c r="P697" s="6"/>
      <c r="Q697" s="6"/>
      <c r="AA697" s="6"/>
      <c r="AB697" s="6"/>
    </row>
    <row r="698" spans="5:28">
      <c r="E698" s="6"/>
      <c r="F698" s="6"/>
      <c r="P698" s="6"/>
      <c r="Q698" s="6"/>
      <c r="AA698" s="6"/>
      <c r="AB698" s="6"/>
    </row>
    <row r="699" spans="5:28">
      <c r="E699" s="6"/>
      <c r="F699" s="6"/>
      <c r="P699" s="6"/>
      <c r="Q699" s="6"/>
      <c r="AA699" s="6"/>
      <c r="AB699" s="6"/>
    </row>
    <row r="700" spans="5:28">
      <c r="E700" s="6"/>
      <c r="F700" s="6"/>
      <c r="P700" s="6"/>
      <c r="Q700" s="6"/>
      <c r="AA700" s="6"/>
      <c r="AB700" s="6"/>
    </row>
    <row r="701" spans="5:28">
      <c r="E701" s="6"/>
      <c r="F701" s="6"/>
      <c r="P701" s="6"/>
      <c r="Q701" s="6"/>
      <c r="AA701" s="6"/>
      <c r="AB701" s="6"/>
    </row>
    <row r="702" spans="5:28">
      <c r="E702" s="6"/>
      <c r="F702" s="6"/>
      <c r="P702" s="6"/>
      <c r="Q702" s="6"/>
      <c r="AA702" s="6"/>
      <c r="AB702" s="6"/>
    </row>
    <row r="703" spans="5:28">
      <c r="E703" s="6"/>
      <c r="F703" s="6"/>
      <c r="P703" s="6"/>
      <c r="Q703" s="6"/>
      <c r="AA703" s="6"/>
      <c r="AB703" s="6"/>
    </row>
    <row r="704" spans="5:28">
      <c r="E704" s="6"/>
      <c r="F704" s="6"/>
      <c r="P704" s="6"/>
      <c r="Q704" s="6"/>
      <c r="AA704" s="6"/>
      <c r="AB704" s="6"/>
    </row>
    <row r="705" spans="5:28">
      <c r="E705" s="6"/>
      <c r="F705" s="6"/>
      <c r="P705" s="6"/>
      <c r="Q705" s="6"/>
      <c r="AA705" s="6"/>
      <c r="AB705" s="6"/>
    </row>
    <row r="706" spans="5:28">
      <c r="E706" s="6"/>
      <c r="F706" s="6"/>
      <c r="P706" s="6"/>
      <c r="Q706" s="6"/>
      <c r="AA706" s="6"/>
      <c r="AB706" s="6"/>
    </row>
    <row r="707" spans="5:28">
      <c r="E707" s="6"/>
      <c r="F707" s="6"/>
      <c r="P707" s="6"/>
      <c r="Q707" s="6"/>
      <c r="AA707" s="6"/>
      <c r="AB707" s="6"/>
    </row>
    <row r="708" spans="5:28">
      <c r="E708" s="6"/>
      <c r="F708" s="6"/>
      <c r="P708" s="6"/>
      <c r="Q708" s="6"/>
      <c r="AA708" s="6"/>
      <c r="AB708" s="6"/>
    </row>
    <row r="709" spans="5:28">
      <c r="E709" s="6"/>
      <c r="F709" s="6"/>
      <c r="P709" s="6"/>
      <c r="Q709" s="6"/>
      <c r="AA709" s="6"/>
      <c r="AB709" s="6"/>
    </row>
    <row r="710" spans="5:28">
      <c r="E710" s="6"/>
      <c r="F710" s="6"/>
      <c r="P710" s="6"/>
      <c r="Q710" s="6"/>
      <c r="AA710" s="6"/>
      <c r="AB710" s="6"/>
    </row>
    <row r="711" spans="5:28">
      <c r="E711" s="6"/>
      <c r="F711" s="6"/>
      <c r="P711" s="6"/>
      <c r="Q711" s="6"/>
      <c r="AA711" s="6"/>
      <c r="AB711" s="6"/>
    </row>
    <row r="712" spans="5:28">
      <c r="E712" s="6"/>
      <c r="F712" s="6"/>
      <c r="P712" s="6"/>
      <c r="Q712" s="6"/>
      <c r="AA712" s="6"/>
      <c r="AB712" s="6"/>
    </row>
    <row r="713" spans="5:28">
      <c r="E713" s="6"/>
      <c r="F713" s="6"/>
      <c r="P713" s="6"/>
      <c r="Q713" s="6"/>
      <c r="AA713" s="6"/>
      <c r="AB713" s="6"/>
    </row>
    <row r="714" spans="5:28">
      <c r="E714" s="6"/>
      <c r="F714" s="6"/>
      <c r="P714" s="6"/>
      <c r="Q714" s="6"/>
      <c r="AA714" s="6"/>
      <c r="AB714" s="6"/>
    </row>
    <row r="715" spans="5:28">
      <c r="E715" s="6"/>
      <c r="F715" s="6"/>
      <c r="P715" s="6"/>
      <c r="Q715" s="6"/>
      <c r="AA715" s="6"/>
      <c r="AB715" s="6"/>
    </row>
    <row r="716" spans="5:28">
      <c r="E716" s="6"/>
      <c r="F716" s="6"/>
      <c r="P716" s="6"/>
      <c r="Q716" s="6"/>
      <c r="AA716" s="6"/>
      <c r="AB716" s="6"/>
    </row>
    <row r="717" spans="5:28">
      <c r="E717" s="6"/>
      <c r="F717" s="6"/>
      <c r="P717" s="6"/>
      <c r="Q717" s="6"/>
      <c r="AA717" s="6"/>
      <c r="AB717" s="6"/>
    </row>
    <row r="718" spans="5:28">
      <c r="E718" s="6"/>
      <c r="F718" s="6"/>
      <c r="P718" s="6"/>
      <c r="Q718" s="6"/>
      <c r="AA718" s="6"/>
      <c r="AB718" s="6"/>
    </row>
    <row r="719" spans="5:28">
      <c r="E719" s="6"/>
      <c r="F719" s="6"/>
      <c r="P719" s="6"/>
      <c r="Q719" s="6"/>
      <c r="AA719" s="6"/>
      <c r="AB719" s="6"/>
    </row>
    <row r="720" spans="5:28">
      <c r="E720" s="6"/>
      <c r="F720" s="6"/>
      <c r="P720" s="6"/>
      <c r="Q720" s="6"/>
      <c r="AA720" s="6"/>
      <c r="AB720" s="6"/>
    </row>
    <row r="721" spans="5:28">
      <c r="E721" s="6"/>
      <c r="F721" s="6"/>
      <c r="P721" s="6"/>
      <c r="Q721" s="6"/>
      <c r="AA721" s="6"/>
      <c r="AB721" s="6"/>
    </row>
    <row r="722" spans="5:28">
      <c r="E722" s="6"/>
      <c r="F722" s="6"/>
      <c r="P722" s="6"/>
      <c r="Q722" s="6"/>
      <c r="AA722" s="6"/>
      <c r="AB722" s="6"/>
    </row>
    <row r="723" spans="5:28">
      <c r="E723" s="6"/>
      <c r="F723" s="6"/>
      <c r="P723" s="6"/>
      <c r="Q723" s="6"/>
      <c r="AA723" s="6"/>
      <c r="AB723" s="6"/>
    </row>
    <row r="724" spans="5:28">
      <c r="E724" s="6"/>
      <c r="F724" s="6"/>
      <c r="P724" s="6"/>
      <c r="Q724" s="6"/>
      <c r="AA724" s="6"/>
      <c r="AB724" s="6"/>
    </row>
    <row r="725" spans="5:28">
      <c r="E725" s="6"/>
      <c r="F725" s="6"/>
      <c r="P725" s="6"/>
      <c r="Q725" s="6"/>
      <c r="AA725" s="6"/>
      <c r="AB725" s="6"/>
    </row>
    <row r="726" spans="5:28">
      <c r="E726" s="6"/>
      <c r="F726" s="6"/>
      <c r="P726" s="6"/>
      <c r="Q726" s="6"/>
      <c r="AA726" s="6"/>
      <c r="AB726" s="6"/>
    </row>
    <row r="727" spans="5:28">
      <c r="E727" s="6"/>
      <c r="F727" s="6"/>
      <c r="P727" s="6"/>
      <c r="Q727" s="6"/>
      <c r="AA727" s="6"/>
      <c r="AB727" s="6"/>
    </row>
    <row r="728" spans="5:28">
      <c r="E728" s="6"/>
      <c r="F728" s="6"/>
      <c r="P728" s="6"/>
      <c r="Q728" s="6"/>
      <c r="AA728" s="6"/>
      <c r="AB728" s="6"/>
    </row>
    <row r="729" spans="5:28">
      <c r="E729" s="6"/>
      <c r="F729" s="6"/>
      <c r="P729" s="6"/>
      <c r="Q729" s="6"/>
      <c r="AA729" s="6"/>
      <c r="AB729" s="6"/>
    </row>
    <row r="730" spans="5:28">
      <c r="E730" s="6"/>
      <c r="F730" s="6"/>
      <c r="P730" s="6"/>
      <c r="Q730" s="6"/>
      <c r="AA730" s="6"/>
      <c r="AB730" s="6"/>
    </row>
    <row r="731" spans="5:28">
      <c r="E731" s="6"/>
      <c r="F731" s="6"/>
      <c r="P731" s="6"/>
      <c r="Q731" s="6"/>
      <c r="AA731" s="6"/>
      <c r="AB731" s="6"/>
    </row>
    <row r="732" spans="5:28">
      <c r="E732" s="6"/>
      <c r="F732" s="6"/>
      <c r="P732" s="6"/>
      <c r="Q732" s="6"/>
      <c r="AA732" s="6"/>
      <c r="AB732" s="6"/>
    </row>
    <row r="733" spans="5:28">
      <c r="E733" s="6"/>
      <c r="F733" s="6"/>
      <c r="P733" s="6"/>
      <c r="Q733" s="6"/>
      <c r="AA733" s="6"/>
      <c r="AB733" s="6"/>
    </row>
    <row r="734" spans="5:28">
      <c r="E734" s="6"/>
      <c r="F734" s="6"/>
      <c r="P734" s="6"/>
      <c r="Q734" s="6"/>
      <c r="AA734" s="6"/>
      <c r="AB734" s="6"/>
    </row>
    <row r="735" spans="5:28">
      <c r="E735" s="6"/>
      <c r="F735" s="6"/>
      <c r="P735" s="6"/>
      <c r="Q735" s="6"/>
      <c r="AA735" s="6"/>
      <c r="AB735" s="6"/>
    </row>
    <row r="736" spans="5:28">
      <c r="E736" s="6"/>
      <c r="F736" s="6"/>
      <c r="P736" s="6"/>
      <c r="Q736" s="6"/>
      <c r="AA736" s="6"/>
      <c r="AB736" s="6"/>
    </row>
    <row r="737" spans="5:28">
      <c r="E737" s="6"/>
      <c r="F737" s="6"/>
      <c r="P737" s="6"/>
      <c r="Q737" s="6"/>
      <c r="AA737" s="6"/>
      <c r="AB737" s="6"/>
    </row>
    <row r="738" spans="5:28">
      <c r="E738" s="6"/>
      <c r="F738" s="6"/>
      <c r="P738" s="6"/>
      <c r="Q738" s="6"/>
      <c r="AA738" s="6"/>
      <c r="AB738" s="6"/>
    </row>
    <row r="739" spans="5:28">
      <c r="E739" s="6"/>
      <c r="F739" s="6"/>
      <c r="P739" s="6"/>
      <c r="Q739" s="6"/>
      <c r="AA739" s="6"/>
      <c r="AB739" s="6"/>
    </row>
    <row r="740" spans="5:28">
      <c r="E740" s="6"/>
      <c r="F740" s="6"/>
      <c r="P740" s="6"/>
      <c r="Q740" s="6"/>
      <c r="AA740" s="6"/>
      <c r="AB740" s="6"/>
    </row>
    <row r="741" spans="5:28">
      <c r="E741" s="6"/>
      <c r="F741" s="6"/>
      <c r="P741" s="6"/>
      <c r="Q741" s="6"/>
      <c r="AA741" s="6"/>
      <c r="AB741" s="6"/>
    </row>
    <row r="742" spans="5:28">
      <c r="E742" s="6"/>
      <c r="F742" s="6"/>
      <c r="P742" s="6"/>
      <c r="Q742" s="6"/>
      <c r="AA742" s="6"/>
      <c r="AB742" s="6"/>
    </row>
    <row r="743" spans="5:28">
      <c r="E743" s="6"/>
      <c r="F743" s="6"/>
      <c r="P743" s="6"/>
      <c r="Q743" s="6"/>
      <c r="AA743" s="6"/>
      <c r="AB743" s="6"/>
    </row>
    <row r="744" spans="5:28">
      <c r="E744" s="6"/>
      <c r="F744" s="6"/>
      <c r="P744" s="6"/>
      <c r="Q744" s="6"/>
      <c r="AA744" s="6"/>
      <c r="AB744" s="6"/>
    </row>
    <row r="745" spans="5:28">
      <c r="E745" s="6"/>
      <c r="F745" s="6"/>
      <c r="P745" s="6"/>
      <c r="Q745" s="6"/>
      <c r="AA745" s="6"/>
      <c r="AB745" s="6"/>
    </row>
    <row r="746" spans="5:28">
      <c r="E746" s="6"/>
      <c r="F746" s="6"/>
      <c r="P746" s="6"/>
      <c r="Q746" s="6"/>
      <c r="AA746" s="6"/>
      <c r="AB746" s="6"/>
    </row>
    <row r="747" spans="5:28">
      <c r="E747" s="6"/>
      <c r="F747" s="6"/>
      <c r="P747" s="6"/>
      <c r="Q747" s="6"/>
      <c r="AA747" s="6"/>
      <c r="AB747" s="6"/>
    </row>
    <row r="748" spans="5:28">
      <c r="E748" s="6"/>
      <c r="F748" s="6"/>
      <c r="P748" s="6"/>
      <c r="Q748" s="6"/>
      <c r="AA748" s="6"/>
      <c r="AB748" s="6"/>
    </row>
    <row r="749" spans="5:28">
      <c r="E749" s="6"/>
      <c r="F749" s="6"/>
      <c r="P749" s="6"/>
      <c r="Q749" s="6"/>
      <c r="AA749" s="6"/>
      <c r="AB749" s="6"/>
    </row>
    <row r="750" spans="5:28">
      <c r="E750" s="6"/>
      <c r="F750" s="6"/>
      <c r="P750" s="6"/>
      <c r="Q750" s="6"/>
      <c r="AA750" s="6"/>
      <c r="AB750" s="6"/>
    </row>
    <row r="751" spans="5:28">
      <c r="E751" s="6"/>
      <c r="F751" s="6"/>
      <c r="P751" s="6"/>
      <c r="Q751" s="6"/>
      <c r="AA751" s="6"/>
      <c r="AB751" s="6"/>
    </row>
    <row r="752" spans="5:28">
      <c r="E752" s="6"/>
      <c r="F752" s="6"/>
      <c r="P752" s="6"/>
      <c r="Q752" s="6"/>
      <c r="AA752" s="6"/>
      <c r="AB752" s="6"/>
    </row>
    <row r="753" spans="5:28">
      <c r="E753" s="6"/>
      <c r="F753" s="6"/>
      <c r="P753" s="6"/>
      <c r="Q753" s="6"/>
      <c r="AA753" s="6"/>
      <c r="AB753" s="6"/>
    </row>
    <row r="754" spans="5:28">
      <c r="E754" s="6"/>
      <c r="F754" s="6"/>
      <c r="P754" s="6"/>
      <c r="Q754" s="6"/>
      <c r="AA754" s="6"/>
      <c r="AB754" s="6"/>
    </row>
    <row r="755" spans="5:28">
      <c r="E755" s="6"/>
      <c r="F755" s="6"/>
      <c r="P755" s="6"/>
      <c r="Q755" s="6"/>
      <c r="AA755" s="6"/>
      <c r="AB755" s="6"/>
    </row>
    <row r="756" spans="5:28">
      <c r="E756" s="6"/>
      <c r="F756" s="6"/>
      <c r="P756" s="6"/>
      <c r="Q756" s="6"/>
      <c r="AA756" s="6"/>
      <c r="AB756" s="6"/>
    </row>
    <row r="757" spans="5:28">
      <c r="E757" s="6"/>
      <c r="F757" s="6"/>
      <c r="P757" s="6"/>
      <c r="Q757" s="6"/>
      <c r="AA757" s="6"/>
      <c r="AB757" s="6"/>
    </row>
    <row r="758" spans="5:28">
      <c r="E758" s="6"/>
      <c r="F758" s="6"/>
      <c r="P758" s="6"/>
      <c r="Q758" s="6"/>
      <c r="AA758" s="6"/>
      <c r="AB758" s="6"/>
    </row>
    <row r="759" spans="5:28">
      <c r="E759" s="6"/>
      <c r="F759" s="6"/>
      <c r="P759" s="6"/>
      <c r="Q759" s="6"/>
      <c r="AA759" s="6"/>
      <c r="AB759" s="6"/>
    </row>
    <row r="760" spans="5:28">
      <c r="E760" s="6"/>
      <c r="F760" s="6"/>
      <c r="P760" s="6"/>
      <c r="Q760" s="6"/>
      <c r="AA760" s="6"/>
      <c r="AB760" s="6"/>
    </row>
    <row r="761" spans="5:28">
      <c r="E761" s="6"/>
      <c r="F761" s="6"/>
      <c r="P761" s="6"/>
      <c r="Q761" s="6"/>
      <c r="AA761" s="6"/>
      <c r="AB761" s="6"/>
    </row>
    <row r="762" spans="5:28">
      <c r="E762" s="6"/>
      <c r="F762" s="6"/>
      <c r="P762" s="6"/>
      <c r="Q762" s="6"/>
      <c r="AA762" s="6"/>
      <c r="AB762" s="6"/>
    </row>
    <row r="763" spans="5:28">
      <c r="E763" s="6"/>
      <c r="F763" s="6"/>
      <c r="P763" s="6"/>
      <c r="Q763" s="6"/>
      <c r="AA763" s="6"/>
      <c r="AB763" s="6"/>
    </row>
    <row r="764" spans="5:28">
      <c r="E764" s="6"/>
      <c r="F764" s="6"/>
      <c r="P764" s="6"/>
      <c r="Q764" s="6"/>
      <c r="AA764" s="6"/>
      <c r="AB764" s="6"/>
    </row>
    <row r="765" spans="5:28">
      <c r="E765" s="6"/>
      <c r="F765" s="6"/>
      <c r="P765" s="6"/>
      <c r="Q765" s="6"/>
      <c r="AA765" s="6"/>
      <c r="AB765" s="6"/>
    </row>
    <row r="766" spans="5:28">
      <c r="E766" s="6"/>
      <c r="F766" s="6"/>
      <c r="P766" s="6"/>
      <c r="Q766" s="6"/>
      <c r="AA766" s="6"/>
      <c r="AB766" s="6"/>
    </row>
    <row r="767" spans="5:28">
      <c r="E767" s="6"/>
      <c r="F767" s="6"/>
      <c r="P767" s="6"/>
      <c r="Q767" s="6"/>
      <c r="AA767" s="6"/>
      <c r="AB767" s="6"/>
    </row>
    <row r="768" spans="5:28">
      <c r="E768" s="6"/>
      <c r="F768" s="6"/>
      <c r="P768" s="6"/>
      <c r="Q768" s="6"/>
      <c r="AA768" s="6"/>
      <c r="AB768" s="6"/>
    </row>
    <row r="769" spans="5:28">
      <c r="E769" s="6"/>
      <c r="F769" s="6"/>
      <c r="P769" s="6"/>
      <c r="Q769" s="6"/>
      <c r="AA769" s="6"/>
      <c r="AB769" s="6"/>
    </row>
    <row r="770" spans="5:28">
      <c r="E770" s="6"/>
      <c r="F770" s="6"/>
      <c r="P770" s="6"/>
      <c r="Q770" s="6"/>
      <c r="AA770" s="6"/>
      <c r="AB770" s="6"/>
    </row>
    <row r="771" spans="5:28">
      <c r="E771" s="6"/>
      <c r="F771" s="6"/>
      <c r="P771" s="6"/>
      <c r="Q771" s="6"/>
      <c r="AA771" s="6"/>
      <c r="AB771" s="6"/>
    </row>
    <row r="772" spans="5:28">
      <c r="E772" s="6"/>
      <c r="F772" s="6"/>
      <c r="P772" s="6"/>
      <c r="Q772" s="6"/>
      <c r="AA772" s="6"/>
      <c r="AB772" s="6"/>
    </row>
    <row r="773" spans="5:28">
      <c r="E773" s="6"/>
      <c r="F773" s="6"/>
      <c r="P773" s="6"/>
      <c r="Q773" s="6"/>
      <c r="AA773" s="6"/>
      <c r="AB773" s="6"/>
    </row>
    <row r="774" spans="5:28">
      <c r="E774" s="6"/>
      <c r="F774" s="6"/>
      <c r="P774" s="6"/>
      <c r="Q774" s="6"/>
      <c r="AA774" s="6"/>
      <c r="AB774" s="6"/>
    </row>
    <row r="775" spans="5:28">
      <c r="E775" s="6"/>
      <c r="F775" s="6"/>
      <c r="P775" s="6"/>
      <c r="Q775" s="6"/>
      <c r="AA775" s="6"/>
      <c r="AB775" s="6"/>
    </row>
    <row r="776" spans="5:28">
      <c r="E776" s="6"/>
      <c r="F776" s="6"/>
      <c r="P776" s="6"/>
      <c r="Q776" s="6"/>
      <c r="AA776" s="6"/>
      <c r="AB776" s="6"/>
    </row>
    <row r="777" spans="5:28">
      <c r="E777" s="6"/>
      <c r="F777" s="6"/>
      <c r="P777" s="6"/>
      <c r="Q777" s="6"/>
      <c r="AA777" s="6"/>
      <c r="AB777" s="6"/>
    </row>
    <row r="778" spans="5:28">
      <c r="E778" s="6"/>
      <c r="F778" s="6"/>
      <c r="P778" s="6"/>
      <c r="Q778" s="6"/>
      <c r="AA778" s="6"/>
      <c r="AB778" s="6"/>
    </row>
    <row r="779" spans="5:28">
      <c r="E779" s="6"/>
      <c r="F779" s="6"/>
      <c r="P779" s="6"/>
      <c r="Q779" s="6"/>
      <c r="AA779" s="6"/>
      <c r="AB779" s="6"/>
    </row>
    <row r="780" spans="5:28">
      <c r="E780" s="6"/>
      <c r="F780" s="6"/>
      <c r="P780" s="6"/>
      <c r="Q780" s="6"/>
      <c r="AA780" s="6"/>
      <c r="AB780" s="6"/>
    </row>
    <row r="781" spans="5:28">
      <c r="E781" s="6"/>
      <c r="F781" s="6"/>
      <c r="P781" s="6"/>
      <c r="Q781" s="6"/>
      <c r="AA781" s="6"/>
      <c r="AB781" s="6"/>
    </row>
    <row r="782" spans="5:28">
      <c r="E782" s="6"/>
      <c r="F782" s="6"/>
      <c r="P782" s="6"/>
      <c r="Q782" s="6"/>
      <c r="AA782" s="6"/>
      <c r="AB782" s="6"/>
    </row>
    <row r="783" spans="5:28">
      <c r="E783" s="6"/>
      <c r="F783" s="6"/>
      <c r="P783" s="6"/>
      <c r="Q783" s="6"/>
      <c r="AA783" s="6"/>
      <c r="AB783" s="6"/>
    </row>
    <row r="784" spans="5:28">
      <c r="E784" s="6"/>
      <c r="F784" s="6"/>
      <c r="P784" s="6"/>
      <c r="Q784" s="6"/>
      <c r="AA784" s="6"/>
      <c r="AB784" s="6"/>
    </row>
    <row r="785" spans="5:28">
      <c r="E785" s="6"/>
      <c r="F785" s="6"/>
      <c r="P785" s="6"/>
      <c r="Q785" s="6"/>
      <c r="AA785" s="6"/>
      <c r="AB785" s="6"/>
    </row>
    <row r="786" spans="5:28">
      <c r="E786" s="6"/>
      <c r="F786" s="6"/>
      <c r="P786" s="6"/>
      <c r="Q786" s="6"/>
      <c r="AA786" s="6"/>
      <c r="AB786" s="6"/>
    </row>
    <row r="787" spans="5:28">
      <c r="E787" s="6"/>
      <c r="F787" s="6"/>
      <c r="P787" s="6"/>
      <c r="Q787" s="6"/>
      <c r="AA787" s="6"/>
      <c r="AB787" s="6"/>
    </row>
    <row r="788" spans="5:28">
      <c r="E788" s="6"/>
      <c r="F788" s="6"/>
      <c r="P788" s="6"/>
      <c r="Q788" s="6"/>
      <c r="AA788" s="6"/>
      <c r="AB788" s="6"/>
    </row>
    <row r="789" spans="5:28">
      <c r="E789" s="6"/>
      <c r="F789" s="6"/>
      <c r="P789" s="6"/>
      <c r="Q789" s="6"/>
      <c r="AA789" s="6"/>
      <c r="AB789" s="6"/>
    </row>
    <row r="790" spans="5:28">
      <c r="E790" s="6"/>
      <c r="F790" s="6"/>
      <c r="P790" s="6"/>
      <c r="Q790" s="6"/>
      <c r="AA790" s="6"/>
      <c r="AB790" s="6"/>
    </row>
    <row r="791" spans="5:28">
      <c r="E791" s="6"/>
      <c r="F791" s="6"/>
      <c r="P791" s="6"/>
      <c r="Q791" s="6"/>
      <c r="AA791" s="6"/>
      <c r="AB791" s="6"/>
    </row>
    <row r="792" spans="5:28">
      <c r="E792" s="6"/>
      <c r="F792" s="6"/>
      <c r="P792" s="6"/>
      <c r="Q792" s="6"/>
      <c r="AA792" s="6"/>
      <c r="AB792" s="6"/>
    </row>
    <row r="793" spans="5:28">
      <c r="E793" s="6"/>
      <c r="F793" s="6"/>
      <c r="P793" s="6"/>
      <c r="Q793" s="6"/>
      <c r="AA793" s="6"/>
      <c r="AB793" s="6"/>
    </row>
    <row r="794" spans="5:28">
      <c r="E794" s="6"/>
      <c r="F794" s="6"/>
      <c r="P794" s="6"/>
      <c r="Q794" s="6"/>
      <c r="AA794" s="6"/>
      <c r="AB794" s="6"/>
    </row>
    <row r="795" spans="5:28">
      <c r="E795" s="6"/>
      <c r="F795" s="6"/>
      <c r="P795" s="6"/>
      <c r="Q795" s="6"/>
      <c r="AA795" s="6"/>
      <c r="AB795" s="6"/>
    </row>
    <row r="796" spans="5:28">
      <c r="E796" s="6"/>
      <c r="F796" s="6"/>
      <c r="P796" s="6"/>
      <c r="Q796" s="6"/>
      <c r="AA796" s="6"/>
      <c r="AB796" s="6"/>
    </row>
    <row r="797" spans="5:28">
      <c r="E797" s="6"/>
      <c r="F797" s="6"/>
      <c r="P797" s="6"/>
      <c r="Q797" s="6"/>
      <c r="AA797" s="6"/>
      <c r="AB797" s="6"/>
    </row>
    <row r="798" spans="5:28">
      <c r="E798" s="6"/>
      <c r="F798" s="6"/>
      <c r="P798" s="6"/>
      <c r="Q798" s="6"/>
      <c r="AA798" s="6"/>
      <c r="AB798" s="6"/>
    </row>
    <row r="799" spans="5:28">
      <c r="E799" s="6"/>
      <c r="F799" s="6"/>
      <c r="P799" s="6"/>
      <c r="Q799" s="6"/>
      <c r="AA799" s="6"/>
      <c r="AB799" s="6"/>
    </row>
    <row r="800" spans="5:28">
      <c r="E800" s="6"/>
      <c r="F800" s="6"/>
      <c r="P800" s="6"/>
      <c r="Q800" s="6"/>
      <c r="AA800" s="6"/>
      <c r="AB800" s="6"/>
    </row>
    <row r="801" spans="5:28">
      <c r="E801" s="6"/>
      <c r="F801" s="6"/>
      <c r="P801" s="6"/>
      <c r="Q801" s="6"/>
      <c r="AA801" s="6"/>
      <c r="AB801" s="6"/>
    </row>
    <row r="802" spans="5:28">
      <c r="E802" s="6"/>
      <c r="F802" s="6"/>
      <c r="P802" s="6"/>
      <c r="Q802" s="6"/>
      <c r="AA802" s="6"/>
      <c r="AB802" s="6"/>
    </row>
    <row r="803" spans="5:28">
      <c r="E803" s="6"/>
      <c r="F803" s="6"/>
      <c r="P803" s="6"/>
      <c r="Q803" s="6"/>
      <c r="AA803" s="6"/>
      <c r="AB803" s="6"/>
    </row>
    <row r="804" spans="5:28">
      <c r="E804" s="6"/>
      <c r="F804" s="6"/>
      <c r="P804" s="6"/>
      <c r="Q804" s="6"/>
      <c r="AA804" s="6"/>
      <c r="AB804" s="6"/>
    </row>
    <row r="805" spans="5:28">
      <c r="E805" s="6"/>
      <c r="F805" s="6"/>
      <c r="P805" s="6"/>
      <c r="Q805" s="6"/>
      <c r="AA805" s="6"/>
      <c r="AB805" s="6"/>
    </row>
    <row r="806" spans="5:28">
      <c r="E806" s="6"/>
      <c r="F806" s="6"/>
      <c r="P806" s="6"/>
      <c r="Q806" s="6"/>
      <c r="AA806" s="6"/>
      <c r="AB806" s="6"/>
    </row>
    <row r="807" spans="5:28">
      <c r="E807" s="6"/>
      <c r="F807" s="6"/>
      <c r="P807" s="6"/>
      <c r="Q807" s="6"/>
      <c r="AA807" s="6"/>
      <c r="AB807" s="6"/>
    </row>
    <row r="808" spans="5:28">
      <c r="E808" s="6"/>
      <c r="F808" s="6"/>
      <c r="P808" s="6"/>
      <c r="Q808" s="6"/>
      <c r="AA808" s="6"/>
      <c r="AB808" s="6"/>
    </row>
    <row r="809" spans="5:28">
      <c r="E809" s="6"/>
      <c r="F809" s="6"/>
      <c r="P809" s="6"/>
      <c r="Q809" s="6"/>
      <c r="AA809" s="6"/>
      <c r="AB809" s="6"/>
    </row>
    <row r="810" spans="5:28">
      <c r="E810" s="6"/>
      <c r="F810" s="6"/>
      <c r="P810" s="6"/>
      <c r="Q810" s="6"/>
      <c r="AA810" s="6"/>
      <c r="AB810" s="6"/>
    </row>
    <row r="811" spans="5:28">
      <c r="E811" s="6"/>
      <c r="F811" s="6"/>
      <c r="P811" s="6"/>
      <c r="Q811" s="6"/>
      <c r="AA811" s="6"/>
      <c r="AB811" s="6"/>
    </row>
    <row r="812" spans="5:28">
      <c r="E812" s="6"/>
      <c r="F812" s="6"/>
      <c r="P812" s="6"/>
      <c r="Q812" s="6"/>
      <c r="AA812" s="6"/>
      <c r="AB812" s="6"/>
    </row>
    <row r="813" spans="5:28">
      <c r="E813" s="6"/>
      <c r="F813" s="6"/>
      <c r="P813" s="6"/>
      <c r="Q813" s="6"/>
      <c r="AA813" s="6"/>
      <c r="AB813" s="6"/>
    </row>
    <row r="814" spans="5:28">
      <c r="E814" s="6"/>
      <c r="F814" s="6"/>
      <c r="P814" s="6"/>
      <c r="Q814" s="6"/>
      <c r="AA814" s="6"/>
      <c r="AB814" s="6"/>
    </row>
    <row r="815" spans="5:28">
      <c r="E815" s="6"/>
      <c r="F815" s="6"/>
      <c r="P815" s="6"/>
      <c r="Q815" s="6"/>
      <c r="AA815" s="6"/>
      <c r="AB815" s="6"/>
    </row>
    <row r="816" spans="5:28">
      <c r="E816" s="6"/>
      <c r="F816" s="6"/>
      <c r="P816" s="6"/>
      <c r="Q816" s="6"/>
      <c r="AA816" s="6"/>
      <c r="AB816" s="6"/>
    </row>
    <row r="817" spans="5:28">
      <c r="E817" s="6"/>
      <c r="F817" s="6"/>
      <c r="P817" s="6"/>
      <c r="Q817" s="6"/>
      <c r="AA817" s="6"/>
      <c r="AB817" s="6"/>
    </row>
    <row r="818" spans="5:28">
      <c r="E818" s="6"/>
      <c r="F818" s="6"/>
      <c r="P818" s="6"/>
      <c r="Q818" s="6"/>
      <c r="AA818" s="6"/>
      <c r="AB818" s="6"/>
    </row>
    <row r="819" spans="5:28">
      <c r="E819" s="6"/>
      <c r="F819" s="6"/>
      <c r="P819" s="6"/>
      <c r="Q819" s="6"/>
      <c r="AA819" s="6"/>
      <c r="AB819" s="6"/>
    </row>
    <row r="820" spans="5:28">
      <c r="E820" s="6"/>
      <c r="F820" s="6"/>
      <c r="P820" s="6"/>
      <c r="Q820" s="6"/>
      <c r="AA820" s="6"/>
      <c r="AB820" s="6"/>
    </row>
    <row r="821" spans="5:28">
      <c r="E821" s="6"/>
      <c r="F821" s="6"/>
      <c r="P821" s="6"/>
      <c r="Q821" s="6"/>
      <c r="AA821" s="6"/>
      <c r="AB821" s="6"/>
    </row>
    <row r="822" spans="5:28">
      <c r="E822" s="6"/>
      <c r="F822" s="6"/>
      <c r="P822" s="6"/>
      <c r="Q822" s="6"/>
      <c r="AA822" s="6"/>
      <c r="AB822" s="6"/>
    </row>
    <row r="823" spans="5:28">
      <c r="E823" s="6"/>
      <c r="F823" s="6"/>
      <c r="P823" s="6"/>
      <c r="Q823" s="6"/>
      <c r="AA823" s="6"/>
      <c r="AB823" s="6"/>
    </row>
    <row r="824" spans="5:28">
      <c r="E824" s="6"/>
      <c r="F824" s="6"/>
      <c r="P824" s="6"/>
      <c r="Q824" s="6"/>
      <c r="AA824" s="6"/>
      <c r="AB824" s="6"/>
    </row>
    <row r="825" spans="5:28">
      <c r="E825" s="6"/>
      <c r="F825" s="6"/>
      <c r="P825" s="6"/>
      <c r="Q825" s="6"/>
      <c r="AA825" s="6"/>
      <c r="AB825" s="6"/>
    </row>
    <row r="826" spans="5:28">
      <c r="E826" s="6"/>
      <c r="F826" s="6"/>
      <c r="P826" s="6"/>
      <c r="Q826" s="6"/>
      <c r="AA826" s="6"/>
      <c r="AB826" s="6"/>
    </row>
    <row r="827" spans="5:28">
      <c r="E827" s="6"/>
      <c r="F827" s="6"/>
      <c r="P827" s="6"/>
      <c r="Q827" s="6"/>
      <c r="AA827" s="6"/>
      <c r="AB827" s="6"/>
    </row>
    <row r="828" spans="5:28">
      <c r="E828" s="6"/>
      <c r="F828" s="6"/>
      <c r="P828" s="6"/>
      <c r="Q828" s="6"/>
      <c r="AA828" s="6"/>
      <c r="AB828" s="6"/>
    </row>
    <row r="829" spans="5:28">
      <c r="E829" s="6"/>
      <c r="F829" s="6"/>
      <c r="P829" s="6"/>
      <c r="Q829" s="6"/>
      <c r="AA829" s="6"/>
      <c r="AB829" s="6"/>
    </row>
    <row r="830" spans="5:28">
      <c r="E830" s="6"/>
      <c r="F830" s="6"/>
      <c r="P830" s="6"/>
      <c r="Q830" s="6"/>
      <c r="AA830" s="6"/>
      <c r="AB830" s="6"/>
    </row>
    <row r="831" spans="5:28">
      <c r="E831" s="6"/>
      <c r="F831" s="6"/>
      <c r="P831" s="6"/>
      <c r="Q831" s="6"/>
      <c r="AA831" s="6"/>
      <c r="AB831" s="6"/>
    </row>
    <row r="832" spans="5:28">
      <c r="E832" s="6"/>
      <c r="F832" s="6"/>
      <c r="P832" s="6"/>
      <c r="Q832" s="6"/>
      <c r="AA832" s="6"/>
      <c r="AB832" s="6"/>
    </row>
    <row r="833" spans="5:28">
      <c r="E833" s="6"/>
      <c r="F833" s="6"/>
      <c r="P833" s="6"/>
      <c r="Q833" s="6"/>
      <c r="AA833" s="6"/>
      <c r="AB833" s="6"/>
    </row>
    <row r="834" spans="5:28">
      <c r="E834" s="6"/>
      <c r="F834" s="6"/>
      <c r="P834" s="6"/>
      <c r="Q834" s="6"/>
      <c r="AA834" s="6"/>
      <c r="AB834" s="6"/>
    </row>
    <row r="835" spans="5:28">
      <c r="E835" s="6"/>
      <c r="F835" s="6"/>
      <c r="P835" s="6"/>
      <c r="Q835" s="6"/>
      <c r="AA835" s="6"/>
      <c r="AB835" s="6"/>
    </row>
    <row r="836" spans="5:28">
      <c r="E836" s="6"/>
      <c r="F836" s="6"/>
      <c r="P836" s="6"/>
      <c r="Q836" s="6"/>
      <c r="AA836" s="6"/>
      <c r="AB836" s="6"/>
    </row>
    <row r="837" spans="5:28">
      <c r="E837" s="6"/>
      <c r="F837" s="6"/>
      <c r="P837" s="6"/>
      <c r="Q837" s="6"/>
      <c r="AA837" s="6"/>
      <c r="AB837" s="6"/>
    </row>
    <row r="838" spans="5:28">
      <c r="E838" s="6"/>
      <c r="F838" s="6"/>
      <c r="P838" s="6"/>
      <c r="Q838" s="6"/>
      <c r="AA838" s="6"/>
      <c r="AB838" s="6"/>
    </row>
    <row r="839" spans="5:28">
      <c r="E839" s="6"/>
      <c r="F839" s="6"/>
      <c r="P839" s="6"/>
      <c r="Q839" s="6"/>
      <c r="AA839" s="6"/>
      <c r="AB839" s="6"/>
    </row>
    <row r="840" spans="5:28">
      <c r="E840" s="6"/>
      <c r="F840" s="6"/>
      <c r="P840" s="6"/>
      <c r="Q840" s="6"/>
      <c r="AA840" s="6"/>
      <c r="AB840" s="6"/>
    </row>
    <row r="841" spans="5:28">
      <c r="E841" s="6"/>
      <c r="F841" s="6"/>
      <c r="P841" s="6"/>
      <c r="Q841" s="6"/>
      <c r="AA841" s="6"/>
      <c r="AB841" s="6"/>
    </row>
    <row r="842" spans="5:28">
      <c r="E842" s="6"/>
      <c r="F842" s="6"/>
      <c r="P842" s="6"/>
      <c r="Q842" s="6"/>
      <c r="AA842" s="6"/>
      <c r="AB842" s="6"/>
    </row>
    <row r="843" spans="5:28">
      <c r="E843" s="6"/>
      <c r="F843" s="6"/>
      <c r="P843" s="6"/>
      <c r="Q843" s="6"/>
      <c r="AA843" s="6"/>
      <c r="AB843" s="6"/>
    </row>
    <row r="844" spans="5:28">
      <c r="E844" s="6"/>
      <c r="F844" s="6"/>
      <c r="P844" s="6"/>
      <c r="Q844" s="6"/>
      <c r="AA844" s="6"/>
      <c r="AB844" s="6"/>
    </row>
    <row r="845" spans="5:28">
      <c r="E845" s="6"/>
      <c r="F845" s="6"/>
      <c r="P845" s="6"/>
      <c r="Q845" s="6"/>
      <c r="AA845" s="6"/>
      <c r="AB845" s="6"/>
    </row>
    <row r="846" spans="5:28">
      <c r="E846" s="6"/>
      <c r="F846" s="6"/>
      <c r="P846" s="6"/>
      <c r="Q846" s="6"/>
      <c r="AA846" s="6"/>
      <c r="AB846" s="6"/>
    </row>
    <row r="847" spans="5:28">
      <c r="E847" s="6"/>
      <c r="F847" s="6"/>
      <c r="P847" s="6"/>
      <c r="Q847" s="6"/>
      <c r="AA847" s="6"/>
      <c r="AB847" s="6"/>
    </row>
    <row r="848" spans="5:28">
      <c r="E848" s="6"/>
      <c r="F848" s="6"/>
      <c r="P848" s="6"/>
      <c r="Q848" s="6"/>
      <c r="AA848" s="6"/>
      <c r="AB848" s="6"/>
    </row>
    <row r="849" spans="5:28">
      <c r="E849" s="6"/>
      <c r="F849" s="6"/>
      <c r="P849" s="6"/>
      <c r="Q849" s="6"/>
      <c r="AA849" s="6"/>
      <c r="AB849" s="6"/>
    </row>
    <row r="850" spans="5:28">
      <c r="E850" s="6"/>
      <c r="F850" s="6"/>
      <c r="P850" s="6"/>
      <c r="Q850" s="6"/>
      <c r="AA850" s="6"/>
      <c r="AB850" s="6"/>
    </row>
    <row r="851" spans="5:28">
      <c r="E851" s="6"/>
      <c r="F851" s="6"/>
      <c r="P851" s="6"/>
      <c r="Q851" s="6"/>
      <c r="AA851" s="6"/>
      <c r="AB851" s="6"/>
    </row>
    <row r="852" spans="5:28">
      <c r="E852" s="6"/>
      <c r="F852" s="6"/>
      <c r="P852" s="6"/>
      <c r="Q852" s="6"/>
      <c r="AA852" s="6"/>
      <c r="AB852" s="6"/>
    </row>
    <row r="853" spans="5:28">
      <c r="E853" s="6"/>
      <c r="F853" s="6"/>
      <c r="P853" s="6"/>
      <c r="Q853" s="6"/>
      <c r="AA853" s="6"/>
      <c r="AB853" s="6"/>
    </row>
    <row r="854" spans="5:28">
      <c r="E854" s="6"/>
      <c r="F854" s="6"/>
      <c r="P854" s="6"/>
      <c r="Q854" s="6"/>
      <c r="AA854" s="6"/>
      <c r="AB854" s="6"/>
    </row>
    <row r="855" spans="5:28">
      <c r="E855" s="6"/>
      <c r="F855" s="6"/>
      <c r="P855" s="6"/>
      <c r="Q855" s="6"/>
      <c r="AA855" s="6"/>
      <c r="AB855" s="6"/>
    </row>
    <row r="856" spans="5:28">
      <c r="E856" s="6"/>
      <c r="F856" s="6"/>
      <c r="P856" s="6"/>
      <c r="Q856" s="6"/>
      <c r="AA856" s="6"/>
      <c r="AB856" s="6"/>
    </row>
    <row r="857" spans="5:28">
      <c r="E857" s="6"/>
      <c r="F857" s="6"/>
      <c r="P857" s="6"/>
      <c r="Q857" s="6"/>
      <c r="AA857" s="6"/>
      <c r="AB857" s="6"/>
    </row>
    <row r="858" spans="5:28">
      <c r="E858" s="6"/>
      <c r="F858" s="6"/>
      <c r="P858" s="6"/>
      <c r="Q858" s="6"/>
      <c r="AA858" s="6"/>
      <c r="AB858" s="6"/>
    </row>
    <row r="859" spans="5:28">
      <c r="E859" s="6"/>
      <c r="F859" s="6"/>
      <c r="P859" s="6"/>
      <c r="Q859" s="6"/>
      <c r="AA859" s="6"/>
      <c r="AB859" s="6"/>
    </row>
    <row r="860" spans="5:28">
      <c r="E860" s="6"/>
      <c r="F860" s="6"/>
      <c r="P860" s="6"/>
      <c r="Q860" s="6"/>
      <c r="AA860" s="6"/>
      <c r="AB860" s="6"/>
    </row>
    <row r="861" spans="5:28">
      <c r="E861" s="6"/>
      <c r="F861" s="6"/>
      <c r="P861" s="6"/>
      <c r="Q861" s="6"/>
      <c r="AA861" s="6"/>
      <c r="AB861" s="6"/>
    </row>
    <row r="862" spans="5:28">
      <c r="E862" s="6"/>
      <c r="F862" s="6"/>
      <c r="P862" s="6"/>
      <c r="Q862" s="6"/>
      <c r="AA862" s="6"/>
      <c r="AB862" s="6"/>
    </row>
    <row r="863" spans="5:28">
      <c r="E863" s="6"/>
      <c r="F863" s="6"/>
      <c r="P863" s="6"/>
      <c r="Q863" s="6"/>
      <c r="AA863" s="6"/>
      <c r="AB863" s="6"/>
    </row>
    <row r="864" spans="5:28">
      <c r="E864" s="6"/>
      <c r="F864" s="6"/>
      <c r="P864" s="6"/>
      <c r="Q864" s="6"/>
      <c r="AA864" s="6"/>
      <c r="AB864" s="6"/>
    </row>
    <row r="865" spans="5:28">
      <c r="E865" s="6"/>
      <c r="F865" s="6"/>
      <c r="P865" s="6"/>
      <c r="Q865" s="6"/>
      <c r="AA865" s="6"/>
      <c r="AB865" s="6"/>
    </row>
    <row r="866" spans="5:28">
      <c r="E866" s="6"/>
      <c r="F866" s="6"/>
      <c r="P866" s="6"/>
      <c r="Q866" s="6"/>
      <c r="AA866" s="6"/>
      <c r="AB866" s="6"/>
    </row>
    <row r="867" spans="5:28">
      <c r="E867" s="6"/>
      <c r="F867" s="6"/>
      <c r="P867" s="6"/>
      <c r="Q867" s="6"/>
      <c r="AA867" s="6"/>
      <c r="AB867" s="6"/>
    </row>
    <row r="868" spans="5:28">
      <c r="E868" s="6"/>
      <c r="F868" s="6"/>
      <c r="P868" s="6"/>
      <c r="Q868" s="6"/>
      <c r="AA868" s="6"/>
      <c r="AB868" s="6"/>
    </row>
    <row r="869" spans="5:28">
      <c r="E869" s="6"/>
      <c r="F869" s="6"/>
      <c r="P869" s="6"/>
      <c r="Q869" s="6"/>
      <c r="AA869" s="6"/>
      <c r="AB869" s="6"/>
    </row>
    <row r="870" spans="5:28">
      <c r="E870" s="6"/>
      <c r="F870" s="6"/>
      <c r="P870" s="6"/>
      <c r="Q870" s="6"/>
      <c r="AA870" s="6"/>
      <c r="AB870" s="6"/>
    </row>
    <row r="871" spans="5:28">
      <c r="E871" s="6"/>
      <c r="F871" s="6"/>
      <c r="P871" s="6"/>
      <c r="Q871" s="6"/>
      <c r="AA871" s="6"/>
      <c r="AB871" s="6"/>
    </row>
    <row r="872" spans="5:28">
      <c r="E872" s="6"/>
      <c r="F872" s="6"/>
      <c r="P872" s="6"/>
      <c r="Q872" s="6"/>
      <c r="AA872" s="6"/>
      <c r="AB872" s="6"/>
    </row>
    <row r="873" spans="5:28">
      <c r="E873" s="6"/>
      <c r="F873" s="6"/>
      <c r="P873" s="6"/>
      <c r="Q873" s="6"/>
      <c r="AA873" s="6"/>
      <c r="AB873" s="6"/>
    </row>
    <row r="874" spans="5:28">
      <c r="E874" s="6"/>
      <c r="F874" s="6"/>
      <c r="P874" s="6"/>
      <c r="Q874" s="6"/>
      <c r="AA874" s="6"/>
      <c r="AB874" s="6"/>
    </row>
    <row r="875" spans="5:28">
      <c r="E875" s="6"/>
      <c r="F875" s="6"/>
      <c r="P875" s="6"/>
      <c r="Q875" s="6"/>
      <c r="AA875" s="6"/>
      <c r="AB875" s="6"/>
    </row>
    <row r="876" spans="5:28">
      <c r="E876" s="6"/>
      <c r="F876" s="6"/>
      <c r="P876" s="6"/>
      <c r="Q876" s="6"/>
      <c r="AA876" s="6"/>
      <c r="AB876" s="6"/>
    </row>
    <row r="877" spans="5:28">
      <c r="E877" s="6"/>
      <c r="F877" s="6"/>
      <c r="P877" s="6"/>
      <c r="Q877" s="6"/>
      <c r="AA877" s="6"/>
      <c r="AB877" s="6"/>
    </row>
    <row r="878" spans="5:28">
      <c r="E878" s="6"/>
      <c r="F878" s="6"/>
      <c r="P878" s="6"/>
      <c r="Q878" s="6"/>
      <c r="AA878" s="6"/>
      <c r="AB878" s="6"/>
    </row>
    <row r="879" spans="5:28">
      <c r="E879" s="6"/>
      <c r="F879" s="6"/>
      <c r="P879" s="6"/>
      <c r="Q879" s="6"/>
      <c r="AA879" s="6"/>
      <c r="AB879" s="6"/>
    </row>
    <row r="880" spans="5:28">
      <c r="E880" s="6"/>
      <c r="F880" s="6"/>
      <c r="P880" s="6"/>
      <c r="Q880" s="6"/>
      <c r="AA880" s="6"/>
      <c r="AB880" s="6"/>
    </row>
    <row r="881" spans="5:28">
      <c r="E881" s="6"/>
      <c r="F881" s="6"/>
      <c r="P881" s="6"/>
      <c r="Q881" s="6"/>
      <c r="AA881" s="6"/>
      <c r="AB881" s="6"/>
    </row>
    <row r="882" spans="5:28">
      <c r="E882" s="6"/>
      <c r="F882" s="6"/>
      <c r="P882" s="6"/>
      <c r="Q882" s="6"/>
      <c r="AA882" s="6"/>
      <c r="AB882" s="6"/>
    </row>
    <row r="883" spans="5:28">
      <c r="E883" s="6"/>
      <c r="F883" s="6"/>
      <c r="P883" s="6"/>
      <c r="Q883" s="6"/>
      <c r="AA883" s="6"/>
      <c r="AB883" s="6"/>
    </row>
    <row r="884" spans="5:28">
      <c r="E884" s="6"/>
      <c r="F884" s="6"/>
      <c r="P884" s="6"/>
      <c r="Q884" s="6"/>
      <c r="AA884" s="6"/>
      <c r="AB884" s="6"/>
    </row>
    <row r="885" spans="5:28">
      <c r="E885" s="6"/>
      <c r="F885" s="6"/>
      <c r="P885" s="6"/>
      <c r="Q885" s="6"/>
      <c r="AA885" s="6"/>
      <c r="AB885" s="6"/>
    </row>
    <row r="886" spans="5:28">
      <c r="E886" s="6"/>
      <c r="F886" s="6"/>
      <c r="P886" s="6"/>
      <c r="Q886" s="6"/>
      <c r="AA886" s="6"/>
      <c r="AB886" s="6"/>
    </row>
    <row r="887" spans="5:28">
      <c r="E887" s="6"/>
      <c r="F887" s="6"/>
      <c r="P887" s="6"/>
      <c r="Q887" s="6"/>
      <c r="AA887" s="6"/>
      <c r="AB887" s="6"/>
    </row>
    <row r="888" spans="5:28">
      <c r="E888" s="6"/>
      <c r="F888" s="6"/>
      <c r="P888" s="6"/>
      <c r="Q888" s="6"/>
      <c r="AA888" s="6"/>
      <c r="AB888" s="6"/>
    </row>
    <row r="889" spans="5:28">
      <c r="E889" s="6"/>
      <c r="F889" s="6"/>
      <c r="P889" s="6"/>
      <c r="Q889" s="6"/>
      <c r="AA889" s="6"/>
      <c r="AB889" s="6"/>
    </row>
    <row r="890" spans="5:28">
      <c r="E890" s="6"/>
      <c r="F890" s="6"/>
      <c r="P890" s="6"/>
      <c r="Q890" s="6"/>
      <c r="AA890" s="6"/>
      <c r="AB890" s="6"/>
    </row>
    <row r="891" spans="5:28">
      <c r="E891" s="6"/>
      <c r="F891" s="6"/>
      <c r="P891" s="6"/>
      <c r="Q891" s="6"/>
      <c r="AA891" s="6"/>
      <c r="AB891" s="6"/>
    </row>
    <row r="892" spans="5:28">
      <c r="E892" s="6"/>
      <c r="F892" s="6"/>
      <c r="P892" s="6"/>
      <c r="Q892" s="6"/>
      <c r="AA892" s="6"/>
      <c r="AB892" s="6"/>
    </row>
    <row r="893" spans="5:28">
      <c r="E893" s="6"/>
      <c r="F893" s="6"/>
      <c r="P893" s="6"/>
      <c r="Q893" s="6"/>
      <c r="AA893" s="6"/>
      <c r="AB893" s="6"/>
    </row>
    <row r="894" spans="5:28">
      <c r="E894" s="6"/>
      <c r="F894" s="6"/>
      <c r="P894" s="6"/>
      <c r="Q894" s="6"/>
      <c r="AA894" s="6"/>
      <c r="AB894" s="6"/>
    </row>
    <row r="895" spans="5:28">
      <c r="E895" s="6"/>
      <c r="F895" s="6"/>
      <c r="P895" s="6"/>
      <c r="Q895" s="6"/>
      <c r="AA895" s="6"/>
      <c r="AB895" s="6"/>
    </row>
    <row r="896" spans="5:28">
      <c r="E896" s="6"/>
      <c r="F896" s="6"/>
      <c r="P896" s="6"/>
      <c r="Q896" s="6"/>
      <c r="AA896" s="6"/>
      <c r="AB896" s="6"/>
    </row>
    <row r="897" spans="5:28">
      <c r="E897" s="6"/>
      <c r="F897" s="6"/>
      <c r="P897" s="6"/>
      <c r="Q897" s="6"/>
      <c r="AA897" s="6"/>
      <c r="AB897" s="6"/>
    </row>
    <row r="898" spans="5:28">
      <c r="E898" s="6"/>
      <c r="F898" s="6"/>
      <c r="P898" s="6"/>
      <c r="Q898" s="6"/>
      <c r="AA898" s="6"/>
      <c r="AB898" s="6"/>
    </row>
    <row r="899" spans="5:28">
      <c r="E899" s="6"/>
      <c r="F899" s="6"/>
      <c r="P899" s="6"/>
      <c r="Q899" s="6"/>
      <c r="AA899" s="6"/>
      <c r="AB899" s="6"/>
    </row>
    <row r="900" spans="5:28">
      <c r="E900" s="6"/>
      <c r="F900" s="6"/>
      <c r="P900" s="6"/>
      <c r="Q900" s="6"/>
      <c r="AA900" s="6"/>
      <c r="AB900" s="6"/>
    </row>
    <row r="901" spans="5:28">
      <c r="E901" s="6"/>
      <c r="F901" s="6"/>
      <c r="P901" s="6"/>
      <c r="Q901" s="6"/>
      <c r="AA901" s="6"/>
      <c r="AB901" s="6"/>
    </row>
    <row r="902" spans="5:28">
      <c r="E902" s="6"/>
      <c r="F902" s="6"/>
      <c r="P902" s="6"/>
      <c r="Q902" s="6"/>
      <c r="AA902" s="6"/>
      <c r="AB902" s="6"/>
    </row>
    <row r="903" spans="5:28">
      <c r="E903" s="6"/>
      <c r="F903" s="6"/>
      <c r="P903" s="6"/>
      <c r="Q903" s="6"/>
      <c r="AA903" s="6"/>
      <c r="AB903" s="6"/>
    </row>
    <row r="904" spans="5:28">
      <c r="E904" s="6"/>
      <c r="F904" s="6"/>
      <c r="P904" s="6"/>
      <c r="Q904" s="6"/>
      <c r="AA904" s="6"/>
      <c r="AB904" s="6"/>
    </row>
    <row r="905" spans="5:28">
      <c r="E905" s="6"/>
      <c r="F905" s="6"/>
      <c r="P905" s="6"/>
      <c r="Q905" s="6"/>
      <c r="AA905" s="6"/>
      <c r="AB905" s="6"/>
    </row>
    <row r="906" spans="5:28">
      <c r="E906" s="6"/>
      <c r="F906" s="6"/>
      <c r="P906" s="6"/>
      <c r="Q906" s="6"/>
      <c r="AA906" s="6"/>
      <c r="AB906" s="6"/>
    </row>
    <row r="907" spans="5:28">
      <c r="E907" s="6"/>
      <c r="F907" s="6"/>
      <c r="P907" s="6"/>
      <c r="Q907" s="6"/>
      <c r="AA907" s="6"/>
      <c r="AB907" s="6"/>
    </row>
    <row r="908" spans="5:28">
      <c r="E908" s="6"/>
      <c r="F908" s="6"/>
      <c r="P908" s="6"/>
      <c r="Q908" s="6"/>
      <c r="AA908" s="6"/>
      <c r="AB908" s="6"/>
    </row>
    <row r="909" spans="5:28">
      <c r="E909" s="6"/>
      <c r="F909" s="6"/>
      <c r="P909" s="6"/>
      <c r="Q909" s="6"/>
      <c r="AA909" s="6"/>
      <c r="AB909" s="6"/>
    </row>
    <row r="910" spans="5:28">
      <c r="E910" s="6"/>
      <c r="F910" s="6"/>
      <c r="P910" s="6"/>
      <c r="Q910" s="6"/>
      <c r="AA910" s="6"/>
      <c r="AB910" s="6"/>
    </row>
    <row r="911" spans="5:28">
      <c r="E911" s="6"/>
      <c r="F911" s="6"/>
      <c r="P911" s="6"/>
      <c r="Q911" s="6"/>
      <c r="AA911" s="6"/>
      <c r="AB911" s="6"/>
    </row>
    <row r="912" spans="5:28">
      <c r="E912" s="6"/>
      <c r="F912" s="6"/>
      <c r="P912" s="6"/>
      <c r="Q912" s="6"/>
      <c r="AA912" s="6"/>
      <c r="AB912" s="6"/>
    </row>
    <row r="913" spans="5:28">
      <c r="E913" s="6"/>
      <c r="F913" s="6"/>
      <c r="P913" s="6"/>
      <c r="Q913" s="6"/>
      <c r="AA913" s="6"/>
      <c r="AB913" s="6"/>
    </row>
    <row r="914" spans="5:28">
      <c r="E914" s="6"/>
      <c r="F914" s="6"/>
      <c r="P914" s="6"/>
      <c r="Q914" s="6"/>
      <c r="AA914" s="6"/>
      <c r="AB914" s="6"/>
    </row>
    <row r="915" spans="5:28">
      <c r="E915" s="6"/>
      <c r="F915" s="6"/>
      <c r="P915" s="6"/>
      <c r="Q915" s="6"/>
      <c r="AA915" s="6"/>
      <c r="AB915" s="6"/>
    </row>
    <row r="916" spans="5:28">
      <c r="E916" s="6"/>
      <c r="F916" s="6"/>
      <c r="P916" s="6"/>
      <c r="Q916" s="6"/>
      <c r="AA916" s="6"/>
      <c r="AB916" s="6"/>
    </row>
    <row r="917" spans="5:28">
      <c r="E917" s="6"/>
      <c r="F917" s="6"/>
      <c r="P917" s="6"/>
      <c r="Q917" s="6"/>
      <c r="AA917" s="6"/>
      <c r="AB917" s="6"/>
    </row>
    <row r="918" spans="5:28">
      <c r="E918" s="6"/>
      <c r="F918" s="6"/>
      <c r="P918" s="6"/>
      <c r="Q918" s="6"/>
      <c r="AA918" s="6"/>
      <c r="AB918" s="6"/>
    </row>
    <row r="919" spans="5:28">
      <c r="E919" s="6"/>
      <c r="F919" s="6"/>
      <c r="P919" s="6"/>
      <c r="Q919" s="6"/>
      <c r="AA919" s="6"/>
      <c r="AB919" s="6"/>
    </row>
    <row r="920" spans="5:28">
      <c r="E920" s="6"/>
      <c r="F920" s="6"/>
      <c r="P920" s="6"/>
      <c r="Q920" s="6"/>
      <c r="AA920" s="6"/>
      <c r="AB920" s="6"/>
    </row>
    <row r="921" spans="5:28">
      <c r="E921" s="6"/>
      <c r="F921" s="6"/>
      <c r="P921" s="6"/>
      <c r="Q921" s="6"/>
      <c r="AA921" s="6"/>
      <c r="AB921" s="6"/>
    </row>
    <row r="922" spans="5:28">
      <c r="E922" s="6"/>
      <c r="F922" s="6"/>
      <c r="P922" s="6"/>
      <c r="Q922" s="6"/>
      <c r="AA922" s="6"/>
      <c r="AB922" s="6"/>
    </row>
    <row r="923" spans="5:28">
      <c r="E923" s="6"/>
      <c r="F923" s="6"/>
      <c r="P923" s="6"/>
      <c r="Q923" s="6"/>
      <c r="AA923" s="6"/>
      <c r="AB923" s="6"/>
    </row>
    <row r="924" spans="5:28">
      <c r="E924" s="6"/>
      <c r="F924" s="6"/>
      <c r="P924" s="6"/>
      <c r="Q924" s="6"/>
      <c r="AA924" s="6"/>
      <c r="AB924" s="6"/>
    </row>
    <row r="925" spans="5:28">
      <c r="E925" s="6"/>
      <c r="F925" s="6"/>
      <c r="P925" s="6"/>
      <c r="Q925" s="6"/>
      <c r="AA925" s="6"/>
      <c r="AB925" s="6"/>
    </row>
    <row r="926" spans="5:28">
      <c r="E926" s="6"/>
      <c r="F926" s="6"/>
      <c r="P926" s="6"/>
      <c r="Q926" s="6"/>
      <c r="AA926" s="6"/>
      <c r="AB926" s="6"/>
    </row>
    <row r="927" spans="5:28">
      <c r="E927" s="6"/>
      <c r="F927" s="6"/>
      <c r="P927" s="6"/>
      <c r="Q927" s="6"/>
      <c r="AA927" s="6"/>
      <c r="AB927" s="6"/>
    </row>
    <row r="928" spans="5:28">
      <c r="E928" s="6"/>
      <c r="F928" s="6"/>
      <c r="P928" s="6"/>
      <c r="Q928" s="6"/>
      <c r="AA928" s="6"/>
      <c r="AB928" s="6"/>
    </row>
    <row r="929" spans="5:28">
      <c r="E929" s="6"/>
      <c r="F929" s="6"/>
      <c r="P929" s="6"/>
      <c r="Q929" s="6"/>
      <c r="AA929" s="6"/>
      <c r="AB929" s="6"/>
    </row>
    <row r="930" spans="5:28">
      <c r="E930" s="6"/>
      <c r="F930" s="6"/>
      <c r="P930" s="6"/>
      <c r="Q930" s="6"/>
      <c r="AA930" s="6"/>
      <c r="AB930" s="6"/>
    </row>
    <row r="931" spans="5:28">
      <c r="E931" s="6"/>
      <c r="F931" s="6"/>
      <c r="P931" s="6"/>
      <c r="Q931" s="6"/>
      <c r="AA931" s="6"/>
      <c r="AB931" s="6"/>
    </row>
    <row r="932" spans="5:28">
      <c r="E932" s="6"/>
      <c r="F932" s="6"/>
      <c r="P932" s="6"/>
      <c r="Q932" s="6"/>
      <c r="AA932" s="6"/>
      <c r="AB932" s="6"/>
    </row>
    <row r="933" spans="5:28">
      <c r="E933" s="6"/>
      <c r="F933" s="6"/>
      <c r="P933" s="6"/>
      <c r="Q933" s="6"/>
      <c r="AA933" s="6"/>
      <c r="AB933" s="6"/>
    </row>
    <row r="934" spans="5:28">
      <c r="E934" s="6"/>
      <c r="F934" s="6"/>
      <c r="P934" s="6"/>
      <c r="Q934" s="6"/>
      <c r="AA934" s="6"/>
      <c r="AB934" s="6"/>
    </row>
    <row r="935" spans="5:28">
      <c r="E935" s="6"/>
      <c r="F935" s="6"/>
      <c r="P935" s="6"/>
      <c r="Q935" s="6"/>
      <c r="AA935" s="6"/>
      <c r="AB935" s="6"/>
    </row>
    <row r="936" spans="5:28">
      <c r="E936" s="6"/>
      <c r="F936" s="6"/>
      <c r="P936" s="6"/>
      <c r="Q936" s="6"/>
      <c r="AA936" s="6"/>
      <c r="AB936" s="6"/>
    </row>
    <row r="937" spans="5:28">
      <c r="E937" s="6"/>
      <c r="F937" s="6"/>
      <c r="P937" s="6"/>
      <c r="Q937" s="6"/>
      <c r="AA937" s="6"/>
      <c r="AB937" s="6"/>
    </row>
    <row r="938" spans="5:28">
      <c r="E938" s="6"/>
      <c r="F938" s="6"/>
      <c r="P938" s="6"/>
      <c r="Q938" s="6"/>
      <c r="AA938" s="6"/>
      <c r="AB938" s="6"/>
    </row>
    <row r="939" spans="5:28">
      <c r="E939" s="6"/>
      <c r="F939" s="6"/>
      <c r="P939" s="6"/>
      <c r="Q939" s="6"/>
      <c r="AA939" s="6"/>
      <c r="AB939" s="6"/>
    </row>
    <row r="940" spans="5:28">
      <c r="E940" s="6"/>
      <c r="F940" s="6"/>
      <c r="P940" s="6"/>
      <c r="Q940" s="6"/>
      <c r="AA940" s="6"/>
      <c r="AB940" s="6"/>
    </row>
    <row r="941" spans="5:28">
      <c r="E941" s="6"/>
      <c r="F941" s="6"/>
      <c r="P941" s="6"/>
      <c r="Q941" s="6"/>
      <c r="AA941" s="6"/>
      <c r="AB941" s="6"/>
    </row>
    <row r="942" spans="5:28">
      <c r="E942" s="6"/>
      <c r="F942" s="6"/>
      <c r="P942" s="6"/>
      <c r="Q942" s="6"/>
      <c r="AA942" s="6"/>
      <c r="AB942" s="6"/>
    </row>
    <row r="943" spans="5:28">
      <c r="E943" s="6"/>
      <c r="F943" s="6"/>
      <c r="P943" s="6"/>
      <c r="Q943" s="6"/>
      <c r="AA943" s="6"/>
      <c r="AB943" s="6"/>
    </row>
    <row r="944" spans="5:28">
      <c r="E944" s="6"/>
      <c r="F944" s="6"/>
      <c r="P944" s="6"/>
      <c r="Q944" s="6"/>
      <c r="AA944" s="6"/>
      <c r="AB944" s="6"/>
    </row>
    <row r="945" spans="5:28">
      <c r="E945" s="6"/>
      <c r="F945" s="6"/>
      <c r="P945" s="6"/>
      <c r="Q945" s="6"/>
      <c r="AA945" s="6"/>
      <c r="AB945" s="6"/>
    </row>
    <row r="946" spans="5:28">
      <c r="E946" s="6"/>
      <c r="F946" s="6"/>
      <c r="P946" s="6"/>
      <c r="Q946" s="6"/>
      <c r="AA946" s="6"/>
      <c r="AB946" s="6"/>
    </row>
    <row r="947" spans="5:28">
      <c r="E947" s="6"/>
      <c r="F947" s="6"/>
      <c r="P947" s="6"/>
      <c r="Q947" s="6"/>
      <c r="AA947" s="6"/>
      <c r="AB947" s="6"/>
    </row>
    <row r="948" spans="5:28">
      <c r="E948" s="6"/>
      <c r="F948" s="6"/>
      <c r="P948" s="6"/>
      <c r="Q948" s="6"/>
      <c r="AA948" s="6"/>
      <c r="AB948" s="6"/>
    </row>
    <row r="949" spans="5:28">
      <c r="E949" s="6"/>
      <c r="F949" s="6"/>
      <c r="P949" s="6"/>
      <c r="Q949" s="6"/>
      <c r="AA949" s="6"/>
      <c r="AB949" s="6"/>
    </row>
    <row r="950" spans="5:28">
      <c r="E950" s="6"/>
      <c r="F950" s="6"/>
      <c r="P950" s="6"/>
      <c r="Q950" s="6"/>
      <c r="AA950" s="6"/>
      <c r="AB950" s="6"/>
    </row>
    <row r="951" spans="5:28">
      <c r="E951" s="6"/>
      <c r="F951" s="6"/>
      <c r="P951" s="6"/>
      <c r="Q951" s="6"/>
      <c r="AA951" s="6"/>
      <c r="AB951" s="6"/>
    </row>
    <row r="952" spans="5:28">
      <c r="E952" s="6"/>
      <c r="F952" s="6"/>
      <c r="P952" s="6"/>
      <c r="Q952" s="6"/>
      <c r="AA952" s="6"/>
      <c r="AB952" s="6"/>
    </row>
    <row r="953" spans="5:28">
      <c r="E953" s="6"/>
      <c r="F953" s="6"/>
      <c r="P953" s="6"/>
      <c r="Q953" s="6"/>
      <c r="AA953" s="6"/>
      <c r="AB953" s="6"/>
    </row>
    <row r="954" spans="5:28">
      <c r="E954" s="6"/>
      <c r="F954" s="6"/>
      <c r="P954" s="6"/>
      <c r="Q954" s="6"/>
      <c r="AA954" s="6"/>
      <c r="AB954" s="6"/>
    </row>
    <row r="955" spans="5:28">
      <c r="E955" s="6"/>
      <c r="F955" s="6"/>
      <c r="P955" s="6"/>
      <c r="Q955" s="6"/>
      <c r="AA955" s="6"/>
      <c r="AB955" s="6"/>
    </row>
    <row r="956" spans="5:28">
      <c r="E956" s="6"/>
      <c r="F956" s="6"/>
      <c r="P956" s="6"/>
      <c r="Q956" s="6"/>
      <c r="AA956" s="6"/>
      <c r="AB956" s="6"/>
    </row>
    <row r="957" spans="5:28">
      <c r="E957" s="6"/>
      <c r="F957" s="6"/>
      <c r="P957" s="6"/>
      <c r="Q957" s="6"/>
      <c r="AA957" s="6"/>
      <c r="AB957" s="6"/>
    </row>
    <row r="958" spans="5:28">
      <c r="E958" s="6"/>
      <c r="F958" s="6"/>
      <c r="P958" s="6"/>
      <c r="Q958" s="6"/>
      <c r="AA958" s="6"/>
      <c r="AB958" s="6"/>
    </row>
    <row r="959" spans="5:28">
      <c r="E959" s="6"/>
      <c r="F959" s="6"/>
      <c r="P959" s="6"/>
      <c r="Q959" s="6"/>
      <c r="AA959" s="6"/>
      <c r="AB959" s="6"/>
    </row>
    <row r="960" spans="5:28">
      <c r="E960" s="6"/>
      <c r="F960" s="6"/>
      <c r="P960" s="6"/>
      <c r="Q960" s="6"/>
      <c r="AA960" s="6"/>
      <c r="AB960" s="6"/>
    </row>
    <row r="961" spans="5:28">
      <c r="E961" s="6"/>
      <c r="F961" s="6"/>
      <c r="P961" s="6"/>
      <c r="Q961" s="6"/>
      <c r="AA961" s="6"/>
      <c r="AB961" s="6"/>
    </row>
    <row r="962" spans="5:28">
      <c r="E962" s="6"/>
      <c r="F962" s="6"/>
      <c r="P962" s="6"/>
      <c r="Q962" s="6"/>
      <c r="AA962" s="6"/>
      <c r="AB962" s="6"/>
    </row>
    <row r="963" spans="5:28">
      <c r="E963" s="6"/>
      <c r="F963" s="6"/>
      <c r="P963" s="6"/>
      <c r="Q963" s="6"/>
      <c r="AA963" s="6"/>
      <c r="AB963" s="6"/>
    </row>
    <row r="964" spans="5:28">
      <c r="E964" s="6"/>
      <c r="F964" s="6"/>
      <c r="P964" s="6"/>
      <c r="Q964" s="6"/>
      <c r="AA964" s="6"/>
      <c r="AB964" s="6"/>
    </row>
    <row r="965" spans="5:28">
      <c r="E965" s="6"/>
      <c r="F965" s="6"/>
      <c r="P965" s="6"/>
      <c r="Q965" s="6"/>
      <c r="AA965" s="6"/>
      <c r="AB965" s="6"/>
    </row>
    <row r="966" spans="5:28">
      <c r="E966" s="6"/>
      <c r="F966" s="6"/>
      <c r="P966" s="6"/>
      <c r="Q966" s="6"/>
      <c r="AA966" s="6"/>
      <c r="AB966" s="6"/>
    </row>
    <row r="967" spans="5:28">
      <c r="E967" s="6"/>
      <c r="F967" s="6"/>
      <c r="P967" s="6"/>
      <c r="Q967" s="6"/>
      <c r="AA967" s="6"/>
      <c r="AB967" s="6"/>
    </row>
    <row r="968" spans="5:28">
      <c r="E968" s="6"/>
      <c r="F968" s="6"/>
      <c r="P968" s="6"/>
      <c r="Q968" s="6"/>
      <c r="AA968" s="6"/>
      <c r="AB968" s="6"/>
    </row>
    <row r="969" spans="5:28">
      <c r="E969" s="6"/>
      <c r="F969" s="6"/>
      <c r="P969" s="6"/>
      <c r="Q969" s="6"/>
      <c r="AA969" s="6"/>
      <c r="AB969" s="6"/>
    </row>
    <row r="970" spans="5:28">
      <c r="E970" s="6"/>
      <c r="F970" s="6"/>
      <c r="P970" s="6"/>
      <c r="Q970" s="6"/>
      <c r="AA970" s="6"/>
      <c r="AB970" s="6"/>
    </row>
    <row r="971" spans="5:28">
      <c r="E971" s="6"/>
      <c r="F971" s="6"/>
      <c r="P971" s="6"/>
      <c r="Q971" s="6"/>
      <c r="AA971" s="6"/>
      <c r="AB971" s="6"/>
    </row>
    <row r="972" spans="5:28">
      <c r="E972" s="6"/>
      <c r="F972" s="6"/>
      <c r="P972" s="6"/>
      <c r="Q972" s="6"/>
      <c r="AA972" s="6"/>
      <c r="AB972" s="6"/>
    </row>
    <row r="973" spans="5:28">
      <c r="E973" s="6"/>
      <c r="F973" s="6"/>
      <c r="P973" s="6"/>
      <c r="Q973" s="6"/>
      <c r="AA973" s="6"/>
      <c r="AB973" s="6"/>
    </row>
    <row r="974" spans="5:28">
      <c r="E974" s="6"/>
      <c r="F974" s="6"/>
      <c r="P974" s="6"/>
      <c r="Q974" s="6"/>
      <c r="AA974" s="6"/>
      <c r="AB974" s="6"/>
    </row>
    <row r="975" spans="5:28">
      <c r="E975" s="6"/>
      <c r="F975" s="6"/>
      <c r="P975" s="6"/>
      <c r="Q975" s="6"/>
      <c r="AA975" s="6"/>
      <c r="AB975" s="6"/>
    </row>
    <row r="976" spans="5:28">
      <c r="E976" s="6"/>
      <c r="F976" s="6"/>
      <c r="P976" s="6"/>
      <c r="Q976" s="6"/>
      <c r="AA976" s="6"/>
      <c r="AB976" s="6"/>
    </row>
    <row r="977" spans="5:28">
      <c r="E977" s="6"/>
      <c r="F977" s="6"/>
      <c r="P977" s="6"/>
      <c r="Q977" s="6"/>
      <c r="AA977" s="6"/>
      <c r="AB977" s="6"/>
    </row>
    <row r="978" spans="5:28">
      <c r="E978" s="6"/>
      <c r="F978" s="6"/>
      <c r="P978" s="6"/>
      <c r="Q978" s="6"/>
      <c r="AA978" s="6"/>
      <c r="AB978" s="6"/>
    </row>
    <row r="979" spans="5:28">
      <c r="E979" s="6"/>
      <c r="F979" s="6"/>
      <c r="P979" s="6"/>
      <c r="Q979" s="6"/>
      <c r="AA979" s="6"/>
      <c r="AB979" s="6"/>
    </row>
    <row r="980" spans="5:28">
      <c r="E980" s="6"/>
      <c r="F980" s="6"/>
      <c r="P980" s="6"/>
      <c r="Q980" s="6"/>
      <c r="AA980" s="6"/>
      <c r="AB980" s="6"/>
    </row>
    <row r="981" spans="5:28">
      <c r="E981" s="6"/>
      <c r="F981" s="6"/>
      <c r="P981" s="6"/>
      <c r="Q981" s="6"/>
      <c r="AA981" s="6"/>
      <c r="AB981" s="6"/>
    </row>
    <row r="982" spans="5:28">
      <c r="E982" s="6"/>
      <c r="F982" s="6"/>
      <c r="P982" s="6"/>
      <c r="Q982" s="6"/>
      <c r="AA982" s="6"/>
      <c r="AB982" s="6"/>
    </row>
    <row r="983" spans="5:28">
      <c r="E983" s="6"/>
      <c r="F983" s="6"/>
      <c r="P983" s="6"/>
      <c r="Q983" s="6"/>
      <c r="AA983" s="6"/>
      <c r="AB983" s="6"/>
    </row>
    <row r="984" spans="5:28">
      <c r="E984" s="6"/>
      <c r="F984" s="6"/>
      <c r="P984" s="6"/>
      <c r="Q984" s="6"/>
      <c r="AA984" s="6"/>
      <c r="AB984" s="6"/>
    </row>
    <row r="985" spans="5:28">
      <c r="E985" s="6"/>
      <c r="F985" s="6"/>
      <c r="P985" s="6"/>
      <c r="Q985" s="6"/>
      <c r="AA985" s="6"/>
      <c r="AB985" s="6"/>
    </row>
    <row r="986" spans="5:28">
      <c r="E986" s="6"/>
      <c r="F986" s="6"/>
      <c r="P986" s="6"/>
      <c r="Q986" s="6"/>
      <c r="AA986" s="6"/>
      <c r="AB986" s="6"/>
    </row>
    <row r="987" spans="5:28">
      <c r="E987" s="6"/>
      <c r="F987" s="6"/>
      <c r="P987" s="6"/>
      <c r="Q987" s="6"/>
      <c r="AA987" s="6"/>
      <c r="AB987" s="6"/>
    </row>
    <row r="988" spans="5:28">
      <c r="E988" s="6"/>
      <c r="F988" s="6"/>
      <c r="P988" s="6"/>
      <c r="Q988" s="6"/>
      <c r="AA988" s="6"/>
      <c r="AB988" s="6"/>
    </row>
    <row r="989" spans="5:28">
      <c r="E989" s="6"/>
      <c r="F989" s="6"/>
      <c r="P989" s="6"/>
      <c r="Q989" s="6"/>
      <c r="AA989" s="6"/>
      <c r="AB989" s="6"/>
    </row>
    <row r="990" spans="5:28">
      <c r="E990" s="6"/>
      <c r="F990" s="6"/>
      <c r="P990" s="6"/>
      <c r="Q990" s="6"/>
      <c r="AA990" s="6"/>
      <c r="AB990" s="6"/>
    </row>
    <row r="991" spans="5:28">
      <c r="E991" s="6"/>
      <c r="F991" s="6"/>
      <c r="P991" s="6"/>
      <c r="Q991" s="6"/>
      <c r="AA991" s="6"/>
      <c r="AB991" s="6"/>
    </row>
    <row r="992" spans="5:28">
      <c r="E992" s="6"/>
      <c r="F992" s="6"/>
      <c r="P992" s="6"/>
      <c r="Q992" s="6"/>
      <c r="AA992" s="6"/>
      <c r="AB992" s="6"/>
    </row>
    <row r="993" spans="5:28">
      <c r="E993" s="6"/>
      <c r="F993" s="6"/>
      <c r="P993" s="6"/>
      <c r="Q993" s="6"/>
      <c r="AA993" s="6"/>
      <c r="AB993" s="6"/>
    </row>
    <row r="994" spans="5:28">
      <c r="E994" s="6"/>
      <c r="F994" s="6"/>
      <c r="P994" s="6"/>
      <c r="Q994" s="6"/>
      <c r="AA994" s="6"/>
      <c r="AB994" s="6"/>
    </row>
    <row r="995" spans="5:28">
      <c r="E995" s="6"/>
      <c r="F995" s="6"/>
      <c r="P995" s="6"/>
      <c r="Q995" s="6"/>
      <c r="AA995" s="6"/>
      <c r="AB995" s="6"/>
    </row>
    <row r="996" spans="5:28">
      <c r="E996" s="6"/>
      <c r="F996" s="6"/>
      <c r="P996" s="6"/>
      <c r="Q996" s="6"/>
      <c r="AA996" s="6"/>
      <c r="AB996" s="6"/>
    </row>
    <row r="997" spans="5:28">
      <c r="E997" s="6"/>
      <c r="F997" s="6"/>
      <c r="P997" s="6"/>
      <c r="Q997" s="6"/>
      <c r="AA997" s="6"/>
      <c r="AB997" s="6"/>
    </row>
    <row r="998" spans="5:28">
      <c r="E998" s="6"/>
      <c r="F998" s="6"/>
      <c r="P998" s="6"/>
      <c r="Q998" s="6"/>
      <c r="AA998" s="6"/>
      <c r="AB998" s="6"/>
    </row>
    <row r="999" spans="5:28">
      <c r="E999" s="6"/>
      <c r="F999" s="6"/>
      <c r="P999" s="6"/>
      <c r="Q999" s="6"/>
      <c r="AA999" s="6"/>
      <c r="AB999" s="6"/>
    </row>
    <row r="1000" spans="5:28">
      <c r="E1000" s="6"/>
      <c r="F1000" s="6"/>
      <c r="P1000" s="6"/>
      <c r="Q1000" s="6"/>
      <c r="AA1000" s="6"/>
      <c r="AB1000" s="6"/>
    </row>
    <row r="1001" spans="5:28">
      <c r="E1001" s="6"/>
      <c r="F1001" s="6"/>
      <c r="P1001" s="6"/>
      <c r="Q1001" s="6"/>
      <c r="AA1001" s="6"/>
      <c r="AB1001" s="6"/>
    </row>
    <row r="1002" spans="5:28">
      <c r="E1002" s="6"/>
      <c r="F1002" s="6"/>
      <c r="P1002" s="6"/>
      <c r="Q1002" s="6"/>
      <c r="AA1002" s="6"/>
      <c r="AB1002" s="6"/>
    </row>
    <row r="1003" spans="5:28">
      <c r="E1003" s="6"/>
      <c r="F1003" s="6"/>
      <c r="P1003" s="6"/>
      <c r="Q1003" s="6"/>
      <c r="AA1003" s="6"/>
      <c r="AB1003" s="6"/>
    </row>
    <row r="1004" spans="5:28">
      <c r="E1004" s="6"/>
      <c r="F1004" s="6"/>
      <c r="P1004" s="6"/>
      <c r="Q1004" s="6"/>
      <c r="AA1004" s="6"/>
      <c r="AB1004" s="6"/>
    </row>
    <row r="1005" spans="5:28">
      <c r="E1005" s="6"/>
      <c r="F1005" s="6"/>
      <c r="P1005" s="6"/>
      <c r="Q1005" s="6"/>
      <c r="AA1005" s="6"/>
      <c r="AB1005" s="6"/>
    </row>
    <row r="1006" spans="5:28">
      <c r="E1006" s="6"/>
      <c r="F1006" s="6"/>
      <c r="P1006" s="6"/>
      <c r="Q1006" s="6"/>
      <c r="AA1006" s="6"/>
      <c r="AB1006" s="6"/>
    </row>
    <row r="1007" spans="5:28">
      <c r="E1007" s="6"/>
      <c r="F1007" s="6"/>
      <c r="P1007" s="6"/>
      <c r="Q1007" s="6"/>
      <c r="AA1007" s="6"/>
      <c r="AB1007" s="6"/>
    </row>
    <row r="1008" spans="5:28">
      <c r="E1008" s="6"/>
      <c r="F1008" s="6"/>
      <c r="P1008" s="6"/>
      <c r="Q1008" s="6"/>
      <c r="AA1008" s="6"/>
      <c r="AB1008" s="6"/>
    </row>
    <row r="1009" spans="5:28">
      <c r="E1009" s="6"/>
      <c r="F1009" s="6"/>
      <c r="P1009" s="6"/>
      <c r="Q1009" s="6"/>
      <c r="AA1009" s="6"/>
      <c r="AB1009" s="6"/>
    </row>
    <row r="1010" spans="5:28">
      <c r="E1010" s="6"/>
      <c r="F1010" s="6"/>
      <c r="P1010" s="6"/>
      <c r="Q1010" s="6"/>
      <c r="AA1010" s="6"/>
      <c r="AB1010" s="6"/>
    </row>
    <row r="1011" spans="5:28">
      <c r="E1011" s="6"/>
      <c r="F1011" s="6"/>
      <c r="P1011" s="6"/>
      <c r="Q1011" s="6"/>
      <c r="AA1011" s="6"/>
      <c r="AB1011" s="6"/>
    </row>
    <row r="1012" spans="5:28">
      <c r="E1012" s="6"/>
      <c r="F1012" s="6"/>
      <c r="P1012" s="6"/>
      <c r="Q1012" s="6"/>
      <c r="AA1012" s="6"/>
      <c r="AB1012" s="6"/>
    </row>
    <row r="1013" spans="5:28">
      <c r="E1013" s="6"/>
      <c r="F1013" s="6"/>
      <c r="P1013" s="6"/>
      <c r="Q1013" s="6"/>
      <c r="AA1013" s="6"/>
      <c r="AB1013" s="6"/>
    </row>
    <row r="1014" spans="5:28">
      <c r="E1014" s="6"/>
      <c r="F1014" s="6"/>
      <c r="P1014" s="6"/>
      <c r="Q1014" s="6"/>
      <c r="AA1014" s="6"/>
      <c r="AB1014" s="6"/>
    </row>
    <row r="1015" spans="5:28">
      <c r="E1015" s="6"/>
      <c r="F1015" s="6"/>
      <c r="P1015" s="6"/>
      <c r="Q1015" s="6"/>
      <c r="AA1015" s="6"/>
      <c r="AB1015" s="6"/>
    </row>
    <row r="1016" spans="5:28">
      <c r="E1016" s="6"/>
      <c r="F1016" s="6"/>
      <c r="P1016" s="6"/>
      <c r="Q1016" s="6"/>
      <c r="AA1016" s="6"/>
      <c r="AB1016" s="6"/>
    </row>
    <row r="1017" spans="5:28">
      <c r="E1017" s="6"/>
      <c r="F1017" s="6"/>
      <c r="P1017" s="6"/>
      <c r="Q1017" s="6"/>
      <c r="AA1017" s="6"/>
      <c r="AB1017" s="6"/>
    </row>
    <row r="1018" spans="5:28">
      <c r="E1018" s="6"/>
      <c r="F1018" s="6"/>
      <c r="P1018" s="6"/>
      <c r="Q1018" s="6"/>
      <c r="AA1018" s="6"/>
      <c r="AB1018" s="6"/>
    </row>
    <row r="1019" spans="5:28">
      <c r="E1019" s="6"/>
      <c r="F1019" s="6"/>
      <c r="P1019" s="6"/>
      <c r="Q1019" s="6"/>
      <c r="AA1019" s="6"/>
      <c r="AB1019" s="6"/>
    </row>
    <row r="1020" spans="5:28">
      <c r="E1020" s="6"/>
      <c r="F1020" s="6"/>
      <c r="P1020" s="6"/>
      <c r="Q1020" s="6"/>
      <c r="AA1020" s="6"/>
      <c r="AB1020" s="6"/>
    </row>
    <row r="1021" spans="5:28">
      <c r="E1021" s="6"/>
      <c r="F1021" s="6"/>
      <c r="P1021" s="6"/>
      <c r="Q1021" s="6"/>
      <c r="AA1021" s="6"/>
      <c r="AB1021" s="6"/>
    </row>
    <row r="1022" spans="5:28">
      <c r="E1022" s="6"/>
      <c r="F1022" s="6"/>
      <c r="P1022" s="6"/>
      <c r="Q1022" s="6"/>
      <c r="AA1022" s="6"/>
      <c r="AB1022" s="6"/>
    </row>
    <row r="1023" spans="5:28">
      <c r="E1023" s="6"/>
      <c r="F1023" s="6"/>
      <c r="P1023" s="6"/>
      <c r="Q1023" s="6"/>
      <c r="AA1023" s="6"/>
      <c r="AB1023" s="6"/>
    </row>
    <row r="1024" spans="5:28">
      <c r="E1024" s="6"/>
      <c r="F1024" s="6"/>
      <c r="P1024" s="6"/>
      <c r="Q1024" s="6"/>
      <c r="AA1024" s="6"/>
      <c r="AB1024" s="6"/>
    </row>
    <row r="1025" spans="5:28">
      <c r="E1025" s="6"/>
      <c r="F1025" s="6"/>
      <c r="P1025" s="6"/>
      <c r="Q1025" s="6"/>
      <c r="AA1025" s="6"/>
      <c r="AB1025" s="6"/>
    </row>
    <row r="1026" spans="5:28">
      <c r="E1026" s="6"/>
      <c r="F1026" s="6"/>
      <c r="P1026" s="6"/>
      <c r="Q1026" s="6"/>
      <c r="AA1026" s="6"/>
      <c r="AB1026" s="6"/>
    </row>
    <row r="1027" spans="5:28">
      <c r="E1027" s="6"/>
      <c r="F1027" s="6"/>
      <c r="P1027" s="6"/>
      <c r="Q1027" s="6"/>
      <c r="AA1027" s="6"/>
      <c r="AB1027" s="6"/>
    </row>
    <row r="1028" spans="5:28">
      <c r="E1028" s="6"/>
      <c r="F1028" s="6"/>
      <c r="P1028" s="6"/>
      <c r="Q1028" s="6"/>
      <c r="AA1028" s="6"/>
      <c r="AB1028" s="6"/>
    </row>
    <row r="1029" spans="5:28">
      <c r="E1029" s="6"/>
      <c r="F1029" s="6"/>
      <c r="P1029" s="6"/>
      <c r="Q1029" s="6"/>
      <c r="AA1029" s="6"/>
      <c r="AB1029" s="6"/>
    </row>
    <row r="1030" spans="5:28">
      <c r="E1030" s="6"/>
      <c r="F1030" s="6"/>
      <c r="P1030" s="6"/>
      <c r="Q1030" s="6"/>
      <c r="AA1030" s="6"/>
      <c r="AB1030" s="6"/>
    </row>
    <row r="1031" spans="5:28">
      <c r="E1031" s="6"/>
      <c r="F1031" s="6"/>
      <c r="P1031" s="6"/>
      <c r="Q1031" s="6"/>
      <c r="AA1031" s="6"/>
      <c r="AB1031" s="6"/>
    </row>
    <row r="1032" spans="5:28">
      <c r="E1032" s="6"/>
      <c r="F1032" s="6"/>
      <c r="P1032" s="6"/>
      <c r="Q1032" s="6"/>
      <c r="AA1032" s="6"/>
      <c r="AB1032" s="6"/>
    </row>
    <row r="1033" spans="5:28">
      <c r="E1033" s="6"/>
      <c r="F1033" s="6"/>
      <c r="P1033" s="6"/>
      <c r="Q1033" s="6"/>
      <c r="AA1033" s="6"/>
      <c r="AB1033" s="6"/>
    </row>
    <row r="1034" spans="5:28">
      <c r="E1034" s="6"/>
      <c r="F1034" s="6"/>
      <c r="P1034" s="6"/>
      <c r="Q1034" s="6"/>
      <c r="AA1034" s="6"/>
      <c r="AB1034" s="6"/>
    </row>
    <row r="1035" spans="5:28">
      <c r="E1035" s="6"/>
      <c r="F1035" s="6"/>
      <c r="P1035" s="6"/>
      <c r="Q1035" s="6"/>
      <c r="AA1035" s="6"/>
      <c r="AB1035" s="6"/>
    </row>
    <row r="1036" spans="5:28">
      <c r="E1036" s="6"/>
      <c r="F1036" s="6"/>
      <c r="P1036" s="6"/>
      <c r="Q1036" s="6"/>
      <c r="AA1036" s="6"/>
      <c r="AB1036" s="6"/>
    </row>
    <row r="1037" spans="5:28">
      <c r="E1037" s="6"/>
      <c r="F1037" s="6"/>
      <c r="P1037" s="6"/>
      <c r="Q1037" s="6"/>
      <c r="AA1037" s="6"/>
      <c r="AB1037" s="6"/>
    </row>
    <row r="1038" spans="5:28">
      <c r="E1038" s="6"/>
      <c r="F1038" s="6"/>
      <c r="P1038" s="6"/>
      <c r="Q1038" s="6"/>
      <c r="AA1038" s="6"/>
      <c r="AB1038" s="6"/>
    </row>
    <row r="1039" spans="5:28">
      <c r="E1039" s="6"/>
      <c r="F1039" s="6"/>
      <c r="P1039" s="6"/>
      <c r="Q1039" s="6"/>
      <c r="AA1039" s="6"/>
      <c r="AB1039" s="6"/>
    </row>
    <row r="1040" spans="5:28">
      <c r="E1040" s="6"/>
      <c r="F1040" s="6"/>
      <c r="P1040" s="6"/>
      <c r="Q1040" s="6"/>
      <c r="AA1040" s="6"/>
      <c r="AB1040" s="6"/>
    </row>
    <row r="1041" spans="5:28">
      <c r="E1041" s="6"/>
      <c r="F1041" s="6"/>
      <c r="P1041" s="6"/>
      <c r="Q1041" s="6"/>
      <c r="AA1041" s="6"/>
      <c r="AB1041" s="6"/>
    </row>
    <row r="1042" spans="5:28">
      <c r="E1042" s="6"/>
      <c r="F1042" s="6"/>
      <c r="P1042" s="6"/>
      <c r="Q1042" s="6"/>
      <c r="AA1042" s="6"/>
      <c r="AB1042" s="6"/>
    </row>
    <row r="1043" spans="5:28">
      <c r="E1043" s="6"/>
      <c r="F1043" s="6"/>
      <c r="P1043" s="6"/>
      <c r="Q1043" s="6"/>
      <c r="AA1043" s="6"/>
      <c r="AB1043" s="6"/>
    </row>
    <row r="1044" spans="5:28">
      <c r="E1044" s="6"/>
      <c r="F1044" s="6"/>
      <c r="P1044" s="6"/>
      <c r="Q1044" s="6"/>
      <c r="AA1044" s="6"/>
      <c r="AB1044" s="6"/>
    </row>
    <row r="1045" spans="5:28">
      <c r="E1045" s="6"/>
      <c r="F1045" s="6"/>
      <c r="P1045" s="6"/>
      <c r="Q1045" s="6"/>
      <c r="AA1045" s="6"/>
      <c r="AB1045" s="6"/>
    </row>
    <row r="1046" spans="5:28">
      <c r="E1046" s="6"/>
      <c r="F1046" s="6"/>
      <c r="P1046" s="6"/>
      <c r="Q1046" s="6"/>
      <c r="AA1046" s="6"/>
      <c r="AB1046" s="6"/>
    </row>
    <row r="1047" spans="5:28">
      <c r="E1047" s="6"/>
      <c r="F1047" s="6"/>
      <c r="P1047" s="6"/>
      <c r="Q1047" s="6"/>
      <c r="AA1047" s="6"/>
      <c r="AB1047" s="6"/>
    </row>
    <row r="1048" spans="5:28">
      <c r="E1048" s="6"/>
      <c r="F1048" s="6"/>
      <c r="P1048" s="6"/>
      <c r="Q1048" s="6"/>
      <c r="AA1048" s="6"/>
      <c r="AB1048" s="6"/>
    </row>
    <row r="1049" spans="5:28">
      <c r="E1049" s="6"/>
      <c r="F1049" s="6"/>
      <c r="P1049" s="6"/>
      <c r="Q1049" s="6"/>
      <c r="AA1049" s="6"/>
      <c r="AB1049" s="6"/>
    </row>
    <row r="1050" spans="5:28">
      <c r="E1050" s="6"/>
      <c r="F1050" s="6"/>
      <c r="P1050" s="6"/>
      <c r="Q1050" s="6"/>
      <c r="AA1050" s="6"/>
      <c r="AB1050" s="6"/>
    </row>
    <row r="1051" spans="5:28">
      <c r="E1051" s="6"/>
      <c r="F1051" s="6"/>
      <c r="P1051" s="6"/>
      <c r="Q1051" s="6"/>
      <c r="AA1051" s="6"/>
      <c r="AB1051" s="6"/>
    </row>
    <row r="1052" spans="5:28">
      <c r="E1052" s="6"/>
      <c r="F1052" s="6"/>
      <c r="P1052" s="6"/>
      <c r="Q1052" s="6"/>
      <c r="AA1052" s="6"/>
      <c r="AB1052" s="6"/>
    </row>
    <row r="1053" spans="5:28">
      <c r="E1053" s="6"/>
      <c r="F1053" s="6"/>
      <c r="P1053" s="6"/>
      <c r="Q1053" s="6"/>
      <c r="AA1053" s="6"/>
      <c r="AB1053" s="6"/>
    </row>
    <row r="1054" spans="5:28">
      <c r="E1054" s="6"/>
      <c r="F1054" s="6"/>
      <c r="P1054" s="6"/>
      <c r="Q1054" s="6"/>
      <c r="AA1054" s="6"/>
      <c r="AB1054" s="6"/>
    </row>
    <row r="1055" spans="5:28">
      <c r="E1055" s="6"/>
      <c r="F1055" s="6"/>
      <c r="P1055" s="6"/>
      <c r="Q1055" s="6"/>
      <c r="AA1055" s="6"/>
      <c r="AB1055" s="6"/>
    </row>
    <row r="1056" spans="5:28">
      <c r="E1056" s="6"/>
      <c r="F1056" s="6"/>
      <c r="P1056" s="6"/>
      <c r="Q1056" s="6"/>
      <c r="AA1056" s="6"/>
      <c r="AB1056" s="6"/>
    </row>
    <row r="1057" spans="5:28">
      <c r="E1057" s="6"/>
      <c r="F1057" s="6"/>
      <c r="P1057" s="6"/>
      <c r="Q1057" s="6"/>
      <c r="AA1057" s="6"/>
      <c r="AB1057" s="6"/>
    </row>
    <row r="1058" spans="5:28">
      <c r="E1058" s="6"/>
      <c r="F1058" s="6"/>
      <c r="P1058" s="6"/>
      <c r="Q1058" s="6"/>
      <c r="AA1058" s="6"/>
      <c r="AB1058" s="6"/>
    </row>
    <row r="1059" spans="5:28">
      <c r="E1059" s="6"/>
      <c r="F1059" s="6"/>
      <c r="P1059" s="6"/>
      <c r="Q1059" s="6"/>
      <c r="AA1059" s="6"/>
      <c r="AB1059" s="6"/>
    </row>
    <row r="1060" spans="5:28">
      <c r="E1060" s="6"/>
      <c r="F1060" s="6"/>
      <c r="P1060" s="6"/>
      <c r="Q1060" s="6"/>
      <c r="AA1060" s="6"/>
      <c r="AB1060" s="6"/>
    </row>
    <row r="1061" spans="5:28">
      <c r="E1061" s="6"/>
      <c r="F1061" s="6"/>
      <c r="P1061" s="6"/>
      <c r="Q1061" s="6"/>
      <c r="AA1061" s="6"/>
      <c r="AB1061" s="6"/>
    </row>
    <row r="1062" spans="5:28">
      <c r="E1062" s="6"/>
      <c r="F1062" s="6"/>
      <c r="P1062" s="6"/>
      <c r="Q1062" s="6"/>
      <c r="AA1062" s="6"/>
      <c r="AB1062" s="6"/>
    </row>
    <row r="1063" spans="5:28">
      <c r="E1063" s="6"/>
      <c r="F1063" s="6"/>
      <c r="P1063" s="6"/>
      <c r="Q1063" s="6"/>
      <c r="AA1063" s="6"/>
      <c r="AB1063" s="6"/>
    </row>
    <row r="1064" spans="5:28">
      <c r="E1064" s="6"/>
      <c r="F1064" s="6"/>
      <c r="P1064" s="6"/>
      <c r="Q1064" s="6"/>
      <c r="AA1064" s="6"/>
      <c r="AB1064" s="6"/>
    </row>
    <row r="1065" spans="5:28">
      <c r="E1065" s="6"/>
      <c r="F1065" s="6"/>
      <c r="P1065" s="6"/>
      <c r="Q1065" s="6"/>
      <c r="AA1065" s="6"/>
      <c r="AB1065" s="6"/>
    </row>
    <row r="1066" spans="5:28">
      <c r="E1066" s="6"/>
      <c r="F1066" s="6"/>
      <c r="P1066" s="6"/>
      <c r="Q1066" s="6"/>
      <c r="AA1066" s="6"/>
      <c r="AB1066" s="6"/>
    </row>
    <row r="1067" spans="5:28">
      <c r="E1067" s="6"/>
      <c r="F1067" s="6"/>
      <c r="P1067" s="6"/>
      <c r="Q1067" s="6"/>
      <c r="AA1067" s="6"/>
      <c r="AB1067" s="6"/>
    </row>
    <row r="1068" spans="5:28">
      <c r="E1068" s="6"/>
      <c r="F1068" s="6"/>
      <c r="P1068" s="6"/>
      <c r="Q1068" s="6"/>
      <c r="AA1068" s="6"/>
      <c r="AB1068" s="6"/>
    </row>
    <row r="1069" spans="5:28">
      <c r="E1069" s="6"/>
      <c r="F1069" s="6"/>
      <c r="P1069" s="6"/>
      <c r="Q1069" s="6"/>
      <c r="AA1069" s="6"/>
      <c r="AB1069" s="6"/>
    </row>
    <row r="1070" spans="5:28">
      <c r="E1070" s="6"/>
      <c r="F1070" s="6"/>
      <c r="P1070" s="6"/>
      <c r="Q1070" s="6"/>
      <c r="AA1070" s="6"/>
      <c r="AB1070" s="6"/>
    </row>
    <row r="1071" spans="5:28">
      <c r="E1071" s="6"/>
      <c r="F1071" s="6"/>
      <c r="P1071" s="6"/>
      <c r="Q1071" s="6"/>
      <c r="AA1071" s="6"/>
      <c r="AB1071" s="6"/>
    </row>
    <row r="1072" spans="5:28">
      <c r="E1072" s="6"/>
      <c r="F1072" s="6"/>
      <c r="P1072" s="6"/>
      <c r="Q1072" s="6"/>
      <c r="AA1072" s="6"/>
      <c r="AB1072" s="6"/>
    </row>
    <row r="1073" spans="5:28">
      <c r="E1073" s="6"/>
      <c r="F1073" s="6"/>
      <c r="P1073" s="6"/>
      <c r="Q1073" s="6"/>
      <c r="AA1073" s="6"/>
      <c r="AB1073" s="6"/>
    </row>
    <row r="1074" spans="5:28">
      <c r="E1074" s="6"/>
      <c r="F1074" s="6"/>
      <c r="P1074" s="6"/>
      <c r="Q1074" s="6"/>
      <c r="AA1074" s="6"/>
      <c r="AB1074" s="6"/>
    </row>
    <row r="1075" spans="5:28">
      <c r="E1075" s="6"/>
      <c r="F1075" s="6"/>
      <c r="P1075" s="6"/>
      <c r="Q1075" s="6"/>
      <c r="AA1075" s="6"/>
      <c r="AB1075" s="6"/>
    </row>
    <row r="1076" spans="5:28">
      <c r="E1076" s="6"/>
      <c r="F1076" s="6"/>
      <c r="P1076" s="6"/>
      <c r="Q1076" s="6"/>
      <c r="AA1076" s="6"/>
      <c r="AB1076" s="6"/>
    </row>
    <row r="1077" spans="5:28">
      <c r="E1077" s="6"/>
      <c r="F1077" s="6"/>
      <c r="P1077" s="6"/>
      <c r="Q1077" s="6"/>
      <c r="AA1077" s="6"/>
      <c r="AB1077" s="6"/>
    </row>
    <row r="1078" spans="5:28">
      <c r="E1078" s="6"/>
      <c r="F1078" s="6"/>
      <c r="P1078" s="6"/>
      <c r="Q1078" s="6"/>
      <c r="AA1078" s="6"/>
      <c r="AB1078" s="6"/>
    </row>
    <row r="1079" spans="5:28">
      <c r="E1079" s="6"/>
      <c r="F1079" s="6"/>
      <c r="P1079" s="6"/>
      <c r="Q1079" s="6"/>
      <c r="AA1079" s="6"/>
      <c r="AB1079" s="6"/>
    </row>
    <row r="1080" spans="5:28">
      <c r="E1080" s="6"/>
      <c r="F1080" s="6"/>
      <c r="P1080" s="6"/>
      <c r="Q1080" s="6"/>
      <c r="AA1080" s="6"/>
      <c r="AB1080" s="6"/>
    </row>
    <row r="1081" spans="5:28">
      <c r="E1081" s="6"/>
      <c r="F1081" s="6"/>
      <c r="P1081" s="6"/>
      <c r="Q1081" s="6"/>
      <c r="AA1081" s="6"/>
      <c r="AB1081" s="6"/>
    </row>
    <row r="1082" spans="5:28">
      <c r="E1082" s="6"/>
      <c r="F1082" s="6"/>
      <c r="P1082" s="6"/>
      <c r="Q1082" s="6"/>
      <c r="AA1082" s="6"/>
      <c r="AB1082" s="6"/>
    </row>
    <row r="1083" spans="5:28">
      <c r="E1083" s="6"/>
      <c r="F1083" s="6"/>
      <c r="P1083" s="6"/>
      <c r="Q1083" s="6"/>
      <c r="AA1083" s="6"/>
      <c r="AB1083" s="6"/>
    </row>
    <row r="1084" spans="5:28">
      <c r="E1084" s="6"/>
      <c r="F1084" s="6"/>
      <c r="P1084" s="6"/>
      <c r="Q1084" s="6"/>
      <c r="AA1084" s="6"/>
      <c r="AB1084" s="6"/>
    </row>
    <row r="1085" spans="5:28">
      <c r="E1085" s="6"/>
      <c r="F1085" s="6"/>
      <c r="P1085" s="6"/>
      <c r="Q1085" s="6"/>
      <c r="AA1085" s="6"/>
      <c r="AB1085" s="6"/>
    </row>
    <row r="1086" spans="5:28">
      <c r="E1086" s="6"/>
      <c r="F1086" s="6"/>
      <c r="P1086" s="6"/>
      <c r="Q1086" s="6"/>
      <c r="AA1086" s="6"/>
      <c r="AB1086" s="6"/>
    </row>
    <row r="1087" spans="5:28">
      <c r="E1087" s="6"/>
      <c r="F1087" s="6"/>
      <c r="P1087" s="6"/>
      <c r="Q1087" s="6"/>
      <c r="AA1087" s="6"/>
      <c r="AB1087" s="6"/>
    </row>
    <row r="1088" spans="5:28">
      <c r="E1088" s="6"/>
      <c r="F1088" s="6"/>
      <c r="P1088" s="6"/>
      <c r="Q1088" s="6"/>
      <c r="AA1088" s="6"/>
      <c r="AB1088" s="6"/>
    </row>
    <row r="1089" spans="5:28">
      <c r="E1089" s="6"/>
      <c r="F1089" s="6"/>
      <c r="P1089" s="6"/>
      <c r="Q1089" s="6"/>
      <c r="AA1089" s="6"/>
      <c r="AB1089" s="6"/>
    </row>
    <row r="1090" spans="5:28">
      <c r="E1090" s="6"/>
      <c r="F1090" s="6"/>
      <c r="P1090" s="6"/>
      <c r="Q1090" s="6"/>
      <c r="AA1090" s="6"/>
      <c r="AB1090" s="6"/>
    </row>
    <row r="1091" spans="5:28">
      <c r="E1091" s="6"/>
      <c r="F1091" s="6"/>
      <c r="P1091" s="6"/>
      <c r="Q1091" s="6"/>
      <c r="AA1091" s="6"/>
      <c r="AB1091" s="6"/>
    </row>
    <row r="1092" spans="5:28">
      <c r="E1092" s="6"/>
      <c r="F1092" s="6"/>
      <c r="P1092" s="6"/>
      <c r="Q1092" s="6"/>
      <c r="AA1092" s="6"/>
      <c r="AB1092" s="6"/>
    </row>
    <row r="1093" spans="5:28">
      <c r="E1093" s="6"/>
      <c r="F1093" s="6"/>
      <c r="P1093" s="6"/>
      <c r="Q1093" s="6"/>
      <c r="AA1093" s="6"/>
      <c r="AB1093" s="6"/>
    </row>
    <row r="1094" spans="5:28">
      <c r="E1094" s="6"/>
      <c r="F1094" s="6"/>
      <c r="P1094" s="6"/>
      <c r="Q1094" s="6"/>
      <c r="AA1094" s="6"/>
      <c r="AB1094" s="6"/>
    </row>
    <row r="1095" spans="5:28">
      <c r="E1095" s="6"/>
      <c r="F1095" s="6"/>
      <c r="P1095" s="6"/>
      <c r="Q1095" s="6"/>
      <c r="AA1095" s="6"/>
      <c r="AB1095" s="6"/>
    </row>
    <row r="1096" spans="5:28">
      <c r="E1096" s="6"/>
      <c r="F1096" s="6"/>
      <c r="P1096" s="6"/>
      <c r="Q1096" s="6"/>
      <c r="AA1096" s="6"/>
      <c r="AB1096" s="6"/>
    </row>
    <row r="1097" spans="5:28">
      <c r="E1097" s="6"/>
      <c r="F1097" s="6"/>
      <c r="P1097" s="6"/>
      <c r="Q1097" s="6"/>
      <c r="AA1097" s="6"/>
      <c r="AB1097" s="6"/>
    </row>
    <row r="1098" spans="5:28">
      <c r="E1098" s="6"/>
      <c r="F1098" s="6"/>
      <c r="P1098" s="6"/>
      <c r="Q1098" s="6"/>
      <c r="AA1098" s="6"/>
      <c r="AB1098" s="6"/>
    </row>
    <row r="1099" spans="5:28">
      <c r="E1099" s="6"/>
      <c r="F1099" s="6"/>
      <c r="P1099" s="6"/>
      <c r="Q1099" s="6"/>
      <c r="AA1099" s="6"/>
      <c r="AB1099" s="6"/>
    </row>
    <row r="1100" spans="5:28">
      <c r="E1100" s="6"/>
      <c r="F1100" s="6"/>
      <c r="P1100" s="6"/>
      <c r="Q1100" s="6"/>
      <c r="AA1100" s="6"/>
      <c r="AB1100" s="6"/>
    </row>
    <row r="1101" spans="5:28">
      <c r="E1101" s="6"/>
      <c r="F1101" s="6"/>
      <c r="P1101" s="6"/>
      <c r="Q1101" s="6"/>
      <c r="AA1101" s="6"/>
      <c r="AB1101" s="6"/>
    </row>
    <row r="1102" spans="5:28">
      <c r="E1102" s="6"/>
      <c r="F1102" s="6"/>
      <c r="P1102" s="6"/>
      <c r="Q1102" s="6"/>
      <c r="AA1102" s="6"/>
      <c r="AB1102" s="6"/>
    </row>
    <row r="1103" spans="5:28">
      <c r="E1103" s="6"/>
      <c r="F1103" s="6"/>
      <c r="P1103" s="6"/>
      <c r="Q1103" s="6"/>
      <c r="AA1103" s="6"/>
      <c r="AB1103" s="6"/>
    </row>
    <row r="1104" spans="5:28">
      <c r="E1104" s="6"/>
      <c r="F1104" s="6"/>
      <c r="P1104" s="6"/>
      <c r="Q1104" s="6"/>
      <c r="AA1104" s="6"/>
      <c r="AB1104" s="6"/>
    </row>
    <row r="1105" spans="5:28">
      <c r="E1105" s="6"/>
      <c r="F1105" s="6"/>
      <c r="P1105" s="6"/>
      <c r="Q1105" s="6"/>
      <c r="AA1105" s="6"/>
      <c r="AB1105" s="6"/>
    </row>
    <row r="1106" spans="5:28">
      <c r="E1106" s="6"/>
      <c r="F1106" s="6"/>
      <c r="P1106" s="6"/>
      <c r="Q1106" s="6"/>
      <c r="AA1106" s="6"/>
      <c r="AB1106" s="6"/>
    </row>
    <row r="1107" spans="5:28">
      <c r="E1107" s="6"/>
      <c r="F1107" s="6"/>
      <c r="P1107" s="6"/>
      <c r="Q1107" s="6"/>
      <c r="AA1107" s="6"/>
      <c r="AB1107" s="6"/>
    </row>
    <row r="1108" spans="5:28">
      <c r="E1108" s="6"/>
      <c r="F1108" s="6"/>
      <c r="P1108" s="6"/>
      <c r="Q1108" s="6"/>
      <c r="AA1108" s="6"/>
      <c r="AB1108" s="6"/>
    </row>
    <row r="1109" spans="5:28">
      <c r="E1109" s="6"/>
      <c r="F1109" s="6"/>
      <c r="P1109" s="6"/>
      <c r="Q1109" s="6"/>
      <c r="AA1109" s="6"/>
      <c r="AB1109" s="6"/>
    </row>
    <row r="1110" spans="5:28">
      <c r="E1110" s="6"/>
      <c r="F1110" s="6"/>
      <c r="P1110" s="6"/>
      <c r="Q1110" s="6"/>
      <c r="AA1110" s="6"/>
      <c r="AB1110" s="6"/>
    </row>
    <row r="1111" spans="5:28">
      <c r="E1111" s="6"/>
      <c r="F1111" s="6"/>
      <c r="P1111" s="6"/>
      <c r="Q1111" s="6"/>
      <c r="AA1111" s="6"/>
      <c r="AB1111" s="6"/>
    </row>
    <row r="1112" spans="5:28">
      <c r="E1112" s="6"/>
      <c r="F1112" s="6"/>
      <c r="P1112" s="6"/>
      <c r="Q1112" s="6"/>
      <c r="AA1112" s="6"/>
      <c r="AB1112" s="6"/>
    </row>
    <row r="1113" spans="5:28">
      <c r="E1113" s="6"/>
      <c r="F1113" s="6"/>
      <c r="P1113" s="6"/>
      <c r="Q1113" s="6"/>
      <c r="AA1113" s="6"/>
      <c r="AB1113" s="6"/>
    </row>
    <row r="1114" spans="5:28">
      <c r="E1114" s="6"/>
      <c r="F1114" s="6"/>
      <c r="P1114" s="6"/>
      <c r="Q1114" s="6"/>
      <c r="AA1114" s="6"/>
      <c r="AB1114" s="6"/>
    </row>
    <row r="1115" spans="5:28">
      <c r="E1115" s="6"/>
      <c r="F1115" s="6"/>
      <c r="P1115" s="6"/>
      <c r="Q1115" s="6"/>
      <c r="AA1115" s="6"/>
      <c r="AB1115" s="6"/>
    </row>
    <row r="1116" spans="5:28">
      <c r="E1116" s="6"/>
      <c r="F1116" s="6"/>
      <c r="P1116" s="6"/>
      <c r="Q1116" s="6"/>
      <c r="AA1116" s="6"/>
      <c r="AB1116" s="6"/>
    </row>
    <row r="1117" spans="5:28">
      <c r="E1117" s="6"/>
      <c r="F1117" s="6"/>
      <c r="P1117" s="6"/>
      <c r="Q1117" s="6"/>
      <c r="AA1117" s="6"/>
      <c r="AB1117" s="6"/>
    </row>
    <row r="1118" spans="5:28">
      <c r="E1118" s="6"/>
      <c r="F1118" s="6"/>
      <c r="P1118" s="6"/>
      <c r="Q1118" s="6"/>
      <c r="AA1118" s="6"/>
      <c r="AB1118" s="6"/>
    </row>
    <row r="1119" spans="5:28">
      <c r="E1119" s="6"/>
      <c r="F1119" s="6"/>
      <c r="P1119" s="6"/>
      <c r="Q1119" s="6"/>
      <c r="AA1119" s="6"/>
      <c r="AB1119" s="6"/>
    </row>
    <row r="1120" spans="5:28">
      <c r="E1120" s="6"/>
      <c r="F1120" s="6"/>
      <c r="P1120" s="6"/>
      <c r="Q1120" s="6"/>
      <c r="AA1120" s="6"/>
      <c r="AB1120" s="6"/>
    </row>
    <row r="1121" spans="5:28">
      <c r="E1121" s="6"/>
      <c r="F1121" s="6"/>
      <c r="P1121" s="6"/>
      <c r="Q1121" s="6"/>
      <c r="AA1121" s="6"/>
      <c r="AB1121" s="6"/>
    </row>
    <row r="1122" spans="5:28">
      <c r="E1122" s="6"/>
      <c r="F1122" s="6"/>
      <c r="P1122" s="6"/>
      <c r="Q1122" s="6"/>
      <c r="AA1122" s="6"/>
      <c r="AB1122" s="6"/>
    </row>
    <row r="1123" spans="5:28">
      <c r="E1123" s="6"/>
      <c r="F1123" s="6"/>
      <c r="P1123" s="6"/>
      <c r="Q1123" s="6"/>
      <c r="AA1123" s="6"/>
      <c r="AB1123" s="6"/>
    </row>
  </sheetData>
  <phoneticPr fontId="0" type="noConversion"/>
  <pageMargins left="0.74803149606299213" right="0.74803149606299213" top="0.98425196850393704" bottom="0.98425196850393704" header="0.51181102362204722" footer="0.51181102362204722"/>
  <pageSetup scale="57" orientation="landscape" horizontalDpi="300" verticalDpi="300" r:id="rId1"/>
  <headerFooter alignWithMargins="0">
    <oddHeader xml:space="preserve">&amp;R&amp;D&amp;LReclaim 7.0 Project: Baffinland Iron Mine     </oddHeader>
    <oddFooter>&amp;L&amp;F&amp;R&amp;P of &amp;N</oddFooter>
  </headerFooter>
  <colBreaks count="4" manualBreakCount="4">
    <brk id="1" max="1048575" man="1"/>
    <brk id="11" max="1048575" man="1"/>
    <brk id="12"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fitToPage="1"/>
  </sheetPr>
  <dimension ref="A1:X60"/>
  <sheetViews>
    <sheetView topLeftCell="D18" zoomScaleNormal="100" workbookViewId="0">
      <selection activeCell="J69" sqref="J69"/>
    </sheetView>
  </sheetViews>
  <sheetFormatPr defaultColWidth="9.81640625" defaultRowHeight="13.2"/>
  <cols>
    <col min="1" max="1" width="1.90625" style="6" customWidth="1"/>
    <col min="2" max="2" width="29.08984375" style="6" customWidth="1"/>
    <col min="3" max="3" width="29.54296875" style="6" customWidth="1"/>
    <col min="4" max="4" width="8.54296875" style="13" customWidth="1"/>
    <col min="5" max="5" width="8" style="4" customWidth="1"/>
    <col min="6" max="6" width="7" style="4" customWidth="1"/>
    <col min="7" max="7" width="11.08984375" style="110" customWidth="1"/>
    <col min="8" max="8" width="11.453125" style="6" customWidth="1"/>
    <col min="9" max="9" width="5.08984375" style="6" customWidth="1"/>
    <col min="10" max="10" width="11.453125" style="6" customWidth="1"/>
    <col min="11" max="11" width="10.36328125" style="6" customWidth="1"/>
    <col min="12" max="12" width="1.90625" style="6" customWidth="1"/>
    <col min="13" max="16384" width="9.81640625" style="6"/>
  </cols>
  <sheetData>
    <row r="1" spans="1:24" s="103" customFormat="1" ht="36" customHeight="1">
      <c r="A1" s="6">
        <v>1</v>
      </c>
      <c r="B1" s="266" t="s">
        <v>439</v>
      </c>
      <c r="C1" s="266"/>
      <c r="D1" s="6"/>
      <c r="E1" s="11"/>
      <c r="F1" s="6"/>
      <c r="G1" s="6"/>
      <c r="H1" s="6"/>
      <c r="I1" s="6"/>
      <c r="J1" s="6"/>
      <c r="K1" s="6"/>
      <c r="L1" s="6"/>
      <c r="M1" s="6"/>
      <c r="N1" s="6"/>
      <c r="O1" s="6"/>
      <c r="P1" s="6"/>
      <c r="Q1" s="6"/>
      <c r="R1" s="6"/>
      <c r="S1" s="6"/>
      <c r="T1" s="6"/>
      <c r="U1" s="6"/>
      <c r="V1" s="6"/>
      <c r="W1" s="6"/>
      <c r="X1" s="6"/>
    </row>
    <row r="2" spans="1:24" s="19" customFormat="1" ht="5.0999999999999996" customHeight="1" thickBot="1">
      <c r="A2" s="6"/>
      <c r="B2" s="45"/>
      <c r="C2" s="45"/>
      <c r="D2" s="46"/>
      <c r="E2" s="47"/>
      <c r="F2" s="47"/>
      <c r="G2" s="108"/>
      <c r="H2" s="48"/>
      <c r="I2" s="48"/>
      <c r="J2" s="175"/>
      <c r="K2" s="175"/>
      <c r="L2" s="6"/>
      <c r="M2" s="6"/>
      <c r="N2" s="6"/>
      <c r="O2" s="6"/>
      <c r="P2" s="6"/>
      <c r="Q2" s="6"/>
      <c r="R2" s="6"/>
      <c r="S2" s="6"/>
      <c r="T2" s="6"/>
      <c r="U2" s="6"/>
      <c r="V2" s="6"/>
      <c r="W2" s="6"/>
      <c r="X2" s="6"/>
    </row>
    <row r="3" spans="1:24" s="19" customFormat="1" ht="70.5" customHeight="1" thickBot="1">
      <c r="A3" s="6"/>
      <c r="B3" s="774" t="s">
        <v>637</v>
      </c>
      <c r="C3" s="774"/>
      <c r="D3" s="774"/>
      <c r="E3" s="774"/>
      <c r="F3" s="774"/>
      <c r="G3" s="774"/>
      <c r="H3" s="774"/>
      <c r="I3" s="288"/>
      <c r="J3" s="288"/>
      <c r="K3" s="288"/>
      <c r="L3" s="6"/>
      <c r="M3" s="6"/>
      <c r="N3" s="6"/>
      <c r="O3" s="6"/>
      <c r="P3" s="6"/>
      <c r="Q3" s="6"/>
      <c r="R3" s="6"/>
      <c r="S3" s="6"/>
      <c r="T3" s="6"/>
      <c r="U3" s="6"/>
      <c r="V3" s="6"/>
      <c r="W3" s="6"/>
      <c r="X3" s="6"/>
    </row>
    <row r="4" spans="1:24" s="103" customFormat="1" ht="33" customHeight="1">
      <c r="A4" s="6"/>
      <c r="B4" s="251" t="s">
        <v>4</v>
      </c>
      <c r="C4" s="251" t="s">
        <v>333</v>
      </c>
      <c r="D4" s="252" t="s">
        <v>191</v>
      </c>
      <c r="E4" s="253" t="s">
        <v>190</v>
      </c>
      <c r="F4" s="253" t="s">
        <v>192</v>
      </c>
      <c r="G4" s="260" t="s">
        <v>193</v>
      </c>
      <c r="H4" s="252" t="s">
        <v>194</v>
      </c>
      <c r="I4" s="251" t="s">
        <v>195</v>
      </c>
      <c r="J4" s="251" t="s">
        <v>205</v>
      </c>
      <c r="K4" s="251" t="s">
        <v>196</v>
      </c>
      <c r="L4" s="6"/>
      <c r="M4" s="6"/>
      <c r="N4" s="6"/>
      <c r="O4" s="6"/>
      <c r="P4" s="6"/>
      <c r="Q4" s="6"/>
      <c r="R4" s="6"/>
      <c r="S4" s="6"/>
      <c r="T4" s="6"/>
      <c r="U4" s="6"/>
      <c r="V4" s="6"/>
      <c r="W4" s="6"/>
      <c r="X4" s="6"/>
    </row>
    <row r="5" spans="1:24" ht="15" customHeight="1">
      <c r="B5" s="58" t="s">
        <v>213</v>
      </c>
      <c r="C5" s="58"/>
      <c r="D5" s="289"/>
      <c r="E5" s="58"/>
      <c r="F5" s="58"/>
      <c r="G5" s="112"/>
      <c r="H5" s="157"/>
      <c r="I5" s="63"/>
      <c r="J5" s="61"/>
      <c r="K5" s="64"/>
    </row>
    <row r="6" spans="1:24" s="19" customFormat="1" ht="30" hidden="1" customHeight="1">
      <c r="B6" s="18" t="s">
        <v>756</v>
      </c>
      <c r="C6" s="325"/>
      <c r="D6" s="326" t="s">
        <v>239</v>
      </c>
      <c r="E6" s="18"/>
      <c r="F6" s="327" t="e">
        <f>NA()</f>
        <v>#N/A</v>
      </c>
      <c r="G6" s="114">
        <v>0</v>
      </c>
      <c r="H6" s="327">
        <f>G6*E6</f>
        <v>0</v>
      </c>
      <c r="I6" s="328">
        <v>0</v>
      </c>
      <c r="J6" s="327">
        <f>H6*I6</f>
        <v>0</v>
      </c>
      <c r="K6" s="329">
        <f>+H6*(1-I6)</f>
        <v>0</v>
      </c>
    </row>
    <row r="7" spans="1:24" ht="15" customHeight="1">
      <c r="B7" s="58" t="s">
        <v>754</v>
      </c>
      <c r="C7" s="58"/>
      <c r="D7" s="59"/>
      <c r="E7" s="58"/>
      <c r="F7" s="58"/>
      <c r="G7" s="112"/>
      <c r="H7" s="61"/>
      <c r="I7" s="63"/>
      <c r="J7" s="61"/>
      <c r="K7" s="64"/>
    </row>
    <row r="8" spans="1:24" ht="15" hidden="1" customHeight="1">
      <c r="B8" s="52" t="s">
        <v>757</v>
      </c>
      <c r="C8" s="52"/>
      <c r="D8" s="14" t="s">
        <v>265</v>
      </c>
      <c r="F8" s="4" t="e">
        <f>NA()</f>
        <v>#N/A</v>
      </c>
      <c r="G8" s="110">
        <f t="shared" ref="G8:G17" si="0">IF(ISNA(F8),0,INDEX(IF(UPPER(RIGHT(F8,1))=Low,UnitCostLow, IF(UPPER(RIGHT(F8,1))=High,UnitCostHigh,UnitCostSpecified)),MATCH(UPPER(LEFT(F8,LEN(F8)-1)),CostCode,0)))</f>
        <v>0</v>
      </c>
      <c r="H8" s="3">
        <f>G8*E8</f>
        <v>0</v>
      </c>
      <c r="I8" s="38"/>
      <c r="J8" s="3">
        <f>H8*I8</f>
        <v>0</v>
      </c>
      <c r="K8" s="39">
        <f>+H8*(1-I8)</f>
        <v>0</v>
      </c>
    </row>
    <row r="9" spans="1:24" ht="15" hidden="1" customHeight="1">
      <c r="B9" s="4" t="s">
        <v>844</v>
      </c>
      <c r="C9" s="4"/>
      <c r="D9" s="14" t="s">
        <v>593</v>
      </c>
      <c r="F9" s="4" t="e">
        <f>NA()</f>
        <v>#N/A</v>
      </c>
      <c r="G9" s="110">
        <f t="shared" si="0"/>
        <v>0</v>
      </c>
      <c r="H9" s="3">
        <f t="shared" ref="H9:H15" si="1">G9*E9</f>
        <v>0</v>
      </c>
      <c r="I9" s="38"/>
      <c r="J9" s="3">
        <f t="shared" ref="J9:J15" si="2">H9*I9</f>
        <v>0</v>
      </c>
      <c r="K9" s="39">
        <f t="shared" ref="K9:K15" si="3">+H9*(1-I9)</f>
        <v>0</v>
      </c>
    </row>
    <row r="10" spans="1:24" ht="15" hidden="1" customHeight="1">
      <c r="B10" s="4" t="s">
        <v>247</v>
      </c>
      <c r="C10" s="4"/>
      <c r="D10" s="14" t="s">
        <v>265</v>
      </c>
      <c r="F10" s="4" t="e">
        <f>NA()</f>
        <v>#N/A</v>
      </c>
      <c r="G10" s="110">
        <f t="shared" si="0"/>
        <v>0</v>
      </c>
      <c r="H10" s="3">
        <f t="shared" si="1"/>
        <v>0</v>
      </c>
      <c r="I10" s="38"/>
      <c r="J10" s="3">
        <f t="shared" si="2"/>
        <v>0</v>
      </c>
      <c r="K10" s="39">
        <f t="shared" si="3"/>
        <v>0</v>
      </c>
    </row>
    <row r="11" spans="1:24" ht="15" hidden="1" customHeight="1">
      <c r="B11" s="4" t="s">
        <v>249</v>
      </c>
      <c r="C11" s="4"/>
      <c r="D11" s="14" t="s">
        <v>265</v>
      </c>
      <c r="F11" s="4" t="e">
        <f>NA()</f>
        <v>#N/A</v>
      </c>
      <c r="G11" s="110">
        <f t="shared" si="0"/>
        <v>0</v>
      </c>
      <c r="H11" s="3">
        <f t="shared" si="1"/>
        <v>0</v>
      </c>
      <c r="I11" s="38"/>
      <c r="J11" s="3">
        <f t="shared" si="2"/>
        <v>0</v>
      </c>
      <c r="K11" s="39">
        <f t="shared" si="3"/>
        <v>0</v>
      </c>
    </row>
    <row r="12" spans="1:24" s="19" customFormat="1" ht="45.6" hidden="1" customHeight="1">
      <c r="B12" s="18" t="s">
        <v>250</v>
      </c>
      <c r="C12" s="325"/>
      <c r="D12" s="326" t="s">
        <v>265</v>
      </c>
      <c r="E12" s="18"/>
      <c r="F12" s="4" t="e">
        <f>NA()</f>
        <v>#N/A</v>
      </c>
      <c r="G12" s="110">
        <f t="shared" si="0"/>
        <v>0</v>
      </c>
      <c r="H12" s="3">
        <f t="shared" si="1"/>
        <v>0</v>
      </c>
      <c r="I12" s="38"/>
      <c r="J12" s="3">
        <f t="shared" si="2"/>
        <v>0</v>
      </c>
      <c r="K12" s="39">
        <f t="shared" si="3"/>
        <v>0</v>
      </c>
    </row>
    <row r="13" spans="1:24" ht="15" hidden="1" customHeight="1">
      <c r="B13" s="4" t="s">
        <v>248</v>
      </c>
      <c r="C13" s="4"/>
      <c r="D13" s="14" t="s">
        <v>265</v>
      </c>
      <c r="F13" s="4" t="e">
        <f>NA()</f>
        <v>#N/A</v>
      </c>
      <c r="G13" s="110">
        <f t="shared" si="0"/>
        <v>0</v>
      </c>
      <c r="H13" s="3">
        <f t="shared" si="1"/>
        <v>0</v>
      </c>
      <c r="I13" s="38"/>
      <c r="J13" s="3">
        <f t="shared" si="2"/>
        <v>0</v>
      </c>
      <c r="K13" s="39">
        <f t="shared" si="3"/>
        <v>0</v>
      </c>
    </row>
    <row r="14" spans="1:24" s="19" customFormat="1" ht="21.6" hidden="1" customHeight="1">
      <c r="B14" s="18" t="s">
        <v>845</v>
      </c>
      <c r="C14" s="325"/>
      <c r="D14" s="326" t="s">
        <v>39</v>
      </c>
      <c r="E14" s="18"/>
      <c r="F14" s="4" t="e">
        <f>NA()</f>
        <v>#N/A</v>
      </c>
      <c r="G14" s="110">
        <f t="shared" si="0"/>
        <v>0</v>
      </c>
      <c r="H14" s="3">
        <f t="shared" si="1"/>
        <v>0</v>
      </c>
      <c r="I14" s="38"/>
      <c r="J14" s="3">
        <f t="shared" si="2"/>
        <v>0</v>
      </c>
      <c r="K14" s="39">
        <f t="shared" si="3"/>
        <v>0</v>
      </c>
    </row>
    <row r="15" spans="1:24" s="330" customFormat="1" ht="21.6" hidden="1" customHeight="1">
      <c r="B15" s="18" t="s">
        <v>251</v>
      </c>
      <c r="C15" s="325"/>
      <c r="D15" s="326" t="s">
        <v>39</v>
      </c>
      <c r="E15" s="18"/>
      <c r="F15" s="4" t="e">
        <f>NA()</f>
        <v>#N/A</v>
      </c>
      <c r="G15" s="110">
        <f t="shared" si="0"/>
        <v>0</v>
      </c>
      <c r="H15" s="3">
        <f t="shared" si="1"/>
        <v>0</v>
      </c>
      <c r="I15" s="38"/>
      <c r="J15" s="3">
        <f t="shared" si="2"/>
        <v>0</v>
      </c>
      <c r="K15" s="39">
        <f t="shared" si="3"/>
        <v>0</v>
      </c>
      <c r="L15" s="19"/>
    </row>
    <row r="16" spans="1:24" ht="15" hidden="1" customHeight="1">
      <c r="B16" s="4" t="s">
        <v>252</v>
      </c>
      <c r="C16" s="4"/>
      <c r="D16" s="14" t="s">
        <v>39</v>
      </c>
      <c r="F16" s="4" t="e">
        <f>NA()</f>
        <v>#N/A</v>
      </c>
      <c r="G16" s="110">
        <f t="shared" si="0"/>
        <v>0</v>
      </c>
      <c r="H16" s="3">
        <f>G16*E16</f>
        <v>0</v>
      </c>
      <c r="I16" s="38"/>
      <c r="J16" s="3">
        <f>H16*I16</f>
        <v>0</v>
      </c>
      <c r="K16" s="39">
        <f>+H16*(1-I16)</f>
        <v>0</v>
      </c>
    </row>
    <row r="17" spans="2:11" ht="15" hidden="1" customHeight="1">
      <c r="B17" s="4" t="s">
        <v>13</v>
      </c>
      <c r="C17" s="4"/>
      <c r="D17" s="14"/>
      <c r="F17" s="4" t="e">
        <f>NA()</f>
        <v>#N/A</v>
      </c>
      <c r="G17" s="110">
        <f t="shared" si="0"/>
        <v>0</v>
      </c>
      <c r="H17" s="3">
        <f>G17*E17</f>
        <v>0</v>
      </c>
      <c r="I17" s="38"/>
      <c r="J17" s="3">
        <f>H17*I17</f>
        <v>0</v>
      </c>
      <c r="K17" s="39">
        <f>+H17*(1-I17)</f>
        <v>0</v>
      </c>
    </row>
    <row r="18" spans="2:11" ht="15" customHeight="1">
      <c r="B18" s="58" t="s">
        <v>747</v>
      </c>
      <c r="C18" s="58"/>
      <c r="D18" s="289"/>
      <c r="E18" s="58"/>
      <c r="F18" s="61"/>
      <c r="G18" s="112"/>
      <c r="H18" s="157"/>
      <c r="I18" s="157"/>
      <c r="J18" s="61"/>
      <c r="K18" s="157"/>
    </row>
    <row r="19" spans="2:11" ht="15" hidden="1" customHeight="1">
      <c r="B19" s="4" t="s">
        <v>212</v>
      </c>
      <c r="C19" s="4"/>
      <c r="D19" s="4" t="s">
        <v>42</v>
      </c>
      <c r="F19" s="3" t="e">
        <f>NA()</f>
        <v>#N/A</v>
      </c>
      <c r="G19" s="110">
        <f t="shared" ref="G19:G24" si="4">IF(ISNA(F19),0,INDEX(IF(UPPER(RIGHT(F19,1))=Low,UnitCostLow, IF(UPPER(RIGHT(F19,1))=High,UnitCostHigh,UnitCostSpecified)),MATCH(UPPER(LEFT(F19,LEN(F19)-1)),CostCode,0)))</f>
        <v>0</v>
      </c>
      <c r="H19" s="3">
        <f t="shared" ref="H19:H24" si="5">G19*E19</f>
        <v>0</v>
      </c>
      <c r="I19" s="38"/>
      <c r="J19" s="3">
        <f t="shared" ref="J19:J24" si="6">H19*I19</f>
        <v>0</v>
      </c>
      <c r="K19" s="39">
        <f t="shared" ref="K19:K24" si="7">+H19*(1-I19)</f>
        <v>0</v>
      </c>
    </row>
    <row r="20" spans="2:11" ht="15" hidden="1" customHeight="1">
      <c r="B20" s="4" t="s">
        <v>813</v>
      </c>
      <c r="C20" s="4"/>
      <c r="D20" s="4" t="s">
        <v>42</v>
      </c>
      <c r="F20" s="3" t="e">
        <f>NA()</f>
        <v>#N/A</v>
      </c>
      <c r="G20" s="110">
        <f t="shared" si="4"/>
        <v>0</v>
      </c>
      <c r="H20" s="3">
        <f t="shared" si="5"/>
        <v>0</v>
      </c>
      <c r="I20" s="38"/>
      <c r="J20" s="3">
        <f t="shared" si="6"/>
        <v>0</v>
      </c>
      <c r="K20" s="39">
        <f t="shared" si="7"/>
        <v>0</v>
      </c>
    </row>
    <row r="21" spans="2:11" ht="15" hidden="1" customHeight="1">
      <c r="B21" s="4" t="s">
        <v>383</v>
      </c>
      <c r="C21" s="4"/>
      <c r="D21" s="4" t="s">
        <v>239</v>
      </c>
      <c r="F21" s="3" t="e">
        <f>NA()</f>
        <v>#N/A</v>
      </c>
      <c r="G21" s="110">
        <f t="shared" si="4"/>
        <v>0</v>
      </c>
      <c r="H21" s="3">
        <f t="shared" si="5"/>
        <v>0</v>
      </c>
      <c r="I21" s="38"/>
      <c r="J21" s="3">
        <f t="shared" si="6"/>
        <v>0</v>
      </c>
      <c r="K21" s="39">
        <f t="shared" si="7"/>
        <v>0</v>
      </c>
    </row>
    <row r="22" spans="2:11" ht="15" hidden="1" customHeight="1">
      <c r="B22" s="4" t="s">
        <v>384</v>
      </c>
      <c r="C22" s="4"/>
      <c r="D22" s="4" t="s">
        <v>43</v>
      </c>
      <c r="F22" s="3" t="e">
        <f>NA()</f>
        <v>#N/A</v>
      </c>
      <c r="G22" s="110">
        <f t="shared" si="4"/>
        <v>0</v>
      </c>
      <c r="H22" s="3">
        <f t="shared" si="5"/>
        <v>0</v>
      </c>
      <c r="I22" s="38"/>
      <c r="J22" s="3">
        <f t="shared" si="6"/>
        <v>0</v>
      </c>
      <c r="K22" s="39">
        <f t="shared" si="7"/>
        <v>0</v>
      </c>
    </row>
    <row r="23" spans="2:11" ht="15" hidden="1" customHeight="1">
      <c r="B23" s="4" t="s">
        <v>748</v>
      </c>
      <c r="C23" s="4"/>
      <c r="D23" s="4" t="s">
        <v>42</v>
      </c>
      <c r="F23" s="3" t="e">
        <f>NA()</f>
        <v>#N/A</v>
      </c>
      <c r="G23" s="110">
        <f t="shared" si="4"/>
        <v>0</v>
      </c>
      <c r="H23" s="3">
        <f t="shared" si="5"/>
        <v>0</v>
      </c>
      <c r="I23" s="38"/>
      <c r="J23" s="3">
        <f t="shared" si="6"/>
        <v>0</v>
      </c>
      <c r="K23" s="39">
        <f t="shared" si="7"/>
        <v>0</v>
      </c>
    </row>
    <row r="24" spans="2:11" ht="15" hidden="1" customHeight="1">
      <c r="B24" s="4" t="s">
        <v>385</v>
      </c>
      <c r="C24" s="4"/>
      <c r="D24" s="4" t="s">
        <v>42</v>
      </c>
      <c r="F24" s="3" t="e">
        <f>NA()</f>
        <v>#N/A</v>
      </c>
      <c r="G24" s="110">
        <f t="shared" si="4"/>
        <v>0</v>
      </c>
      <c r="H24" s="3">
        <f t="shared" si="5"/>
        <v>0</v>
      </c>
      <c r="I24" s="38"/>
      <c r="J24" s="3">
        <f t="shared" si="6"/>
        <v>0</v>
      </c>
      <c r="K24" s="39">
        <f t="shared" si="7"/>
        <v>0</v>
      </c>
    </row>
    <row r="25" spans="2:11" ht="15" hidden="1" customHeight="1">
      <c r="B25" s="4" t="s">
        <v>814</v>
      </c>
      <c r="C25" s="4"/>
      <c r="D25" s="4" t="s">
        <v>43</v>
      </c>
      <c r="F25" s="3" t="e">
        <f>NA()</f>
        <v>#N/A</v>
      </c>
      <c r="G25" s="110">
        <f>IF(ISNA(F25),0,INDEX(IF(UPPER(RIGHT(F25,1))=Low,UnitCostLow, IF(UPPER(RIGHT(F25,1))=High,UnitCostHigh,UnitCostSpecified)),MATCH(UPPER(LEFT(F25,LEN(F25)-1)),CostCode,0)))</f>
        <v>0</v>
      </c>
      <c r="H25" s="3">
        <f>G25*E25</f>
        <v>0</v>
      </c>
      <c r="I25" s="38"/>
      <c r="J25" s="3">
        <f>H25*I25</f>
        <v>0</v>
      </c>
      <c r="K25" s="39">
        <f>+H25*(1-I25)</f>
        <v>0</v>
      </c>
    </row>
    <row r="26" spans="2:11" ht="15" hidden="1" customHeight="1">
      <c r="B26" s="52" t="s">
        <v>463</v>
      </c>
      <c r="C26" s="4"/>
      <c r="D26" s="52" t="s">
        <v>239</v>
      </c>
      <c r="E26" s="52"/>
      <c r="F26" s="3" t="e">
        <f>NA()</f>
        <v>#N/A</v>
      </c>
      <c r="G26" s="110">
        <f>IF(ISNA(F26),0,INDEX(IF(UPPER(RIGHT(F26,1))=Low,UnitCostLow, IF(UPPER(RIGHT(F26,1))=High,UnitCostHigh,UnitCostSpecified)),MATCH(UPPER(LEFT(F26,LEN(F26)-1)),CostCode,0)))</f>
        <v>0</v>
      </c>
      <c r="H26" s="3">
        <f>G26*E26</f>
        <v>0</v>
      </c>
      <c r="I26" s="38"/>
      <c r="J26" s="3">
        <f>H26*I26</f>
        <v>0</v>
      </c>
      <c r="K26" s="39">
        <f>+H26*(1-I26)</f>
        <v>0</v>
      </c>
    </row>
    <row r="27" spans="2:11" s="19" customFormat="1" ht="15.6" hidden="1" customHeight="1">
      <c r="B27" s="357" t="s">
        <v>755</v>
      </c>
      <c r="C27" s="325"/>
      <c r="D27" s="357" t="s">
        <v>239</v>
      </c>
      <c r="E27" s="357"/>
      <c r="F27" s="3" t="e">
        <f>NA()</f>
        <v>#N/A</v>
      </c>
      <c r="G27" s="110">
        <f>IF(ISNA(F27),0,INDEX(IF(UPPER(RIGHT(F27,1))=Low,UnitCostLow, IF(UPPER(RIGHT(F27,1))=High,UnitCostHigh,UnitCostSpecified)),MATCH(UPPER(LEFT(F27,LEN(F27)-1)),CostCode,0)))</f>
        <v>0</v>
      </c>
      <c r="H27" s="3">
        <f>G27*E27</f>
        <v>0</v>
      </c>
      <c r="I27" s="38"/>
      <c r="J27" s="3">
        <f>H27*I27</f>
        <v>0</v>
      </c>
      <c r="K27" s="39">
        <f>+H27*(1-I27)</f>
        <v>0</v>
      </c>
    </row>
    <row r="28" spans="2:11" ht="15" customHeight="1">
      <c r="B28" s="58" t="s">
        <v>258</v>
      </c>
      <c r="C28" s="58"/>
      <c r="D28" s="58"/>
      <c r="E28" s="58"/>
      <c r="F28" s="61"/>
      <c r="G28" s="112"/>
      <c r="H28" s="61"/>
      <c r="I28" s="63"/>
      <c r="J28" s="61"/>
      <c r="K28" s="64"/>
    </row>
    <row r="29" spans="2:11" ht="15" hidden="1" customHeight="1">
      <c r="B29" s="4" t="s">
        <v>259</v>
      </c>
      <c r="C29" s="4"/>
      <c r="D29" s="4" t="s">
        <v>239</v>
      </c>
      <c r="F29" s="3" t="s">
        <v>871</v>
      </c>
      <c r="G29" s="110">
        <v>0</v>
      </c>
      <c r="H29" s="3">
        <f>G29*E29</f>
        <v>0</v>
      </c>
      <c r="I29" s="38"/>
      <c r="J29" s="3">
        <f>H29*I29</f>
        <v>0</v>
      </c>
      <c r="K29" s="39">
        <f>+H29*(1-I29)</f>
        <v>0</v>
      </c>
    </row>
    <row r="30" spans="2:11" ht="15" hidden="1" customHeight="1">
      <c r="B30" s="4" t="s">
        <v>260</v>
      </c>
      <c r="C30" s="4"/>
      <c r="D30" s="4" t="s">
        <v>239</v>
      </c>
      <c r="F30" s="3" t="s">
        <v>871</v>
      </c>
      <c r="G30" s="110">
        <v>0</v>
      </c>
      <c r="H30" s="3">
        <f>G30*E30</f>
        <v>0</v>
      </c>
      <c r="I30" s="38"/>
      <c r="J30" s="3">
        <f>H30*I30</f>
        <v>0</v>
      </c>
      <c r="K30" s="39">
        <f>+H30*(1-I30)</f>
        <v>0</v>
      </c>
    </row>
    <row r="31" spans="2:11" ht="15" hidden="1" customHeight="1">
      <c r="B31" s="4" t="s">
        <v>13</v>
      </c>
      <c r="C31" s="4"/>
      <c r="D31" s="4" t="s">
        <v>239</v>
      </c>
      <c r="F31" s="3" t="s">
        <v>871</v>
      </c>
      <c r="G31" s="110">
        <v>0</v>
      </c>
      <c r="H31" s="3">
        <f>G31*E31</f>
        <v>0</v>
      </c>
      <c r="I31" s="38"/>
      <c r="J31" s="3">
        <f>H31*I31</f>
        <v>0</v>
      </c>
      <c r="K31" s="39">
        <f>+H31*(1-I31)</f>
        <v>0</v>
      </c>
    </row>
    <row r="32" spans="2:11" ht="15" customHeight="1">
      <c r="B32" s="58" t="s">
        <v>255</v>
      </c>
      <c r="C32" s="58"/>
      <c r="D32" s="58"/>
      <c r="E32" s="58"/>
      <c r="F32" s="61"/>
      <c r="G32" s="112"/>
      <c r="H32" s="61"/>
      <c r="I32" s="63"/>
      <c r="J32" s="61"/>
      <c r="K32" s="64"/>
    </row>
    <row r="33" spans="1:24" s="100" customFormat="1" ht="15" hidden="1" customHeight="1">
      <c r="A33" s="6"/>
      <c r="B33" s="4" t="s">
        <v>827</v>
      </c>
      <c r="C33" s="4"/>
      <c r="D33" s="4" t="s">
        <v>9</v>
      </c>
      <c r="E33" s="4"/>
      <c r="F33" s="327" t="e">
        <f>NA()</f>
        <v>#N/A</v>
      </c>
      <c r="G33" s="114">
        <v>0</v>
      </c>
      <c r="H33" s="3">
        <f>G33*E33</f>
        <v>0</v>
      </c>
      <c r="I33" s="38"/>
      <c r="J33" s="3">
        <f>H33*I33</f>
        <v>0</v>
      </c>
      <c r="K33" s="39">
        <f>+H33*(1-I33)</f>
        <v>0</v>
      </c>
      <c r="L33" s="6"/>
      <c r="M33" s="6"/>
      <c r="N33" s="6"/>
      <c r="O33" s="6"/>
      <c r="P33" s="6"/>
      <c r="Q33" s="6"/>
      <c r="R33" s="6"/>
      <c r="S33" s="6"/>
      <c r="T33" s="6"/>
      <c r="U33" s="6"/>
      <c r="V33" s="6"/>
      <c r="W33" s="6"/>
      <c r="X33" s="6"/>
    </row>
    <row r="34" spans="1:24" s="19" customFormat="1" ht="31.35" hidden="1" customHeight="1">
      <c r="B34" s="18" t="s">
        <v>828</v>
      </c>
      <c r="C34" s="325"/>
      <c r="D34" s="18" t="s">
        <v>239</v>
      </c>
      <c r="E34" s="18"/>
      <c r="F34" s="327" t="e">
        <f>NA()</f>
        <v>#N/A</v>
      </c>
      <c r="G34" s="114">
        <v>0</v>
      </c>
      <c r="H34" s="327">
        <f>G34*E34</f>
        <v>0</v>
      </c>
      <c r="I34" s="328"/>
      <c r="J34" s="327">
        <f>H34*I34</f>
        <v>0</v>
      </c>
      <c r="K34" s="329">
        <f>+H34*(1-I34)</f>
        <v>0</v>
      </c>
    </row>
    <row r="35" spans="1:24" ht="15" customHeight="1">
      <c r="B35" s="58" t="s">
        <v>256</v>
      </c>
      <c r="C35" s="58"/>
      <c r="D35" s="58"/>
      <c r="E35" s="58"/>
      <c r="F35" s="61"/>
      <c r="G35" s="112"/>
      <c r="H35" s="61"/>
      <c r="I35" s="63"/>
      <c r="J35" s="61"/>
      <c r="K35" s="64"/>
    </row>
    <row r="36" spans="1:24" ht="15" customHeight="1">
      <c r="B36" s="52" t="s">
        <v>930</v>
      </c>
      <c r="C36" s="52" t="s">
        <v>1236</v>
      </c>
      <c r="D36" s="357" t="s">
        <v>10</v>
      </c>
      <c r="E36" s="357">
        <v>16164</v>
      </c>
      <c r="F36" s="54" t="s">
        <v>932</v>
      </c>
      <c r="G36" s="119">
        <f t="shared" ref="G36:G42" si="8">IF(ISNA(F36),0,INDEX(IF(UPPER(RIGHT(F36,1))=Low,UnitCostLow, IF(UPPER(RIGHT(F36,1))=High,UnitCostHigh,UnitCostSpecified)),MATCH(UPPER(LEFT(F36,LEN(F36)-1)),CostCode,0)))</f>
        <v>14.78</v>
      </c>
      <c r="H36" s="54">
        <f t="shared" ref="H36:H42" si="9">G36*E36</f>
        <v>238903.91999999998</v>
      </c>
      <c r="I36" s="55">
        <v>1</v>
      </c>
      <c r="J36" s="54">
        <f t="shared" ref="J36:J42" si="10">H36*I36</f>
        <v>238903.91999999998</v>
      </c>
      <c r="K36" s="56">
        <f t="shared" ref="K36:K42" si="11">+H36*(1-I36)</f>
        <v>0</v>
      </c>
    </row>
    <row r="37" spans="1:24" s="19" customFormat="1" ht="58.95" customHeight="1">
      <c r="B37" s="441" t="s">
        <v>931</v>
      </c>
      <c r="C37" s="441" t="s">
        <v>1383</v>
      </c>
      <c r="D37" s="357" t="s">
        <v>10</v>
      </c>
      <c r="E37" s="357">
        <f>4232+4232</f>
        <v>8464</v>
      </c>
      <c r="F37" s="584" t="s">
        <v>932</v>
      </c>
      <c r="G37" s="616">
        <f t="shared" si="8"/>
        <v>14.78</v>
      </c>
      <c r="H37" s="584">
        <f t="shared" si="9"/>
        <v>125097.92</v>
      </c>
      <c r="I37" s="588">
        <v>1</v>
      </c>
      <c r="J37" s="584">
        <f t="shared" si="10"/>
        <v>125097.92</v>
      </c>
      <c r="K37" s="586">
        <f t="shared" si="11"/>
        <v>0</v>
      </c>
    </row>
    <row r="38" spans="1:24" s="19" customFormat="1" ht="19.350000000000001" customHeight="1">
      <c r="B38" s="325" t="s">
        <v>928</v>
      </c>
      <c r="C38" s="325"/>
      <c r="D38" s="18" t="s">
        <v>10</v>
      </c>
      <c r="E38" s="357"/>
      <c r="F38" s="3" t="e">
        <f>NA()</f>
        <v>#N/A</v>
      </c>
      <c r="G38" s="110">
        <f t="shared" si="8"/>
        <v>0</v>
      </c>
      <c r="H38" s="3">
        <f t="shared" si="9"/>
        <v>0</v>
      </c>
      <c r="I38" s="38"/>
      <c r="J38" s="3">
        <f t="shared" si="10"/>
        <v>0</v>
      </c>
      <c r="K38" s="39">
        <f t="shared" si="11"/>
        <v>0</v>
      </c>
    </row>
    <row r="39" spans="1:24" s="19" customFormat="1" ht="15.6" customHeight="1">
      <c r="B39" s="325" t="s">
        <v>929</v>
      </c>
      <c r="C39" s="18"/>
      <c r="D39" s="18" t="s">
        <v>10</v>
      </c>
      <c r="E39" s="357"/>
      <c r="F39" s="3" t="e">
        <f>NA()</f>
        <v>#N/A</v>
      </c>
      <c r="G39" s="110">
        <f t="shared" si="8"/>
        <v>0</v>
      </c>
      <c r="H39" s="3">
        <f t="shared" si="9"/>
        <v>0</v>
      </c>
      <c r="I39" s="38"/>
      <c r="J39" s="3">
        <f t="shared" si="10"/>
        <v>0</v>
      </c>
      <c r="K39" s="39">
        <f t="shared" si="11"/>
        <v>0</v>
      </c>
    </row>
    <row r="40" spans="1:24" ht="15" customHeight="1">
      <c r="B40" s="4" t="s">
        <v>257</v>
      </c>
      <c r="C40" s="4"/>
      <c r="D40" s="4" t="s">
        <v>39</v>
      </c>
      <c r="E40" s="52"/>
      <c r="F40" s="3" t="e">
        <f>NA()</f>
        <v>#N/A</v>
      </c>
      <c r="G40" s="110">
        <f t="shared" si="8"/>
        <v>0</v>
      </c>
      <c r="H40" s="3">
        <f t="shared" si="9"/>
        <v>0</v>
      </c>
      <c r="I40" s="38"/>
      <c r="J40" s="3">
        <f t="shared" si="10"/>
        <v>0</v>
      </c>
      <c r="K40" s="39">
        <f t="shared" si="11"/>
        <v>0</v>
      </c>
    </row>
    <row r="41" spans="1:24" s="19" customFormat="1" ht="19.350000000000001" customHeight="1">
      <c r="B41" s="18" t="s">
        <v>829</v>
      </c>
      <c r="C41" s="325"/>
      <c r="D41" s="18" t="s">
        <v>10</v>
      </c>
      <c r="E41" s="357"/>
      <c r="F41" s="3" t="e">
        <f>NA()</f>
        <v>#N/A</v>
      </c>
      <c r="G41" s="110">
        <f t="shared" si="8"/>
        <v>0</v>
      </c>
      <c r="H41" s="3">
        <f t="shared" si="9"/>
        <v>0</v>
      </c>
      <c r="I41" s="38"/>
      <c r="J41" s="3">
        <f t="shared" si="10"/>
        <v>0</v>
      </c>
      <c r="K41" s="39">
        <f t="shared" si="11"/>
        <v>0</v>
      </c>
    </row>
    <row r="42" spans="1:24" ht="15" customHeight="1">
      <c r="B42" s="4" t="s">
        <v>846</v>
      </c>
      <c r="C42" s="4"/>
      <c r="D42" s="4" t="s">
        <v>10</v>
      </c>
      <c r="E42" s="52"/>
      <c r="F42" s="3" t="e">
        <f>NA()</f>
        <v>#N/A</v>
      </c>
      <c r="G42" s="110">
        <f t="shared" si="8"/>
        <v>0</v>
      </c>
      <c r="H42" s="3">
        <f t="shared" si="9"/>
        <v>0</v>
      </c>
      <c r="I42" s="38"/>
      <c r="J42" s="3">
        <f t="shared" si="10"/>
        <v>0</v>
      </c>
      <c r="K42" s="39">
        <f t="shared" si="11"/>
        <v>0</v>
      </c>
    </row>
    <row r="43" spans="1:24">
      <c r="B43" s="58" t="s">
        <v>326</v>
      </c>
      <c r="C43" s="58"/>
      <c r="D43" s="58"/>
      <c r="E43" s="58"/>
      <c r="F43" s="61"/>
      <c r="G43" s="112"/>
      <c r="H43" s="61"/>
      <c r="I43" s="63"/>
      <c r="J43" s="61"/>
      <c r="K43" s="64"/>
    </row>
    <row r="44" spans="1:24" hidden="1">
      <c r="B44" s="4" t="s">
        <v>362</v>
      </c>
      <c r="C44" s="4"/>
      <c r="D44" s="4" t="s">
        <v>39</v>
      </c>
      <c r="F44" s="3" t="e">
        <f>NA()</f>
        <v>#N/A</v>
      </c>
      <c r="G44" s="110">
        <f t="shared" ref="G44:G50" si="12">IF(ISNA(F44),0,INDEX(IF(UPPER(RIGHT(F44,1))=Low,UnitCostLow, IF(UPPER(RIGHT(F44,1))=High,UnitCostHigh,UnitCostSpecified)),MATCH(UPPER(LEFT(F44,LEN(F44)-1)),CostCode,0)))</f>
        <v>0</v>
      </c>
      <c r="H44" s="3">
        <f t="shared" ref="H44:H50" si="13">G44*E44</f>
        <v>0</v>
      </c>
      <c r="I44" s="38"/>
      <c r="J44" s="3">
        <f t="shared" ref="J44:J50" si="14">H44*I44</f>
        <v>0</v>
      </c>
      <c r="K44" s="39">
        <f t="shared" ref="K44:K50" si="15">+H44*(1-I44)</f>
        <v>0</v>
      </c>
    </row>
    <row r="45" spans="1:24" hidden="1">
      <c r="B45" s="4" t="s">
        <v>363</v>
      </c>
      <c r="C45" s="4"/>
      <c r="D45" s="4" t="s">
        <v>10</v>
      </c>
      <c r="F45" s="3" t="e">
        <f>NA()</f>
        <v>#N/A</v>
      </c>
      <c r="G45" s="110">
        <f t="shared" si="12"/>
        <v>0</v>
      </c>
      <c r="H45" s="3">
        <f t="shared" si="13"/>
        <v>0</v>
      </c>
      <c r="I45" s="38"/>
      <c r="J45" s="3">
        <f t="shared" si="14"/>
        <v>0</v>
      </c>
      <c r="K45" s="39">
        <f t="shared" si="15"/>
        <v>0</v>
      </c>
    </row>
    <row r="46" spans="1:24" hidden="1">
      <c r="B46" s="4" t="s">
        <v>364</v>
      </c>
      <c r="C46" s="4"/>
      <c r="D46" s="4" t="s">
        <v>39</v>
      </c>
      <c r="F46" s="3" t="e">
        <f>NA()</f>
        <v>#N/A</v>
      </c>
      <c r="G46" s="110">
        <f t="shared" si="12"/>
        <v>0</v>
      </c>
      <c r="H46" s="3">
        <f t="shared" si="13"/>
        <v>0</v>
      </c>
      <c r="I46" s="38"/>
      <c r="J46" s="3">
        <f t="shared" si="14"/>
        <v>0</v>
      </c>
      <c r="K46" s="39">
        <f t="shared" si="15"/>
        <v>0</v>
      </c>
    </row>
    <row r="47" spans="1:24" hidden="1">
      <c r="B47" s="4" t="s">
        <v>365</v>
      </c>
      <c r="C47" s="4"/>
      <c r="D47" s="52" t="s">
        <v>10</v>
      </c>
      <c r="E47" s="52"/>
      <c r="F47" s="54" t="e">
        <f>NA()</f>
        <v>#N/A</v>
      </c>
      <c r="G47" s="110">
        <f t="shared" si="12"/>
        <v>0</v>
      </c>
      <c r="H47" s="54">
        <f t="shared" si="13"/>
        <v>0</v>
      </c>
      <c r="I47" s="55"/>
      <c r="J47" s="54">
        <f t="shared" si="14"/>
        <v>0</v>
      </c>
      <c r="K47" s="56">
        <f t="shared" si="15"/>
        <v>0</v>
      </c>
    </row>
    <row r="48" spans="1:24" hidden="1">
      <c r="B48" s="4" t="s">
        <v>15</v>
      </c>
      <c r="C48" s="4"/>
      <c r="D48" s="4" t="s">
        <v>39</v>
      </c>
      <c r="F48" s="3" t="e">
        <f>NA()</f>
        <v>#N/A</v>
      </c>
      <c r="G48" s="110">
        <f t="shared" si="12"/>
        <v>0</v>
      </c>
      <c r="H48" s="54">
        <f t="shared" si="13"/>
        <v>0</v>
      </c>
      <c r="I48" s="38"/>
      <c r="J48" s="54">
        <f t="shared" si="14"/>
        <v>0</v>
      </c>
      <c r="K48" s="56">
        <f t="shared" si="15"/>
        <v>0</v>
      </c>
    </row>
    <row r="49" spans="2:11" hidden="1">
      <c r="B49" s="4" t="s">
        <v>366</v>
      </c>
      <c r="C49" s="4"/>
      <c r="D49" s="4" t="s">
        <v>239</v>
      </c>
      <c r="F49" s="3" t="e">
        <f>NA()</f>
        <v>#N/A</v>
      </c>
      <c r="G49" s="110">
        <f t="shared" si="12"/>
        <v>0</v>
      </c>
      <c r="H49" s="3">
        <f t="shared" si="13"/>
        <v>0</v>
      </c>
      <c r="I49" s="38"/>
      <c r="J49" s="3">
        <f t="shared" si="14"/>
        <v>0</v>
      </c>
      <c r="K49" s="39">
        <f t="shared" si="15"/>
        <v>0</v>
      </c>
    </row>
    <row r="50" spans="2:11" hidden="1">
      <c r="B50" s="4" t="s">
        <v>13</v>
      </c>
      <c r="C50" s="4"/>
      <c r="D50" s="4"/>
      <c r="F50" s="3" t="e">
        <f>NA()</f>
        <v>#N/A</v>
      </c>
      <c r="G50" s="110">
        <f t="shared" si="12"/>
        <v>0</v>
      </c>
      <c r="H50" s="3">
        <f t="shared" si="13"/>
        <v>0</v>
      </c>
      <c r="I50" s="38"/>
      <c r="J50" s="3">
        <f t="shared" si="14"/>
        <v>0</v>
      </c>
      <c r="K50" s="39">
        <f t="shared" si="15"/>
        <v>0</v>
      </c>
    </row>
    <row r="51" spans="2:11">
      <c r="B51" s="58" t="s">
        <v>55</v>
      </c>
      <c r="C51" s="58"/>
      <c r="D51" s="58"/>
      <c r="E51" s="58"/>
      <c r="F51" s="61"/>
      <c r="G51" s="112"/>
      <c r="H51" s="61"/>
      <c r="I51" s="63"/>
      <c r="J51" s="61"/>
      <c r="K51" s="64"/>
    </row>
    <row r="52" spans="2:11">
      <c r="B52" s="52" t="s">
        <v>933</v>
      </c>
      <c r="C52" s="52" t="s">
        <v>1245</v>
      </c>
      <c r="D52" s="52" t="s">
        <v>10</v>
      </c>
      <c r="E52" s="52">
        <f>2343+9800</f>
        <v>12143</v>
      </c>
      <c r="F52" s="54" t="s">
        <v>934</v>
      </c>
      <c r="G52" s="119">
        <v>358</v>
      </c>
      <c r="H52" s="3">
        <f>G52*E52</f>
        <v>4347194</v>
      </c>
      <c r="I52" s="38">
        <v>1</v>
      </c>
      <c r="J52" s="3">
        <f>H52*I52</f>
        <v>4347194</v>
      </c>
      <c r="K52" s="39">
        <f>+H52*(1-I52)</f>
        <v>0</v>
      </c>
    </row>
    <row r="53" spans="2:11">
      <c r="B53" s="52" t="s">
        <v>1441</v>
      </c>
      <c r="C53" s="605" t="s">
        <v>1430</v>
      </c>
      <c r="D53" s="587" t="s">
        <v>10</v>
      </c>
      <c r="E53" s="587">
        <v>5500</v>
      </c>
      <c r="F53" s="690"/>
      <c r="G53" s="691">
        <v>358</v>
      </c>
      <c r="H53" s="673">
        <f>G53*E53</f>
        <v>1969000</v>
      </c>
      <c r="I53" s="639"/>
      <c r="J53" s="673">
        <f>H53*I53</f>
        <v>0</v>
      </c>
      <c r="K53" s="692">
        <f>+H53*(1-I53)</f>
        <v>1969000</v>
      </c>
    </row>
    <row r="54" spans="2:11" ht="15" customHeight="1">
      <c r="B54" s="775" t="s">
        <v>1382</v>
      </c>
      <c r="C54" s="625" t="s">
        <v>1384</v>
      </c>
      <c r="D54" s="672" t="s">
        <v>211</v>
      </c>
      <c r="E54" s="672">
        <v>1</v>
      </c>
      <c r="F54" s="673" t="s">
        <v>1229</v>
      </c>
      <c r="G54" s="674">
        <v>21000</v>
      </c>
      <c r="H54" s="673">
        <f>G54*E54</f>
        <v>21000</v>
      </c>
      <c r="I54" s="639"/>
      <c r="J54" s="673">
        <f>H54*I54</f>
        <v>0</v>
      </c>
      <c r="K54" s="692">
        <f>+H54*(1-I54)</f>
        <v>21000</v>
      </c>
    </row>
    <row r="55" spans="2:11" ht="13.8" thickBot="1">
      <c r="B55" s="776"/>
      <c r="C55" s="625" t="s">
        <v>1429</v>
      </c>
      <c r="D55" s="621" t="s">
        <v>211</v>
      </c>
      <c r="E55" s="621">
        <v>1</v>
      </c>
      <c r="F55" s="622" t="s">
        <v>1229</v>
      </c>
      <c r="G55" s="623">
        <v>30000</v>
      </c>
      <c r="H55" s="624">
        <f>G55*E55</f>
        <v>30000</v>
      </c>
      <c r="I55" s="693"/>
      <c r="J55" s="673">
        <f>H55*I55</f>
        <v>0</v>
      </c>
      <c r="K55" s="692">
        <f>+H55*(1-I55)</f>
        <v>30000</v>
      </c>
    </row>
    <row r="56" spans="2:11">
      <c r="B56" s="262"/>
      <c r="C56" s="262"/>
      <c r="D56" s="74"/>
      <c r="E56" s="75"/>
      <c r="F56" s="262"/>
      <c r="G56" s="262" t="s">
        <v>437</v>
      </c>
      <c r="H56" s="117">
        <f>SUM(H6:H55)+0.0001</f>
        <v>6731195.8400999997</v>
      </c>
      <c r="I56" s="116"/>
      <c r="J56" s="117">
        <f>SUM(J6:J55)</f>
        <v>4711195.84</v>
      </c>
      <c r="K56" s="117">
        <f>SUM(K6:K55)</f>
        <v>2020000</v>
      </c>
    </row>
    <row r="57" spans="2:11" ht="13.8" thickBot="1">
      <c r="B57" s="23"/>
      <c r="C57" s="23"/>
      <c r="D57" s="24"/>
      <c r="E57" s="50"/>
      <c r="F57" s="263"/>
      <c r="G57" s="263" t="s">
        <v>438</v>
      </c>
      <c r="H57" s="283"/>
      <c r="I57" s="115"/>
      <c r="J57" s="316">
        <f>J56/H56</f>
        <v>0.69990473489626026</v>
      </c>
      <c r="K57" s="316">
        <f>K56/H56</f>
        <v>0.30009526508888362</v>
      </c>
    </row>
    <row r="58" spans="2:11">
      <c r="B58" s="20"/>
      <c r="C58" s="20"/>
      <c r="D58" s="21"/>
      <c r="E58" s="20"/>
      <c r="F58" s="20"/>
      <c r="G58" s="243"/>
      <c r="H58" s="3"/>
      <c r="I58" s="38"/>
      <c r="J58" s="3"/>
      <c r="K58" s="39"/>
    </row>
    <row r="59" spans="2:11">
      <c r="H59" s="3"/>
      <c r="I59" s="38"/>
      <c r="J59" s="3"/>
      <c r="K59" s="39"/>
    </row>
    <row r="60" spans="2:11">
      <c r="H60" s="3"/>
      <c r="I60" s="38"/>
      <c r="J60" s="3"/>
      <c r="K60" s="39"/>
    </row>
  </sheetData>
  <mergeCells count="2">
    <mergeCell ref="B3:H3"/>
    <mergeCell ref="B54:B55"/>
  </mergeCells>
  <phoneticPr fontId="0" type="noConversion"/>
  <pageMargins left="0.75" right="0.75" top="1" bottom="1" header="0.5" footer="0.5"/>
  <pageSetup scale="77" orientation="landscape" horizontalDpi="300" verticalDpi="300" r:id="rId1"/>
  <headerFooter alignWithMargins="0">
    <oddHeader xml:space="preserve">&amp;R&amp;D&amp;LReclaim 7.0 Project: Baffinland Iron Mine     </oddHeader>
    <oddFooter>&amp;L&amp;F&amp;R&amp;P of &amp;N</oddFooter>
  </headerFooter>
  <ignoredErrors>
    <ignoredError sqref="H49"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BQ154"/>
  <sheetViews>
    <sheetView zoomScaleNormal="100" workbookViewId="0">
      <selection activeCell="M20" sqref="C1:M1048576"/>
    </sheetView>
  </sheetViews>
  <sheetFormatPr defaultColWidth="9.81640625" defaultRowHeight="13.2"/>
  <cols>
    <col min="1" max="1" width="1.90625" style="6" customWidth="1"/>
    <col min="2" max="2" width="37.54296875" style="6" customWidth="1"/>
    <col min="3" max="3" width="35.90625" style="6" customWidth="1"/>
    <col min="4" max="4" width="5.08984375" style="16" customWidth="1"/>
    <col min="5" max="5" width="8" style="18" customWidth="1"/>
    <col min="6" max="6" width="8.36328125" style="18" customWidth="1"/>
    <col min="7" max="7" width="9.90625" style="114" customWidth="1"/>
    <col min="8" max="8" width="11.453125" style="19" customWidth="1"/>
    <col min="9" max="9" width="5.08984375" style="19" customWidth="1"/>
    <col min="10" max="10" width="12.36328125" style="19" customWidth="1"/>
    <col min="11" max="11" width="9.08984375" style="19" customWidth="1"/>
    <col min="12" max="12" width="1.90625" style="6" customWidth="1"/>
    <col min="13" max="13" width="11.453125" style="6" customWidth="1"/>
    <col min="14" max="14" width="5.08984375" style="6" customWidth="1"/>
    <col min="15" max="15" width="6.08984375" style="6" customWidth="1"/>
    <col min="16" max="16" width="6.81640625" style="6" customWidth="1"/>
    <col min="17" max="17" width="1.90625" style="6" customWidth="1"/>
    <col min="18" max="18" width="7" style="13" customWidth="1"/>
    <col min="19" max="19" width="10.36328125" style="4" customWidth="1"/>
    <col min="20" max="20" width="6.90625" style="4" customWidth="1"/>
    <col min="21" max="21" width="6.54296875" style="110" customWidth="1"/>
    <col min="22" max="22" width="10" style="6" customWidth="1"/>
    <col min="23" max="23" width="9.08984375" style="6" customWidth="1"/>
    <col min="24" max="24" width="10.54296875" style="6" customWidth="1"/>
    <col min="25" max="25" width="11.54296875" style="6" customWidth="1"/>
    <col min="26" max="26" width="1.90625" style="6" customWidth="1"/>
    <col min="27" max="27" width="38.81640625" style="133" customWidth="1"/>
    <col min="28" max="28" width="7" style="287" customWidth="1"/>
    <col min="29" max="29" width="10.36328125" style="161" customWidth="1"/>
    <col min="30" max="30" width="6.90625" style="161" customWidth="1"/>
    <col min="31" max="31" width="6.54296875" style="286" customWidth="1"/>
    <col min="32" max="32" width="10" style="133" customWidth="1"/>
    <col min="33" max="33" width="9.08984375" style="133" customWidth="1"/>
    <col min="34" max="34" width="10.54296875" style="133" customWidth="1"/>
    <col min="35" max="35" width="11.54296875" style="133" customWidth="1"/>
    <col min="36" max="36" width="1.90625" style="6" customWidth="1"/>
    <col min="37" max="37" width="38.81640625" style="6" customWidth="1"/>
    <col min="38" max="38" width="7" style="13" customWidth="1"/>
    <col min="39" max="39" width="10.36328125" style="4" customWidth="1"/>
    <col min="40" max="40" width="6.90625" style="4" customWidth="1"/>
    <col min="41" max="41" width="6.54296875" style="110" customWidth="1"/>
    <col min="42" max="42" width="10" style="6" customWidth="1"/>
    <col min="43" max="43" width="9.08984375" style="6" customWidth="1"/>
    <col min="44" max="44" width="10.54296875" style="6" customWidth="1"/>
    <col min="45" max="45" width="11.54296875" style="6" customWidth="1"/>
    <col min="46" max="46" width="1.90625" style="6" customWidth="1"/>
    <col min="47" max="47" width="38.81640625" style="6" customWidth="1"/>
    <col min="48" max="48" width="7" style="13" customWidth="1"/>
    <col min="49" max="49" width="10.36328125" style="4" customWidth="1"/>
    <col min="50" max="50" width="6.90625" style="4" customWidth="1"/>
    <col min="51" max="51" width="6.54296875" style="110" customWidth="1"/>
    <col min="52" max="52" width="10" style="6" customWidth="1"/>
    <col min="53" max="53" width="9.08984375" style="6" customWidth="1"/>
    <col min="54" max="54" width="10.54296875" style="6" customWidth="1"/>
    <col min="55" max="55" width="11.54296875" style="6" customWidth="1"/>
    <col min="56" max="56" width="1.90625" style="6" customWidth="1"/>
    <col min="57" max="16384" width="9.81640625" style="6"/>
  </cols>
  <sheetData>
    <row r="1" spans="1:69" s="103" customFormat="1" ht="24.75" customHeight="1">
      <c r="A1" s="6">
        <v>1</v>
      </c>
      <c r="B1" s="267" t="s">
        <v>206</v>
      </c>
      <c r="C1" s="267" t="s">
        <v>936</v>
      </c>
      <c r="D1" s="717"/>
      <c r="E1" s="718"/>
      <c r="F1" s="451"/>
      <c r="G1" s="712" t="s">
        <v>338</v>
      </c>
      <c r="H1" s="719">
        <v>1</v>
      </c>
      <c r="I1" s="19"/>
      <c r="J1" s="19"/>
      <c r="K1" s="19"/>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row>
    <row r="2" spans="1:69" s="19" customFormat="1" ht="5.0999999999999996" customHeight="1" thickBot="1">
      <c r="A2" s="6"/>
      <c r="G2" s="583"/>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row>
    <row r="3" spans="1:69" s="103" customFormat="1" ht="33" customHeight="1">
      <c r="A3" s="6"/>
      <c r="B3" s="251" t="s">
        <v>4</v>
      </c>
      <c r="C3" s="251" t="s">
        <v>333</v>
      </c>
      <c r="D3" s="720" t="s">
        <v>191</v>
      </c>
      <c r="E3" s="359" t="s">
        <v>190</v>
      </c>
      <c r="F3" s="359" t="s">
        <v>192</v>
      </c>
      <c r="G3" s="713" t="s">
        <v>193</v>
      </c>
      <c r="H3" s="720" t="s">
        <v>194</v>
      </c>
      <c r="I3" s="721" t="s">
        <v>195</v>
      </c>
      <c r="J3" s="721" t="s">
        <v>205</v>
      </c>
      <c r="K3" s="72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row>
    <row r="4" spans="1:69" ht="15" customHeight="1">
      <c r="B4" s="58" t="s">
        <v>937</v>
      </c>
      <c r="C4" s="58"/>
      <c r="D4" s="722"/>
      <c r="E4" s="723"/>
      <c r="F4" s="723"/>
      <c r="G4" s="714"/>
      <c r="H4" s="724"/>
      <c r="I4" s="725"/>
      <c r="J4" s="725"/>
      <c r="K4" s="725"/>
      <c r="R4" s="6"/>
      <c r="S4" s="6"/>
      <c r="T4" s="6"/>
      <c r="U4" s="6"/>
      <c r="AA4" s="6"/>
      <c r="AB4" s="6"/>
      <c r="AC4" s="6"/>
      <c r="AD4" s="6"/>
      <c r="AE4" s="6"/>
      <c r="AF4" s="6"/>
      <c r="AG4" s="6"/>
      <c r="AH4" s="6"/>
      <c r="AI4" s="6"/>
      <c r="AL4" s="6"/>
      <c r="AM4" s="6"/>
      <c r="AN4" s="6"/>
      <c r="AO4" s="6"/>
      <c r="AV4" s="6"/>
      <c r="AW4" s="6"/>
      <c r="AX4" s="6"/>
      <c r="AY4" s="6"/>
    </row>
    <row r="5" spans="1:69" s="19" customFormat="1" ht="15" customHeight="1">
      <c r="B5" s="58" t="s">
        <v>944</v>
      </c>
      <c r="C5" s="58"/>
      <c r="D5" s="722"/>
      <c r="E5" s="723"/>
      <c r="F5" s="723"/>
      <c r="G5" s="714"/>
      <c r="H5" s="724"/>
      <c r="I5" s="725"/>
      <c r="J5" s="725"/>
      <c r="K5" s="725"/>
    </row>
    <row r="6" spans="1:69" s="19" customFormat="1" ht="57.6" customHeight="1">
      <c r="B6" s="779" t="s">
        <v>948</v>
      </c>
      <c r="C6" s="325" t="s">
        <v>958</v>
      </c>
      <c r="D6" s="326" t="s">
        <v>9</v>
      </c>
      <c r="E6" s="357">
        <v>6</v>
      </c>
      <c r="F6" s="18" t="s">
        <v>1342</v>
      </c>
      <c r="G6" s="114">
        <f t="shared" ref="G6:G18" si="0">IF(ISNA(F6),0,INDEX(IF(UPPER(RIGHT(F6,1))=Low,UnitCostLow, IF(UPPER(RIGHT(F6,1))=High,UnitCostHigh,UnitCostSpecified)),MATCH(UPPER(LEFT(F6,LEN(F6)-1)),CostCode,0)))</f>
        <v>2017</v>
      </c>
      <c r="H6" s="327">
        <f t="shared" ref="H6:H18" si="1">G6*E6</f>
        <v>12102</v>
      </c>
      <c r="I6" s="328">
        <v>0</v>
      </c>
      <c r="J6" s="327">
        <f t="shared" ref="J6:J18" si="2">H6*I6</f>
        <v>0</v>
      </c>
      <c r="K6" s="329">
        <f t="shared" ref="K6:K18" si="3">+H6*(1-I6)</f>
        <v>12102</v>
      </c>
    </row>
    <row r="7" spans="1:69" s="19" customFormat="1" ht="74.400000000000006" customHeight="1">
      <c r="B7" s="779"/>
      <c r="C7" s="325" t="s">
        <v>1391</v>
      </c>
      <c r="D7" s="326" t="s">
        <v>9</v>
      </c>
      <c r="E7" s="357">
        <f>7+6</f>
        <v>13</v>
      </c>
      <c r="F7" s="18" t="s">
        <v>1342</v>
      </c>
      <c r="G7" s="114">
        <f t="shared" si="0"/>
        <v>2017</v>
      </c>
      <c r="H7" s="327">
        <f t="shared" ref="H7:H15" si="4">G7*E7</f>
        <v>26221</v>
      </c>
      <c r="I7" s="328">
        <v>1</v>
      </c>
      <c r="J7" s="327">
        <f t="shared" ref="J7:J15" si="5">H7*I7</f>
        <v>26221</v>
      </c>
      <c r="K7" s="329">
        <f t="shared" ref="K7:K15" si="6">+H7*(1-I7)</f>
        <v>0</v>
      </c>
    </row>
    <row r="8" spans="1:69" s="19" customFormat="1" ht="74.400000000000006" customHeight="1">
      <c r="B8" s="779"/>
      <c r="C8" s="632" t="s">
        <v>1390</v>
      </c>
      <c r="D8" s="627" t="s">
        <v>9</v>
      </c>
      <c r="E8" s="634">
        <v>0</v>
      </c>
      <c r="F8" s="627" t="s">
        <v>1342</v>
      </c>
      <c r="G8" s="700">
        <f t="shared" ref="G8" si="7">IF(ISNA(F8),0,INDEX(IF(UPPER(RIGHT(F8,1))=Low,UnitCostLow, IF(UPPER(RIGHT(F8,1))=High,UnitCostHigh,UnitCostSpecified)),MATCH(UPPER(LEFT(F8,LEN(F8)-1)),CostCode,0)))</f>
        <v>2017</v>
      </c>
      <c r="H8" s="668">
        <f t="shared" si="4"/>
        <v>0</v>
      </c>
      <c r="I8" s="669">
        <v>1</v>
      </c>
      <c r="J8" s="668">
        <f t="shared" si="5"/>
        <v>0</v>
      </c>
      <c r="K8" s="670">
        <f t="shared" si="6"/>
        <v>0</v>
      </c>
    </row>
    <row r="9" spans="1:69" s="19" customFormat="1" ht="74.400000000000006" customHeight="1">
      <c r="B9" s="619"/>
      <c r="C9" s="632" t="s">
        <v>1424</v>
      </c>
      <c r="D9" s="627" t="s">
        <v>9</v>
      </c>
      <c r="E9" s="634">
        <v>-4</v>
      </c>
      <c r="F9" s="627" t="s">
        <v>1342</v>
      </c>
      <c r="G9" s="700">
        <v>1710.42</v>
      </c>
      <c r="H9" s="668">
        <f t="shared" ref="H9" si="8">G9*E9</f>
        <v>-6841.68</v>
      </c>
      <c r="I9" s="669">
        <v>1</v>
      </c>
      <c r="J9" s="668">
        <f t="shared" ref="J9" si="9">H9*I9</f>
        <v>-6841.68</v>
      </c>
      <c r="K9" s="670">
        <f t="shared" ref="K9" si="10">+H9*(1-I9)</f>
        <v>0</v>
      </c>
    </row>
    <row r="10" spans="1:69" s="19" customFormat="1" ht="61.95" customHeight="1">
      <c r="B10" s="779" t="s">
        <v>949</v>
      </c>
      <c r="C10" s="325" t="s">
        <v>959</v>
      </c>
      <c r="D10" s="326" t="s">
        <v>9</v>
      </c>
      <c r="E10" s="357">
        <v>12</v>
      </c>
      <c r="F10" s="18" t="s">
        <v>1343</v>
      </c>
      <c r="G10" s="114">
        <f t="shared" si="0"/>
        <v>6851</v>
      </c>
      <c r="H10" s="327">
        <f t="shared" si="4"/>
        <v>82212</v>
      </c>
      <c r="I10" s="328">
        <v>1</v>
      </c>
      <c r="J10" s="327">
        <f t="shared" si="5"/>
        <v>82212</v>
      </c>
      <c r="K10" s="329">
        <f t="shared" si="6"/>
        <v>0</v>
      </c>
    </row>
    <row r="11" spans="1:69" s="19" customFormat="1" ht="61.95" customHeight="1">
      <c r="B11" s="779"/>
      <c r="C11" s="325" t="s">
        <v>1201</v>
      </c>
      <c r="D11" s="326" t="s">
        <v>9</v>
      </c>
      <c r="E11" s="357">
        <v>2</v>
      </c>
      <c r="F11" s="18" t="s">
        <v>1343</v>
      </c>
      <c r="G11" s="114">
        <f t="shared" si="0"/>
        <v>6851</v>
      </c>
      <c r="H11" s="327">
        <f t="shared" si="4"/>
        <v>13702</v>
      </c>
      <c r="I11" s="328">
        <v>1</v>
      </c>
      <c r="J11" s="327">
        <f t="shared" si="5"/>
        <v>13702</v>
      </c>
      <c r="K11" s="329">
        <f t="shared" si="6"/>
        <v>0</v>
      </c>
    </row>
    <row r="12" spans="1:69" s="19" customFormat="1" ht="27.75" customHeight="1">
      <c r="B12" s="779" t="s">
        <v>950</v>
      </c>
      <c r="C12" s="325" t="s">
        <v>960</v>
      </c>
      <c r="D12" s="326" t="s">
        <v>9</v>
      </c>
      <c r="E12" s="357">
        <v>5</v>
      </c>
      <c r="F12" s="18" t="s">
        <v>1344</v>
      </c>
      <c r="G12" s="114">
        <f t="shared" si="0"/>
        <v>3425</v>
      </c>
      <c r="H12" s="327">
        <f t="shared" si="4"/>
        <v>17125</v>
      </c>
      <c r="I12" s="328">
        <v>1</v>
      </c>
      <c r="J12" s="327">
        <f t="shared" si="5"/>
        <v>17125</v>
      </c>
      <c r="K12" s="329">
        <f t="shared" si="6"/>
        <v>0</v>
      </c>
    </row>
    <row r="13" spans="1:69" s="19" customFormat="1" ht="52.8">
      <c r="B13" s="779"/>
      <c r="C13" s="325" t="s">
        <v>1392</v>
      </c>
      <c r="D13" s="326" t="s">
        <v>9</v>
      </c>
      <c r="E13" s="357">
        <f>10+5</f>
        <v>15</v>
      </c>
      <c r="F13" s="18" t="s">
        <v>1344</v>
      </c>
      <c r="G13" s="114">
        <f t="shared" si="0"/>
        <v>3425</v>
      </c>
      <c r="H13" s="327">
        <f t="shared" si="4"/>
        <v>51375</v>
      </c>
      <c r="I13" s="328">
        <v>1</v>
      </c>
      <c r="J13" s="327">
        <f t="shared" si="5"/>
        <v>51375</v>
      </c>
      <c r="K13" s="329">
        <f t="shared" si="6"/>
        <v>0</v>
      </c>
    </row>
    <row r="14" spans="1:69" s="19" customFormat="1" ht="65.400000000000006" customHeight="1">
      <c r="B14" s="779" t="s">
        <v>951</v>
      </c>
      <c r="C14" s="325" t="s">
        <v>961</v>
      </c>
      <c r="D14" s="326" t="s">
        <v>9</v>
      </c>
      <c r="E14" s="357">
        <f>4+7</f>
        <v>11</v>
      </c>
      <c r="F14" s="18" t="s">
        <v>1345</v>
      </c>
      <c r="G14" s="114">
        <f t="shared" si="0"/>
        <v>14914</v>
      </c>
      <c r="H14" s="327">
        <f t="shared" si="4"/>
        <v>164054</v>
      </c>
      <c r="I14" s="328">
        <v>1</v>
      </c>
      <c r="J14" s="327">
        <f t="shared" si="5"/>
        <v>164054</v>
      </c>
      <c r="K14" s="329">
        <f t="shared" si="6"/>
        <v>0</v>
      </c>
    </row>
    <row r="15" spans="1:69" s="19" customFormat="1" ht="65.400000000000006" customHeight="1">
      <c r="B15" s="779"/>
      <c r="C15" s="325" t="s">
        <v>1393</v>
      </c>
      <c r="D15" s="326" t="s">
        <v>9</v>
      </c>
      <c r="E15" s="357">
        <f>5+7</f>
        <v>12</v>
      </c>
      <c r="F15" s="18" t="s">
        <v>1345</v>
      </c>
      <c r="G15" s="114">
        <f t="shared" si="0"/>
        <v>14914</v>
      </c>
      <c r="H15" s="327">
        <f t="shared" si="4"/>
        <v>178968</v>
      </c>
      <c r="I15" s="328">
        <v>1</v>
      </c>
      <c r="J15" s="327">
        <f t="shared" si="5"/>
        <v>178968</v>
      </c>
      <c r="K15" s="329">
        <f t="shared" si="6"/>
        <v>0</v>
      </c>
    </row>
    <row r="16" spans="1:69" s="19" customFormat="1" ht="65.400000000000006" customHeight="1">
      <c r="B16" s="618" t="s">
        <v>1020</v>
      </c>
      <c r="C16" s="633" t="s">
        <v>1246</v>
      </c>
      <c r="D16" s="326" t="s">
        <v>9</v>
      </c>
      <c r="E16" s="357">
        <v>2</v>
      </c>
      <c r="F16" s="357" t="s">
        <v>1346</v>
      </c>
      <c r="G16" s="114">
        <f t="shared" si="0"/>
        <v>97559</v>
      </c>
      <c r="H16" s="327">
        <f t="shared" ref="H16" si="11">G16*E16</f>
        <v>195118</v>
      </c>
      <c r="I16" s="328">
        <v>1</v>
      </c>
      <c r="J16" s="327">
        <f t="shared" ref="J16" si="12">H16*I16</f>
        <v>195118</v>
      </c>
      <c r="K16" s="329">
        <f t="shared" ref="K16" si="13">+H16*(1-I16)</f>
        <v>0</v>
      </c>
    </row>
    <row r="17" spans="2:51" s="19" customFormat="1" ht="46.35" customHeight="1">
      <c r="B17" s="325" t="s">
        <v>952</v>
      </c>
      <c r="C17" s="325" t="s">
        <v>962</v>
      </c>
      <c r="D17" s="326" t="s">
        <v>954</v>
      </c>
      <c r="E17" s="18">
        <v>0</v>
      </c>
      <c r="F17" s="18" t="s">
        <v>1367</v>
      </c>
      <c r="G17" s="114">
        <f t="shared" si="0"/>
        <v>0</v>
      </c>
      <c r="H17" s="327">
        <f t="shared" si="1"/>
        <v>0</v>
      </c>
      <c r="I17" s="328">
        <v>1</v>
      </c>
      <c r="J17" s="327">
        <f t="shared" si="2"/>
        <v>0</v>
      </c>
      <c r="K17" s="329">
        <f t="shared" si="3"/>
        <v>0</v>
      </c>
    </row>
    <row r="18" spans="2:51" s="19" customFormat="1" ht="48" customHeight="1">
      <c r="B18" s="325" t="s">
        <v>953</v>
      </c>
      <c r="C18" s="325" t="s">
        <v>1202</v>
      </c>
      <c r="D18" s="326" t="s">
        <v>9</v>
      </c>
      <c r="E18" s="357">
        <f>2+16</f>
        <v>18</v>
      </c>
      <c r="F18" s="18" t="s">
        <v>1347</v>
      </c>
      <c r="G18" s="114">
        <f t="shared" si="0"/>
        <v>8381.2999999999993</v>
      </c>
      <c r="H18" s="327">
        <f t="shared" si="1"/>
        <v>150863.4</v>
      </c>
      <c r="I18" s="328">
        <v>1</v>
      </c>
      <c r="J18" s="327">
        <f t="shared" si="2"/>
        <v>150863.4</v>
      </c>
      <c r="K18" s="329">
        <f t="shared" si="3"/>
        <v>0</v>
      </c>
    </row>
    <row r="19" spans="2:51" ht="15" customHeight="1">
      <c r="B19" s="58" t="s">
        <v>973</v>
      </c>
      <c r="C19" s="58"/>
      <c r="D19" s="722"/>
      <c r="E19" s="723"/>
      <c r="F19" s="723"/>
      <c r="G19" s="714"/>
      <c r="H19" s="724"/>
      <c r="I19" s="726"/>
      <c r="J19" s="724"/>
      <c r="K19" s="727"/>
      <c r="R19" s="6"/>
      <c r="S19" s="6"/>
      <c r="T19" s="6"/>
      <c r="U19" s="6"/>
      <c r="AA19" s="6"/>
      <c r="AB19" s="6"/>
      <c r="AC19" s="6"/>
      <c r="AD19" s="6"/>
      <c r="AE19" s="6"/>
      <c r="AF19" s="6"/>
      <c r="AG19" s="6"/>
      <c r="AH19" s="6"/>
      <c r="AI19" s="6"/>
      <c r="AL19" s="6"/>
      <c r="AM19" s="6"/>
      <c r="AN19" s="6"/>
      <c r="AO19" s="6"/>
      <c r="AV19" s="6"/>
      <c r="AW19" s="6"/>
      <c r="AX19" s="6"/>
      <c r="AY19" s="6"/>
    </row>
    <row r="20" spans="2:51" ht="132">
      <c r="B20" s="777" t="s">
        <v>974</v>
      </c>
      <c r="C20" s="298" t="s">
        <v>1394</v>
      </c>
      <c r="D20" s="326" t="s">
        <v>39</v>
      </c>
      <c r="E20" s="357">
        <f>9027+13216+1218+1032</f>
        <v>24493</v>
      </c>
      <c r="F20" s="18" t="s">
        <v>1348</v>
      </c>
      <c r="G20" s="114">
        <f t="shared" ref="G20:G26" si="14">IF(ISNA(F20),0,INDEX(IF(UPPER(RIGHT(F20,1))=Low,UnitCostLow, IF(UPPER(RIGHT(F20,1))=High,UnitCostHigh,UnitCostSpecified)),MATCH(UPPER(LEFT(F20,LEN(F20)-1)),CostCode,0)))</f>
        <v>54.11</v>
      </c>
      <c r="H20" s="327">
        <f t="shared" ref="H20:H47" si="15">G20*E20</f>
        <v>1325316.23</v>
      </c>
      <c r="I20" s="331">
        <v>0.89</v>
      </c>
      <c r="J20" s="327">
        <f t="shared" ref="J20:J79" si="16">H20*I20</f>
        <v>1179531.4447000001</v>
      </c>
      <c r="K20" s="329">
        <f t="shared" ref="K20:K47" si="17">+H20*(1-I20)</f>
        <v>145784.78529999999</v>
      </c>
      <c r="R20" s="6"/>
      <c r="S20" s="6"/>
      <c r="T20" s="6"/>
      <c r="U20" s="6"/>
      <c r="AA20" s="6"/>
      <c r="AB20" s="6"/>
      <c r="AC20" s="6"/>
      <c r="AD20" s="6"/>
      <c r="AE20" s="6"/>
      <c r="AF20" s="6"/>
      <c r="AG20" s="6"/>
      <c r="AH20" s="6"/>
      <c r="AI20" s="6"/>
      <c r="AL20" s="6"/>
      <c r="AM20" s="6"/>
      <c r="AN20" s="6"/>
      <c r="AO20" s="6"/>
      <c r="AV20" s="6"/>
      <c r="AW20" s="6"/>
      <c r="AX20" s="6"/>
      <c r="AY20" s="6"/>
    </row>
    <row r="21" spans="2:51" ht="52.8">
      <c r="B21" s="777"/>
      <c r="C21" s="598" t="s">
        <v>1395</v>
      </c>
      <c r="D21" s="634" t="s">
        <v>39</v>
      </c>
      <c r="E21" s="596">
        <f>1200+144</f>
        <v>1344</v>
      </c>
      <c r="F21" s="596" t="s">
        <v>1348</v>
      </c>
      <c r="G21" s="641">
        <f t="shared" ref="G21" si="18">IF(ISNA(F21),0,INDEX(IF(UPPER(RIGHT(F21,1))=Low,UnitCostLow, IF(UPPER(RIGHT(F21,1))=High,UnitCostHigh,UnitCostSpecified)),MATCH(UPPER(LEFT(F21,LEN(F21)-1)),CostCode,0)))</f>
        <v>54.11</v>
      </c>
      <c r="H21" s="629">
        <f t="shared" si="15"/>
        <v>72723.839999999997</v>
      </c>
      <c r="I21" s="635">
        <v>0.98</v>
      </c>
      <c r="J21" s="629">
        <f t="shared" si="16"/>
        <v>71269.363199999993</v>
      </c>
      <c r="K21" s="630">
        <f t="shared" si="17"/>
        <v>1454.4768000000013</v>
      </c>
      <c r="R21" s="6"/>
      <c r="S21" s="6"/>
      <c r="T21" s="6"/>
      <c r="U21" s="6"/>
      <c r="AA21" s="6"/>
      <c r="AB21" s="6"/>
      <c r="AC21" s="6"/>
      <c r="AD21" s="6"/>
      <c r="AE21" s="6"/>
      <c r="AF21" s="6"/>
      <c r="AG21" s="6"/>
      <c r="AH21" s="6"/>
      <c r="AI21" s="6"/>
      <c r="AL21" s="6"/>
      <c r="AM21" s="6"/>
      <c r="AN21" s="6"/>
      <c r="AO21" s="6"/>
      <c r="AV21" s="6"/>
      <c r="AW21" s="6"/>
      <c r="AX21" s="6"/>
      <c r="AY21" s="6"/>
    </row>
    <row r="22" spans="2:51" ht="15" customHeight="1">
      <c r="B22" s="4" t="s">
        <v>976</v>
      </c>
      <c r="C22" s="4"/>
      <c r="D22" s="326" t="s">
        <v>39</v>
      </c>
      <c r="E22" s="18">
        <v>709</v>
      </c>
      <c r="F22" s="18" t="s">
        <v>1349</v>
      </c>
      <c r="G22" s="114">
        <f t="shared" si="14"/>
        <v>37.880000000000003</v>
      </c>
      <c r="H22" s="327">
        <f t="shared" si="15"/>
        <v>26856.920000000002</v>
      </c>
      <c r="I22" s="331">
        <v>1</v>
      </c>
      <c r="J22" s="327">
        <f t="shared" si="16"/>
        <v>26856.920000000002</v>
      </c>
      <c r="K22" s="329">
        <f t="shared" si="17"/>
        <v>0</v>
      </c>
      <c r="R22" s="6"/>
      <c r="S22" s="6"/>
      <c r="T22" s="6"/>
      <c r="U22" s="6"/>
      <c r="AA22" s="6"/>
      <c r="AB22" s="6"/>
      <c r="AC22" s="6"/>
      <c r="AD22" s="6"/>
      <c r="AE22" s="6"/>
      <c r="AF22" s="6"/>
      <c r="AG22" s="6"/>
      <c r="AH22" s="6"/>
      <c r="AI22" s="6"/>
      <c r="AL22" s="6"/>
      <c r="AM22" s="6"/>
      <c r="AN22" s="6"/>
      <c r="AO22" s="6"/>
      <c r="AV22" s="6"/>
      <c r="AW22" s="6"/>
      <c r="AX22" s="6"/>
      <c r="AY22" s="6"/>
    </row>
    <row r="23" spans="2:51" ht="39.6">
      <c r="B23" s="4" t="s">
        <v>978</v>
      </c>
      <c r="C23" s="325" t="s">
        <v>1203</v>
      </c>
      <c r="D23" s="326" t="s">
        <v>39</v>
      </c>
      <c r="E23" s="357">
        <f>6017+1900</f>
        <v>7917</v>
      </c>
      <c r="F23" s="18" t="s">
        <v>1350</v>
      </c>
      <c r="G23" s="114">
        <f t="shared" si="14"/>
        <v>43.29</v>
      </c>
      <c r="H23" s="327">
        <f t="shared" si="15"/>
        <v>342726.93</v>
      </c>
      <c r="I23" s="331">
        <v>1</v>
      </c>
      <c r="J23" s="327">
        <f t="shared" si="16"/>
        <v>342726.93</v>
      </c>
      <c r="K23" s="329">
        <f t="shared" si="17"/>
        <v>0</v>
      </c>
      <c r="R23" s="6"/>
      <c r="S23" s="6"/>
      <c r="T23" s="6"/>
      <c r="U23" s="6"/>
      <c r="AA23" s="6"/>
      <c r="AB23" s="6"/>
      <c r="AC23" s="6"/>
      <c r="AD23" s="6"/>
      <c r="AE23" s="6"/>
      <c r="AF23" s="6"/>
      <c r="AG23" s="6"/>
      <c r="AH23" s="6"/>
      <c r="AI23" s="6"/>
      <c r="AL23" s="6"/>
      <c r="AM23" s="6"/>
      <c r="AN23" s="6"/>
      <c r="AO23" s="6"/>
      <c r="AV23" s="6"/>
      <c r="AW23" s="6"/>
      <c r="AX23" s="6"/>
      <c r="AY23" s="6"/>
    </row>
    <row r="24" spans="2:51" ht="15" customHeight="1">
      <c r="B24" s="4" t="s">
        <v>979</v>
      </c>
      <c r="C24" s="4"/>
      <c r="D24" s="326" t="s">
        <v>39</v>
      </c>
      <c r="E24" s="357">
        <v>30</v>
      </c>
      <c r="F24" s="18" t="s">
        <v>1351</v>
      </c>
      <c r="G24" s="114">
        <f t="shared" si="14"/>
        <v>27.06</v>
      </c>
      <c r="H24" s="327">
        <f t="shared" si="15"/>
        <v>811.8</v>
      </c>
      <c r="I24" s="331">
        <v>1</v>
      </c>
      <c r="J24" s="327">
        <f t="shared" si="16"/>
        <v>811.8</v>
      </c>
      <c r="K24" s="329">
        <f t="shared" si="17"/>
        <v>0</v>
      </c>
      <c r="M24" s="264"/>
      <c r="R24" s="6"/>
      <c r="S24" s="6"/>
      <c r="T24" s="6"/>
      <c r="U24" s="6"/>
      <c r="AA24" s="6"/>
      <c r="AB24" s="6"/>
      <c r="AC24" s="6"/>
      <c r="AD24" s="6"/>
      <c r="AE24" s="6"/>
      <c r="AF24" s="6"/>
      <c r="AG24" s="6"/>
      <c r="AH24" s="6"/>
      <c r="AI24" s="6"/>
      <c r="AL24" s="6"/>
      <c r="AM24" s="6"/>
      <c r="AN24" s="6"/>
      <c r="AO24" s="6"/>
      <c r="AV24" s="6"/>
      <c r="AW24" s="6"/>
      <c r="AX24" s="6"/>
      <c r="AY24" s="6"/>
    </row>
    <row r="25" spans="2:51" ht="39.6">
      <c r="B25" s="357" t="s">
        <v>1204</v>
      </c>
      <c r="C25" s="441" t="s">
        <v>1405</v>
      </c>
      <c r="D25" s="445" t="s">
        <v>39</v>
      </c>
      <c r="E25" s="357">
        <v>576</v>
      </c>
      <c r="F25" s="18" t="s">
        <v>1348</v>
      </c>
      <c r="G25" s="114">
        <f t="shared" si="14"/>
        <v>54.11</v>
      </c>
      <c r="H25" s="584">
        <f t="shared" si="15"/>
        <v>31167.360000000001</v>
      </c>
      <c r="I25" s="585">
        <v>0.89</v>
      </c>
      <c r="J25" s="584">
        <f t="shared" si="16"/>
        <v>27738.950400000002</v>
      </c>
      <c r="K25" s="586">
        <f t="shared" si="17"/>
        <v>3428.4095999999995</v>
      </c>
      <c r="R25" s="6"/>
      <c r="S25" s="6"/>
      <c r="T25" s="6"/>
      <c r="U25" s="6"/>
      <c r="AA25" s="6"/>
      <c r="AB25" s="6"/>
      <c r="AC25" s="6"/>
      <c r="AD25" s="6"/>
      <c r="AE25" s="6"/>
      <c r="AF25" s="6"/>
      <c r="AG25" s="6"/>
      <c r="AH25" s="6"/>
      <c r="AI25" s="6"/>
      <c r="AL25" s="6"/>
      <c r="AM25" s="6"/>
      <c r="AN25" s="6"/>
      <c r="AO25" s="6"/>
      <c r="AV25" s="6"/>
      <c r="AW25" s="6"/>
      <c r="AX25" s="6"/>
      <c r="AY25" s="6"/>
    </row>
    <row r="26" spans="2:51" ht="39.6">
      <c r="B26" s="4" t="s">
        <v>465</v>
      </c>
      <c r="C26" s="325" t="s">
        <v>1205</v>
      </c>
      <c r="D26" s="326" t="s">
        <v>9</v>
      </c>
      <c r="E26" s="357">
        <v>2</v>
      </c>
      <c r="F26" s="18" t="s">
        <v>1352</v>
      </c>
      <c r="G26" s="114">
        <f t="shared" si="14"/>
        <v>0</v>
      </c>
      <c r="H26" s="327">
        <f t="shared" si="15"/>
        <v>0</v>
      </c>
      <c r="I26" s="331">
        <v>0</v>
      </c>
      <c r="J26" s="327">
        <f t="shared" si="16"/>
        <v>0</v>
      </c>
      <c r="K26" s="329">
        <f t="shared" si="17"/>
        <v>0</v>
      </c>
      <c r="R26" s="6"/>
      <c r="S26" s="6"/>
      <c r="T26" s="6"/>
      <c r="U26" s="6"/>
      <c r="AA26" s="6"/>
      <c r="AB26" s="6"/>
      <c r="AC26" s="6"/>
      <c r="AD26" s="6"/>
      <c r="AE26" s="6"/>
      <c r="AF26" s="6"/>
      <c r="AG26" s="6"/>
      <c r="AH26" s="6"/>
      <c r="AI26" s="6"/>
      <c r="AL26" s="6"/>
      <c r="AM26" s="6"/>
      <c r="AN26" s="6"/>
      <c r="AO26" s="6"/>
      <c r="AV26" s="6"/>
      <c r="AW26" s="6"/>
      <c r="AX26" s="6"/>
      <c r="AY26" s="6"/>
    </row>
    <row r="27" spans="2:51" ht="15" hidden="1" customHeight="1">
      <c r="B27" s="4" t="s">
        <v>874</v>
      </c>
      <c r="C27" s="4"/>
      <c r="D27" s="326" t="s">
        <v>39</v>
      </c>
      <c r="F27" s="18" t="s">
        <v>882</v>
      </c>
      <c r="G27" s="114">
        <f t="shared" ref="G27" si="19">IF(ISNA(F27),0,INDEX(IF(UPPER(RIGHT(F27,1))=Low,UnitCostLow, IF(UPPER(RIGHT(F27,1))=High,UnitCostHigh,UnitCostSpecified)),MATCH(UPPER(LEFT(F27,LEN(F27)-1)),CostCode,0)))</f>
        <v>65</v>
      </c>
      <c r="H27" s="327">
        <f t="shared" si="15"/>
        <v>0</v>
      </c>
      <c r="I27" s="331"/>
      <c r="J27" s="327">
        <f t="shared" si="16"/>
        <v>0</v>
      </c>
      <c r="K27" s="329">
        <f t="shared" si="17"/>
        <v>0</v>
      </c>
      <c r="R27" s="6"/>
      <c r="S27" s="6"/>
      <c r="T27" s="6"/>
      <c r="U27" s="6"/>
      <c r="AA27" s="6"/>
      <c r="AB27" s="6"/>
      <c r="AC27" s="6"/>
      <c r="AD27" s="6"/>
      <c r="AE27" s="6"/>
      <c r="AF27" s="6"/>
      <c r="AG27" s="6"/>
      <c r="AH27" s="6"/>
      <c r="AI27" s="6"/>
      <c r="AL27" s="6"/>
      <c r="AM27" s="6"/>
      <c r="AN27" s="6"/>
      <c r="AO27" s="6"/>
      <c r="AV27" s="6"/>
      <c r="AW27" s="6"/>
      <c r="AX27" s="6"/>
      <c r="AY27" s="6"/>
    </row>
    <row r="28" spans="2:51" ht="15" hidden="1" customHeight="1">
      <c r="B28" s="4" t="s">
        <v>875</v>
      </c>
      <c r="C28" s="4"/>
      <c r="D28" s="326" t="s">
        <v>39</v>
      </c>
      <c r="F28" s="18" t="s">
        <v>882</v>
      </c>
      <c r="G28" s="114">
        <f>IF(ISNA(F28),0,INDEX(IF(UPPER(RIGHT(F28,1))=Low,UnitCostLow, IF(UPPER(RIGHT(F28,1))=High,UnitCostHigh,UnitCostSpecified)),MATCH(UPPER(LEFT(F28,LEN(F28)-1)),CostCode,0)))</f>
        <v>65</v>
      </c>
      <c r="H28" s="327">
        <f>G28*E28</f>
        <v>0</v>
      </c>
      <c r="I28" s="331"/>
      <c r="J28" s="327">
        <f>H28*I28</f>
        <v>0</v>
      </c>
      <c r="K28" s="329">
        <f t="shared" si="17"/>
        <v>0</v>
      </c>
      <c r="R28" s="6"/>
      <c r="S28" s="6"/>
      <c r="T28" s="6"/>
      <c r="U28" s="6"/>
      <c r="AA28" s="6"/>
      <c r="AB28" s="6"/>
      <c r="AC28" s="6"/>
      <c r="AD28" s="6"/>
      <c r="AE28" s="6"/>
      <c r="AF28" s="6"/>
      <c r="AG28" s="6"/>
      <c r="AH28" s="6"/>
      <c r="AI28" s="6"/>
      <c r="AL28" s="6"/>
      <c r="AM28" s="6"/>
      <c r="AN28" s="6"/>
      <c r="AO28" s="6"/>
      <c r="AV28" s="6"/>
      <c r="AW28" s="6"/>
      <c r="AX28" s="6"/>
      <c r="AY28" s="6"/>
    </row>
    <row r="29" spans="2:51" ht="15" hidden="1" customHeight="1">
      <c r="B29" s="4" t="s">
        <v>466</v>
      </c>
      <c r="C29" s="4"/>
      <c r="D29" s="326" t="s">
        <v>39</v>
      </c>
      <c r="F29" s="18" t="e">
        <f>NA()</f>
        <v>#N/A</v>
      </c>
      <c r="G29" s="114">
        <f>IF(ISNA(F29),0,INDEX(IF(UPPER(RIGHT(F29,1))=Low,UnitCostLow, IF(UPPER(RIGHT(F29,1))=High,UnitCostHigh,UnitCostSpecified)),MATCH(UPPER(LEFT(F29,LEN(F29)-1)),CostCode,0)))</f>
        <v>0</v>
      </c>
      <c r="H29" s="327">
        <f>G29*E29</f>
        <v>0</v>
      </c>
      <c r="I29" s="331"/>
      <c r="J29" s="327">
        <f>H29*I29</f>
        <v>0</v>
      </c>
      <c r="K29" s="329">
        <f t="shared" si="17"/>
        <v>0</v>
      </c>
      <c r="R29" s="6"/>
      <c r="S29" s="6"/>
      <c r="T29" s="6"/>
      <c r="U29" s="6"/>
      <c r="AA29" s="6"/>
      <c r="AB29" s="6"/>
      <c r="AC29" s="6"/>
      <c r="AD29" s="6"/>
      <c r="AE29" s="6"/>
      <c r="AF29" s="6"/>
      <c r="AG29" s="6"/>
      <c r="AH29" s="6"/>
      <c r="AI29" s="6"/>
      <c r="AL29" s="6"/>
      <c r="AM29" s="6"/>
      <c r="AN29" s="6"/>
      <c r="AO29" s="6"/>
      <c r="AV29" s="6"/>
      <c r="AW29" s="6"/>
      <c r="AX29" s="6"/>
      <c r="AY29" s="6"/>
    </row>
    <row r="30" spans="2:51" ht="15" hidden="1" customHeight="1">
      <c r="B30" s="4" t="s">
        <v>467</v>
      </c>
      <c r="C30" s="4"/>
      <c r="D30" s="326" t="s">
        <v>39</v>
      </c>
      <c r="F30" s="18" t="e">
        <f>NA()</f>
        <v>#N/A</v>
      </c>
      <c r="G30" s="114">
        <f t="shared" ref="G30:G38" si="20">IF(ISNA(F30),0,INDEX(IF(UPPER(RIGHT(F30,1))=Low,UnitCostLow, IF(UPPER(RIGHT(F30,1))=High,UnitCostHigh,UnitCostSpecified)),MATCH(UPPER(LEFT(F30,LEN(F30)-1)),CostCode,0)))</f>
        <v>0</v>
      </c>
      <c r="H30" s="327">
        <f t="shared" si="15"/>
        <v>0</v>
      </c>
      <c r="I30" s="331"/>
      <c r="J30" s="327">
        <f t="shared" si="16"/>
        <v>0</v>
      </c>
      <c r="K30" s="329">
        <f t="shared" si="17"/>
        <v>0</v>
      </c>
      <c r="R30" s="6"/>
      <c r="S30" s="6"/>
      <c r="T30" s="6"/>
      <c r="U30" s="6"/>
      <c r="AA30" s="6"/>
      <c r="AB30" s="6"/>
      <c r="AC30" s="6"/>
      <c r="AD30" s="6"/>
      <c r="AE30" s="6"/>
      <c r="AF30" s="6"/>
      <c r="AG30" s="6"/>
      <c r="AH30" s="6"/>
      <c r="AI30" s="6"/>
      <c r="AL30" s="6"/>
      <c r="AM30" s="6"/>
      <c r="AN30" s="6"/>
      <c r="AO30" s="6"/>
      <c r="AV30" s="6"/>
      <c r="AW30" s="6"/>
      <c r="AX30" s="6"/>
      <c r="AY30" s="6"/>
    </row>
    <row r="31" spans="2:51" ht="15" hidden="1" customHeight="1">
      <c r="B31" s="4" t="s">
        <v>468</v>
      </c>
      <c r="C31" s="4"/>
      <c r="D31" s="326" t="s">
        <v>39</v>
      </c>
      <c r="F31" s="18" t="s">
        <v>861</v>
      </c>
      <c r="G31" s="114">
        <v>128</v>
      </c>
      <c r="H31" s="327">
        <f t="shared" si="15"/>
        <v>0</v>
      </c>
      <c r="I31" s="331"/>
      <c r="J31" s="327">
        <f>H31*I31</f>
        <v>0</v>
      </c>
      <c r="K31" s="329">
        <f t="shared" si="17"/>
        <v>0</v>
      </c>
      <c r="R31" s="6"/>
      <c r="S31" s="6"/>
      <c r="T31" s="6"/>
      <c r="U31" s="6"/>
      <c r="AA31" s="6"/>
      <c r="AB31" s="6"/>
      <c r="AC31" s="6"/>
      <c r="AD31" s="6"/>
      <c r="AE31" s="6"/>
      <c r="AF31" s="6"/>
      <c r="AG31" s="6"/>
      <c r="AH31" s="6"/>
      <c r="AI31" s="6"/>
      <c r="AL31" s="6"/>
      <c r="AM31" s="6"/>
      <c r="AN31" s="6"/>
      <c r="AO31" s="6"/>
      <c r="AV31" s="6"/>
      <c r="AW31" s="6"/>
      <c r="AX31" s="6"/>
      <c r="AY31" s="6"/>
    </row>
    <row r="32" spans="2:51" ht="15" hidden="1" customHeight="1">
      <c r="B32" s="4" t="s">
        <v>469</v>
      </c>
      <c r="C32" s="4"/>
      <c r="D32" s="326" t="s">
        <v>39</v>
      </c>
      <c r="F32" s="18" t="s">
        <v>881</v>
      </c>
      <c r="G32" s="114">
        <f>IF(ISNA(F32),0,INDEX(IF(UPPER(RIGHT(F32,1))=Low,UnitCostLow, IF(UPPER(RIGHT(F32,1))=High,UnitCostHigh,UnitCostSpecified)),MATCH(UPPER(LEFT(F32,LEN(F32)-1)),CostCode,0)))</f>
        <v>45</v>
      </c>
      <c r="H32" s="327">
        <f t="shared" si="15"/>
        <v>0</v>
      </c>
      <c r="I32" s="331"/>
      <c r="J32" s="327">
        <f>H32*I32</f>
        <v>0</v>
      </c>
      <c r="K32" s="329">
        <f t="shared" si="17"/>
        <v>0</v>
      </c>
      <c r="R32" s="6"/>
      <c r="S32" s="6"/>
      <c r="T32" s="6"/>
      <c r="U32" s="6"/>
      <c r="AA32" s="6"/>
      <c r="AB32" s="6"/>
      <c r="AC32" s="6"/>
      <c r="AD32" s="6"/>
      <c r="AE32" s="6"/>
      <c r="AF32" s="6"/>
      <c r="AG32" s="6"/>
      <c r="AH32" s="6"/>
      <c r="AI32" s="6"/>
      <c r="AL32" s="6"/>
      <c r="AM32" s="6"/>
      <c r="AN32" s="6"/>
      <c r="AO32" s="6"/>
      <c r="AV32" s="6"/>
      <c r="AW32" s="6"/>
      <c r="AX32" s="6"/>
      <c r="AY32" s="6"/>
    </row>
    <row r="33" spans="2:51" ht="15" hidden="1" customHeight="1">
      <c r="B33" s="4" t="s">
        <v>470</v>
      </c>
      <c r="C33" s="4"/>
      <c r="D33" s="326" t="s">
        <v>39</v>
      </c>
      <c r="F33" s="18" t="e">
        <f>NA()</f>
        <v>#N/A</v>
      </c>
      <c r="G33" s="114">
        <f>IF(ISNA(F33),0,INDEX(IF(UPPER(RIGHT(F33,1))=Low,UnitCostLow, IF(UPPER(RIGHT(F33,1))=High,UnitCostHigh,UnitCostSpecified)),MATCH(UPPER(LEFT(F33,LEN(F33)-1)),CostCode,0)))</f>
        <v>0</v>
      </c>
      <c r="H33" s="327">
        <f t="shared" si="15"/>
        <v>0</v>
      </c>
      <c r="I33" s="331"/>
      <c r="J33" s="327">
        <f>H33*I33</f>
        <v>0</v>
      </c>
      <c r="K33" s="329">
        <f t="shared" si="17"/>
        <v>0</v>
      </c>
      <c r="R33" s="6"/>
      <c r="S33" s="6"/>
      <c r="T33" s="6"/>
      <c r="U33" s="6"/>
      <c r="AA33" s="6"/>
      <c r="AB33" s="6"/>
      <c r="AC33" s="6"/>
      <c r="AD33" s="6"/>
      <c r="AE33" s="6"/>
      <c r="AF33" s="6"/>
      <c r="AG33" s="6"/>
      <c r="AH33" s="6"/>
      <c r="AI33" s="6"/>
      <c r="AL33" s="6"/>
      <c r="AM33" s="6"/>
      <c r="AN33" s="6"/>
      <c r="AO33" s="6"/>
      <c r="AV33" s="6"/>
      <c r="AW33" s="6"/>
      <c r="AX33" s="6"/>
      <c r="AY33" s="6"/>
    </row>
    <row r="34" spans="2:51" ht="15" hidden="1" customHeight="1">
      <c r="B34" s="4" t="s">
        <v>471</v>
      </c>
      <c r="C34" s="4"/>
      <c r="D34" s="326" t="s">
        <v>39</v>
      </c>
      <c r="F34" s="18" t="s">
        <v>882</v>
      </c>
      <c r="G34" s="114">
        <f>IF(ISNA(F34),0,INDEX(IF(UPPER(RIGHT(F34,1))=Low,UnitCostLow, IF(UPPER(RIGHT(F34,1))=High,UnitCostHigh,UnitCostSpecified)),MATCH(UPPER(LEFT(F34,LEN(F34)-1)),CostCode,0)))</f>
        <v>65</v>
      </c>
      <c r="H34" s="327">
        <f t="shared" si="15"/>
        <v>0</v>
      </c>
      <c r="I34" s="331"/>
      <c r="J34" s="327">
        <f>H34*I34</f>
        <v>0</v>
      </c>
      <c r="K34" s="329">
        <f t="shared" si="17"/>
        <v>0</v>
      </c>
      <c r="R34" s="6"/>
      <c r="S34" s="6"/>
      <c r="T34" s="6"/>
      <c r="U34" s="6"/>
      <c r="AA34" s="6"/>
      <c r="AB34" s="6"/>
      <c r="AC34" s="6"/>
      <c r="AD34" s="6"/>
      <c r="AE34" s="6"/>
      <c r="AF34" s="6"/>
      <c r="AG34" s="6"/>
      <c r="AH34" s="6"/>
      <c r="AI34" s="6"/>
      <c r="AL34" s="6"/>
      <c r="AM34" s="6"/>
      <c r="AN34" s="6"/>
      <c r="AO34" s="6"/>
      <c r="AV34" s="6"/>
      <c r="AW34" s="6"/>
      <c r="AX34" s="6"/>
      <c r="AY34" s="6"/>
    </row>
    <row r="35" spans="2:51" ht="15" hidden="1" customHeight="1">
      <c r="B35" s="4" t="s">
        <v>876</v>
      </c>
      <c r="C35" s="4"/>
      <c r="D35" s="326" t="s">
        <v>7</v>
      </c>
      <c r="F35" s="18" t="s">
        <v>882</v>
      </c>
      <c r="G35" s="114">
        <f>IF(ISNA(F35),0,INDEX(IF(UPPER(RIGHT(F35,1))=Low,UnitCostLow, IF(UPPER(RIGHT(F35,1))=High,UnitCostHigh,UnitCostSpecified)),MATCH(UPPER(LEFT(F35,LEN(F35)-1)),CostCode,0)))</f>
        <v>65</v>
      </c>
      <c r="H35" s="327">
        <f t="shared" si="15"/>
        <v>0</v>
      </c>
      <c r="I35" s="331"/>
      <c r="J35" s="327">
        <f>H35*I35</f>
        <v>0</v>
      </c>
      <c r="K35" s="329">
        <f t="shared" si="17"/>
        <v>0</v>
      </c>
      <c r="R35" s="6"/>
      <c r="S35" s="6"/>
      <c r="T35" s="6"/>
      <c r="U35" s="6"/>
      <c r="AA35" s="6"/>
      <c r="AB35" s="6"/>
      <c r="AC35" s="6"/>
      <c r="AD35" s="6"/>
      <c r="AE35" s="6"/>
      <c r="AF35" s="6"/>
      <c r="AG35" s="6"/>
      <c r="AH35" s="6"/>
      <c r="AI35" s="6"/>
      <c r="AL35" s="6"/>
      <c r="AM35" s="6"/>
      <c r="AN35" s="6"/>
      <c r="AO35" s="6"/>
      <c r="AV35" s="6"/>
      <c r="AW35" s="6"/>
      <c r="AX35" s="6"/>
      <c r="AY35" s="6"/>
    </row>
    <row r="36" spans="2:51" ht="15" hidden="1" customHeight="1">
      <c r="B36" s="4" t="s">
        <v>472</v>
      </c>
      <c r="C36" s="4"/>
      <c r="D36" s="326" t="s">
        <v>39</v>
      </c>
      <c r="F36" s="18" t="s">
        <v>881</v>
      </c>
      <c r="G36" s="114">
        <f t="shared" si="20"/>
        <v>45</v>
      </c>
      <c r="H36" s="327">
        <f t="shared" si="15"/>
        <v>0</v>
      </c>
      <c r="I36" s="331"/>
      <c r="J36" s="327">
        <f t="shared" si="16"/>
        <v>0</v>
      </c>
      <c r="K36" s="329">
        <f t="shared" si="17"/>
        <v>0</v>
      </c>
      <c r="R36" s="6"/>
      <c r="S36" s="6"/>
      <c r="T36" s="6"/>
      <c r="U36" s="6"/>
      <c r="AA36" s="6"/>
      <c r="AB36" s="6"/>
      <c r="AC36" s="6"/>
      <c r="AD36" s="6"/>
      <c r="AE36" s="6"/>
      <c r="AF36" s="6"/>
      <c r="AG36" s="6"/>
      <c r="AH36" s="6"/>
      <c r="AI36" s="6"/>
      <c r="AL36" s="6"/>
      <c r="AM36" s="6"/>
      <c r="AN36" s="6"/>
      <c r="AO36" s="6"/>
      <c r="AV36" s="6"/>
      <c r="AW36" s="6"/>
      <c r="AX36" s="6"/>
      <c r="AY36" s="6"/>
    </row>
    <row r="37" spans="2:51" ht="15" hidden="1" customHeight="1">
      <c r="B37" s="4" t="s">
        <v>473</v>
      </c>
      <c r="C37" s="4"/>
      <c r="D37" s="326" t="s">
        <v>39</v>
      </c>
      <c r="F37" s="18" t="e">
        <f>NA()</f>
        <v>#N/A</v>
      </c>
      <c r="G37" s="114">
        <f t="shared" si="20"/>
        <v>0</v>
      </c>
      <c r="H37" s="327">
        <f t="shared" si="15"/>
        <v>0</v>
      </c>
      <c r="I37" s="328"/>
      <c r="J37" s="327">
        <f t="shared" si="16"/>
        <v>0</v>
      </c>
      <c r="K37" s="329">
        <f t="shared" si="17"/>
        <v>0</v>
      </c>
      <c r="R37" s="6"/>
      <c r="S37" s="6"/>
      <c r="T37" s="6"/>
      <c r="U37" s="6"/>
      <c r="AA37" s="6"/>
      <c r="AB37" s="6"/>
      <c r="AC37" s="6"/>
      <c r="AD37" s="6"/>
      <c r="AE37" s="6"/>
      <c r="AF37" s="6"/>
      <c r="AG37" s="6"/>
      <c r="AH37" s="6"/>
      <c r="AI37" s="6"/>
      <c r="AL37" s="6"/>
      <c r="AM37" s="6"/>
      <c r="AN37" s="6"/>
      <c r="AO37" s="6"/>
      <c r="AV37" s="6"/>
      <c r="AW37" s="6"/>
      <c r="AX37" s="6"/>
      <c r="AY37" s="6"/>
    </row>
    <row r="38" spans="2:51" ht="15" hidden="1" customHeight="1">
      <c r="B38" s="4" t="s">
        <v>474</v>
      </c>
      <c r="C38" s="4"/>
      <c r="D38" s="326" t="s">
        <v>39</v>
      </c>
      <c r="F38" s="18" t="e">
        <f>NA()</f>
        <v>#N/A</v>
      </c>
      <c r="G38" s="114">
        <f t="shared" si="20"/>
        <v>0</v>
      </c>
      <c r="H38" s="327">
        <f t="shared" si="15"/>
        <v>0</v>
      </c>
      <c r="I38" s="328"/>
      <c r="J38" s="327">
        <f t="shared" si="16"/>
        <v>0</v>
      </c>
      <c r="K38" s="329">
        <f t="shared" si="17"/>
        <v>0</v>
      </c>
      <c r="R38" s="6"/>
      <c r="S38" s="6"/>
      <c r="T38" s="6"/>
      <c r="U38" s="6"/>
      <c r="AA38" s="6"/>
      <c r="AB38" s="6"/>
      <c r="AC38" s="6"/>
      <c r="AD38" s="6"/>
      <c r="AE38" s="6"/>
      <c r="AF38" s="6"/>
      <c r="AG38" s="6"/>
      <c r="AH38" s="6"/>
      <c r="AI38" s="6"/>
      <c r="AL38" s="6"/>
      <c r="AM38" s="6"/>
      <c r="AN38" s="6"/>
      <c r="AO38" s="6"/>
      <c r="AV38" s="6"/>
      <c r="AW38" s="6"/>
      <c r="AX38" s="6"/>
      <c r="AY38" s="6"/>
    </row>
    <row r="39" spans="2:51" ht="15" hidden="1" customHeight="1">
      <c r="B39" s="4" t="s">
        <v>324</v>
      </c>
      <c r="C39" s="4"/>
      <c r="D39" s="326" t="s">
        <v>265</v>
      </c>
      <c r="F39" s="18" t="e">
        <f>NA()</f>
        <v>#N/A</v>
      </c>
      <c r="G39" s="114">
        <f>IF(ISNA(F39),0,INDEX(IF(UPPER(RIGHT(F39,1))=Low,UnitCostLow, IF(UPPER(RIGHT(F39,1))=High,UnitCostHigh,UnitCostSpecified)),MATCH(UPPER(LEFT(F39,LEN(F39)-1)),CostCode,0)))</f>
        <v>0</v>
      </c>
      <c r="H39" s="327">
        <f t="shared" si="15"/>
        <v>0</v>
      </c>
      <c r="I39" s="328"/>
      <c r="J39" s="327">
        <f t="shared" si="16"/>
        <v>0</v>
      </c>
      <c r="K39" s="329">
        <f t="shared" si="17"/>
        <v>0</v>
      </c>
      <c r="R39" s="6"/>
      <c r="S39" s="6"/>
      <c r="T39" s="6"/>
      <c r="U39" s="6"/>
      <c r="AA39" s="6"/>
      <c r="AB39" s="6"/>
      <c r="AC39" s="6"/>
      <c r="AD39" s="6"/>
      <c r="AE39" s="6"/>
      <c r="AF39" s="6"/>
      <c r="AG39" s="6"/>
      <c r="AH39" s="6"/>
      <c r="AI39" s="6"/>
      <c r="AL39" s="6"/>
      <c r="AM39" s="6"/>
      <c r="AN39" s="6"/>
      <c r="AO39" s="6"/>
      <c r="AV39" s="6"/>
      <c r="AW39" s="6"/>
      <c r="AX39" s="6"/>
      <c r="AY39" s="6"/>
    </row>
    <row r="40" spans="2:51" ht="15" hidden="1" customHeight="1">
      <c r="B40" s="4" t="s">
        <v>325</v>
      </c>
      <c r="C40" s="4"/>
      <c r="D40" s="326" t="s">
        <v>265</v>
      </c>
      <c r="F40" s="18" t="e">
        <f>NA()</f>
        <v>#N/A</v>
      </c>
      <c r="G40" s="114">
        <f>IF(ISNA(F40),0,INDEX(IF(UPPER(RIGHT(F40,1))=Low,UnitCostLow, IF(UPPER(RIGHT(F40,1))=High,UnitCostHigh,UnitCostSpecified)),MATCH(UPPER(LEFT(F40,LEN(F40)-1)),CostCode,0)))</f>
        <v>0</v>
      </c>
      <c r="H40" s="327">
        <f t="shared" si="15"/>
        <v>0</v>
      </c>
      <c r="I40" s="328"/>
      <c r="J40" s="327">
        <f t="shared" si="16"/>
        <v>0</v>
      </c>
      <c r="K40" s="329">
        <f t="shared" si="17"/>
        <v>0</v>
      </c>
      <c r="R40" s="6"/>
      <c r="S40" s="6"/>
      <c r="T40" s="6"/>
      <c r="U40" s="6"/>
      <c r="AA40" s="6"/>
      <c r="AB40" s="6"/>
      <c r="AC40" s="6"/>
      <c r="AD40" s="6"/>
      <c r="AE40" s="6"/>
      <c r="AF40" s="6"/>
      <c r="AG40" s="6"/>
      <c r="AH40" s="6"/>
      <c r="AI40" s="6"/>
      <c r="AL40" s="6"/>
      <c r="AM40" s="6"/>
      <c r="AN40" s="6"/>
      <c r="AO40" s="6"/>
      <c r="AV40" s="6"/>
      <c r="AW40" s="6"/>
      <c r="AX40" s="6"/>
      <c r="AY40" s="6"/>
    </row>
    <row r="41" spans="2:51" ht="15" hidden="1" customHeight="1">
      <c r="B41" s="4" t="s">
        <v>826</v>
      </c>
      <c r="C41" s="4"/>
      <c r="D41" s="326" t="s">
        <v>39</v>
      </c>
      <c r="F41" s="18" t="s">
        <v>862</v>
      </c>
      <c r="G41" s="114">
        <f t="shared" ref="G41:G46" si="21">IF(ISNA(F41),0,INDEX(IF(UPPER(RIGHT(F41,1))=Low,UnitCostLow, IF(UPPER(RIGHT(F41,1))=High,UnitCostHigh,UnitCostSpecified)),MATCH(UPPER(LEFT(F41,LEN(F41)-1)),CostCode,0)))</f>
        <v>6</v>
      </c>
      <c r="H41" s="327">
        <f>G41*E41</f>
        <v>0</v>
      </c>
      <c r="I41" s="331"/>
      <c r="J41" s="327">
        <f>H41*I41</f>
        <v>0</v>
      </c>
      <c r="K41" s="332">
        <f t="shared" si="17"/>
        <v>0</v>
      </c>
      <c r="R41" s="6"/>
      <c r="S41" s="6"/>
      <c r="T41" s="6"/>
      <c r="U41" s="6"/>
      <c r="AA41" s="6"/>
      <c r="AB41" s="6"/>
      <c r="AC41" s="6"/>
      <c r="AD41" s="6"/>
      <c r="AE41" s="6"/>
      <c r="AF41" s="6"/>
      <c r="AG41" s="6"/>
      <c r="AH41" s="6"/>
      <c r="AI41" s="6"/>
      <c r="AL41" s="6"/>
      <c r="AM41" s="6"/>
      <c r="AN41" s="6"/>
      <c r="AO41" s="6"/>
      <c r="AV41" s="6"/>
      <c r="AW41" s="6"/>
      <c r="AX41" s="6"/>
      <c r="AY41" s="6"/>
    </row>
    <row r="42" spans="2:51" ht="15" hidden="1" customHeight="1">
      <c r="B42" s="4" t="s">
        <v>382</v>
      </c>
      <c r="C42" s="4"/>
      <c r="D42" s="326" t="s">
        <v>239</v>
      </c>
      <c r="F42" s="18" t="s">
        <v>881</v>
      </c>
      <c r="G42" s="114">
        <f t="shared" si="21"/>
        <v>45</v>
      </c>
      <c r="H42" s="327">
        <f t="shared" si="15"/>
        <v>0</v>
      </c>
      <c r="I42" s="328"/>
      <c r="J42" s="327">
        <f t="shared" si="16"/>
        <v>0</v>
      </c>
      <c r="K42" s="329">
        <f t="shared" si="17"/>
        <v>0</v>
      </c>
      <c r="R42" s="6"/>
      <c r="S42" s="6"/>
      <c r="T42" s="6"/>
      <c r="U42" s="6"/>
      <c r="AA42" s="6"/>
      <c r="AB42" s="6"/>
      <c r="AC42" s="6"/>
      <c r="AD42" s="6"/>
      <c r="AE42" s="6"/>
      <c r="AF42" s="6"/>
      <c r="AG42" s="6"/>
      <c r="AH42" s="6"/>
      <c r="AI42" s="6"/>
      <c r="AL42" s="6"/>
      <c r="AM42" s="6"/>
      <c r="AN42" s="6"/>
      <c r="AO42" s="6"/>
      <c r="AV42" s="6"/>
      <c r="AW42" s="6"/>
      <c r="AX42" s="6"/>
      <c r="AY42" s="6"/>
    </row>
    <row r="43" spans="2:51" ht="15" hidden="1" customHeight="1">
      <c r="B43" s="4" t="s">
        <v>877</v>
      </c>
      <c r="C43" s="4"/>
      <c r="D43" s="326" t="s">
        <v>39</v>
      </c>
      <c r="F43" s="18" t="s">
        <v>881</v>
      </c>
      <c r="G43" s="114">
        <f t="shared" si="21"/>
        <v>45</v>
      </c>
      <c r="H43" s="327">
        <f>G43*E43</f>
        <v>0</v>
      </c>
      <c r="I43" s="328"/>
      <c r="J43" s="327">
        <f>H43*I43</f>
        <v>0</v>
      </c>
      <c r="K43" s="329">
        <f t="shared" si="17"/>
        <v>0</v>
      </c>
      <c r="R43" s="6"/>
      <c r="S43" s="6"/>
      <c r="T43" s="6"/>
      <c r="U43" s="6"/>
      <c r="AA43" s="6"/>
      <c r="AB43" s="6"/>
      <c r="AC43" s="6"/>
      <c r="AD43" s="6"/>
      <c r="AE43" s="6"/>
      <c r="AF43" s="6"/>
      <c r="AG43" s="6"/>
      <c r="AH43" s="6"/>
      <c r="AI43" s="6"/>
      <c r="AL43" s="6"/>
      <c r="AM43" s="6"/>
      <c r="AN43" s="6"/>
      <c r="AO43" s="6"/>
      <c r="AV43" s="6"/>
      <c r="AW43" s="6"/>
      <c r="AX43" s="6"/>
      <c r="AY43" s="6"/>
    </row>
    <row r="44" spans="2:51" ht="15" hidden="1" customHeight="1">
      <c r="B44" s="4" t="s">
        <v>878</v>
      </c>
      <c r="C44" s="4"/>
      <c r="D44" s="326" t="s">
        <v>39</v>
      </c>
      <c r="F44" s="18" t="s">
        <v>881</v>
      </c>
      <c r="G44" s="114">
        <f t="shared" si="21"/>
        <v>45</v>
      </c>
      <c r="H44" s="327">
        <f>G44*E44</f>
        <v>0</v>
      </c>
      <c r="I44" s="328"/>
      <c r="J44" s="327">
        <f>H44*I44</f>
        <v>0</v>
      </c>
      <c r="K44" s="329">
        <f t="shared" si="17"/>
        <v>0</v>
      </c>
      <c r="R44" s="6"/>
      <c r="S44" s="6"/>
      <c r="T44" s="6"/>
      <c r="U44" s="6"/>
      <c r="AA44" s="6"/>
      <c r="AB44" s="6"/>
      <c r="AC44" s="6"/>
      <c r="AD44" s="6"/>
      <c r="AE44" s="6"/>
      <c r="AF44" s="6"/>
      <c r="AG44" s="6"/>
      <c r="AH44" s="6"/>
      <c r="AI44" s="6"/>
      <c r="AL44" s="6"/>
      <c r="AM44" s="6"/>
      <c r="AN44" s="6"/>
      <c r="AO44" s="6"/>
      <c r="AV44" s="6"/>
      <c r="AW44" s="6"/>
      <c r="AX44" s="6"/>
      <c r="AY44" s="6"/>
    </row>
    <row r="45" spans="2:51" ht="15" hidden="1" customHeight="1">
      <c r="B45" s="4" t="s">
        <v>879</v>
      </c>
      <c r="C45" s="4"/>
      <c r="D45" s="326" t="s">
        <v>39</v>
      </c>
      <c r="F45" s="18" t="s">
        <v>881</v>
      </c>
      <c r="G45" s="114">
        <f t="shared" si="21"/>
        <v>45</v>
      </c>
      <c r="H45" s="327">
        <f>G45*E45</f>
        <v>0</v>
      </c>
      <c r="I45" s="328"/>
      <c r="J45" s="327">
        <f>H45*I45</f>
        <v>0</v>
      </c>
      <c r="K45" s="329">
        <f t="shared" si="17"/>
        <v>0</v>
      </c>
      <c r="R45" s="6"/>
      <c r="S45" s="6"/>
      <c r="T45" s="6"/>
      <c r="U45" s="6"/>
      <c r="AA45" s="6"/>
      <c r="AB45" s="6"/>
      <c r="AC45" s="6"/>
      <c r="AD45" s="6"/>
      <c r="AE45" s="6"/>
      <c r="AF45" s="6"/>
      <c r="AG45" s="6"/>
      <c r="AH45" s="6"/>
      <c r="AI45" s="6"/>
      <c r="AL45" s="6"/>
      <c r="AM45" s="6"/>
      <c r="AN45" s="6"/>
      <c r="AO45" s="6"/>
      <c r="AV45" s="6"/>
      <c r="AW45" s="6"/>
      <c r="AX45" s="6"/>
      <c r="AY45" s="6"/>
    </row>
    <row r="46" spans="2:51" ht="15" hidden="1" customHeight="1">
      <c r="B46" s="4" t="s">
        <v>880</v>
      </c>
      <c r="C46" s="4"/>
      <c r="D46" s="326" t="s">
        <v>39</v>
      </c>
      <c r="F46" s="18" t="s">
        <v>862</v>
      </c>
      <c r="G46" s="114">
        <f t="shared" si="21"/>
        <v>6</v>
      </c>
      <c r="H46" s="327">
        <f>G46*E46</f>
        <v>0</v>
      </c>
      <c r="I46" s="328"/>
      <c r="J46" s="327">
        <f>H46*I46</f>
        <v>0</v>
      </c>
      <c r="K46" s="329">
        <f t="shared" si="17"/>
        <v>0</v>
      </c>
      <c r="R46" s="6"/>
      <c r="S46" s="6"/>
      <c r="T46" s="6"/>
      <c r="U46" s="6"/>
      <c r="AA46" s="6"/>
      <c r="AB46" s="6"/>
      <c r="AC46" s="6"/>
      <c r="AD46" s="6"/>
      <c r="AE46" s="6"/>
      <c r="AF46" s="6"/>
      <c r="AG46" s="6"/>
      <c r="AH46" s="6"/>
      <c r="AI46" s="6"/>
      <c r="AL46" s="6"/>
      <c r="AM46" s="6"/>
      <c r="AN46" s="6"/>
      <c r="AO46" s="6"/>
      <c r="AV46" s="6"/>
      <c r="AW46" s="6"/>
      <c r="AX46" s="6"/>
      <c r="AY46" s="6"/>
    </row>
    <row r="47" spans="2:51" ht="15" hidden="1" customHeight="1">
      <c r="B47" s="4" t="s">
        <v>847</v>
      </c>
      <c r="C47" s="4"/>
      <c r="D47" s="326" t="s">
        <v>39</v>
      </c>
      <c r="F47" s="18" t="s">
        <v>863</v>
      </c>
      <c r="G47" s="114">
        <v>12.63</v>
      </c>
      <c r="H47" s="327">
        <f t="shared" si="15"/>
        <v>0</v>
      </c>
      <c r="I47" s="331"/>
      <c r="J47" s="327">
        <f t="shared" si="16"/>
        <v>0</v>
      </c>
      <c r="K47" s="332">
        <f t="shared" si="17"/>
        <v>0</v>
      </c>
      <c r="R47" s="6"/>
      <c r="S47" s="6"/>
      <c r="T47" s="6"/>
      <c r="U47" s="6"/>
      <c r="AA47" s="6"/>
      <c r="AB47" s="6"/>
      <c r="AC47" s="6"/>
      <c r="AD47" s="6"/>
      <c r="AE47" s="6"/>
      <c r="AF47" s="6"/>
      <c r="AG47" s="6"/>
      <c r="AH47" s="6"/>
      <c r="AI47" s="6"/>
      <c r="AL47" s="6"/>
      <c r="AM47" s="6"/>
      <c r="AN47" s="6"/>
      <c r="AO47" s="6"/>
      <c r="AV47" s="6"/>
      <c r="AW47" s="6"/>
      <c r="AX47" s="6"/>
      <c r="AY47" s="6"/>
    </row>
    <row r="48" spans="2:51" ht="15" customHeight="1">
      <c r="B48" s="58" t="s">
        <v>982</v>
      </c>
      <c r="C48" s="58"/>
      <c r="D48" s="722"/>
      <c r="E48" s="723"/>
      <c r="F48" s="723"/>
      <c r="G48" s="714"/>
      <c r="H48" s="724"/>
      <c r="I48" s="726"/>
      <c r="J48" s="724"/>
      <c r="K48" s="727"/>
      <c r="R48" s="6"/>
      <c r="S48" s="6"/>
      <c r="T48" s="6"/>
      <c r="U48" s="6"/>
      <c r="AA48" s="6"/>
      <c r="AB48" s="6"/>
      <c r="AC48" s="6"/>
      <c r="AD48" s="6"/>
      <c r="AE48" s="6"/>
      <c r="AF48" s="6"/>
      <c r="AG48" s="6"/>
      <c r="AH48" s="6"/>
      <c r="AI48" s="6"/>
      <c r="AL48" s="6"/>
      <c r="AM48" s="6"/>
      <c r="AN48" s="6"/>
      <c r="AO48" s="6"/>
      <c r="AV48" s="6"/>
      <c r="AW48" s="6"/>
      <c r="AX48" s="6"/>
      <c r="AY48" s="6"/>
    </row>
    <row r="49" spans="2:51" s="19" customFormat="1" ht="44.4" customHeight="1">
      <c r="B49" s="357" t="s">
        <v>974</v>
      </c>
      <c r="C49" s="442" t="s">
        <v>995</v>
      </c>
      <c r="D49" s="445" t="s">
        <v>39</v>
      </c>
      <c r="E49" s="357">
        <f>1556+1556</f>
        <v>3112</v>
      </c>
      <c r="F49" s="18" t="s">
        <v>1353</v>
      </c>
      <c r="G49" s="114">
        <f>IF(ISNA(F49),0,INDEX(IF(UPPER(RIGHT(F49,1))=Low,UnitCostLow, IF(UPPER(RIGHT(F49,1))=High,UnitCostHigh,UnitCostSpecified)),MATCH(UPPER(LEFT(F49,LEN(F49)-1)),CostCode,0)))</f>
        <v>131</v>
      </c>
      <c r="H49" s="327">
        <f t="shared" ref="H49:H52" si="22">G49*E49</f>
        <v>407672</v>
      </c>
      <c r="I49" s="331">
        <v>1</v>
      </c>
      <c r="J49" s="327">
        <f t="shared" ref="J49:J52" si="23">H49*I49</f>
        <v>407672</v>
      </c>
      <c r="K49" s="329">
        <f t="shared" ref="K49:K52" si="24">+H49*(1-I49)</f>
        <v>0</v>
      </c>
    </row>
    <row r="50" spans="2:51" s="19" customFormat="1" ht="67.2" customHeight="1">
      <c r="B50" s="357" t="s">
        <v>976</v>
      </c>
      <c r="C50" s="442" t="s">
        <v>1406</v>
      </c>
      <c r="D50" s="445" t="s">
        <v>39</v>
      </c>
      <c r="E50" s="357">
        <f>10227+4230+1572</f>
        <v>16029</v>
      </c>
      <c r="F50" s="18" t="s">
        <v>1354</v>
      </c>
      <c r="G50" s="114">
        <f>IF(ISNA(F50),0,INDEX(IF(UPPER(RIGHT(F50,1))=Low,UnitCostLow, IF(UPPER(RIGHT(F50,1))=High,UnitCostHigh,UnitCostSpecified)),MATCH(UPPER(LEFT(F50,LEN(F50)-1)),CostCode,0)))</f>
        <v>131</v>
      </c>
      <c r="H50" s="327">
        <f t="shared" si="22"/>
        <v>2099799</v>
      </c>
      <c r="I50" s="331">
        <v>1</v>
      </c>
      <c r="J50" s="327">
        <f t="shared" si="23"/>
        <v>2099799</v>
      </c>
      <c r="K50" s="329">
        <f t="shared" si="24"/>
        <v>0</v>
      </c>
    </row>
    <row r="51" spans="2:51" s="19" customFormat="1" ht="42" customHeight="1">
      <c r="B51" s="357" t="s">
        <v>978</v>
      </c>
      <c r="C51" s="442" t="s">
        <v>1206</v>
      </c>
      <c r="D51" s="445" t="s">
        <v>39</v>
      </c>
      <c r="E51" s="357">
        <f>2046</f>
        <v>2046</v>
      </c>
      <c r="F51" s="18" t="s">
        <v>1355</v>
      </c>
      <c r="G51" s="114">
        <f>IF(ISNA(F51),0,INDEX(IF(UPPER(RIGHT(F51,1))=Low,UnitCostLow, IF(UPPER(RIGHT(F51,1))=High,UnitCostHigh,UnitCostSpecified)),MATCH(UPPER(LEFT(F51,LEN(F51)-1)),CostCode,0)))</f>
        <v>136</v>
      </c>
      <c r="H51" s="327">
        <f>G51*E51</f>
        <v>278256</v>
      </c>
      <c r="I51" s="331">
        <v>1</v>
      </c>
      <c r="J51" s="327">
        <f>H51*I51</f>
        <v>278256</v>
      </c>
      <c r="K51" s="329">
        <f>+H51*(1-I51)</f>
        <v>0</v>
      </c>
    </row>
    <row r="52" spans="2:51" s="19" customFormat="1" ht="43.35" customHeight="1">
      <c r="B52" s="357" t="s">
        <v>979</v>
      </c>
      <c r="C52" s="442" t="s">
        <v>996</v>
      </c>
      <c r="D52" s="445" t="s">
        <v>39</v>
      </c>
      <c r="E52" s="357">
        <v>604</v>
      </c>
      <c r="F52" s="357" t="s">
        <v>1356</v>
      </c>
      <c r="G52" s="114">
        <f>IF(ISNA(F52),0,INDEX(IF(UPPER(RIGHT(F52,1))=Low,UnitCostLow, IF(UPPER(RIGHT(F52,1))=High,UnitCostHigh,UnitCostSpecified)),MATCH(UPPER(LEFT(F52,LEN(F52)-1)),CostCode,0)))</f>
        <v>131</v>
      </c>
      <c r="H52" s="584">
        <f t="shared" si="22"/>
        <v>79124</v>
      </c>
      <c r="I52" s="585">
        <v>1</v>
      </c>
      <c r="J52" s="584">
        <f t="shared" si="23"/>
        <v>79124</v>
      </c>
      <c r="K52" s="586">
        <f t="shared" si="24"/>
        <v>0</v>
      </c>
    </row>
    <row r="53" spans="2:51" ht="15" customHeight="1">
      <c r="B53" s="58" t="s">
        <v>988</v>
      </c>
      <c r="C53" s="58"/>
      <c r="D53" s="722"/>
      <c r="E53" s="723"/>
      <c r="F53" s="723"/>
      <c r="G53" s="714"/>
      <c r="H53" s="724"/>
      <c r="I53" s="728"/>
      <c r="J53" s="724"/>
      <c r="K53" s="729"/>
      <c r="R53" s="6"/>
      <c r="S53" s="6"/>
      <c r="T53" s="6"/>
      <c r="U53" s="6"/>
      <c r="AA53" s="6"/>
      <c r="AB53" s="6"/>
      <c r="AC53" s="6"/>
      <c r="AD53" s="6"/>
      <c r="AE53" s="6"/>
      <c r="AF53" s="6"/>
      <c r="AG53" s="6"/>
      <c r="AH53" s="6"/>
      <c r="AI53" s="6"/>
      <c r="AL53" s="6"/>
      <c r="AM53" s="6"/>
      <c r="AN53" s="6"/>
      <c r="AO53" s="6"/>
      <c r="AV53" s="6"/>
      <c r="AW53" s="6"/>
      <c r="AX53" s="6"/>
      <c r="AY53" s="6"/>
    </row>
    <row r="54" spans="2:51" s="19" customFormat="1" ht="81" customHeight="1">
      <c r="B54" s="18" t="s">
        <v>989</v>
      </c>
      <c r="C54" s="441" t="s">
        <v>1247</v>
      </c>
      <c r="D54" s="445" t="s">
        <v>39</v>
      </c>
      <c r="E54" s="357">
        <f>9024+4333</f>
        <v>13357</v>
      </c>
      <c r="F54" s="18" t="s">
        <v>1358</v>
      </c>
      <c r="G54" s="114">
        <f>IF(ISNA(F54),0,INDEX(IF(UPPER(RIGHT(F54,1))=Low,UnitCostLow, IF(UPPER(RIGHT(F54,1))=High,UnitCostHigh,UnitCostSpecified)),MATCH(UPPER(LEFT(F54,LEN(F54)-1)),CostCode,0)))</f>
        <v>35.06</v>
      </c>
      <c r="H54" s="327">
        <f t="shared" ref="H54:H57" si="25">G54*E54</f>
        <v>468296.42000000004</v>
      </c>
      <c r="I54" s="331">
        <v>1</v>
      </c>
      <c r="J54" s="327">
        <f t="shared" ref="J54:J57" si="26">H54*I54</f>
        <v>468296.42000000004</v>
      </c>
      <c r="K54" s="329">
        <f t="shared" ref="K54:K57" si="27">+H54*(1-I54)</f>
        <v>0</v>
      </c>
    </row>
    <row r="55" spans="2:51" ht="66">
      <c r="B55" s="777" t="s">
        <v>990</v>
      </c>
      <c r="C55" s="298" t="s">
        <v>1207</v>
      </c>
      <c r="D55" s="326" t="s">
        <v>39</v>
      </c>
      <c r="E55" s="357">
        <f>15704+2046</f>
        <v>17750</v>
      </c>
      <c r="F55" s="18" t="s">
        <v>1359</v>
      </c>
      <c r="G55" s="114">
        <f>IF(ISNA(F55),0,INDEX(IF(UPPER(RIGHT(F55,1))=Low,UnitCostLow, IF(UPPER(RIGHT(F55,1))=High,UnitCostHigh,UnitCostSpecified)),MATCH(UPPER(LEFT(F55,LEN(F55)-1)),CostCode,0)))</f>
        <v>34.979999999999997</v>
      </c>
      <c r="H55" s="327">
        <f t="shared" si="25"/>
        <v>620895</v>
      </c>
      <c r="I55" s="331">
        <v>1</v>
      </c>
      <c r="J55" s="327">
        <f t="shared" si="26"/>
        <v>620895</v>
      </c>
      <c r="K55" s="329">
        <f t="shared" si="27"/>
        <v>0</v>
      </c>
      <c r="R55" s="6"/>
      <c r="S55" s="6"/>
      <c r="T55" s="6"/>
      <c r="U55" s="6"/>
      <c r="AA55" s="6"/>
      <c r="AB55" s="6"/>
      <c r="AC55" s="6"/>
      <c r="AD55" s="6"/>
      <c r="AE55" s="6"/>
      <c r="AF55" s="6"/>
      <c r="AG55" s="6"/>
      <c r="AH55" s="6"/>
      <c r="AI55" s="6"/>
      <c r="AL55" s="6"/>
      <c r="AM55" s="6"/>
      <c r="AN55" s="6"/>
      <c r="AO55" s="6"/>
      <c r="AV55" s="6"/>
      <c r="AW55" s="6"/>
      <c r="AX55" s="6"/>
      <c r="AY55" s="6"/>
    </row>
    <row r="56" spans="2:51" ht="39.6">
      <c r="B56" s="777"/>
      <c r="C56" s="636" t="s">
        <v>1396</v>
      </c>
      <c r="D56" s="634" t="s">
        <v>39</v>
      </c>
      <c r="E56" s="596">
        <v>60</v>
      </c>
      <c r="F56" s="637" t="s">
        <v>1359</v>
      </c>
      <c r="G56" s="641">
        <f t="shared" ref="G56" si="28">IF(ISNA(F56),0,INDEX(IF(UPPER(RIGHT(F56,1))=Low,UnitCostLow, IF(UPPER(RIGHT(F56,1))=High,UnitCostHigh,UnitCostSpecified)),MATCH(UPPER(LEFT(F56,LEN(F56)-1)),CostCode,0)))</f>
        <v>34.979999999999997</v>
      </c>
      <c r="H56" s="629">
        <f t="shared" si="25"/>
        <v>2098.7999999999997</v>
      </c>
      <c r="I56" s="635">
        <v>1</v>
      </c>
      <c r="J56" s="629">
        <f t="shared" si="26"/>
        <v>2098.7999999999997</v>
      </c>
      <c r="K56" s="630">
        <f t="shared" si="27"/>
        <v>0</v>
      </c>
      <c r="R56" s="6"/>
      <c r="S56" s="6"/>
      <c r="T56" s="6"/>
      <c r="U56" s="6"/>
      <c r="AA56" s="6"/>
      <c r="AB56" s="6"/>
      <c r="AC56" s="6"/>
      <c r="AD56" s="6"/>
      <c r="AE56" s="6"/>
      <c r="AF56" s="6"/>
      <c r="AG56" s="6"/>
      <c r="AH56" s="6"/>
      <c r="AI56" s="6"/>
      <c r="AL56" s="6"/>
      <c r="AM56" s="6"/>
      <c r="AN56" s="6"/>
      <c r="AO56" s="6"/>
      <c r="AV56" s="6"/>
      <c r="AW56" s="6"/>
      <c r="AX56" s="6"/>
      <c r="AY56" s="6"/>
    </row>
    <row r="57" spans="2:51" s="19" customFormat="1" ht="28.95" customHeight="1">
      <c r="B57" s="18" t="s">
        <v>991</v>
      </c>
      <c r="C57" s="325" t="s">
        <v>992</v>
      </c>
      <c r="D57" s="326" t="s">
        <v>39</v>
      </c>
      <c r="E57" s="18">
        <v>1102</v>
      </c>
      <c r="F57" s="18" t="s">
        <v>1360</v>
      </c>
      <c r="G57" s="114">
        <f>IF(ISNA(F57),0,INDEX(IF(UPPER(RIGHT(F57,1))=Low,UnitCostLow, IF(UPPER(RIGHT(F57,1))=High,UnitCostHigh,UnitCostSpecified)),MATCH(UPPER(LEFT(F57,LEN(F57)-1)),CostCode,0)))</f>
        <v>18.940000000000001</v>
      </c>
      <c r="H57" s="327">
        <f t="shared" si="25"/>
        <v>20871.88</v>
      </c>
      <c r="I57" s="331">
        <v>1</v>
      </c>
      <c r="J57" s="327">
        <f t="shared" si="26"/>
        <v>20871.88</v>
      </c>
      <c r="K57" s="329">
        <f t="shared" si="27"/>
        <v>0</v>
      </c>
    </row>
    <row r="58" spans="2:51" ht="15" customHeight="1">
      <c r="B58" s="58" t="s">
        <v>997</v>
      </c>
      <c r="C58" s="58"/>
      <c r="D58" s="722"/>
      <c r="E58" s="723"/>
      <c r="F58" s="723"/>
      <c r="G58" s="714"/>
      <c r="H58" s="724"/>
      <c r="I58" s="728"/>
      <c r="J58" s="724"/>
      <c r="K58" s="729"/>
      <c r="R58" s="6"/>
      <c r="S58" s="6"/>
      <c r="T58" s="6"/>
      <c r="U58" s="6"/>
      <c r="AA58" s="6"/>
      <c r="AB58" s="6"/>
      <c r="AC58" s="6"/>
      <c r="AD58" s="6"/>
      <c r="AE58" s="6"/>
      <c r="AF58" s="6"/>
      <c r="AG58" s="6"/>
      <c r="AH58" s="6"/>
      <c r="AI58" s="6"/>
      <c r="AL58" s="6"/>
      <c r="AM58" s="6"/>
      <c r="AN58" s="6"/>
      <c r="AO58" s="6"/>
      <c r="AV58" s="6"/>
      <c r="AW58" s="6"/>
      <c r="AX58" s="6"/>
      <c r="AY58" s="6"/>
    </row>
    <row r="59" spans="2:51" ht="211.2">
      <c r="B59" s="777" t="s">
        <v>999</v>
      </c>
      <c r="C59" s="298" t="s">
        <v>1397</v>
      </c>
      <c r="D59" s="16" t="s">
        <v>39</v>
      </c>
      <c r="E59" s="357">
        <f>62193+100650+12000+3500+404400+21620+12000+285</f>
        <v>616648</v>
      </c>
      <c r="F59" s="18" t="s">
        <v>1361</v>
      </c>
      <c r="G59" s="114">
        <f t="shared" ref="G59:G77" si="29">IF(ISNA(F59),0,INDEX(IF(UPPER(RIGHT(F59,1))=Low,UnitCostLow, IF(UPPER(RIGHT(F59,1))=High,UnitCostHigh,UnitCostSpecified)),MATCH(UPPER(LEFT(F59,LEN(F59)-1)),CostCode,0)))</f>
        <v>1.68</v>
      </c>
      <c r="H59" s="327">
        <f t="shared" ref="H59:H75" si="30">G59*E59</f>
        <v>1035968.64</v>
      </c>
      <c r="I59" s="331">
        <v>1</v>
      </c>
      <c r="J59" s="327">
        <f t="shared" si="16"/>
        <v>1035968.64</v>
      </c>
      <c r="K59" s="332">
        <f t="shared" ref="K59:K79" si="31">+H59*(1-I59)</f>
        <v>0</v>
      </c>
      <c r="R59" s="6"/>
      <c r="S59" s="6"/>
      <c r="T59" s="6"/>
      <c r="U59" s="6"/>
      <c r="AA59" s="6"/>
      <c r="AB59" s="6"/>
      <c r="AC59" s="6"/>
      <c r="AD59" s="6"/>
      <c r="AE59" s="6"/>
      <c r="AF59" s="6"/>
      <c r="AG59" s="6"/>
      <c r="AH59" s="6"/>
      <c r="AI59" s="6"/>
      <c r="AL59" s="6"/>
      <c r="AM59" s="6"/>
      <c r="AN59" s="6"/>
      <c r="AO59" s="6"/>
      <c r="AV59" s="6"/>
      <c r="AW59" s="6"/>
      <c r="AX59" s="6"/>
      <c r="AY59" s="6"/>
    </row>
    <row r="60" spans="2:51" ht="26.4">
      <c r="B60" s="777"/>
      <c r="C60" s="625" t="s">
        <v>1398</v>
      </c>
      <c r="D60" s="640" t="s">
        <v>39</v>
      </c>
      <c r="E60" s="597">
        <v>3200</v>
      </c>
      <c r="F60" s="596" t="s">
        <v>1361</v>
      </c>
      <c r="G60" s="641">
        <f t="shared" si="29"/>
        <v>1.68</v>
      </c>
      <c r="H60" s="629">
        <f t="shared" ref="H60" si="32">G60*E60</f>
        <v>5376</v>
      </c>
      <c r="I60" s="635">
        <v>1</v>
      </c>
      <c r="J60" s="629">
        <f t="shared" ref="J60" si="33">H60*I60</f>
        <v>5376</v>
      </c>
      <c r="K60" s="642">
        <f t="shared" ref="K60" si="34">+H60*(1-I60)</f>
        <v>0</v>
      </c>
      <c r="R60" s="6"/>
      <c r="S60" s="6"/>
      <c r="T60" s="6"/>
      <c r="U60" s="6"/>
      <c r="AA60" s="6"/>
      <c r="AB60" s="6"/>
      <c r="AC60" s="6"/>
      <c r="AD60" s="6"/>
      <c r="AE60" s="6"/>
      <c r="AF60" s="6"/>
      <c r="AG60" s="6"/>
      <c r="AH60" s="6"/>
      <c r="AI60" s="6"/>
      <c r="AL60" s="6"/>
      <c r="AM60" s="6"/>
      <c r="AN60" s="6"/>
      <c r="AO60" s="6"/>
      <c r="AV60" s="6"/>
      <c r="AW60" s="6"/>
      <c r="AX60" s="6"/>
      <c r="AY60" s="6"/>
    </row>
    <row r="61" spans="2:51" ht="15" customHeight="1">
      <c r="B61" s="4" t="s">
        <v>1000</v>
      </c>
      <c r="C61" s="4"/>
      <c r="D61" s="16" t="s">
        <v>39</v>
      </c>
      <c r="E61" s="357">
        <v>223</v>
      </c>
      <c r="F61" s="18" t="s">
        <v>1361</v>
      </c>
      <c r="G61" s="114">
        <f t="shared" si="29"/>
        <v>1.68</v>
      </c>
      <c r="H61" s="327">
        <f t="shared" si="30"/>
        <v>374.64</v>
      </c>
      <c r="I61" s="331">
        <v>1</v>
      </c>
      <c r="J61" s="327">
        <f t="shared" si="16"/>
        <v>374.64</v>
      </c>
      <c r="K61" s="332">
        <f t="shared" si="31"/>
        <v>0</v>
      </c>
      <c r="R61" s="6"/>
      <c r="S61" s="6"/>
      <c r="T61" s="6"/>
      <c r="U61" s="6"/>
      <c r="AA61" s="6"/>
      <c r="AB61" s="6"/>
      <c r="AC61" s="6"/>
      <c r="AD61" s="6"/>
      <c r="AE61" s="6"/>
      <c r="AF61" s="6"/>
      <c r="AG61" s="6"/>
      <c r="AH61" s="6"/>
      <c r="AI61" s="6"/>
      <c r="AL61" s="6"/>
      <c r="AM61" s="6"/>
      <c r="AN61" s="6"/>
      <c r="AO61" s="6"/>
      <c r="AV61" s="6"/>
      <c r="AW61" s="6"/>
      <c r="AX61" s="6"/>
      <c r="AY61" s="6"/>
    </row>
    <row r="62" spans="2:51" ht="15" customHeight="1">
      <c r="B62" s="4" t="s">
        <v>1001</v>
      </c>
      <c r="C62" s="4" t="s">
        <v>1208</v>
      </c>
      <c r="D62" s="16" t="s">
        <v>39</v>
      </c>
      <c r="E62" s="357">
        <f>157201+45000</f>
        <v>202201</v>
      </c>
      <c r="F62" s="18" t="s">
        <v>1361</v>
      </c>
      <c r="G62" s="114">
        <f t="shared" si="29"/>
        <v>1.68</v>
      </c>
      <c r="H62" s="327">
        <f t="shared" si="30"/>
        <v>339697.68</v>
      </c>
      <c r="I62" s="331">
        <v>1</v>
      </c>
      <c r="J62" s="327">
        <f t="shared" si="16"/>
        <v>339697.68</v>
      </c>
      <c r="K62" s="332">
        <f t="shared" si="31"/>
        <v>0</v>
      </c>
      <c r="R62" s="6"/>
      <c r="S62" s="6"/>
      <c r="T62" s="6"/>
      <c r="U62" s="6"/>
      <c r="AA62" s="6"/>
      <c r="AB62" s="6"/>
      <c r="AC62" s="6"/>
      <c r="AD62" s="6"/>
      <c r="AE62" s="6"/>
      <c r="AF62" s="6"/>
      <c r="AG62" s="6"/>
      <c r="AH62" s="6"/>
      <c r="AI62" s="6"/>
      <c r="AL62" s="6"/>
      <c r="AM62" s="6"/>
      <c r="AN62" s="6"/>
      <c r="AO62" s="6"/>
      <c r="AV62" s="6"/>
      <c r="AW62" s="6"/>
      <c r="AX62" s="6"/>
      <c r="AY62" s="6"/>
    </row>
    <row r="63" spans="2:51" ht="15" customHeight="1">
      <c r="B63" s="4" t="s">
        <v>1002</v>
      </c>
      <c r="C63" s="4"/>
      <c r="D63" s="16" t="s">
        <v>39</v>
      </c>
      <c r="E63" s="18">
        <v>5776</v>
      </c>
      <c r="F63" s="18" t="s">
        <v>1361</v>
      </c>
      <c r="G63" s="114">
        <f t="shared" si="29"/>
        <v>1.68</v>
      </c>
      <c r="H63" s="327">
        <f t="shared" si="30"/>
        <v>9703.68</v>
      </c>
      <c r="I63" s="331">
        <v>1</v>
      </c>
      <c r="J63" s="327">
        <f t="shared" si="16"/>
        <v>9703.68</v>
      </c>
      <c r="K63" s="332">
        <f t="shared" si="31"/>
        <v>0</v>
      </c>
      <c r="R63" s="6"/>
      <c r="S63" s="6"/>
      <c r="T63" s="6"/>
      <c r="U63" s="6"/>
      <c r="AA63" s="6"/>
      <c r="AB63" s="6"/>
      <c r="AC63" s="6"/>
      <c r="AD63" s="6"/>
      <c r="AE63" s="6"/>
      <c r="AF63" s="6"/>
      <c r="AG63" s="6"/>
      <c r="AH63" s="6"/>
      <c r="AI63" s="6"/>
      <c r="AL63" s="6"/>
      <c r="AM63" s="6"/>
      <c r="AN63" s="6"/>
      <c r="AO63" s="6"/>
      <c r="AV63" s="6"/>
      <c r="AW63" s="6"/>
      <c r="AX63" s="6"/>
      <c r="AY63" s="6"/>
    </row>
    <row r="64" spans="2:51" ht="15" customHeight="1">
      <c r="B64" s="4" t="s">
        <v>1003</v>
      </c>
      <c r="C64" s="4"/>
      <c r="D64" s="16" t="s">
        <v>39</v>
      </c>
      <c r="E64" s="18">
        <v>121619</v>
      </c>
      <c r="F64" s="18" t="s">
        <v>1361</v>
      </c>
      <c r="G64" s="114">
        <f t="shared" si="29"/>
        <v>1.68</v>
      </c>
      <c r="H64" s="327">
        <f t="shared" si="30"/>
        <v>204319.91999999998</v>
      </c>
      <c r="I64" s="331">
        <v>1</v>
      </c>
      <c r="J64" s="327">
        <f t="shared" si="16"/>
        <v>204319.91999999998</v>
      </c>
      <c r="K64" s="332">
        <f t="shared" si="31"/>
        <v>0</v>
      </c>
      <c r="R64" s="6"/>
      <c r="S64" s="6"/>
      <c r="T64" s="6"/>
      <c r="U64" s="6"/>
      <c r="AA64" s="6"/>
      <c r="AB64" s="6"/>
      <c r="AC64" s="6"/>
      <c r="AD64" s="6"/>
      <c r="AE64" s="6"/>
      <c r="AF64" s="6"/>
      <c r="AG64" s="6"/>
      <c r="AH64" s="6"/>
      <c r="AI64" s="6"/>
      <c r="AL64" s="6"/>
      <c r="AM64" s="6"/>
      <c r="AN64" s="6"/>
      <c r="AO64" s="6"/>
      <c r="AV64" s="6"/>
      <c r="AW64" s="6"/>
      <c r="AX64" s="6"/>
      <c r="AY64" s="6"/>
    </row>
    <row r="65" spans="2:51" s="19" customFormat="1" ht="48" customHeight="1">
      <c r="B65" s="18" t="s">
        <v>1004</v>
      </c>
      <c r="C65" s="442" t="s">
        <v>1006</v>
      </c>
      <c r="D65" s="16" t="s">
        <v>39</v>
      </c>
      <c r="E65" s="18">
        <v>30800</v>
      </c>
      <c r="F65" s="18" t="s">
        <v>1361</v>
      </c>
      <c r="G65" s="114">
        <f t="shared" si="29"/>
        <v>1.68</v>
      </c>
      <c r="H65" s="327">
        <f>G65*E65</f>
        <v>51744</v>
      </c>
      <c r="I65" s="331">
        <v>1</v>
      </c>
      <c r="J65" s="327">
        <f>H65*I65</f>
        <v>51744</v>
      </c>
      <c r="K65" s="332">
        <f>+H65*(1-I65)</f>
        <v>0</v>
      </c>
    </row>
    <row r="66" spans="2:51" ht="15" customHeight="1">
      <c r="B66" s="4" t="s">
        <v>1005</v>
      </c>
      <c r="C66" s="4"/>
      <c r="D66" s="16" t="s">
        <v>39</v>
      </c>
      <c r="E66" s="18">
        <v>13000</v>
      </c>
      <c r="F66" s="18" t="s">
        <v>1361</v>
      </c>
      <c r="G66" s="114">
        <f t="shared" si="29"/>
        <v>1.68</v>
      </c>
      <c r="H66" s="327">
        <f>G66*E66</f>
        <v>21840</v>
      </c>
      <c r="I66" s="331">
        <v>1</v>
      </c>
      <c r="J66" s="327">
        <f>H66*I66</f>
        <v>21840</v>
      </c>
      <c r="K66" s="332">
        <f>+H66*(1-I66)</f>
        <v>0</v>
      </c>
      <c r="R66" s="6"/>
      <c r="S66" s="6"/>
      <c r="T66" s="6"/>
      <c r="U66" s="6"/>
      <c r="AA66" s="6"/>
      <c r="AB66" s="6"/>
      <c r="AC66" s="6"/>
      <c r="AD66" s="6"/>
      <c r="AE66" s="6"/>
      <c r="AF66" s="6"/>
      <c r="AG66" s="6"/>
      <c r="AH66" s="6"/>
      <c r="AI66" s="6"/>
      <c r="AL66" s="6"/>
      <c r="AM66" s="6"/>
      <c r="AN66" s="6"/>
      <c r="AO66" s="6"/>
      <c r="AV66" s="6"/>
      <c r="AW66" s="6"/>
      <c r="AX66" s="6"/>
      <c r="AY66" s="6"/>
    </row>
    <row r="67" spans="2:51" ht="15" hidden="1" customHeight="1">
      <c r="B67" s="4" t="s">
        <v>466</v>
      </c>
      <c r="C67" s="4"/>
      <c r="D67" s="16" t="s">
        <v>39</v>
      </c>
      <c r="F67" s="18" t="e">
        <f>NA()</f>
        <v>#N/A</v>
      </c>
      <c r="G67" s="114">
        <f t="shared" si="29"/>
        <v>0</v>
      </c>
      <c r="H67" s="327">
        <f t="shared" si="30"/>
        <v>0</v>
      </c>
      <c r="I67" s="331"/>
      <c r="J67" s="327">
        <f t="shared" si="16"/>
        <v>0</v>
      </c>
      <c r="K67" s="332">
        <f t="shared" si="31"/>
        <v>0</v>
      </c>
      <c r="R67" s="6"/>
      <c r="S67" s="6"/>
      <c r="T67" s="6"/>
      <c r="U67" s="6"/>
      <c r="AA67" s="6"/>
      <c r="AB67" s="6"/>
      <c r="AC67" s="6"/>
      <c r="AD67" s="6"/>
      <c r="AE67" s="6"/>
      <c r="AF67" s="6"/>
      <c r="AG67" s="6"/>
      <c r="AH67" s="6"/>
      <c r="AI67" s="6"/>
      <c r="AL67" s="6"/>
      <c r="AM67" s="6"/>
      <c r="AN67" s="6"/>
      <c r="AO67" s="6"/>
      <c r="AV67" s="6"/>
      <c r="AW67" s="6"/>
      <c r="AX67" s="6"/>
      <c r="AY67" s="6"/>
    </row>
    <row r="68" spans="2:51" ht="15" hidden="1" customHeight="1">
      <c r="B68" s="4" t="s">
        <v>467</v>
      </c>
      <c r="C68" s="4"/>
      <c r="D68" s="16" t="s">
        <v>39</v>
      </c>
      <c r="F68" s="18" t="e">
        <f>NA()</f>
        <v>#N/A</v>
      </c>
      <c r="G68" s="114">
        <f t="shared" si="29"/>
        <v>0</v>
      </c>
      <c r="H68" s="327">
        <f t="shared" si="30"/>
        <v>0</v>
      </c>
      <c r="I68" s="331"/>
      <c r="J68" s="327">
        <f t="shared" si="16"/>
        <v>0</v>
      </c>
      <c r="K68" s="332">
        <f t="shared" si="31"/>
        <v>0</v>
      </c>
      <c r="R68" s="6"/>
      <c r="S68" s="6"/>
      <c r="T68" s="6"/>
      <c r="U68" s="6"/>
      <c r="AA68" s="6"/>
      <c r="AB68" s="6"/>
      <c r="AC68" s="6"/>
      <c r="AD68" s="6"/>
      <c r="AE68" s="6"/>
      <c r="AF68" s="6"/>
      <c r="AG68" s="6"/>
      <c r="AH68" s="6"/>
      <c r="AI68" s="6"/>
      <c r="AL68" s="6"/>
      <c r="AM68" s="6"/>
      <c r="AN68" s="6"/>
      <c r="AO68" s="6"/>
      <c r="AV68" s="6"/>
      <c r="AW68" s="6"/>
      <c r="AX68" s="6"/>
      <c r="AY68" s="6"/>
    </row>
    <row r="69" spans="2:51" ht="15" hidden="1" customHeight="1">
      <c r="B69" s="4" t="s">
        <v>469</v>
      </c>
      <c r="C69" s="4"/>
      <c r="D69" s="16" t="s">
        <v>39</v>
      </c>
      <c r="F69" s="18" t="e">
        <f>NA()</f>
        <v>#N/A</v>
      </c>
      <c r="G69" s="114">
        <f t="shared" si="29"/>
        <v>0</v>
      </c>
      <c r="H69" s="327">
        <f t="shared" si="30"/>
        <v>0</v>
      </c>
      <c r="I69" s="331"/>
      <c r="J69" s="327">
        <f t="shared" si="16"/>
        <v>0</v>
      </c>
      <c r="K69" s="332">
        <f t="shared" si="31"/>
        <v>0</v>
      </c>
      <c r="R69" s="6"/>
      <c r="S69" s="6"/>
      <c r="T69" s="6"/>
      <c r="U69" s="6"/>
      <c r="AA69" s="6"/>
      <c r="AB69" s="6"/>
      <c r="AC69" s="6"/>
      <c r="AD69" s="6"/>
      <c r="AE69" s="6"/>
      <c r="AF69" s="6"/>
      <c r="AG69" s="6"/>
      <c r="AH69" s="6"/>
      <c r="AI69" s="6"/>
      <c r="AL69" s="6"/>
      <c r="AM69" s="6"/>
      <c r="AN69" s="6"/>
      <c r="AO69" s="6"/>
      <c r="AV69" s="6"/>
      <c r="AW69" s="6"/>
      <c r="AX69" s="6"/>
      <c r="AY69" s="6"/>
    </row>
    <row r="70" spans="2:51" ht="15" hidden="1" customHeight="1">
      <c r="B70" s="4" t="s">
        <v>883</v>
      </c>
      <c r="C70" s="4"/>
      <c r="D70" s="16" t="s">
        <v>39</v>
      </c>
      <c r="F70" s="18" t="e">
        <f>NA()</f>
        <v>#N/A</v>
      </c>
      <c r="G70" s="114">
        <f t="shared" si="29"/>
        <v>0</v>
      </c>
      <c r="H70" s="327">
        <f t="shared" si="30"/>
        <v>0</v>
      </c>
      <c r="I70" s="331"/>
      <c r="J70" s="327">
        <f t="shared" si="16"/>
        <v>0</v>
      </c>
      <c r="K70" s="332">
        <f t="shared" si="31"/>
        <v>0</v>
      </c>
      <c r="R70" s="6"/>
      <c r="S70" s="6"/>
      <c r="T70" s="6"/>
      <c r="U70" s="6"/>
      <c r="AA70" s="6"/>
      <c r="AB70" s="6"/>
      <c r="AC70" s="6"/>
      <c r="AD70" s="6"/>
      <c r="AE70" s="6"/>
      <c r="AF70" s="6"/>
      <c r="AG70" s="6"/>
      <c r="AH70" s="6"/>
      <c r="AI70" s="6"/>
      <c r="AL70" s="6"/>
      <c r="AM70" s="6"/>
      <c r="AN70" s="6"/>
      <c r="AO70" s="6"/>
      <c r="AV70" s="6"/>
      <c r="AW70" s="6"/>
      <c r="AX70" s="6"/>
      <c r="AY70" s="6"/>
    </row>
    <row r="71" spans="2:51" ht="15" hidden="1" customHeight="1">
      <c r="B71" s="4" t="s">
        <v>876</v>
      </c>
      <c r="C71" s="4"/>
      <c r="D71" s="16" t="s">
        <v>39</v>
      </c>
      <c r="F71" s="18" t="e">
        <f>NA()</f>
        <v>#N/A</v>
      </c>
      <c r="G71" s="114">
        <f t="shared" si="29"/>
        <v>0</v>
      </c>
      <c r="H71" s="327">
        <f t="shared" si="30"/>
        <v>0</v>
      </c>
      <c r="I71" s="331"/>
      <c r="J71" s="327">
        <f t="shared" si="16"/>
        <v>0</v>
      </c>
      <c r="K71" s="332">
        <f t="shared" si="31"/>
        <v>0</v>
      </c>
      <c r="R71" s="6"/>
      <c r="S71" s="6"/>
      <c r="T71" s="6"/>
      <c r="U71" s="6"/>
      <c r="AA71" s="6"/>
      <c r="AB71" s="6"/>
      <c r="AC71" s="6"/>
      <c r="AD71" s="6"/>
      <c r="AE71" s="6"/>
      <c r="AF71" s="6"/>
      <c r="AG71" s="6"/>
      <c r="AH71" s="6"/>
      <c r="AI71" s="6"/>
      <c r="AL71" s="6"/>
      <c r="AM71" s="6"/>
      <c r="AN71" s="6"/>
      <c r="AO71" s="6"/>
      <c r="AV71" s="6"/>
      <c r="AW71" s="6"/>
      <c r="AX71" s="6"/>
      <c r="AY71" s="6"/>
    </row>
    <row r="72" spans="2:51" ht="15" hidden="1" customHeight="1">
      <c r="B72" s="4" t="s">
        <v>877</v>
      </c>
      <c r="C72" s="4"/>
      <c r="D72" s="16" t="s">
        <v>39</v>
      </c>
      <c r="F72" s="18" t="e">
        <f>NA()</f>
        <v>#N/A</v>
      </c>
      <c r="G72" s="114">
        <f t="shared" si="29"/>
        <v>0</v>
      </c>
      <c r="H72" s="327">
        <f t="shared" si="30"/>
        <v>0</v>
      </c>
      <c r="I72" s="331"/>
      <c r="J72" s="327">
        <f t="shared" si="16"/>
        <v>0</v>
      </c>
      <c r="K72" s="332">
        <f t="shared" si="31"/>
        <v>0</v>
      </c>
      <c r="R72" s="6"/>
      <c r="S72" s="6"/>
      <c r="T72" s="6"/>
      <c r="U72" s="6"/>
      <c r="AA72" s="6"/>
      <c r="AB72" s="6"/>
      <c r="AC72" s="6"/>
      <c r="AD72" s="6"/>
      <c r="AE72" s="6"/>
      <c r="AF72" s="6"/>
      <c r="AG72" s="6"/>
      <c r="AH72" s="6"/>
      <c r="AI72" s="6"/>
      <c r="AL72" s="6"/>
      <c r="AM72" s="6"/>
      <c r="AN72" s="6"/>
      <c r="AO72" s="6"/>
      <c r="AV72" s="6"/>
      <c r="AW72" s="6"/>
      <c r="AX72" s="6"/>
      <c r="AY72" s="6"/>
    </row>
    <row r="73" spans="2:51" ht="15" hidden="1" customHeight="1">
      <c r="B73" s="4" t="s">
        <v>878</v>
      </c>
      <c r="C73" s="4"/>
      <c r="D73" s="16" t="s">
        <v>39</v>
      </c>
      <c r="E73" s="19"/>
      <c r="F73" s="18" t="e">
        <f>NA()</f>
        <v>#N/A</v>
      </c>
      <c r="G73" s="114">
        <f t="shared" si="29"/>
        <v>0</v>
      </c>
      <c r="H73" s="327">
        <f t="shared" si="30"/>
        <v>0</v>
      </c>
      <c r="I73" s="331"/>
      <c r="J73" s="327">
        <f t="shared" si="16"/>
        <v>0</v>
      </c>
      <c r="K73" s="332">
        <f t="shared" si="31"/>
        <v>0</v>
      </c>
      <c r="R73" s="6"/>
      <c r="S73" s="6"/>
      <c r="T73" s="6"/>
      <c r="U73" s="6"/>
      <c r="AA73" s="6"/>
      <c r="AB73" s="6"/>
      <c r="AC73" s="6"/>
      <c r="AD73" s="6"/>
      <c r="AE73" s="6"/>
      <c r="AF73" s="6"/>
      <c r="AG73" s="6"/>
      <c r="AH73" s="6"/>
      <c r="AI73" s="6"/>
      <c r="AL73" s="6"/>
      <c r="AM73" s="6"/>
      <c r="AN73" s="6"/>
      <c r="AO73" s="6"/>
      <c r="AV73" s="6"/>
      <c r="AW73" s="6"/>
      <c r="AX73" s="6"/>
      <c r="AY73" s="6"/>
    </row>
    <row r="74" spans="2:51" ht="15" hidden="1" customHeight="1">
      <c r="B74" s="4" t="s">
        <v>879</v>
      </c>
      <c r="C74" s="4"/>
      <c r="D74" s="16" t="s">
        <v>39</v>
      </c>
      <c r="F74" s="18" t="e">
        <f>NA()</f>
        <v>#N/A</v>
      </c>
      <c r="G74" s="114">
        <f t="shared" si="29"/>
        <v>0</v>
      </c>
      <c r="H74" s="327">
        <f t="shared" si="30"/>
        <v>0</v>
      </c>
      <c r="I74" s="331"/>
      <c r="J74" s="327">
        <f t="shared" si="16"/>
        <v>0</v>
      </c>
      <c r="K74" s="332">
        <f t="shared" si="31"/>
        <v>0</v>
      </c>
      <c r="R74" s="6"/>
      <c r="S74" s="6"/>
      <c r="T74" s="6"/>
      <c r="U74" s="6"/>
      <c r="AA74" s="6"/>
      <c r="AB74" s="6"/>
      <c r="AC74" s="6"/>
      <c r="AD74" s="6"/>
      <c r="AE74" s="6"/>
      <c r="AF74" s="6"/>
      <c r="AG74" s="6"/>
      <c r="AH74" s="6"/>
      <c r="AI74" s="6"/>
      <c r="AL74" s="6"/>
      <c r="AM74" s="6"/>
      <c r="AN74" s="6"/>
      <c r="AO74" s="6"/>
      <c r="AV74" s="6"/>
      <c r="AW74" s="6"/>
      <c r="AX74" s="6"/>
      <c r="AY74" s="6"/>
    </row>
    <row r="75" spans="2:51" ht="15" customHeight="1">
      <c r="B75" s="4" t="s">
        <v>13</v>
      </c>
      <c r="C75" s="4"/>
      <c r="D75" s="16" t="s">
        <v>16</v>
      </c>
      <c r="F75" s="18" t="s">
        <v>872</v>
      </c>
      <c r="G75" s="114">
        <f t="shared" si="29"/>
        <v>4300</v>
      </c>
      <c r="H75" s="327">
        <f t="shared" si="30"/>
        <v>0</v>
      </c>
      <c r="I75" s="331"/>
      <c r="J75" s="327">
        <f t="shared" si="16"/>
        <v>0</v>
      </c>
      <c r="K75" s="332">
        <f t="shared" si="31"/>
        <v>0</v>
      </c>
      <c r="R75" s="6"/>
      <c r="S75" s="6"/>
      <c r="T75" s="6"/>
      <c r="U75" s="6"/>
      <c r="AA75" s="6"/>
      <c r="AB75" s="6"/>
      <c r="AC75" s="6"/>
      <c r="AD75" s="6"/>
      <c r="AE75" s="6"/>
      <c r="AF75" s="6"/>
      <c r="AG75" s="6"/>
      <c r="AH75" s="6"/>
      <c r="AI75" s="6"/>
      <c r="AL75" s="6"/>
      <c r="AM75" s="6"/>
      <c r="AN75" s="6"/>
      <c r="AO75" s="6"/>
      <c r="AV75" s="6"/>
      <c r="AW75" s="6"/>
      <c r="AX75" s="6"/>
      <c r="AY75" s="6"/>
    </row>
    <row r="76" spans="2:51" ht="15" customHeight="1">
      <c r="B76" s="777" t="s">
        <v>1100</v>
      </c>
      <c r="C76" s="593" t="s">
        <v>1384</v>
      </c>
      <c r="D76" s="666" t="s">
        <v>39</v>
      </c>
      <c r="E76" s="596">
        <v>1559</v>
      </c>
      <c r="F76" s="596" t="s">
        <v>1363</v>
      </c>
      <c r="G76" s="114">
        <f t="shared" si="29"/>
        <v>42.15</v>
      </c>
      <c r="H76" s="629">
        <f>G76*E76</f>
        <v>65711.849999999991</v>
      </c>
      <c r="I76" s="635">
        <v>1</v>
      </c>
      <c r="J76" s="629">
        <f>H76*I76</f>
        <v>65711.849999999991</v>
      </c>
      <c r="K76" s="646">
        <f>+H76*(1-I76)</f>
        <v>0</v>
      </c>
      <c r="R76" s="6"/>
      <c r="S76" s="6"/>
      <c r="T76" s="6"/>
      <c r="U76" s="6"/>
      <c r="AA76" s="6"/>
      <c r="AB76" s="6"/>
      <c r="AC76" s="6"/>
      <c r="AD76" s="6"/>
      <c r="AE76" s="6"/>
      <c r="AF76" s="6"/>
      <c r="AG76" s="6"/>
      <c r="AH76" s="6"/>
      <c r="AI76" s="6"/>
      <c r="AL76" s="6"/>
      <c r="AM76" s="6"/>
      <c r="AN76" s="6"/>
      <c r="AO76" s="6"/>
      <c r="AV76" s="6"/>
      <c r="AW76" s="6"/>
      <c r="AX76" s="6"/>
      <c r="AY76" s="6"/>
    </row>
    <row r="77" spans="2:51" ht="15" customHeight="1">
      <c r="B77" s="777"/>
      <c r="C77" s="593" t="s">
        <v>1421</v>
      </c>
      <c r="D77" s="666" t="s">
        <v>39</v>
      </c>
      <c r="E77" s="596">
        <v>-350</v>
      </c>
      <c r="F77" s="596" t="s">
        <v>1363</v>
      </c>
      <c r="G77" s="114">
        <f t="shared" si="29"/>
        <v>42.15</v>
      </c>
      <c r="H77" s="629">
        <f>G77*E77</f>
        <v>-14752.5</v>
      </c>
      <c r="I77" s="635">
        <v>1</v>
      </c>
      <c r="J77" s="629">
        <f>H77*I77</f>
        <v>-14752.5</v>
      </c>
      <c r="K77" s="646">
        <f>+H77*(1-I77)</f>
        <v>0</v>
      </c>
      <c r="R77" s="6"/>
      <c r="S77" s="6"/>
      <c r="T77" s="6"/>
      <c r="U77" s="6"/>
      <c r="AA77" s="6"/>
      <c r="AB77" s="6"/>
      <c r="AC77" s="6"/>
      <c r="AD77" s="6"/>
      <c r="AE77" s="6"/>
      <c r="AF77" s="6"/>
      <c r="AG77" s="6"/>
      <c r="AH77" s="6"/>
      <c r="AI77" s="6"/>
      <c r="AL77" s="6"/>
      <c r="AM77" s="6"/>
      <c r="AN77" s="6"/>
      <c r="AO77" s="6"/>
      <c r="AV77" s="6"/>
      <c r="AW77" s="6"/>
      <c r="AX77" s="6"/>
      <c r="AY77" s="6"/>
    </row>
    <row r="78" spans="2:51" ht="15" customHeight="1">
      <c r="B78" s="58" t="s">
        <v>998</v>
      </c>
      <c r="C78" s="58"/>
      <c r="D78" s="722"/>
      <c r="E78" s="723"/>
      <c r="F78" s="723"/>
      <c r="G78" s="714"/>
      <c r="H78" s="724"/>
      <c r="I78" s="728"/>
      <c r="J78" s="724"/>
      <c r="K78" s="729"/>
      <c r="R78" s="6"/>
      <c r="S78" s="6"/>
      <c r="T78" s="6"/>
      <c r="U78" s="6"/>
      <c r="AA78" s="6"/>
      <c r="AB78" s="6"/>
      <c r="AC78" s="6"/>
      <c r="AD78" s="6"/>
      <c r="AE78" s="6"/>
      <c r="AF78" s="6"/>
      <c r="AG78" s="6"/>
      <c r="AH78" s="6"/>
      <c r="AI78" s="6"/>
      <c r="AL78" s="6"/>
      <c r="AM78" s="6"/>
      <c r="AN78" s="6"/>
      <c r="AO78" s="6"/>
      <c r="AV78" s="6"/>
      <c r="AW78" s="6"/>
      <c r="AX78" s="6"/>
      <c r="AY78" s="6"/>
    </row>
    <row r="79" spans="2:51" ht="15" customHeight="1">
      <c r="B79" s="4" t="s">
        <v>1007</v>
      </c>
      <c r="C79" s="4"/>
      <c r="D79" s="326" t="s">
        <v>39</v>
      </c>
      <c r="E79" s="18">
        <v>900</v>
      </c>
      <c r="F79" s="18" t="s">
        <v>1362</v>
      </c>
      <c r="G79" s="114">
        <f t="shared" ref="G79:G91" si="35">IF(ISNA(F79),0,INDEX(IF(UPPER(RIGHT(F79,1))=Low,UnitCostLow, IF(UPPER(RIGHT(F79,1))=High,UnitCostHigh,UnitCostSpecified)),MATCH(UPPER(LEFT(F79,LEN(F79)-1)),CostCode,0)))</f>
        <v>5.28</v>
      </c>
      <c r="H79" s="327">
        <f t="shared" ref="H79" si="36">G79*E79</f>
        <v>4752</v>
      </c>
      <c r="I79" s="331">
        <v>1</v>
      </c>
      <c r="J79" s="327">
        <f t="shared" si="16"/>
        <v>4752</v>
      </c>
      <c r="K79" s="332">
        <f t="shared" si="31"/>
        <v>0</v>
      </c>
      <c r="R79" s="6"/>
      <c r="S79" s="6"/>
      <c r="T79" s="6"/>
      <c r="U79" s="6"/>
      <c r="AA79" s="6"/>
      <c r="AB79" s="6"/>
      <c r="AC79" s="6"/>
      <c r="AD79" s="6"/>
      <c r="AE79" s="6"/>
      <c r="AF79" s="6"/>
      <c r="AG79" s="6"/>
      <c r="AH79" s="6"/>
      <c r="AI79" s="6"/>
      <c r="AL79" s="6"/>
      <c r="AM79" s="6"/>
      <c r="AN79" s="6"/>
      <c r="AO79" s="6"/>
      <c r="AV79" s="6"/>
      <c r="AW79" s="6"/>
      <c r="AX79" s="6"/>
      <c r="AY79" s="6"/>
    </row>
    <row r="80" spans="2:51" ht="15" customHeight="1">
      <c r="B80" s="4" t="s">
        <v>1008</v>
      </c>
      <c r="C80" s="4"/>
      <c r="D80" s="326" t="s">
        <v>39</v>
      </c>
      <c r="E80" s="18">
        <v>1911</v>
      </c>
      <c r="F80" s="18" t="s">
        <v>1362</v>
      </c>
      <c r="G80" s="114">
        <f t="shared" si="35"/>
        <v>5.28</v>
      </c>
      <c r="H80" s="327">
        <f t="shared" ref="H80:H91" si="37">G80*E80</f>
        <v>10090.08</v>
      </c>
      <c r="I80" s="331">
        <v>1</v>
      </c>
      <c r="J80" s="327">
        <f t="shared" ref="J80:J91" si="38">H80*I80</f>
        <v>10090.08</v>
      </c>
      <c r="K80" s="332">
        <f t="shared" ref="K80:K91" si="39">+H80*(1-I80)</f>
        <v>0</v>
      </c>
      <c r="R80" s="6"/>
      <c r="S80" s="6"/>
      <c r="T80" s="6"/>
      <c r="U80" s="6"/>
      <c r="AA80" s="6"/>
      <c r="AB80" s="6"/>
      <c r="AC80" s="6"/>
      <c r="AD80" s="6"/>
      <c r="AE80" s="6"/>
      <c r="AF80" s="6"/>
      <c r="AG80" s="6"/>
      <c r="AH80" s="6"/>
      <c r="AI80" s="6"/>
      <c r="AL80" s="6"/>
      <c r="AM80" s="6"/>
      <c r="AN80" s="6"/>
      <c r="AO80" s="6"/>
      <c r="AV80" s="6"/>
      <c r="AW80" s="6"/>
      <c r="AX80" s="6"/>
      <c r="AY80" s="6"/>
    </row>
    <row r="81" spans="2:51" s="19" customFormat="1" ht="18" customHeight="1">
      <c r="B81" s="780" t="s">
        <v>1009</v>
      </c>
      <c r="C81" s="358"/>
      <c r="D81" s="326" t="s">
        <v>39</v>
      </c>
      <c r="E81" s="18">
        <v>2106</v>
      </c>
      <c r="F81" s="18" t="s">
        <v>1362</v>
      </c>
      <c r="G81" s="114">
        <f t="shared" si="35"/>
        <v>5.28</v>
      </c>
      <c r="H81" s="327">
        <f t="shared" si="37"/>
        <v>11119.68</v>
      </c>
      <c r="I81" s="331">
        <v>1</v>
      </c>
      <c r="J81" s="327">
        <f t="shared" si="38"/>
        <v>11119.68</v>
      </c>
      <c r="K81" s="332">
        <f t="shared" si="39"/>
        <v>0</v>
      </c>
    </row>
    <row r="82" spans="2:51" s="19" customFormat="1" ht="71.25" customHeight="1">
      <c r="B82" s="780"/>
      <c r="C82" s="644" t="s">
        <v>1400</v>
      </c>
      <c r="D82" s="634" t="s">
        <v>39</v>
      </c>
      <c r="E82" s="596">
        <v>13456</v>
      </c>
      <c r="F82" s="596" t="s">
        <v>1362</v>
      </c>
      <c r="G82" s="641">
        <f t="shared" ref="G82" si="40">IF(ISNA(F82),0,INDEX(IF(UPPER(RIGHT(F82,1))=Low,UnitCostLow, IF(UPPER(RIGHT(F82,1))=High,UnitCostHigh,UnitCostSpecified)),MATCH(UPPER(LEFT(F82,LEN(F82)-1)),CostCode,0)))</f>
        <v>5.28</v>
      </c>
      <c r="H82" s="629">
        <f t="shared" si="37"/>
        <v>71047.680000000008</v>
      </c>
      <c r="I82" s="635">
        <v>1</v>
      </c>
      <c r="J82" s="629">
        <f t="shared" si="38"/>
        <v>71047.680000000008</v>
      </c>
      <c r="K82" s="646">
        <f t="shared" si="39"/>
        <v>0</v>
      </c>
    </row>
    <row r="83" spans="2:51" ht="15" customHeight="1">
      <c r="B83" s="6" t="s">
        <v>1010</v>
      </c>
      <c r="C83" s="4"/>
      <c r="D83" s="326" t="s">
        <v>39</v>
      </c>
      <c r="E83" s="18">
        <v>5788</v>
      </c>
      <c r="F83" s="18" t="s">
        <v>1362</v>
      </c>
      <c r="G83" s="114">
        <f t="shared" si="35"/>
        <v>5.28</v>
      </c>
      <c r="H83" s="327">
        <f t="shared" si="37"/>
        <v>30560.640000000003</v>
      </c>
      <c r="I83" s="331">
        <v>1</v>
      </c>
      <c r="J83" s="327">
        <f t="shared" si="38"/>
        <v>30560.640000000003</v>
      </c>
      <c r="K83" s="332">
        <f t="shared" si="39"/>
        <v>0</v>
      </c>
      <c r="R83" s="6"/>
      <c r="S83" s="6"/>
      <c r="T83" s="6"/>
      <c r="U83" s="6"/>
      <c r="AA83" s="6"/>
      <c r="AB83" s="6"/>
      <c r="AC83" s="6"/>
      <c r="AD83" s="6"/>
      <c r="AE83" s="6"/>
      <c r="AF83" s="6"/>
      <c r="AG83" s="6"/>
      <c r="AH83" s="6"/>
      <c r="AI83" s="6"/>
      <c r="AL83" s="6"/>
      <c r="AM83" s="6"/>
      <c r="AN83" s="6"/>
      <c r="AO83" s="6"/>
      <c r="AV83" s="6"/>
      <c r="AW83" s="6"/>
      <c r="AX83" s="6"/>
      <c r="AY83" s="6"/>
    </row>
    <row r="84" spans="2:51" ht="41.4" customHeight="1">
      <c r="B84" s="100" t="s">
        <v>1209</v>
      </c>
      <c r="C84" s="298" t="s">
        <v>1401</v>
      </c>
      <c r="D84" s="326" t="s">
        <v>39</v>
      </c>
      <c r="E84" s="357">
        <f>4500+2000</f>
        <v>6500</v>
      </c>
      <c r="F84" s="18" t="s">
        <v>1362</v>
      </c>
      <c r="G84" s="114">
        <f t="shared" si="35"/>
        <v>5.28</v>
      </c>
      <c r="H84" s="327">
        <f t="shared" si="37"/>
        <v>34320</v>
      </c>
      <c r="I84" s="331">
        <v>1</v>
      </c>
      <c r="J84" s="327">
        <f t="shared" si="38"/>
        <v>34320</v>
      </c>
      <c r="K84" s="332">
        <f t="shared" si="39"/>
        <v>0</v>
      </c>
      <c r="R84" s="6"/>
      <c r="S84" s="6"/>
      <c r="T84" s="6"/>
      <c r="U84" s="6"/>
      <c r="AA84" s="6"/>
      <c r="AB84" s="6"/>
      <c r="AC84" s="6"/>
      <c r="AD84" s="6"/>
      <c r="AE84" s="6"/>
      <c r="AF84" s="6"/>
      <c r="AG84" s="6"/>
      <c r="AH84" s="6"/>
      <c r="AI84" s="6"/>
      <c r="AL84" s="6"/>
      <c r="AM84" s="6"/>
      <c r="AN84" s="6"/>
      <c r="AO84" s="6"/>
      <c r="AV84" s="6"/>
      <c r="AW84" s="6"/>
      <c r="AX84" s="6"/>
      <c r="AY84" s="6"/>
    </row>
    <row r="85" spans="2:51" ht="41.4" customHeight="1">
      <c r="B85" s="100" t="s">
        <v>1249</v>
      </c>
      <c r="C85" s="52" t="s">
        <v>1250</v>
      </c>
      <c r="D85" s="326" t="s">
        <v>39</v>
      </c>
      <c r="E85" s="357">
        <v>12000</v>
      </c>
      <c r="F85" s="18" t="s">
        <v>1362</v>
      </c>
      <c r="G85" s="114">
        <f t="shared" si="35"/>
        <v>5.28</v>
      </c>
      <c r="H85" s="327">
        <f t="shared" ref="H85" si="41">G85*E85</f>
        <v>63360</v>
      </c>
      <c r="I85" s="331">
        <v>1</v>
      </c>
      <c r="J85" s="327">
        <f t="shared" ref="J85" si="42">H85*I85</f>
        <v>63360</v>
      </c>
      <c r="K85" s="332">
        <f t="shared" ref="K85" si="43">+H85*(1-I85)</f>
        <v>0</v>
      </c>
      <c r="R85" s="6"/>
      <c r="S85" s="6"/>
      <c r="T85" s="6"/>
      <c r="U85" s="6"/>
      <c r="AA85" s="6"/>
      <c r="AB85" s="6"/>
      <c r="AC85" s="6"/>
      <c r="AD85" s="6"/>
      <c r="AE85" s="6"/>
      <c r="AF85" s="6"/>
      <c r="AG85" s="6"/>
      <c r="AH85" s="6"/>
      <c r="AI85" s="6"/>
      <c r="AL85" s="6"/>
      <c r="AM85" s="6"/>
      <c r="AN85" s="6"/>
      <c r="AO85" s="6"/>
      <c r="AV85" s="6"/>
      <c r="AW85" s="6"/>
      <c r="AX85" s="6"/>
      <c r="AY85" s="6"/>
    </row>
    <row r="86" spans="2:51">
      <c r="B86" s="100" t="s">
        <v>1009</v>
      </c>
      <c r="C86" s="52" t="s">
        <v>1250</v>
      </c>
      <c r="D86" s="326" t="s">
        <v>39</v>
      </c>
      <c r="E86" s="357">
        <v>360</v>
      </c>
      <c r="F86" s="18" t="s">
        <v>1362</v>
      </c>
      <c r="G86" s="114">
        <f t="shared" si="35"/>
        <v>5.28</v>
      </c>
      <c r="H86" s="327">
        <f t="shared" ref="H86" si="44">G86*E86</f>
        <v>1900.8000000000002</v>
      </c>
      <c r="I86" s="331">
        <v>1</v>
      </c>
      <c r="J86" s="327">
        <f t="shared" ref="J86" si="45">H86*I86</f>
        <v>1900.8000000000002</v>
      </c>
      <c r="K86" s="332">
        <f t="shared" ref="K86" si="46">+H86*(1-I86)</f>
        <v>0</v>
      </c>
      <c r="R86" s="6"/>
      <c r="S86" s="6"/>
      <c r="T86" s="6"/>
      <c r="U86" s="6"/>
      <c r="AA86" s="6"/>
      <c r="AB86" s="6"/>
      <c r="AC86" s="6"/>
      <c r="AD86" s="6"/>
      <c r="AE86" s="6"/>
      <c r="AF86" s="6"/>
      <c r="AG86" s="6"/>
      <c r="AH86" s="6"/>
      <c r="AI86" s="6"/>
      <c r="AL86" s="6"/>
      <c r="AM86" s="6"/>
      <c r="AN86" s="6"/>
      <c r="AO86" s="6"/>
      <c r="AV86" s="6"/>
      <c r="AW86" s="6"/>
      <c r="AX86" s="6"/>
      <c r="AY86" s="6"/>
    </row>
    <row r="87" spans="2:51">
      <c r="B87" s="779" t="s">
        <v>13</v>
      </c>
      <c r="C87" s="52" t="s">
        <v>1399</v>
      </c>
      <c r="D87" s="326" t="s">
        <v>39</v>
      </c>
      <c r="E87" s="357">
        <f>4180+9000+7400</f>
        <v>20580</v>
      </c>
      <c r="F87" s="18" t="s">
        <v>1362</v>
      </c>
      <c r="G87" s="114">
        <f t="shared" si="35"/>
        <v>5.28</v>
      </c>
      <c r="H87" s="327">
        <f t="shared" ref="H87" si="47">G87*E87</f>
        <v>108662.40000000001</v>
      </c>
      <c r="I87" s="331">
        <v>1</v>
      </c>
      <c r="J87" s="327">
        <f t="shared" ref="J87" si="48">H87*I87</f>
        <v>108662.40000000001</v>
      </c>
      <c r="K87" s="332">
        <f t="shared" ref="K87" si="49">+H87*(1-I87)</f>
        <v>0</v>
      </c>
      <c r="R87" s="6"/>
      <c r="S87" s="6"/>
      <c r="T87" s="6"/>
      <c r="U87" s="6"/>
      <c r="AA87" s="6"/>
      <c r="AB87" s="6"/>
      <c r="AC87" s="6"/>
      <c r="AD87" s="6"/>
      <c r="AE87" s="6"/>
      <c r="AF87" s="6"/>
      <c r="AG87" s="6"/>
      <c r="AH87" s="6"/>
      <c r="AI87" s="6"/>
      <c r="AL87" s="6"/>
      <c r="AM87" s="6"/>
      <c r="AN87" s="6"/>
      <c r="AO87" s="6"/>
      <c r="AV87" s="6"/>
      <c r="AW87" s="6"/>
      <c r="AX87" s="6"/>
      <c r="AY87" s="6"/>
    </row>
    <row r="88" spans="2:51">
      <c r="B88" s="779"/>
      <c r="C88" s="587"/>
      <c r="D88" s="326"/>
      <c r="E88" s="597"/>
      <c r="H88" s="327"/>
      <c r="I88" s="331"/>
      <c r="J88" s="327"/>
      <c r="K88" s="332"/>
      <c r="R88" s="6"/>
      <c r="S88" s="6"/>
      <c r="T88" s="6"/>
      <c r="U88" s="6"/>
      <c r="AA88" s="6"/>
      <c r="AB88" s="6"/>
      <c r="AC88" s="6"/>
      <c r="AD88" s="6"/>
      <c r="AE88" s="6"/>
      <c r="AF88" s="6"/>
      <c r="AG88" s="6"/>
      <c r="AH88" s="6"/>
      <c r="AI88" s="6"/>
      <c r="AL88" s="6"/>
      <c r="AM88" s="6"/>
      <c r="AN88" s="6"/>
      <c r="AO88" s="6"/>
      <c r="AV88" s="6"/>
      <c r="AW88" s="6"/>
      <c r="AX88" s="6"/>
      <c r="AY88" s="6"/>
    </row>
    <row r="89" spans="2:51">
      <c r="B89" s="592"/>
      <c r="C89" s="587"/>
      <c r="D89" s="326"/>
      <c r="E89" s="597"/>
      <c r="H89" s="327"/>
      <c r="I89" s="331"/>
      <c r="J89" s="327"/>
      <c r="K89" s="332"/>
      <c r="R89" s="6"/>
      <c r="S89" s="6"/>
      <c r="T89" s="6"/>
      <c r="U89" s="6"/>
      <c r="AA89" s="6"/>
      <c r="AB89" s="6"/>
      <c r="AC89" s="6"/>
      <c r="AD89" s="6"/>
      <c r="AE89" s="6"/>
      <c r="AF89" s="6"/>
      <c r="AG89" s="6"/>
      <c r="AH89" s="6"/>
      <c r="AI89" s="6"/>
      <c r="AL89" s="6"/>
      <c r="AM89" s="6"/>
      <c r="AN89" s="6"/>
      <c r="AO89" s="6"/>
      <c r="AV89" s="6"/>
      <c r="AW89" s="6"/>
      <c r="AX89" s="6"/>
      <c r="AY89" s="6"/>
    </row>
    <row r="90" spans="2:51" ht="15" customHeight="1">
      <c r="B90" s="100" t="s">
        <v>1210</v>
      </c>
      <c r="C90" s="4" t="s">
        <v>1211</v>
      </c>
      <c r="D90" s="326" t="s">
        <v>39</v>
      </c>
      <c r="E90" s="18">
        <v>2046</v>
      </c>
      <c r="F90" s="18" t="s">
        <v>1362</v>
      </c>
      <c r="G90" s="114">
        <f t="shared" si="35"/>
        <v>5.28</v>
      </c>
      <c r="H90" s="327">
        <f t="shared" si="37"/>
        <v>10802.880000000001</v>
      </c>
      <c r="I90" s="331">
        <v>1</v>
      </c>
      <c r="J90" s="327">
        <f t="shared" si="38"/>
        <v>10802.880000000001</v>
      </c>
      <c r="K90" s="332">
        <f t="shared" si="39"/>
        <v>0</v>
      </c>
      <c r="R90" s="6"/>
      <c r="S90" s="6"/>
      <c r="T90" s="6"/>
      <c r="U90" s="6"/>
      <c r="AA90" s="6"/>
      <c r="AB90" s="6"/>
      <c r="AC90" s="6"/>
      <c r="AD90" s="6"/>
      <c r="AE90" s="6"/>
      <c r="AF90" s="6"/>
      <c r="AG90" s="6"/>
      <c r="AH90" s="6"/>
      <c r="AI90" s="6"/>
      <c r="AL90" s="6"/>
      <c r="AM90" s="6"/>
      <c r="AN90" s="6"/>
      <c r="AO90" s="6"/>
      <c r="AV90" s="6"/>
      <c r="AW90" s="6"/>
      <c r="AX90" s="6"/>
      <c r="AY90" s="6"/>
    </row>
    <row r="91" spans="2:51" ht="15" customHeight="1">
      <c r="B91" s="6" t="s">
        <v>13</v>
      </c>
      <c r="D91" s="326" t="s">
        <v>39</v>
      </c>
      <c r="E91" s="18">
        <v>5812</v>
      </c>
      <c r="F91" s="18" t="s">
        <v>1362</v>
      </c>
      <c r="G91" s="114">
        <f t="shared" si="35"/>
        <v>5.28</v>
      </c>
      <c r="H91" s="327">
        <f t="shared" si="37"/>
        <v>30687.360000000001</v>
      </c>
      <c r="I91" s="331">
        <v>1</v>
      </c>
      <c r="J91" s="327">
        <f t="shared" si="38"/>
        <v>30687.360000000001</v>
      </c>
      <c r="K91" s="332">
        <f t="shared" si="39"/>
        <v>0</v>
      </c>
      <c r="R91" s="6"/>
      <c r="S91" s="6"/>
      <c r="T91" s="6"/>
      <c r="U91" s="6"/>
      <c r="AA91" s="6"/>
      <c r="AB91" s="6"/>
      <c r="AC91" s="6"/>
      <c r="AD91" s="6"/>
      <c r="AE91" s="6"/>
      <c r="AF91" s="6"/>
      <c r="AG91" s="6"/>
      <c r="AH91" s="6"/>
      <c r="AI91" s="6"/>
      <c r="AL91" s="6"/>
      <c r="AM91" s="6"/>
      <c r="AN91" s="6"/>
      <c r="AO91" s="6"/>
      <c r="AV91" s="6"/>
      <c r="AW91" s="6"/>
      <c r="AX91" s="6"/>
      <c r="AY91" s="6"/>
    </row>
    <row r="92" spans="2:51" ht="15" customHeight="1">
      <c r="B92" s="58" t="s">
        <v>791</v>
      </c>
      <c r="C92" s="58"/>
      <c r="D92" s="722"/>
      <c r="E92" s="723"/>
      <c r="F92" s="723"/>
      <c r="G92" s="714"/>
      <c r="H92" s="724"/>
      <c r="I92" s="728"/>
      <c r="J92" s="724"/>
      <c r="K92" s="729"/>
      <c r="R92" s="6"/>
      <c r="S92" s="6"/>
      <c r="T92" s="6"/>
      <c r="U92" s="6"/>
      <c r="AA92" s="6"/>
      <c r="AB92" s="6"/>
      <c r="AC92" s="6"/>
      <c r="AD92" s="6"/>
      <c r="AE92" s="6"/>
      <c r="AF92" s="6"/>
      <c r="AG92" s="6"/>
      <c r="AH92" s="6"/>
      <c r="AI92" s="6"/>
      <c r="AL92" s="6"/>
      <c r="AM92" s="6"/>
      <c r="AN92" s="6"/>
      <c r="AO92" s="6"/>
      <c r="AV92" s="6"/>
      <c r="AW92" s="6"/>
      <c r="AX92" s="6"/>
      <c r="AY92" s="6"/>
    </row>
    <row r="93" spans="2:51" s="19" customFormat="1" ht="105.6">
      <c r="B93" s="779" t="s">
        <v>1012</v>
      </c>
      <c r="C93" s="441" t="s">
        <v>1251</v>
      </c>
      <c r="D93" s="326" t="s">
        <v>39</v>
      </c>
      <c r="E93" s="357">
        <f>11120+8948</f>
        <v>20068</v>
      </c>
      <c r="F93" s="18" t="s">
        <v>1363</v>
      </c>
      <c r="G93" s="114">
        <f>IF(ISNA(F93),0,INDEX(IF(UPPER(RIGHT(F93,1))=Low,UnitCostLow, IF(UPPER(RIGHT(F93,1))=High,UnitCostHigh,UnitCostSpecified)),MATCH(UPPER(LEFT(F93,LEN(F93)-1)),CostCode,0)))</f>
        <v>42.15</v>
      </c>
      <c r="H93" s="327">
        <f>G93*E93</f>
        <v>845866.2</v>
      </c>
      <c r="I93" s="331">
        <v>1</v>
      </c>
      <c r="J93" s="327">
        <f>H93*I93</f>
        <v>845866.2</v>
      </c>
      <c r="K93" s="332">
        <f>+H93*(1-I93)</f>
        <v>0</v>
      </c>
    </row>
    <row r="94" spans="2:51" s="19" customFormat="1">
      <c r="B94" s="779"/>
      <c r="C94" s="52" t="s">
        <v>1250</v>
      </c>
      <c r="D94" s="326" t="s">
        <v>39</v>
      </c>
      <c r="E94" s="357">
        <v>2664</v>
      </c>
      <c r="F94" s="18" t="s">
        <v>1363</v>
      </c>
      <c r="G94" s="114">
        <f>IF(ISNA(F94),0,INDEX(IF(UPPER(RIGHT(F94,1))=Low,UnitCostLow, IF(UPPER(RIGHT(F94,1))=High,UnitCostHigh,UnitCostSpecified)),MATCH(UPPER(LEFT(F94,LEN(F94)-1)),CostCode,0)))</f>
        <v>42.15</v>
      </c>
      <c r="H94" s="327">
        <f>G94*E94</f>
        <v>112287.59999999999</v>
      </c>
      <c r="I94" s="331">
        <v>1</v>
      </c>
      <c r="J94" s="327">
        <f>H94*I94</f>
        <v>112287.59999999999</v>
      </c>
      <c r="K94" s="332">
        <f>+H94*(1-I94)</f>
        <v>0</v>
      </c>
    </row>
    <row r="95" spans="2:51" ht="15" customHeight="1">
      <c r="B95" s="58" t="s">
        <v>23</v>
      </c>
      <c r="C95" s="59"/>
      <c r="D95" s="722"/>
      <c r="E95" s="723"/>
      <c r="F95" s="723"/>
      <c r="G95" s="714"/>
      <c r="H95" s="724"/>
      <c r="I95" s="728"/>
      <c r="J95" s="724"/>
      <c r="K95" s="729"/>
      <c r="R95" s="6"/>
      <c r="S95" s="6"/>
      <c r="T95" s="6"/>
      <c r="U95" s="6"/>
      <c r="AA95" s="6"/>
      <c r="AB95" s="6"/>
      <c r="AC95" s="6"/>
      <c r="AD95" s="6"/>
      <c r="AE95" s="6"/>
      <c r="AF95" s="6"/>
      <c r="AG95" s="6"/>
      <c r="AH95" s="6"/>
      <c r="AI95" s="6"/>
      <c r="AL95" s="6"/>
      <c r="AM95" s="6"/>
      <c r="AN95" s="6"/>
      <c r="AO95" s="6"/>
      <c r="AV95" s="6"/>
      <c r="AW95" s="6"/>
      <c r="AX95" s="6"/>
      <c r="AY95" s="6"/>
    </row>
    <row r="96" spans="2:51" s="19" customFormat="1" ht="48" customHeight="1">
      <c r="B96" s="778" t="s">
        <v>1013</v>
      </c>
      <c r="C96" s="441" t="s">
        <v>1252</v>
      </c>
      <c r="D96" s="445" t="s">
        <v>7</v>
      </c>
      <c r="E96" s="357">
        <v>19700</v>
      </c>
      <c r="F96" s="357" t="s">
        <v>1364</v>
      </c>
      <c r="G96" s="114">
        <f>IF(ISNA(F96),0,INDEX(IF(UPPER(RIGHT(F96,1))=Low,UnitCostLow, IF(UPPER(RIGHT(F96,1))=High,UnitCostHigh,UnitCostSpecified)),MATCH(UPPER(LEFT(F96,LEN(F96)-1)),CostCode,0)))</f>
        <v>24.14</v>
      </c>
      <c r="H96" s="327">
        <f t="shared" ref="H96:H101" si="50">G96*E96</f>
        <v>475558</v>
      </c>
      <c r="I96" s="331">
        <v>1</v>
      </c>
      <c r="J96" s="327">
        <f t="shared" ref="J96:J101" si="51">H96*I96</f>
        <v>475558</v>
      </c>
      <c r="K96" s="332">
        <f t="shared" ref="K96:K101" si="52">+H96*(1-I96)</f>
        <v>0</v>
      </c>
    </row>
    <row r="97" spans="2:51" s="19" customFormat="1" ht="48" customHeight="1">
      <c r="B97" s="778"/>
      <c r="C97" s="625" t="s">
        <v>1402</v>
      </c>
      <c r="D97" s="627" t="s">
        <v>7</v>
      </c>
      <c r="E97" s="596">
        <v>600</v>
      </c>
      <c r="F97" s="597" t="s">
        <v>1364</v>
      </c>
      <c r="G97" s="641">
        <f t="shared" ref="G97" si="53">IF(ISNA(F97),0,INDEX(IF(UPPER(RIGHT(F97,1))=Low,UnitCostLow, IF(UPPER(RIGHT(F97,1))=High,UnitCostHigh,UnitCostSpecified)),MATCH(UPPER(LEFT(F97,LEN(F97)-1)),CostCode,0)))</f>
        <v>24.14</v>
      </c>
      <c r="H97" s="629">
        <f t="shared" si="50"/>
        <v>14484</v>
      </c>
      <c r="I97" s="635">
        <v>1</v>
      </c>
      <c r="J97" s="629">
        <f t="shared" si="51"/>
        <v>14484</v>
      </c>
      <c r="K97" s="646">
        <f t="shared" si="52"/>
        <v>0</v>
      </c>
    </row>
    <row r="98" spans="2:51" s="19" customFormat="1" ht="46.35" customHeight="1">
      <c r="B98" s="778" t="s">
        <v>1014</v>
      </c>
      <c r="C98" s="325" t="s">
        <v>1205</v>
      </c>
      <c r="D98" s="445" t="s">
        <v>9</v>
      </c>
      <c r="E98" s="357">
        <v>2</v>
      </c>
      <c r="F98" s="357" t="s">
        <v>1365</v>
      </c>
      <c r="G98" s="114">
        <f>IF(ISNA(F98),0,INDEX(IF(UPPER(RIGHT(F98,1))=Low,UnitCostLow, IF(UPPER(RIGHT(F98,1))=High,UnitCostHigh,UnitCostSpecified)),MATCH(UPPER(LEFT(F98,LEN(F98)-1)),CostCode,0)))</f>
        <v>9448</v>
      </c>
      <c r="H98" s="327">
        <f t="shared" si="50"/>
        <v>18896</v>
      </c>
      <c r="I98" s="331">
        <v>1</v>
      </c>
      <c r="J98" s="327">
        <f t="shared" si="51"/>
        <v>18896</v>
      </c>
      <c r="K98" s="332">
        <f t="shared" si="52"/>
        <v>0</v>
      </c>
    </row>
    <row r="99" spans="2:51" s="19" customFormat="1" ht="22.5" customHeight="1">
      <c r="B99" s="778"/>
      <c r="C99" s="594" t="s">
        <v>1384</v>
      </c>
      <c r="D99" s="597" t="s">
        <v>9</v>
      </c>
      <c r="E99" s="597">
        <v>1</v>
      </c>
      <c r="F99" s="578" t="s">
        <v>1365</v>
      </c>
      <c r="G99" s="641">
        <f t="shared" ref="G99" si="54">IF(ISNA(F99),0,INDEX(IF(UPPER(RIGHT(F99,1))=Low,UnitCostLow, IF(UPPER(RIGHT(F99,1))=High,UnitCostHigh,UnitCostSpecified)),MATCH(UPPER(LEFT(F99,LEN(F99)-1)),CostCode,0)))</f>
        <v>9448</v>
      </c>
      <c r="H99" s="629">
        <f t="shared" si="50"/>
        <v>9448</v>
      </c>
      <c r="I99" s="635">
        <v>1</v>
      </c>
      <c r="J99" s="629">
        <f t="shared" si="51"/>
        <v>9448</v>
      </c>
      <c r="K99" s="646">
        <f t="shared" si="52"/>
        <v>0</v>
      </c>
    </row>
    <row r="100" spans="2:51" s="19" customFormat="1" ht="52.8">
      <c r="B100" s="647" t="s">
        <v>1403</v>
      </c>
      <c r="C100" s="594" t="s">
        <v>1404</v>
      </c>
      <c r="D100" s="597" t="s">
        <v>7</v>
      </c>
      <c r="E100" s="597">
        <v>3750</v>
      </c>
      <c r="F100" s="578" t="s">
        <v>1371</v>
      </c>
      <c r="G100" s="641">
        <f t="shared" ref="G100" si="55">IF(ISNA(F100),0,INDEX(IF(UPPER(RIGHT(F100,1))=Low,UnitCostLow, IF(UPPER(RIGHT(F100,1))=High,UnitCostHigh,UnitCostSpecified)),MATCH(UPPER(LEFT(F100,LEN(F100)-1)),CostCode,0)))</f>
        <v>60.35</v>
      </c>
      <c r="H100" s="629">
        <f t="shared" si="50"/>
        <v>226312.5</v>
      </c>
      <c r="I100" s="635">
        <v>0.95</v>
      </c>
      <c r="J100" s="629">
        <f t="shared" si="51"/>
        <v>214996.875</v>
      </c>
      <c r="K100" s="646">
        <f t="shared" si="52"/>
        <v>11315.625000000011</v>
      </c>
    </row>
    <row r="101" spans="2:51" s="19" customFormat="1" ht="43.95" customHeight="1" thickBot="1">
      <c r="B101" s="447" t="s">
        <v>1015</v>
      </c>
      <c r="C101" s="325" t="s">
        <v>1205</v>
      </c>
      <c r="D101" s="448" t="s">
        <v>9</v>
      </c>
      <c r="E101" s="357">
        <v>2</v>
      </c>
      <c r="F101" s="447" t="s">
        <v>1366</v>
      </c>
      <c r="G101" s="114">
        <f>IF(ISNA(F101),0,INDEX(IF(UPPER(RIGHT(F101,1))=Low,UnitCostLow, IF(UPPER(RIGHT(F101,1))=High,UnitCostHigh,UnitCostSpecified)),MATCH(UPPER(LEFT(F101,LEN(F101)-1)),CostCode,0)))</f>
        <v>9448</v>
      </c>
      <c r="H101" s="327">
        <f t="shared" si="50"/>
        <v>18896</v>
      </c>
      <c r="I101" s="331"/>
      <c r="J101" s="327">
        <f t="shared" si="51"/>
        <v>0</v>
      </c>
      <c r="K101" s="332">
        <f t="shared" si="52"/>
        <v>18896</v>
      </c>
    </row>
    <row r="102" spans="2:51" ht="15" customHeight="1">
      <c r="B102" s="262"/>
      <c r="C102" s="262"/>
      <c r="D102" s="730"/>
      <c r="E102" s="731"/>
      <c r="F102" s="732"/>
      <c r="G102" s="715" t="s">
        <v>437</v>
      </c>
      <c r="H102" s="733">
        <f>SUM(H6:H101)+0.0001</f>
        <v>10480550.630099999</v>
      </c>
      <c r="I102" s="734"/>
      <c r="J102" s="733">
        <f>SUM(J5:J101)</f>
        <v>10287569.333299996</v>
      </c>
      <c r="K102" s="733">
        <f>SUM(K5:K101)</f>
        <v>192981.29670000001</v>
      </c>
      <c r="R102" s="6"/>
      <c r="S102" s="6"/>
      <c r="T102" s="6"/>
      <c r="U102" s="6"/>
      <c r="AA102" s="6"/>
      <c r="AB102" s="6"/>
      <c r="AC102" s="6"/>
      <c r="AD102" s="6"/>
      <c r="AE102" s="6"/>
      <c r="AF102" s="6"/>
      <c r="AG102" s="6"/>
      <c r="AH102" s="6"/>
      <c r="AI102" s="6"/>
      <c r="AL102" s="6"/>
      <c r="AM102" s="6"/>
      <c r="AN102" s="6"/>
      <c r="AO102" s="6"/>
      <c r="AV102" s="6"/>
      <c r="AW102" s="6"/>
      <c r="AX102" s="6"/>
      <c r="AY102" s="6"/>
    </row>
    <row r="103" spans="2:51" ht="15" customHeight="1" thickBot="1">
      <c r="B103" s="23"/>
      <c r="C103" s="23"/>
      <c r="D103" s="735"/>
      <c r="E103" s="736"/>
      <c r="F103" s="47"/>
      <c r="G103" s="716" t="s">
        <v>438</v>
      </c>
      <c r="H103" s="737"/>
      <c r="I103" s="738"/>
      <c r="J103" s="739">
        <f>J102/H102</f>
        <v>0.98158672157493687</v>
      </c>
      <c r="K103" s="739">
        <f>K102/H102</f>
        <v>1.8413278415521445E-2</v>
      </c>
      <c r="R103" s="6"/>
      <c r="S103" s="6"/>
      <c r="T103" s="6"/>
      <c r="U103" s="6"/>
      <c r="AA103" s="6"/>
      <c r="AB103" s="6"/>
      <c r="AC103" s="6"/>
      <c r="AD103" s="6"/>
      <c r="AE103" s="6"/>
      <c r="AF103" s="6"/>
      <c r="AG103" s="6"/>
      <c r="AH103" s="6"/>
      <c r="AI103" s="6"/>
      <c r="AL103" s="6"/>
      <c r="AM103" s="6"/>
      <c r="AN103" s="6"/>
      <c r="AO103" s="6"/>
      <c r="AV103" s="6"/>
      <c r="AW103" s="6"/>
      <c r="AX103" s="6"/>
      <c r="AY103" s="6"/>
    </row>
    <row r="104" spans="2:51" ht="8.1" customHeight="1">
      <c r="B104" s="20"/>
      <c r="C104" s="20"/>
      <c r="D104" s="454"/>
      <c r="E104" s="85"/>
      <c r="F104" s="85"/>
      <c r="G104" s="111"/>
      <c r="H104" s="368"/>
      <c r="R104" s="6"/>
      <c r="S104" s="6"/>
      <c r="T104" s="6"/>
      <c r="U104" s="6"/>
      <c r="AA104" s="6"/>
      <c r="AB104" s="6"/>
      <c r="AC104" s="6"/>
      <c r="AD104" s="6"/>
      <c r="AE104" s="6"/>
      <c r="AF104" s="6"/>
      <c r="AG104" s="6"/>
      <c r="AH104" s="6"/>
      <c r="AI104" s="6"/>
      <c r="AL104" s="6"/>
      <c r="AM104" s="6"/>
      <c r="AN104" s="6"/>
      <c r="AO104" s="6"/>
      <c r="AV104" s="6"/>
      <c r="AW104" s="6"/>
      <c r="AX104" s="6"/>
      <c r="AY104" s="6"/>
    </row>
    <row r="105" spans="2:51">
      <c r="B105" s="6" t="s">
        <v>873</v>
      </c>
      <c r="D105" s="19"/>
      <c r="R105" s="6"/>
      <c r="S105" s="6"/>
      <c r="T105" s="6"/>
      <c r="U105" s="6"/>
      <c r="AA105" s="6"/>
      <c r="AB105" s="6"/>
      <c r="AC105" s="6"/>
      <c r="AD105" s="6"/>
      <c r="AE105" s="6"/>
      <c r="AF105" s="6"/>
      <c r="AG105" s="6"/>
      <c r="AH105" s="6"/>
      <c r="AI105" s="6"/>
      <c r="AL105" s="6"/>
      <c r="AM105" s="6"/>
      <c r="AN105" s="6"/>
      <c r="AO105" s="6"/>
      <c r="AV105" s="6"/>
      <c r="AW105" s="6"/>
      <c r="AX105" s="6"/>
      <c r="AY105" s="6"/>
    </row>
    <row r="106" spans="2:51">
      <c r="D106" s="19"/>
      <c r="R106" s="6"/>
      <c r="S106" s="6"/>
      <c r="T106" s="6"/>
      <c r="U106" s="6"/>
      <c r="AA106" s="6"/>
      <c r="AB106" s="6"/>
      <c r="AC106" s="6"/>
      <c r="AD106" s="6"/>
      <c r="AE106" s="6"/>
      <c r="AF106" s="6"/>
      <c r="AG106" s="6"/>
      <c r="AH106" s="6"/>
      <c r="AI106" s="6"/>
      <c r="AL106" s="6"/>
      <c r="AM106" s="6"/>
      <c r="AN106" s="6"/>
      <c r="AO106" s="6"/>
      <c r="AV106" s="6"/>
      <c r="AW106" s="6"/>
      <c r="AX106" s="6"/>
      <c r="AY106" s="6"/>
    </row>
    <row r="107" spans="2:51">
      <c r="D107" s="19"/>
      <c r="R107" s="6"/>
      <c r="S107" s="6"/>
      <c r="T107" s="6"/>
      <c r="U107" s="6"/>
      <c r="AA107" s="6"/>
      <c r="AB107" s="6"/>
      <c r="AC107" s="6"/>
      <c r="AD107" s="6"/>
      <c r="AE107" s="6"/>
      <c r="AF107" s="6"/>
      <c r="AG107" s="6"/>
      <c r="AH107" s="6"/>
      <c r="AI107" s="6"/>
      <c r="AL107" s="6"/>
      <c r="AM107" s="6"/>
      <c r="AN107" s="6"/>
      <c r="AO107" s="6"/>
      <c r="AV107" s="6"/>
      <c r="AW107" s="6"/>
      <c r="AX107" s="6"/>
      <c r="AY107" s="6"/>
    </row>
    <row r="108" spans="2:51">
      <c r="D108" s="19"/>
      <c r="R108" s="6"/>
      <c r="S108" s="6"/>
      <c r="T108" s="6"/>
      <c r="U108" s="6"/>
      <c r="AA108" s="6"/>
      <c r="AB108" s="6"/>
      <c r="AC108" s="6"/>
      <c r="AD108" s="6"/>
      <c r="AE108" s="6"/>
      <c r="AF108" s="6"/>
      <c r="AG108" s="6"/>
      <c r="AH108" s="6"/>
      <c r="AI108" s="6"/>
      <c r="AL108" s="6"/>
      <c r="AM108" s="6"/>
      <c r="AN108" s="6"/>
      <c r="AO108" s="6"/>
      <c r="AV108" s="6"/>
      <c r="AW108" s="6"/>
      <c r="AX108" s="6"/>
      <c r="AY108" s="6"/>
    </row>
    <row r="109" spans="2:51">
      <c r="D109" s="19"/>
      <c r="R109" s="6"/>
      <c r="S109" s="6"/>
      <c r="T109" s="6"/>
      <c r="U109" s="6"/>
      <c r="AA109" s="6"/>
      <c r="AB109" s="6"/>
      <c r="AC109" s="6"/>
      <c r="AD109" s="6"/>
      <c r="AE109" s="6"/>
      <c r="AF109" s="6"/>
      <c r="AG109" s="6"/>
      <c r="AH109" s="6"/>
      <c r="AI109" s="6"/>
      <c r="AL109" s="6"/>
      <c r="AM109" s="6"/>
      <c r="AN109" s="6"/>
      <c r="AO109" s="6"/>
      <c r="AV109" s="6"/>
      <c r="AW109" s="6"/>
      <c r="AX109" s="6"/>
      <c r="AY109" s="6"/>
    </row>
    <row r="110" spans="2:51">
      <c r="D110" s="19"/>
      <c r="R110" s="6"/>
      <c r="S110" s="6"/>
      <c r="T110" s="6"/>
      <c r="U110" s="6"/>
      <c r="AA110" s="6"/>
      <c r="AB110" s="6"/>
      <c r="AC110" s="6"/>
      <c r="AD110" s="6"/>
      <c r="AE110" s="6"/>
      <c r="AF110" s="6"/>
      <c r="AG110" s="6"/>
      <c r="AH110" s="6"/>
      <c r="AI110" s="6"/>
      <c r="AL110" s="6"/>
      <c r="AM110" s="6"/>
      <c r="AN110" s="6"/>
      <c r="AO110" s="6"/>
      <c r="AV110" s="6"/>
      <c r="AW110" s="6"/>
      <c r="AX110" s="6"/>
      <c r="AY110" s="6"/>
    </row>
    <row r="111" spans="2:51">
      <c r="D111" s="19"/>
      <c r="R111" s="6"/>
      <c r="S111" s="6"/>
      <c r="T111" s="6"/>
      <c r="U111" s="6"/>
      <c r="AA111" s="6"/>
      <c r="AB111" s="6"/>
      <c r="AC111" s="6"/>
      <c r="AD111" s="6"/>
      <c r="AE111" s="6"/>
      <c r="AF111" s="6"/>
      <c r="AG111" s="6"/>
      <c r="AH111" s="6"/>
      <c r="AI111" s="6"/>
      <c r="AL111" s="6"/>
      <c r="AM111" s="6"/>
      <c r="AN111" s="6"/>
      <c r="AO111" s="6"/>
      <c r="AV111" s="6"/>
      <c r="AW111" s="6"/>
      <c r="AX111" s="6"/>
      <c r="AY111" s="6"/>
    </row>
    <row r="112" spans="2:51">
      <c r="D112" s="19"/>
      <c r="R112" s="6"/>
      <c r="S112" s="6"/>
      <c r="T112" s="6"/>
      <c r="U112" s="6"/>
      <c r="AA112" s="6"/>
      <c r="AB112" s="6"/>
      <c r="AC112" s="6"/>
      <c r="AD112" s="6"/>
      <c r="AE112" s="6"/>
      <c r="AF112" s="6"/>
      <c r="AG112" s="6"/>
      <c r="AH112" s="6"/>
      <c r="AI112" s="6"/>
      <c r="AL112" s="6"/>
      <c r="AM112" s="6"/>
      <c r="AN112" s="6"/>
      <c r="AO112" s="6"/>
      <c r="AV112" s="6"/>
      <c r="AW112" s="6"/>
      <c r="AX112" s="6"/>
      <c r="AY112" s="6"/>
    </row>
    <row r="113" spans="4:51">
      <c r="D113" s="19"/>
      <c r="R113" s="6"/>
      <c r="S113" s="6"/>
      <c r="T113" s="6"/>
      <c r="U113" s="6"/>
      <c r="AA113" s="6"/>
      <c r="AB113" s="6"/>
      <c r="AC113" s="6"/>
      <c r="AD113" s="6"/>
      <c r="AE113" s="6"/>
      <c r="AF113" s="6"/>
      <c r="AG113" s="6"/>
      <c r="AH113" s="6"/>
      <c r="AI113" s="6"/>
      <c r="AL113" s="6"/>
      <c r="AM113" s="6"/>
      <c r="AN113" s="6"/>
      <c r="AO113" s="6"/>
      <c r="AV113" s="6"/>
      <c r="AW113" s="6"/>
      <c r="AX113" s="6"/>
      <c r="AY113" s="6"/>
    </row>
    <row r="114" spans="4:51">
      <c r="D114" s="19"/>
      <c r="R114" s="6"/>
      <c r="S114" s="6"/>
      <c r="T114" s="6"/>
      <c r="U114" s="6"/>
      <c r="AA114" s="6"/>
      <c r="AB114" s="6"/>
      <c r="AC114" s="6"/>
      <c r="AD114" s="6"/>
      <c r="AE114" s="6"/>
      <c r="AF114" s="6"/>
      <c r="AG114" s="6"/>
      <c r="AH114" s="6"/>
      <c r="AI114" s="6"/>
      <c r="AL114" s="6"/>
      <c r="AM114" s="6"/>
      <c r="AN114" s="6"/>
      <c r="AO114" s="6"/>
      <c r="AV114" s="6"/>
      <c r="AW114" s="6"/>
      <c r="AX114" s="6"/>
      <c r="AY114" s="6"/>
    </row>
    <row r="115" spans="4:51">
      <c r="D115" s="19"/>
      <c r="R115" s="6"/>
      <c r="S115" s="6"/>
      <c r="T115" s="6"/>
      <c r="U115" s="6"/>
      <c r="AA115" s="6"/>
      <c r="AB115" s="6"/>
      <c r="AC115" s="6"/>
      <c r="AD115" s="6"/>
      <c r="AE115" s="6"/>
      <c r="AF115" s="6"/>
      <c r="AG115" s="6"/>
      <c r="AH115" s="6"/>
      <c r="AI115" s="6"/>
      <c r="AL115" s="6"/>
      <c r="AM115" s="6"/>
      <c r="AN115" s="6"/>
      <c r="AO115" s="6"/>
      <c r="AV115" s="6"/>
      <c r="AW115" s="6"/>
      <c r="AX115" s="6"/>
      <c r="AY115" s="6"/>
    </row>
    <row r="116" spans="4:51">
      <c r="D116" s="19"/>
      <c r="R116" s="6"/>
      <c r="S116" s="6"/>
      <c r="T116" s="6"/>
      <c r="U116" s="6"/>
      <c r="AA116" s="6"/>
      <c r="AB116" s="6"/>
      <c r="AC116" s="6"/>
      <c r="AD116" s="6"/>
      <c r="AE116" s="6"/>
      <c r="AF116" s="6"/>
      <c r="AG116" s="6"/>
      <c r="AH116" s="6"/>
      <c r="AI116" s="6"/>
      <c r="AL116" s="6"/>
      <c r="AM116" s="6"/>
      <c r="AN116" s="6"/>
      <c r="AO116" s="6"/>
      <c r="AV116" s="6"/>
      <c r="AW116" s="6"/>
      <c r="AX116" s="6"/>
      <c r="AY116" s="6"/>
    </row>
    <row r="117" spans="4:51">
      <c r="D117" s="19"/>
      <c r="R117" s="6"/>
      <c r="S117" s="6"/>
      <c r="T117" s="6"/>
      <c r="U117" s="6"/>
      <c r="AA117" s="6"/>
      <c r="AB117" s="6"/>
      <c r="AC117" s="6"/>
      <c r="AD117" s="6"/>
      <c r="AE117" s="6"/>
      <c r="AF117" s="6"/>
      <c r="AG117" s="6"/>
      <c r="AH117" s="6"/>
      <c r="AI117" s="6"/>
      <c r="AL117" s="6"/>
      <c r="AM117" s="6"/>
      <c r="AN117" s="6"/>
      <c r="AO117" s="6"/>
      <c r="AV117" s="6"/>
      <c r="AW117" s="6"/>
      <c r="AX117" s="6"/>
      <c r="AY117" s="6"/>
    </row>
    <row r="118" spans="4:51">
      <c r="D118" s="19"/>
      <c r="R118" s="6"/>
      <c r="S118" s="6"/>
      <c r="T118" s="6"/>
      <c r="U118" s="6"/>
      <c r="AA118" s="6"/>
      <c r="AB118" s="6"/>
      <c r="AC118" s="6"/>
      <c r="AD118" s="6"/>
      <c r="AE118" s="6"/>
      <c r="AF118" s="6"/>
      <c r="AG118" s="6"/>
      <c r="AH118" s="6"/>
      <c r="AI118" s="6"/>
      <c r="AL118" s="6"/>
      <c r="AM118" s="6"/>
      <c r="AN118" s="6"/>
      <c r="AO118" s="6"/>
      <c r="AV118" s="6"/>
      <c r="AW118" s="6"/>
      <c r="AX118" s="6"/>
      <c r="AY118" s="6"/>
    </row>
    <row r="119" spans="4:51">
      <c r="D119" s="19"/>
      <c r="R119" s="6"/>
      <c r="S119" s="6"/>
      <c r="T119" s="6"/>
      <c r="U119" s="6"/>
      <c r="AA119" s="6"/>
      <c r="AB119" s="6"/>
      <c r="AC119" s="6"/>
      <c r="AD119" s="6"/>
      <c r="AE119" s="6"/>
      <c r="AF119" s="6"/>
      <c r="AG119" s="6"/>
      <c r="AH119" s="6"/>
      <c r="AI119" s="6"/>
      <c r="AL119" s="6"/>
      <c r="AM119" s="6"/>
      <c r="AN119" s="6"/>
      <c r="AO119" s="6"/>
      <c r="AV119" s="6"/>
      <c r="AW119" s="6"/>
      <c r="AX119" s="6"/>
      <c r="AY119" s="6"/>
    </row>
    <row r="120" spans="4:51">
      <c r="D120" s="19"/>
      <c r="R120" s="6"/>
      <c r="S120" s="6"/>
      <c r="T120" s="6"/>
      <c r="U120" s="6"/>
      <c r="AA120" s="6"/>
      <c r="AB120" s="6"/>
      <c r="AC120" s="6"/>
      <c r="AD120" s="6"/>
      <c r="AE120" s="6"/>
      <c r="AF120" s="6"/>
      <c r="AG120" s="6"/>
      <c r="AH120" s="6"/>
      <c r="AI120" s="6"/>
      <c r="AL120" s="6"/>
      <c r="AM120" s="6"/>
      <c r="AN120" s="6"/>
      <c r="AO120" s="6"/>
      <c r="AV120" s="6"/>
      <c r="AW120" s="6"/>
      <c r="AX120" s="6"/>
      <c r="AY120" s="6"/>
    </row>
    <row r="121" spans="4:51">
      <c r="D121" s="19"/>
      <c r="R121" s="6"/>
      <c r="S121" s="6"/>
      <c r="T121" s="6"/>
      <c r="U121" s="6"/>
      <c r="AA121" s="6"/>
      <c r="AB121" s="6"/>
      <c r="AC121" s="6"/>
      <c r="AD121" s="6"/>
      <c r="AE121" s="6"/>
      <c r="AF121" s="6"/>
      <c r="AG121" s="6"/>
      <c r="AH121" s="6"/>
      <c r="AI121" s="6"/>
      <c r="AL121" s="6"/>
      <c r="AM121" s="6"/>
      <c r="AN121" s="6"/>
      <c r="AO121" s="6"/>
      <c r="AV121" s="6"/>
      <c r="AW121" s="6"/>
      <c r="AX121" s="6"/>
      <c r="AY121" s="6"/>
    </row>
    <row r="122" spans="4:51">
      <c r="D122" s="19"/>
      <c r="R122" s="6"/>
      <c r="S122" s="6"/>
      <c r="T122" s="6"/>
      <c r="U122" s="6"/>
      <c r="AA122" s="6"/>
      <c r="AB122" s="6"/>
      <c r="AC122" s="6"/>
      <c r="AD122" s="6"/>
      <c r="AE122" s="6"/>
      <c r="AF122" s="6"/>
      <c r="AG122" s="6"/>
      <c r="AH122" s="6"/>
      <c r="AI122" s="6"/>
      <c r="AL122" s="6"/>
      <c r="AM122" s="6"/>
      <c r="AN122" s="6"/>
      <c r="AO122" s="6"/>
      <c r="AV122" s="6"/>
      <c r="AW122" s="6"/>
      <c r="AX122" s="6"/>
      <c r="AY122" s="6"/>
    </row>
    <row r="123" spans="4:51">
      <c r="D123" s="19"/>
      <c r="R123" s="6"/>
      <c r="AB123" s="133"/>
      <c r="AL123" s="6"/>
      <c r="AV123" s="6"/>
    </row>
    <row r="124" spans="4:51">
      <c r="D124" s="19"/>
      <c r="R124" s="6"/>
      <c r="AB124" s="133"/>
      <c r="AL124" s="6"/>
      <c r="AV124" s="6"/>
    </row>
    <row r="125" spans="4:51">
      <c r="D125" s="19"/>
      <c r="R125" s="6"/>
      <c r="AB125" s="133"/>
      <c r="AL125" s="6"/>
      <c r="AV125" s="6"/>
    </row>
    <row r="126" spans="4:51">
      <c r="D126" s="19"/>
      <c r="R126" s="6"/>
      <c r="AB126" s="133"/>
      <c r="AL126" s="6"/>
      <c r="AV126" s="6"/>
    </row>
    <row r="127" spans="4:51">
      <c r="D127" s="19"/>
      <c r="R127" s="6"/>
      <c r="AB127" s="133"/>
      <c r="AL127" s="6"/>
      <c r="AV127" s="6"/>
    </row>
    <row r="128" spans="4:51">
      <c r="D128" s="19"/>
      <c r="R128" s="6"/>
      <c r="AB128" s="133"/>
      <c r="AL128" s="6"/>
      <c r="AV128" s="6"/>
    </row>
    <row r="129" spans="4:51">
      <c r="D129" s="19"/>
      <c r="R129" s="6"/>
      <c r="AB129" s="133"/>
      <c r="AL129" s="6"/>
      <c r="AV129" s="6"/>
      <c r="AW129" s="6"/>
      <c r="AX129" s="6"/>
      <c r="AY129" s="6"/>
    </row>
    <row r="130" spans="4:51">
      <c r="D130" s="19"/>
      <c r="R130" s="6"/>
      <c r="AB130" s="133"/>
      <c r="AL130" s="6"/>
      <c r="AV130" s="6"/>
      <c r="AW130" s="6"/>
      <c r="AX130" s="6"/>
      <c r="AY130" s="6"/>
    </row>
    <row r="131" spans="4:51">
      <c r="D131" s="19"/>
      <c r="R131" s="6"/>
      <c r="AB131" s="133"/>
      <c r="AL131" s="6"/>
      <c r="AV131" s="6"/>
      <c r="AW131" s="6"/>
      <c r="AX131" s="6"/>
      <c r="AY131" s="6"/>
    </row>
    <row r="132" spans="4:51">
      <c r="D132" s="19"/>
      <c r="R132" s="6"/>
      <c r="AB132" s="133"/>
      <c r="AL132" s="6"/>
      <c r="AV132" s="6"/>
      <c r="AW132" s="6"/>
      <c r="AX132" s="6"/>
      <c r="AY132" s="6"/>
    </row>
    <row r="133" spans="4:51">
      <c r="D133" s="19"/>
      <c r="R133" s="6"/>
      <c r="AB133" s="133"/>
      <c r="AL133" s="6"/>
      <c r="AV133" s="6"/>
      <c r="AW133" s="6"/>
      <c r="AX133" s="6"/>
      <c r="AY133" s="6"/>
    </row>
    <row r="134" spans="4:51">
      <c r="D134" s="19"/>
      <c r="R134" s="6"/>
      <c r="AB134" s="133"/>
      <c r="AL134" s="6"/>
      <c r="AV134" s="6"/>
      <c r="AW134" s="6"/>
      <c r="AX134" s="6"/>
      <c r="AY134" s="6"/>
    </row>
    <row r="135" spans="4:51">
      <c r="D135" s="19"/>
      <c r="R135" s="6"/>
      <c r="AB135" s="133"/>
      <c r="AL135" s="6"/>
      <c r="AV135" s="6"/>
      <c r="AW135" s="6"/>
      <c r="AX135" s="6"/>
      <c r="AY135" s="6"/>
    </row>
    <row r="136" spans="4:51">
      <c r="D136" s="19"/>
      <c r="R136" s="6"/>
      <c r="AB136" s="133"/>
      <c r="AL136" s="6"/>
      <c r="AV136" s="6"/>
      <c r="AW136" s="6"/>
      <c r="AX136" s="6"/>
      <c r="AY136" s="6"/>
    </row>
    <row r="137" spans="4:51">
      <c r="D137" s="19"/>
      <c r="R137" s="6"/>
      <c r="AB137" s="133"/>
      <c r="AL137" s="6"/>
      <c r="AV137" s="6"/>
      <c r="AW137" s="6"/>
      <c r="AX137" s="6"/>
      <c r="AY137" s="6"/>
    </row>
    <row r="138" spans="4:51">
      <c r="D138" s="19"/>
      <c r="R138" s="6"/>
      <c r="AB138" s="133"/>
      <c r="AL138" s="6"/>
      <c r="AV138" s="6"/>
      <c r="AW138" s="6"/>
      <c r="AX138" s="6"/>
      <c r="AY138" s="6"/>
    </row>
    <row r="139" spans="4:51">
      <c r="D139" s="19"/>
      <c r="R139" s="6"/>
      <c r="AB139" s="133"/>
      <c r="AL139" s="6"/>
      <c r="AV139" s="6"/>
      <c r="AW139" s="6"/>
      <c r="AX139" s="6"/>
      <c r="AY139" s="6"/>
    </row>
    <row r="140" spans="4:51">
      <c r="D140" s="19"/>
      <c r="R140" s="6"/>
      <c r="AB140" s="133"/>
      <c r="AL140" s="6"/>
      <c r="AV140" s="6"/>
      <c r="AW140" s="6"/>
      <c r="AX140" s="6"/>
      <c r="AY140" s="6"/>
    </row>
    <row r="141" spans="4:51">
      <c r="D141" s="19"/>
      <c r="R141" s="6"/>
      <c r="AB141" s="133"/>
      <c r="AL141" s="6"/>
      <c r="AV141" s="6"/>
      <c r="AW141" s="6"/>
      <c r="AX141" s="6"/>
      <c r="AY141" s="6"/>
    </row>
    <row r="142" spans="4:51">
      <c r="D142" s="19"/>
      <c r="R142" s="6"/>
      <c r="AB142" s="133"/>
      <c r="AL142" s="6"/>
      <c r="AV142" s="6"/>
      <c r="AW142" s="6"/>
      <c r="AX142" s="6"/>
      <c r="AY142" s="6"/>
    </row>
    <row r="143" spans="4:51">
      <c r="D143" s="19"/>
      <c r="R143" s="6"/>
      <c r="AB143" s="133"/>
      <c r="AL143" s="6"/>
      <c r="AV143" s="6"/>
      <c r="AW143" s="6"/>
      <c r="AX143" s="6"/>
      <c r="AY143" s="6"/>
    </row>
    <row r="144" spans="4:51">
      <c r="D144" s="19"/>
      <c r="R144" s="6"/>
      <c r="AB144" s="133"/>
      <c r="AL144" s="6"/>
      <c r="AV144" s="6"/>
      <c r="AW144" s="6"/>
      <c r="AX144" s="6"/>
      <c r="AY144" s="6"/>
    </row>
    <row r="145" spans="4:51">
      <c r="D145" s="19"/>
      <c r="R145" s="6"/>
      <c r="AB145" s="133"/>
      <c r="AL145" s="6"/>
      <c r="AV145" s="6"/>
      <c r="AW145" s="6"/>
      <c r="AX145" s="6"/>
      <c r="AY145" s="6"/>
    </row>
    <row r="146" spans="4:51">
      <c r="D146" s="19"/>
      <c r="R146" s="6"/>
      <c r="AB146" s="133"/>
      <c r="AL146" s="6"/>
      <c r="AV146" s="6"/>
      <c r="AW146" s="6"/>
      <c r="AX146" s="6"/>
      <c r="AY146" s="6"/>
    </row>
    <row r="147" spans="4:51">
      <c r="D147" s="19"/>
      <c r="R147" s="6"/>
      <c r="AB147" s="133"/>
      <c r="AL147" s="6"/>
      <c r="AV147" s="6"/>
      <c r="AW147" s="6"/>
      <c r="AX147" s="6"/>
      <c r="AY147" s="6"/>
    </row>
    <row r="148" spans="4:51">
      <c r="D148" s="19"/>
      <c r="R148" s="6"/>
      <c r="AB148" s="133"/>
      <c r="AL148" s="6"/>
      <c r="AV148" s="6"/>
      <c r="AW148" s="6"/>
      <c r="AX148" s="6"/>
      <c r="AY148" s="6"/>
    </row>
    <row r="149" spans="4:51">
      <c r="D149" s="19"/>
      <c r="R149" s="6"/>
      <c r="AB149" s="133"/>
      <c r="AL149" s="6"/>
      <c r="AV149" s="6"/>
      <c r="AW149" s="6"/>
      <c r="AX149" s="6"/>
      <c r="AY149" s="6"/>
    </row>
    <row r="150" spans="4:51">
      <c r="D150" s="19"/>
      <c r="R150" s="6"/>
      <c r="AB150" s="133"/>
      <c r="AL150" s="6"/>
      <c r="AV150" s="6"/>
      <c r="AW150" s="6"/>
      <c r="AX150" s="6"/>
      <c r="AY150" s="6"/>
    </row>
    <row r="151" spans="4:51">
      <c r="D151" s="19"/>
      <c r="R151" s="6"/>
      <c r="AB151" s="133"/>
      <c r="AL151" s="6"/>
      <c r="AV151" s="6"/>
      <c r="AW151" s="6"/>
      <c r="AX151" s="6"/>
      <c r="AY151" s="6"/>
    </row>
    <row r="152" spans="4:51">
      <c r="D152" s="19"/>
      <c r="R152" s="6"/>
      <c r="AB152" s="133"/>
      <c r="AL152" s="6"/>
      <c r="AV152" s="6"/>
      <c r="AW152" s="6"/>
      <c r="AX152" s="6"/>
      <c r="AY152" s="6"/>
    </row>
    <row r="153" spans="4:51">
      <c r="D153" s="19"/>
      <c r="R153" s="6"/>
      <c r="AB153" s="133"/>
      <c r="AL153" s="6"/>
      <c r="AV153" s="6"/>
      <c r="AW153" s="6"/>
      <c r="AX153" s="6"/>
      <c r="AY153" s="6"/>
    </row>
    <row r="154" spans="4:51">
      <c r="D154" s="19"/>
      <c r="R154" s="6"/>
      <c r="AB154" s="133"/>
      <c r="AL154" s="6"/>
      <c r="AV154" s="6"/>
      <c r="AW154" s="6"/>
      <c r="AX154" s="6"/>
      <c r="AY154" s="6"/>
    </row>
  </sheetData>
  <mergeCells count="13">
    <mergeCell ref="B76:B77"/>
    <mergeCell ref="B96:B97"/>
    <mergeCell ref="B98:B99"/>
    <mergeCell ref="B6:B8"/>
    <mergeCell ref="B93:B94"/>
    <mergeCell ref="B87:B88"/>
    <mergeCell ref="B10:B11"/>
    <mergeCell ref="B12:B13"/>
    <mergeCell ref="B14:B15"/>
    <mergeCell ref="B20:B21"/>
    <mergeCell ref="B55:B56"/>
    <mergeCell ref="B59:B60"/>
    <mergeCell ref="B81:B82"/>
  </mergeCells>
  <phoneticPr fontId="0" type="noConversion"/>
  <pageMargins left="0.75" right="0.75" top="1" bottom="1" header="0.5" footer="0.5"/>
  <pageSetup scale="52" fitToHeight="0" orientation="portrait" horizontalDpi="300" verticalDpi="300" r:id="rId1"/>
  <headerFooter alignWithMargins="0">
    <oddHeader xml:space="preserve">&amp;R&amp;D&amp;LReclaim 7.0 Project: Baffinland Iron Mine     </oddHeader>
    <oddFooter>&amp;L&amp;F&amp;R&amp;P of &amp;N</oddFooter>
  </headerFooter>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pageSetUpPr fitToPage="1"/>
  </sheetPr>
  <dimension ref="A1:BP136"/>
  <sheetViews>
    <sheetView topLeftCell="A76" zoomScaleNormal="100" workbookViewId="0">
      <selection activeCell="G89" sqref="G89"/>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12.54296875" style="110" customWidth="1"/>
    <col min="8" max="8" width="11.453125" style="6" customWidth="1"/>
    <col min="9" max="9" width="5.08984375" style="6" customWidth="1"/>
    <col min="10" max="10" width="9.54296875" style="6" customWidth="1"/>
    <col min="11" max="11" width="9.08984375" style="6" customWidth="1"/>
    <col min="12" max="12" width="1.90625" style="6" customWidth="1"/>
    <col min="13" max="13" width="5.08984375" style="6" customWidth="1"/>
    <col min="14" max="14" width="6.08984375" style="6" customWidth="1"/>
    <col min="15" max="15" width="6.81640625" style="6" customWidth="1"/>
    <col min="16" max="16" width="1.90625" style="6" customWidth="1"/>
    <col min="17" max="17" width="7" style="13" customWidth="1"/>
    <col min="18" max="18" width="10.36328125" style="4" customWidth="1"/>
    <col min="19" max="19" width="6.90625" style="4" customWidth="1"/>
    <col min="20" max="20" width="6.54296875" style="110" customWidth="1"/>
    <col min="21" max="21" width="10" style="6" customWidth="1"/>
    <col min="22" max="22" width="9.08984375" style="6" customWidth="1"/>
    <col min="23" max="23" width="10.54296875" style="6" customWidth="1"/>
    <col min="24" max="24" width="11.54296875" style="6" customWidth="1"/>
    <col min="25" max="25" width="1.90625" style="6" customWidth="1"/>
    <col min="26" max="26" width="38.81640625" style="133" customWidth="1"/>
    <col min="27" max="27" width="7" style="287" customWidth="1"/>
    <col min="28" max="28" width="10.36328125" style="161" customWidth="1"/>
    <col min="29" max="29" width="6.90625" style="161" customWidth="1"/>
    <col min="30" max="30" width="6.54296875" style="286" customWidth="1"/>
    <col min="31" max="31" width="10" style="133" customWidth="1"/>
    <col min="32" max="32" width="9.08984375" style="133" customWidth="1"/>
    <col min="33" max="33" width="10.54296875" style="133" customWidth="1"/>
    <col min="34" max="34" width="11.54296875" style="133" customWidth="1"/>
    <col min="35" max="35" width="1.90625" style="6" customWidth="1"/>
    <col min="36" max="36" width="38.81640625" style="6" customWidth="1"/>
    <col min="37" max="37" width="7" style="13" customWidth="1"/>
    <col min="38" max="38" width="10.36328125" style="4" customWidth="1"/>
    <col min="39" max="39" width="6.90625" style="4" customWidth="1"/>
    <col min="40" max="40" width="6.54296875" style="110" customWidth="1"/>
    <col min="41" max="41" width="10" style="6" customWidth="1"/>
    <col min="42" max="42" width="9.08984375" style="6" customWidth="1"/>
    <col min="43" max="43" width="10.54296875" style="6" customWidth="1"/>
    <col min="44" max="44" width="11.54296875" style="6" customWidth="1"/>
    <col min="45" max="45" width="1.90625" style="6" customWidth="1"/>
    <col min="46" max="46" width="38.81640625" style="6" customWidth="1"/>
    <col min="47" max="47" width="7" style="13" customWidth="1"/>
    <col min="48" max="48" width="10.36328125" style="4" customWidth="1"/>
    <col min="49" max="49" width="6.90625" style="4" customWidth="1"/>
    <col min="50" max="50" width="6.54296875" style="110" customWidth="1"/>
    <col min="51" max="51" width="10" style="6" customWidth="1"/>
    <col min="52" max="52" width="9.08984375" style="6" customWidth="1"/>
    <col min="53" max="53" width="10.54296875" style="6" customWidth="1"/>
    <col min="54" max="54" width="11.54296875" style="6" customWidth="1"/>
    <col min="55" max="55" width="1.90625" style="6" customWidth="1"/>
    <col min="56" max="16384" width="9.81640625" style="6"/>
  </cols>
  <sheetData>
    <row r="1" spans="1:68" s="103" customFormat="1" ht="24.75" customHeight="1">
      <c r="A1" s="6">
        <v>1</v>
      </c>
      <c r="B1" s="267" t="s">
        <v>206</v>
      </c>
      <c r="C1" s="267" t="s">
        <v>1019</v>
      </c>
      <c r="D1" s="256"/>
      <c r="E1" s="284"/>
      <c r="G1" s="285" t="s">
        <v>338</v>
      </c>
      <c r="H1" s="282">
        <v>2</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row>
    <row r="2" spans="1:68" s="19" customFormat="1" ht="5.0999999999999996" customHeight="1" thickBot="1">
      <c r="A2" s="6"/>
      <c r="D2" s="6"/>
      <c r="E2" s="6"/>
      <c r="F2" s="6"/>
      <c r="G2" s="265"/>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row>
    <row r="3" spans="1:68" s="103" customFormat="1" ht="33" customHeight="1">
      <c r="A3" s="6"/>
      <c r="B3" s="251" t="s">
        <v>4</v>
      </c>
      <c r="C3" s="251" t="s">
        <v>333</v>
      </c>
      <c r="D3" s="252" t="s">
        <v>191</v>
      </c>
      <c r="E3" s="253" t="s">
        <v>190</v>
      </c>
      <c r="F3" s="253" t="s">
        <v>192</v>
      </c>
      <c r="G3" s="260" t="s">
        <v>193</v>
      </c>
      <c r="H3" s="252" t="s">
        <v>194</v>
      </c>
      <c r="I3" s="251" t="s">
        <v>195</v>
      </c>
      <c r="J3" s="251" t="s">
        <v>205</v>
      </c>
      <c r="K3" s="25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row>
    <row r="4" spans="1:68" ht="15" customHeight="1">
      <c r="B4" s="58" t="s">
        <v>937</v>
      </c>
      <c r="C4" s="58"/>
      <c r="D4" s="59"/>
      <c r="E4" s="58"/>
      <c r="F4" s="58"/>
      <c r="G4" s="112"/>
      <c r="H4" s="61"/>
      <c r="I4" s="157"/>
      <c r="J4" s="157"/>
      <c r="K4" s="157"/>
      <c r="Q4" s="6"/>
      <c r="R4" s="6"/>
      <c r="S4" s="6"/>
      <c r="T4" s="6"/>
      <c r="Z4" s="6"/>
      <c r="AA4" s="6"/>
      <c r="AB4" s="6"/>
      <c r="AC4" s="6"/>
      <c r="AD4" s="6"/>
      <c r="AE4" s="6"/>
      <c r="AF4" s="6"/>
      <c r="AG4" s="6"/>
      <c r="AH4" s="6"/>
      <c r="AK4" s="6"/>
      <c r="AL4" s="6"/>
      <c r="AM4" s="6"/>
      <c r="AN4" s="6"/>
      <c r="AU4" s="6"/>
      <c r="AV4" s="6"/>
      <c r="AW4" s="6"/>
      <c r="AX4" s="6"/>
    </row>
    <row r="5" spans="1:68" s="19" customFormat="1" ht="15" customHeight="1">
      <c r="B5" s="58" t="s">
        <v>944</v>
      </c>
      <c r="C5" s="58"/>
      <c r="D5" s="59"/>
      <c r="E5" s="58"/>
      <c r="F5" s="58"/>
      <c r="G5" s="112"/>
      <c r="H5" s="61"/>
      <c r="I5" s="157"/>
      <c r="J5" s="157"/>
      <c r="K5" s="157"/>
    </row>
    <row r="6" spans="1:68" s="19" customFormat="1" ht="57.6" customHeight="1">
      <c r="B6" s="781" t="s">
        <v>948</v>
      </c>
      <c r="C6" s="325" t="s">
        <v>958</v>
      </c>
      <c r="D6" s="326" t="s">
        <v>9</v>
      </c>
      <c r="E6" s="18">
        <v>3</v>
      </c>
      <c r="F6" s="18" t="s">
        <v>1342</v>
      </c>
      <c r="G6" s="609">
        <f t="shared" ref="G6:G14" si="0">IF(ISNA(F6),0,INDEX(IF(UPPER(RIGHT(F6,1))=Low,UnitCostLow, IF(UPPER(RIGHT(F6,1))=High,UnitCostHigh,UnitCostSpecified)),MATCH(UPPER(LEFT(F6,LEN(F6)-1)),CostCode,0)))</f>
        <v>2017</v>
      </c>
      <c r="H6" s="327">
        <f t="shared" ref="H6:H14" si="1">G6*E6</f>
        <v>6051</v>
      </c>
      <c r="I6" s="328">
        <v>0</v>
      </c>
      <c r="J6" s="327">
        <f t="shared" ref="J6:J14" si="2">H6*I6</f>
        <v>0</v>
      </c>
      <c r="K6" s="329">
        <f t="shared" ref="K6:K14" si="3">+H6*(1-I6)</f>
        <v>6051</v>
      </c>
    </row>
    <row r="7" spans="1:68" s="19" customFormat="1" ht="39" customHeight="1">
      <c r="B7" s="781"/>
      <c r="C7" s="648" t="s">
        <v>1384</v>
      </c>
      <c r="D7" s="634" t="s">
        <v>9</v>
      </c>
      <c r="E7" s="596">
        <v>-3</v>
      </c>
      <c r="F7" s="596" t="s">
        <v>1344</v>
      </c>
      <c r="G7" s="641">
        <f t="shared" ref="G7" si="4">IF(ISNA(F7),0,INDEX(IF(UPPER(RIGHT(F7,1))=Low,UnitCostLow, IF(UPPER(RIGHT(F7,1))=High,UnitCostHigh,UnitCostSpecified)),MATCH(UPPER(LEFT(F7,LEN(F7)-1)),CostCode,0)))</f>
        <v>3425</v>
      </c>
      <c r="H7" s="629">
        <f t="shared" si="1"/>
        <v>-10275</v>
      </c>
      <c r="I7" s="626">
        <v>1</v>
      </c>
      <c r="J7" s="629">
        <f t="shared" si="2"/>
        <v>-10275</v>
      </c>
      <c r="K7" s="630">
        <f t="shared" si="3"/>
        <v>0</v>
      </c>
    </row>
    <row r="8" spans="1:68" s="19" customFormat="1" ht="61.95" customHeight="1">
      <c r="B8" s="325" t="s">
        <v>949</v>
      </c>
      <c r="C8" s="325" t="s">
        <v>959</v>
      </c>
      <c r="D8" s="326" t="s">
        <v>9</v>
      </c>
      <c r="E8" s="18">
        <v>0</v>
      </c>
      <c r="F8" s="18" t="s">
        <v>1343</v>
      </c>
      <c r="G8" s="609">
        <f t="shared" si="0"/>
        <v>6851</v>
      </c>
      <c r="H8" s="327">
        <f t="shared" si="1"/>
        <v>0</v>
      </c>
      <c r="I8" s="328">
        <v>0</v>
      </c>
      <c r="J8" s="327">
        <f t="shared" si="2"/>
        <v>0</v>
      </c>
      <c r="K8" s="329">
        <f t="shared" si="3"/>
        <v>0</v>
      </c>
    </row>
    <row r="9" spans="1:68" s="19" customFormat="1" ht="27" customHeight="1">
      <c r="B9" s="781" t="s">
        <v>950</v>
      </c>
      <c r="C9" s="325" t="s">
        <v>960</v>
      </c>
      <c r="D9" s="326" t="s">
        <v>9</v>
      </c>
      <c r="E9" s="18">
        <v>1</v>
      </c>
      <c r="F9" s="18" t="s">
        <v>1344</v>
      </c>
      <c r="G9" s="609">
        <f t="shared" si="0"/>
        <v>3425</v>
      </c>
      <c r="H9" s="327">
        <f t="shared" si="1"/>
        <v>3425</v>
      </c>
      <c r="I9" s="328">
        <v>1</v>
      </c>
      <c r="J9" s="327">
        <f t="shared" si="2"/>
        <v>3425</v>
      </c>
      <c r="K9" s="329">
        <f t="shared" si="3"/>
        <v>0</v>
      </c>
    </row>
    <row r="10" spans="1:68" s="19" customFormat="1" ht="55.5" customHeight="1">
      <c r="B10" s="781"/>
      <c r="C10" s="594" t="s">
        <v>1450</v>
      </c>
      <c r="D10" s="634" t="s">
        <v>9</v>
      </c>
      <c r="E10" s="596">
        <v>-3</v>
      </c>
      <c r="F10" s="597" t="s">
        <v>1344</v>
      </c>
      <c r="G10" s="700">
        <f t="shared" si="0"/>
        <v>3425</v>
      </c>
      <c r="H10" s="629">
        <f t="shared" ref="H10" si="5">G10*E10</f>
        <v>-10275</v>
      </c>
      <c r="I10" s="626">
        <v>1</v>
      </c>
      <c r="J10" s="629">
        <f t="shared" ref="J10" si="6">H10*I10</f>
        <v>-10275</v>
      </c>
      <c r="K10" s="671">
        <f t="shared" ref="K10" si="7">+H10*(1-I10)</f>
        <v>0</v>
      </c>
    </row>
    <row r="11" spans="1:68" s="19" customFormat="1" ht="65.400000000000006" customHeight="1">
      <c r="B11" s="325" t="s">
        <v>951</v>
      </c>
      <c r="C11" s="325" t="s">
        <v>1212</v>
      </c>
      <c r="D11" s="326" t="s">
        <v>9</v>
      </c>
      <c r="E11" s="357">
        <v>1</v>
      </c>
      <c r="F11" s="18" t="s">
        <v>1345</v>
      </c>
      <c r="G11" s="609">
        <f t="shared" si="0"/>
        <v>14914</v>
      </c>
      <c r="H11" s="327">
        <f t="shared" si="1"/>
        <v>14914</v>
      </c>
      <c r="I11" s="328">
        <v>1</v>
      </c>
      <c r="J11" s="327">
        <f t="shared" si="2"/>
        <v>14914</v>
      </c>
      <c r="K11" s="329">
        <f t="shared" si="3"/>
        <v>0</v>
      </c>
    </row>
    <row r="12" spans="1:68" s="19" customFormat="1" ht="65.400000000000006" customHeight="1">
      <c r="B12" s="325" t="s">
        <v>1020</v>
      </c>
      <c r="C12" s="325" t="s">
        <v>1213</v>
      </c>
      <c r="D12" s="326" t="s">
        <v>9</v>
      </c>
      <c r="E12" s="357">
        <v>1</v>
      </c>
      <c r="F12" s="18" t="s">
        <v>1346</v>
      </c>
      <c r="G12" s="609">
        <f t="shared" si="0"/>
        <v>97559</v>
      </c>
      <c r="H12" s="327">
        <f t="shared" ref="H12" si="8">G12*E12</f>
        <v>97559</v>
      </c>
      <c r="I12" s="328">
        <v>1</v>
      </c>
      <c r="J12" s="327">
        <f t="shared" ref="J12" si="9">H12*I12</f>
        <v>97559</v>
      </c>
      <c r="K12" s="329">
        <f t="shared" ref="K12" si="10">+H12*(1-I12)</f>
        <v>0</v>
      </c>
    </row>
    <row r="13" spans="1:68" s="19" customFormat="1" ht="58.35" customHeight="1">
      <c r="B13" s="325" t="s">
        <v>1021</v>
      </c>
      <c r="C13" s="325" t="s">
        <v>1214</v>
      </c>
      <c r="D13" s="326" t="s">
        <v>9</v>
      </c>
      <c r="E13" s="357">
        <v>1</v>
      </c>
      <c r="F13" s="18" t="s">
        <v>1368</v>
      </c>
      <c r="G13" s="609">
        <f t="shared" si="0"/>
        <v>157480</v>
      </c>
      <c r="H13" s="327">
        <f t="shared" si="1"/>
        <v>157480</v>
      </c>
      <c r="I13" s="328">
        <v>1</v>
      </c>
      <c r="J13" s="327">
        <f t="shared" si="2"/>
        <v>157480</v>
      </c>
      <c r="K13" s="329">
        <f t="shared" si="3"/>
        <v>0</v>
      </c>
    </row>
    <row r="14" spans="1:68" s="19" customFormat="1" ht="48" customHeight="1">
      <c r="B14" s="325" t="s">
        <v>952</v>
      </c>
      <c r="C14" s="325" t="s">
        <v>962</v>
      </c>
      <c r="D14" s="326" t="s">
        <v>9</v>
      </c>
      <c r="E14" s="18">
        <v>0</v>
      </c>
      <c r="F14" s="18" t="s">
        <v>1367</v>
      </c>
      <c r="G14" s="609">
        <f t="shared" si="0"/>
        <v>0</v>
      </c>
      <c r="H14" s="327">
        <f t="shared" si="1"/>
        <v>0</v>
      </c>
      <c r="I14" s="328">
        <v>1</v>
      </c>
      <c r="J14" s="327">
        <f t="shared" si="2"/>
        <v>0</v>
      </c>
      <c r="K14" s="329">
        <f t="shared" si="3"/>
        <v>0</v>
      </c>
    </row>
    <row r="15" spans="1:68" ht="15" customHeight="1">
      <c r="B15" s="58" t="s">
        <v>973</v>
      </c>
      <c r="C15" s="58"/>
      <c r="D15" s="59"/>
      <c r="E15" s="58"/>
      <c r="F15" s="58"/>
      <c r="G15" s="112"/>
      <c r="H15" s="61"/>
      <c r="I15" s="63"/>
      <c r="J15" s="61"/>
      <c r="K15" s="64"/>
      <c r="Q15" s="6"/>
      <c r="R15" s="6"/>
      <c r="S15" s="6"/>
      <c r="T15" s="6"/>
      <c r="Z15" s="6"/>
      <c r="AA15" s="6"/>
      <c r="AB15" s="6"/>
      <c r="AC15" s="6"/>
      <c r="AD15" s="6"/>
      <c r="AE15" s="6"/>
      <c r="AF15" s="6"/>
      <c r="AG15" s="6"/>
      <c r="AH15" s="6"/>
      <c r="AK15" s="6"/>
      <c r="AL15" s="6"/>
      <c r="AM15" s="6"/>
      <c r="AN15" s="6"/>
      <c r="AU15" s="6"/>
      <c r="AV15" s="6"/>
      <c r="AW15" s="6"/>
      <c r="AX15" s="6"/>
    </row>
    <row r="16" spans="1:68" s="19" customFormat="1" ht="138.6" customHeight="1">
      <c r="B16" s="777" t="s">
        <v>974</v>
      </c>
      <c r="C16" s="442" t="s">
        <v>1407</v>
      </c>
      <c r="D16" s="326" t="s">
        <v>39</v>
      </c>
      <c r="E16" s="597">
        <f>6471+12154+505</f>
        <v>19130</v>
      </c>
      <c r="F16" s="18" t="s">
        <v>1348</v>
      </c>
      <c r="G16" s="609">
        <f>IF(ISNA(F16),0,INDEX(IF(UPPER(RIGHT(F16,1))=Low,UnitCostLow, IF(UPPER(RIGHT(F16,1))=High,UnitCostHigh,UnitCostSpecified)),MATCH(UPPER(LEFT(F16,LEN(F16)-1)),CostCode,0)))</f>
        <v>54.11</v>
      </c>
      <c r="H16" s="327">
        <f t="shared" ref="H16:H46" si="11">G16*E16</f>
        <v>1035124.3</v>
      </c>
      <c r="I16" s="331">
        <v>1</v>
      </c>
      <c r="J16" s="327">
        <f t="shared" ref="J16:J68" si="12">H16*I16</f>
        <v>1035124.3</v>
      </c>
      <c r="K16" s="329">
        <f t="shared" ref="K16:K46" si="13">+H16*(1-I16)</f>
        <v>0</v>
      </c>
    </row>
    <row r="17" spans="2:50" s="19" customFormat="1" ht="67.5" customHeight="1">
      <c r="B17" s="777"/>
      <c r="C17" s="605" t="s">
        <v>1408</v>
      </c>
      <c r="D17" s="634" t="s">
        <v>39</v>
      </c>
      <c r="E17" s="596">
        <f>500+72</f>
        <v>572</v>
      </c>
      <c r="F17" s="596" t="s">
        <v>1348</v>
      </c>
      <c r="G17" s="641">
        <f t="shared" ref="G17:G19" si="14">IF(ISNA(F17),0,INDEX(IF(UPPER(RIGHT(F17,1))=Low,UnitCostLow, IF(UPPER(RIGHT(F17,1))=High,UnitCostHigh,UnitCostSpecified)),MATCH(UPPER(LEFT(F17,LEN(F17)-1)),CostCode,0)))</f>
        <v>54.11</v>
      </c>
      <c r="H17" s="629">
        <f t="shared" si="11"/>
        <v>30950.92</v>
      </c>
      <c r="I17" s="635">
        <v>0.9</v>
      </c>
      <c r="J17" s="629">
        <f t="shared" si="12"/>
        <v>27855.827999999998</v>
      </c>
      <c r="K17" s="630">
        <f t="shared" si="13"/>
        <v>3095.0919999999992</v>
      </c>
    </row>
    <row r="18" spans="2:50" s="19" customFormat="1" ht="67.5" customHeight="1">
      <c r="B18" s="777"/>
      <c r="C18" s="605" t="s">
        <v>1427</v>
      </c>
      <c r="D18" s="634" t="s">
        <v>39</v>
      </c>
      <c r="E18" s="596">
        <v>500</v>
      </c>
      <c r="F18" s="597" t="s">
        <v>1348</v>
      </c>
      <c r="G18" s="711">
        <f t="shared" si="14"/>
        <v>54.11</v>
      </c>
      <c r="H18" s="629">
        <f t="shared" ref="H18" si="15">G18*E18</f>
        <v>27055</v>
      </c>
      <c r="I18" s="635">
        <v>0.9</v>
      </c>
      <c r="J18" s="629">
        <f t="shared" ref="J18" si="16">H18*I18</f>
        <v>24349.5</v>
      </c>
      <c r="K18" s="630">
        <f t="shared" ref="K18" si="17">+H18*(1-I18)</f>
        <v>2705.4999999999995</v>
      </c>
    </row>
    <row r="19" spans="2:50" ht="15" customHeight="1">
      <c r="B19" s="777" t="s">
        <v>976</v>
      </c>
      <c r="C19" s="4"/>
      <c r="D19" s="14" t="s">
        <v>39</v>
      </c>
      <c r="E19" s="4">
        <v>1525</v>
      </c>
      <c r="F19" s="4" t="s">
        <v>1349</v>
      </c>
      <c r="G19" s="114">
        <f t="shared" si="14"/>
        <v>37.880000000000003</v>
      </c>
      <c r="H19" s="3">
        <f t="shared" si="11"/>
        <v>57767.000000000007</v>
      </c>
      <c r="I19" s="41">
        <v>1</v>
      </c>
      <c r="J19" s="3">
        <f t="shared" si="12"/>
        <v>57767.000000000007</v>
      </c>
      <c r="K19" s="39">
        <f t="shared" si="13"/>
        <v>0</v>
      </c>
      <c r="Q19" s="6"/>
      <c r="R19" s="6"/>
      <c r="S19" s="6"/>
      <c r="T19" s="6"/>
      <c r="Z19" s="6"/>
      <c r="AA19" s="6"/>
      <c r="AB19" s="6"/>
      <c r="AC19" s="6"/>
      <c r="AD19" s="6"/>
      <c r="AE19" s="6"/>
      <c r="AF19" s="6"/>
      <c r="AG19" s="6"/>
      <c r="AH19" s="6"/>
      <c r="AK19" s="6"/>
      <c r="AL19" s="6"/>
      <c r="AM19" s="6"/>
      <c r="AN19" s="6"/>
      <c r="AU19" s="6"/>
      <c r="AV19" s="6"/>
      <c r="AW19" s="6"/>
      <c r="AX19" s="6"/>
    </row>
    <row r="20" spans="2:50" ht="36" customHeight="1">
      <c r="B20" s="777"/>
      <c r="C20" s="594" t="s">
        <v>1409</v>
      </c>
      <c r="D20" s="634" t="s">
        <v>39</v>
      </c>
      <c r="E20" s="596">
        <v>100</v>
      </c>
      <c r="F20" s="650" t="s">
        <v>1349</v>
      </c>
      <c r="G20" s="641">
        <f t="shared" ref="G20" si="18">IF(ISNA(F20),0,INDEX(IF(UPPER(RIGHT(F20,1))=Low,UnitCostLow, IF(UPPER(RIGHT(F20,1))=High,UnitCostHigh,UnitCostSpecified)),MATCH(UPPER(LEFT(F20,LEN(F20)-1)),CostCode,0)))</f>
        <v>37.880000000000003</v>
      </c>
      <c r="H20" s="629">
        <f t="shared" si="11"/>
        <v>3788.0000000000005</v>
      </c>
      <c r="I20" s="635">
        <v>1</v>
      </c>
      <c r="J20" s="629">
        <f t="shared" si="12"/>
        <v>3788.0000000000005</v>
      </c>
      <c r="K20" s="630">
        <f t="shared" si="13"/>
        <v>0</v>
      </c>
      <c r="Q20" s="6"/>
      <c r="R20" s="6"/>
      <c r="S20" s="6"/>
      <c r="T20" s="6"/>
      <c r="Z20" s="6"/>
      <c r="AA20" s="6"/>
      <c r="AB20" s="6"/>
      <c r="AC20" s="6"/>
      <c r="AD20" s="6"/>
      <c r="AE20" s="6"/>
      <c r="AF20" s="6"/>
      <c r="AG20" s="6"/>
      <c r="AH20" s="6"/>
      <c r="AK20" s="6"/>
      <c r="AL20" s="6"/>
      <c r="AM20" s="6"/>
      <c r="AN20" s="6"/>
      <c r="AU20" s="6"/>
      <c r="AV20" s="6"/>
      <c r="AW20" s="6"/>
      <c r="AX20" s="6"/>
    </row>
    <row r="21" spans="2:50" ht="36" customHeight="1">
      <c r="B21" s="620"/>
      <c r="C21" s="594" t="s">
        <v>1425</v>
      </c>
      <c r="D21" s="634" t="s">
        <v>39</v>
      </c>
      <c r="E21" s="596">
        <v>100</v>
      </c>
      <c r="F21" s="650" t="s">
        <v>1349</v>
      </c>
      <c r="G21" s="711">
        <v>33.340000000000003</v>
      </c>
      <c r="H21" s="629">
        <f t="shared" ref="H21" si="19">G21*E21</f>
        <v>3334.0000000000005</v>
      </c>
      <c r="I21" s="635">
        <v>1</v>
      </c>
      <c r="J21" s="629">
        <f t="shared" ref="J21" si="20">H21*I21</f>
        <v>3334.0000000000005</v>
      </c>
      <c r="K21" s="630">
        <f t="shared" ref="K21" si="21">+H21*(1-I21)</f>
        <v>0</v>
      </c>
      <c r="Q21" s="6"/>
      <c r="R21" s="6"/>
      <c r="S21" s="6"/>
      <c r="T21" s="6"/>
      <c r="Z21" s="6"/>
      <c r="AA21" s="6"/>
      <c r="AB21" s="6"/>
      <c r="AC21" s="6"/>
      <c r="AD21" s="6"/>
      <c r="AE21" s="6"/>
      <c r="AF21" s="6"/>
      <c r="AG21" s="6"/>
      <c r="AH21" s="6"/>
      <c r="AK21" s="6"/>
      <c r="AL21" s="6"/>
      <c r="AM21" s="6"/>
      <c r="AN21" s="6"/>
      <c r="AU21" s="6"/>
      <c r="AV21" s="6"/>
      <c r="AW21" s="6"/>
      <c r="AX21" s="6"/>
    </row>
    <row r="22" spans="2:50" ht="15" customHeight="1">
      <c r="B22" s="777" t="s">
        <v>978</v>
      </c>
      <c r="C22" s="4"/>
      <c r="D22" s="14" t="s">
        <v>39</v>
      </c>
      <c r="E22" s="4">
        <v>5392.34</v>
      </c>
      <c r="F22" s="4" t="s">
        <v>1350</v>
      </c>
      <c r="G22" s="609">
        <f>IF(ISNA(F22),0,INDEX(IF(UPPER(RIGHT(F22,1))=Low,UnitCostLow, IF(UPPER(RIGHT(F22,1))=High,UnitCostHigh,UnitCostSpecified)),MATCH(UPPER(LEFT(F22,LEN(F22)-1)),CostCode,0)))</f>
        <v>43.29</v>
      </c>
      <c r="H22" s="3">
        <f t="shared" si="11"/>
        <v>233434.39860000001</v>
      </c>
      <c r="I22" s="41">
        <v>1</v>
      </c>
      <c r="J22" s="3">
        <f t="shared" si="12"/>
        <v>233434.39860000001</v>
      </c>
      <c r="K22" s="39">
        <f t="shared" si="13"/>
        <v>0</v>
      </c>
      <c r="Q22" s="6"/>
      <c r="R22" s="6"/>
      <c r="S22" s="6"/>
      <c r="T22" s="6"/>
      <c r="Z22" s="6"/>
      <c r="AA22" s="6"/>
      <c r="AB22" s="6"/>
      <c r="AC22" s="6"/>
      <c r="AD22" s="6"/>
      <c r="AE22" s="6"/>
      <c r="AF22" s="6"/>
      <c r="AG22" s="6"/>
      <c r="AH22" s="6"/>
      <c r="AK22" s="6"/>
      <c r="AL22" s="6"/>
      <c r="AM22" s="6"/>
      <c r="AN22" s="6"/>
      <c r="AU22" s="6"/>
      <c r="AV22" s="6"/>
      <c r="AW22" s="6"/>
      <c r="AX22" s="6"/>
    </row>
    <row r="23" spans="2:50" ht="33.75" customHeight="1">
      <c r="B23" s="777"/>
      <c r="C23" s="636" t="s">
        <v>1426</v>
      </c>
      <c r="D23" s="634" t="s">
        <v>39</v>
      </c>
      <c r="E23" s="596">
        <v>1650</v>
      </c>
      <c r="F23" s="596" t="s">
        <v>1350</v>
      </c>
      <c r="G23" s="667">
        <v>38.11</v>
      </c>
      <c r="H23" s="629">
        <f t="shared" ref="H23" si="22">G23*E23</f>
        <v>62881.5</v>
      </c>
      <c r="I23" s="635">
        <v>1</v>
      </c>
      <c r="J23" s="629">
        <f t="shared" ref="J23" si="23">H23*I23</f>
        <v>62881.5</v>
      </c>
      <c r="K23" s="671">
        <f t="shared" ref="K23" si="24">+H23*(1-I23)</f>
        <v>0</v>
      </c>
      <c r="Q23" s="6"/>
      <c r="R23" s="6"/>
      <c r="S23" s="6"/>
      <c r="T23" s="6"/>
      <c r="Z23" s="6"/>
      <c r="AA23" s="6"/>
      <c r="AB23" s="6"/>
      <c r="AC23" s="6"/>
      <c r="AD23" s="6"/>
      <c r="AE23" s="6"/>
      <c r="AF23" s="6"/>
      <c r="AG23" s="6"/>
      <c r="AH23" s="6"/>
      <c r="AK23" s="6"/>
      <c r="AL23" s="6"/>
      <c r="AM23" s="6"/>
      <c r="AN23" s="6"/>
      <c r="AU23" s="6"/>
      <c r="AV23" s="6"/>
      <c r="AW23" s="6"/>
      <c r="AX23" s="6"/>
    </row>
    <row r="24" spans="2:50" ht="15" customHeight="1">
      <c r="B24" s="4" t="s">
        <v>979</v>
      </c>
      <c r="C24" s="4"/>
      <c r="D24" s="14" t="s">
        <v>39</v>
      </c>
      <c r="E24" s="4">
        <v>15</v>
      </c>
      <c r="F24" s="4" t="s">
        <v>1351</v>
      </c>
      <c r="G24" s="609">
        <f>IF(ISNA(F24),0,INDEX(IF(UPPER(RIGHT(F24,1))=Low,UnitCostLow, IF(UPPER(RIGHT(F24,1))=High,UnitCostHigh,UnitCostSpecified)),MATCH(UPPER(LEFT(F24,LEN(F24)-1)),CostCode,0)))</f>
        <v>27.06</v>
      </c>
      <c r="H24" s="3">
        <f t="shared" si="11"/>
        <v>405.9</v>
      </c>
      <c r="I24" s="41">
        <v>1</v>
      </c>
      <c r="J24" s="3">
        <f t="shared" si="12"/>
        <v>405.9</v>
      </c>
      <c r="K24" s="39">
        <f t="shared" si="13"/>
        <v>0</v>
      </c>
      <c r="Q24" s="6"/>
      <c r="R24" s="6"/>
      <c r="S24" s="6"/>
      <c r="T24" s="6"/>
      <c r="Z24" s="6"/>
      <c r="AA24" s="6"/>
      <c r="AB24" s="6"/>
      <c r="AC24" s="6"/>
      <c r="AD24" s="6"/>
      <c r="AE24" s="6"/>
      <c r="AF24" s="6"/>
      <c r="AG24" s="6"/>
      <c r="AH24" s="6"/>
      <c r="AK24" s="6"/>
      <c r="AL24" s="6"/>
      <c r="AM24" s="6"/>
      <c r="AN24" s="6"/>
      <c r="AU24" s="6"/>
      <c r="AV24" s="6"/>
      <c r="AW24" s="6"/>
      <c r="AX24" s="6"/>
    </row>
    <row r="25" spans="2:50" ht="52.8">
      <c r="B25" s="4" t="s">
        <v>465</v>
      </c>
      <c r="C25" s="325" t="s">
        <v>1235</v>
      </c>
      <c r="D25" s="14" t="s">
        <v>9</v>
      </c>
      <c r="E25" s="52">
        <v>2</v>
      </c>
      <c r="F25" s="4" t="s">
        <v>1352</v>
      </c>
      <c r="G25" s="609">
        <f>IF(ISNA(F25),0,INDEX(IF(UPPER(RIGHT(F25,1))=Low,UnitCostLow, IF(UPPER(RIGHT(F25,1))=High,UnitCostHigh,UnitCostSpecified)),MATCH(UPPER(LEFT(F25,LEN(F25)-1)),CostCode,0)))</f>
        <v>0</v>
      </c>
      <c r="H25" s="3">
        <f t="shared" si="11"/>
        <v>0</v>
      </c>
      <c r="I25" s="41">
        <v>0</v>
      </c>
      <c r="J25" s="3">
        <f t="shared" si="12"/>
        <v>0</v>
      </c>
      <c r="K25" s="39">
        <f t="shared" si="13"/>
        <v>0</v>
      </c>
      <c r="Q25" s="6"/>
      <c r="R25" s="6"/>
      <c r="S25" s="6"/>
      <c r="T25" s="6"/>
      <c r="Z25" s="6"/>
      <c r="AA25" s="6"/>
      <c r="AB25" s="6"/>
      <c r="AC25" s="6"/>
      <c r="AD25" s="6"/>
      <c r="AE25" s="6"/>
      <c r="AF25" s="6"/>
      <c r="AG25" s="6"/>
      <c r="AH25" s="6"/>
      <c r="AK25" s="6"/>
      <c r="AL25" s="6"/>
      <c r="AM25" s="6"/>
      <c r="AN25" s="6"/>
      <c r="AU25" s="6"/>
      <c r="AV25" s="6"/>
      <c r="AW25" s="6"/>
      <c r="AX25" s="6"/>
    </row>
    <row r="26" spans="2:50" ht="15" hidden="1" customHeight="1">
      <c r="B26" s="4" t="s">
        <v>874</v>
      </c>
      <c r="C26" s="4"/>
      <c r="D26" s="14" t="s">
        <v>39</v>
      </c>
      <c r="F26" s="4" t="s">
        <v>882</v>
      </c>
      <c r="G26" s="110">
        <f t="shared" ref="G26" si="25">IF(ISNA(F26),0,INDEX(IF(UPPER(RIGHT(F26,1))=Low,UnitCostLow, IF(UPPER(RIGHT(F26,1))=High,UnitCostHigh,UnitCostSpecified)),MATCH(UPPER(LEFT(F26,LEN(F26)-1)),CostCode,0)))</f>
        <v>65</v>
      </c>
      <c r="H26" s="3">
        <f t="shared" si="11"/>
        <v>0</v>
      </c>
      <c r="I26" s="41"/>
      <c r="J26" s="3">
        <f t="shared" si="12"/>
        <v>0</v>
      </c>
      <c r="K26" s="39">
        <f t="shared" si="13"/>
        <v>0</v>
      </c>
      <c r="Q26" s="6"/>
      <c r="R26" s="6"/>
      <c r="S26" s="6"/>
      <c r="T26" s="6"/>
      <c r="Z26" s="6"/>
      <c r="AA26" s="6"/>
      <c r="AB26" s="6"/>
      <c r="AC26" s="6"/>
      <c r="AD26" s="6"/>
      <c r="AE26" s="6"/>
      <c r="AF26" s="6"/>
      <c r="AG26" s="6"/>
      <c r="AH26" s="6"/>
      <c r="AK26" s="6"/>
      <c r="AL26" s="6"/>
      <c r="AM26" s="6"/>
      <c r="AN26" s="6"/>
      <c r="AU26" s="6"/>
      <c r="AV26" s="6"/>
      <c r="AW26" s="6"/>
      <c r="AX26" s="6"/>
    </row>
    <row r="27" spans="2:50" ht="15" hidden="1" customHeight="1">
      <c r="B27" s="4" t="s">
        <v>875</v>
      </c>
      <c r="C27" s="4"/>
      <c r="D27" s="14" t="s">
        <v>39</v>
      </c>
      <c r="F27" s="4" t="s">
        <v>882</v>
      </c>
      <c r="G27" s="110">
        <f>IF(ISNA(F27),0,INDEX(IF(UPPER(RIGHT(F27,1))=Low,UnitCostLow, IF(UPPER(RIGHT(F27,1))=High,UnitCostHigh,UnitCostSpecified)),MATCH(UPPER(LEFT(F27,LEN(F27)-1)),CostCode,0)))</f>
        <v>65</v>
      </c>
      <c r="H27" s="3">
        <f>G27*E27</f>
        <v>0</v>
      </c>
      <c r="I27" s="41"/>
      <c r="J27" s="3">
        <f>H27*I27</f>
        <v>0</v>
      </c>
      <c r="K27" s="39">
        <f t="shared" si="13"/>
        <v>0</v>
      </c>
      <c r="Q27" s="6"/>
      <c r="R27" s="6"/>
      <c r="S27" s="6"/>
      <c r="T27" s="6"/>
      <c r="Z27" s="6"/>
      <c r="AA27" s="6"/>
      <c r="AB27" s="6"/>
      <c r="AC27" s="6"/>
      <c r="AD27" s="6"/>
      <c r="AE27" s="6"/>
      <c r="AF27" s="6"/>
      <c r="AG27" s="6"/>
      <c r="AH27" s="6"/>
      <c r="AK27" s="6"/>
      <c r="AL27" s="6"/>
      <c r="AM27" s="6"/>
      <c r="AN27" s="6"/>
      <c r="AU27" s="6"/>
      <c r="AV27" s="6"/>
      <c r="AW27" s="6"/>
      <c r="AX27" s="6"/>
    </row>
    <row r="28" spans="2:50" ht="15" hidden="1" customHeight="1">
      <c r="B28" s="4" t="s">
        <v>466</v>
      </c>
      <c r="C28" s="4"/>
      <c r="D28" s="14" t="s">
        <v>39</v>
      </c>
      <c r="F28" s="4" t="e">
        <f>NA()</f>
        <v>#N/A</v>
      </c>
      <c r="G28" s="110">
        <f>IF(ISNA(F28),0,INDEX(IF(UPPER(RIGHT(F28,1))=Low,UnitCostLow, IF(UPPER(RIGHT(F28,1))=High,UnitCostHigh,UnitCostSpecified)),MATCH(UPPER(LEFT(F28,LEN(F28)-1)),CostCode,0)))</f>
        <v>0</v>
      </c>
      <c r="H28" s="3">
        <f>G28*E28</f>
        <v>0</v>
      </c>
      <c r="I28" s="41"/>
      <c r="J28" s="3">
        <f>H28*I28</f>
        <v>0</v>
      </c>
      <c r="K28" s="39">
        <f t="shared" si="13"/>
        <v>0</v>
      </c>
      <c r="Q28" s="6"/>
      <c r="R28" s="6"/>
      <c r="S28" s="6"/>
      <c r="T28" s="6"/>
      <c r="Z28" s="6"/>
      <c r="AA28" s="6"/>
      <c r="AB28" s="6"/>
      <c r="AC28" s="6"/>
      <c r="AD28" s="6"/>
      <c r="AE28" s="6"/>
      <c r="AF28" s="6"/>
      <c r="AG28" s="6"/>
      <c r="AH28" s="6"/>
      <c r="AK28" s="6"/>
      <c r="AL28" s="6"/>
      <c r="AM28" s="6"/>
      <c r="AN28" s="6"/>
      <c r="AU28" s="6"/>
      <c r="AV28" s="6"/>
      <c r="AW28" s="6"/>
      <c r="AX28" s="6"/>
    </row>
    <row r="29" spans="2:50" ht="15" hidden="1" customHeight="1">
      <c r="B29" s="4" t="s">
        <v>467</v>
      </c>
      <c r="C29" s="4"/>
      <c r="D29" s="14" t="s">
        <v>39</v>
      </c>
      <c r="F29" s="4" t="e">
        <f>NA()</f>
        <v>#N/A</v>
      </c>
      <c r="G29" s="110">
        <f t="shared" ref="G29:G37" si="26">IF(ISNA(F29),0,INDEX(IF(UPPER(RIGHT(F29,1))=Low,UnitCostLow, IF(UPPER(RIGHT(F29,1))=High,UnitCostHigh,UnitCostSpecified)),MATCH(UPPER(LEFT(F29,LEN(F29)-1)),CostCode,0)))</f>
        <v>0</v>
      </c>
      <c r="H29" s="3">
        <f t="shared" si="11"/>
        <v>0</v>
      </c>
      <c r="I29" s="41"/>
      <c r="J29" s="3">
        <f t="shared" si="12"/>
        <v>0</v>
      </c>
      <c r="K29" s="39">
        <f t="shared" si="13"/>
        <v>0</v>
      </c>
      <c r="Q29" s="6"/>
      <c r="R29" s="6"/>
      <c r="S29" s="6"/>
      <c r="T29" s="6"/>
      <c r="Z29" s="6"/>
      <c r="AA29" s="6"/>
      <c r="AB29" s="6"/>
      <c r="AC29" s="6"/>
      <c r="AD29" s="6"/>
      <c r="AE29" s="6"/>
      <c r="AF29" s="6"/>
      <c r="AG29" s="6"/>
      <c r="AH29" s="6"/>
      <c r="AK29" s="6"/>
      <c r="AL29" s="6"/>
      <c r="AM29" s="6"/>
      <c r="AN29" s="6"/>
      <c r="AU29" s="6"/>
      <c r="AV29" s="6"/>
      <c r="AW29" s="6"/>
      <c r="AX29" s="6"/>
    </row>
    <row r="30" spans="2:50" ht="15" hidden="1" customHeight="1">
      <c r="B30" s="4" t="s">
        <v>468</v>
      </c>
      <c r="C30" s="4"/>
      <c r="D30" s="14" t="s">
        <v>39</v>
      </c>
      <c r="F30" s="4" t="s">
        <v>861</v>
      </c>
      <c r="G30" s="110">
        <v>128</v>
      </c>
      <c r="H30" s="3">
        <f t="shared" si="11"/>
        <v>0</v>
      </c>
      <c r="I30" s="41"/>
      <c r="J30" s="3">
        <f>H30*I30</f>
        <v>0</v>
      </c>
      <c r="K30" s="39">
        <f t="shared" si="13"/>
        <v>0</v>
      </c>
      <c r="Q30" s="6"/>
      <c r="R30" s="6"/>
      <c r="S30" s="6"/>
      <c r="T30" s="6"/>
      <c r="Z30" s="6"/>
      <c r="AA30" s="6"/>
      <c r="AB30" s="6"/>
      <c r="AC30" s="6"/>
      <c r="AD30" s="6"/>
      <c r="AE30" s="6"/>
      <c r="AF30" s="6"/>
      <c r="AG30" s="6"/>
      <c r="AH30" s="6"/>
      <c r="AK30" s="6"/>
      <c r="AL30" s="6"/>
      <c r="AM30" s="6"/>
      <c r="AN30" s="6"/>
      <c r="AU30" s="6"/>
      <c r="AV30" s="6"/>
      <c r="AW30" s="6"/>
      <c r="AX30" s="6"/>
    </row>
    <row r="31" spans="2:50" ht="15" hidden="1" customHeight="1">
      <c r="B31" s="4" t="s">
        <v>469</v>
      </c>
      <c r="C31" s="4"/>
      <c r="D31" s="14" t="s">
        <v>39</v>
      </c>
      <c r="F31" s="4" t="s">
        <v>881</v>
      </c>
      <c r="G31" s="110">
        <f>IF(ISNA(F31),0,INDEX(IF(UPPER(RIGHT(F31,1))=Low,UnitCostLow, IF(UPPER(RIGHT(F31,1))=High,UnitCostHigh,UnitCostSpecified)),MATCH(UPPER(LEFT(F31,LEN(F31)-1)),CostCode,0)))</f>
        <v>45</v>
      </c>
      <c r="H31" s="3">
        <f t="shared" si="11"/>
        <v>0</v>
      </c>
      <c r="I31" s="41"/>
      <c r="J31" s="3">
        <f>H31*I31</f>
        <v>0</v>
      </c>
      <c r="K31" s="39">
        <f t="shared" si="13"/>
        <v>0</v>
      </c>
      <c r="Q31" s="6"/>
      <c r="R31" s="6"/>
      <c r="S31" s="6"/>
      <c r="T31" s="6"/>
      <c r="Z31" s="6"/>
      <c r="AA31" s="6"/>
      <c r="AB31" s="6"/>
      <c r="AC31" s="6"/>
      <c r="AD31" s="6"/>
      <c r="AE31" s="6"/>
      <c r="AF31" s="6"/>
      <c r="AG31" s="6"/>
      <c r="AH31" s="6"/>
      <c r="AK31" s="6"/>
      <c r="AL31" s="6"/>
      <c r="AM31" s="6"/>
      <c r="AN31" s="6"/>
      <c r="AU31" s="6"/>
      <c r="AV31" s="6"/>
      <c r="AW31" s="6"/>
      <c r="AX31" s="6"/>
    </row>
    <row r="32" spans="2:50" ht="15" hidden="1" customHeight="1">
      <c r="B32" s="4" t="s">
        <v>470</v>
      </c>
      <c r="C32" s="4"/>
      <c r="D32" s="14" t="s">
        <v>39</v>
      </c>
      <c r="F32" s="4" t="e">
        <f>NA()</f>
        <v>#N/A</v>
      </c>
      <c r="G32" s="110">
        <f>IF(ISNA(F32),0,INDEX(IF(UPPER(RIGHT(F32,1))=Low,UnitCostLow, IF(UPPER(RIGHT(F32,1))=High,UnitCostHigh,UnitCostSpecified)),MATCH(UPPER(LEFT(F32,LEN(F32)-1)),CostCode,0)))</f>
        <v>0</v>
      </c>
      <c r="H32" s="3">
        <f t="shared" si="11"/>
        <v>0</v>
      </c>
      <c r="I32" s="41"/>
      <c r="J32" s="3">
        <f>H32*I32</f>
        <v>0</v>
      </c>
      <c r="K32" s="39">
        <f t="shared" si="13"/>
        <v>0</v>
      </c>
      <c r="Q32" s="6"/>
      <c r="R32" s="6"/>
      <c r="S32" s="6"/>
      <c r="T32" s="6"/>
      <c r="Z32" s="6"/>
      <c r="AA32" s="6"/>
      <c r="AB32" s="6"/>
      <c r="AC32" s="6"/>
      <c r="AD32" s="6"/>
      <c r="AE32" s="6"/>
      <c r="AF32" s="6"/>
      <c r="AG32" s="6"/>
      <c r="AH32" s="6"/>
      <c r="AK32" s="6"/>
      <c r="AL32" s="6"/>
      <c r="AM32" s="6"/>
      <c r="AN32" s="6"/>
      <c r="AU32" s="6"/>
      <c r="AV32" s="6"/>
      <c r="AW32" s="6"/>
      <c r="AX32" s="6"/>
    </row>
    <row r="33" spans="2:50" ht="15" hidden="1" customHeight="1">
      <c r="B33" s="4" t="s">
        <v>471</v>
      </c>
      <c r="C33" s="4"/>
      <c r="D33" s="14" t="s">
        <v>39</v>
      </c>
      <c r="F33" s="4" t="s">
        <v>882</v>
      </c>
      <c r="G33" s="110">
        <f>IF(ISNA(F33),0,INDEX(IF(UPPER(RIGHT(F33,1))=Low,UnitCostLow, IF(UPPER(RIGHT(F33,1))=High,UnitCostHigh,UnitCostSpecified)),MATCH(UPPER(LEFT(F33,LEN(F33)-1)),CostCode,0)))</f>
        <v>65</v>
      </c>
      <c r="H33" s="3">
        <f t="shared" si="11"/>
        <v>0</v>
      </c>
      <c r="I33" s="41"/>
      <c r="J33" s="3">
        <f>H33*I33</f>
        <v>0</v>
      </c>
      <c r="K33" s="39">
        <f t="shared" si="13"/>
        <v>0</v>
      </c>
      <c r="Q33" s="6"/>
      <c r="R33" s="6"/>
      <c r="S33" s="6"/>
      <c r="T33" s="6"/>
      <c r="Z33" s="6"/>
      <c r="AA33" s="6"/>
      <c r="AB33" s="6"/>
      <c r="AC33" s="6"/>
      <c r="AD33" s="6"/>
      <c r="AE33" s="6"/>
      <c r="AF33" s="6"/>
      <c r="AG33" s="6"/>
      <c r="AH33" s="6"/>
      <c r="AK33" s="6"/>
      <c r="AL33" s="6"/>
      <c r="AM33" s="6"/>
      <c r="AN33" s="6"/>
      <c r="AU33" s="6"/>
      <c r="AV33" s="6"/>
      <c r="AW33" s="6"/>
      <c r="AX33" s="6"/>
    </row>
    <row r="34" spans="2:50" ht="15" hidden="1" customHeight="1">
      <c r="B34" s="4" t="s">
        <v>876</v>
      </c>
      <c r="C34" s="4"/>
      <c r="D34" s="14" t="s">
        <v>7</v>
      </c>
      <c r="F34" s="4" t="s">
        <v>882</v>
      </c>
      <c r="G34" s="110">
        <f>IF(ISNA(F34),0,INDEX(IF(UPPER(RIGHT(F34,1))=Low,UnitCostLow, IF(UPPER(RIGHT(F34,1))=High,UnitCostHigh,UnitCostSpecified)),MATCH(UPPER(LEFT(F34,LEN(F34)-1)),CostCode,0)))</f>
        <v>65</v>
      </c>
      <c r="H34" s="3">
        <f t="shared" si="11"/>
        <v>0</v>
      </c>
      <c r="I34" s="41"/>
      <c r="J34" s="3">
        <f>H34*I34</f>
        <v>0</v>
      </c>
      <c r="K34" s="39">
        <f t="shared" si="13"/>
        <v>0</v>
      </c>
      <c r="Q34" s="6"/>
      <c r="R34" s="6"/>
      <c r="S34" s="6"/>
      <c r="T34" s="6"/>
      <c r="Z34" s="6"/>
      <c r="AA34" s="6"/>
      <c r="AB34" s="6"/>
      <c r="AC34" s="6"/>
      <c r="AD34" s="6"/>
      <c r="AE34" s="6"/>
      <c r="AF34" s="6"/>
      <c r="AG34" s="6"/>
      <c r="AH34" s="6"/>
      <c r="AK34" s="6"/>
      <c r="AL34" s="6"/>
      <c r="AM34" s="6"/>
      <c r="AN34" s="6"/>
      <c r="AU34" s="6"/>
      <c r="AV34" s="6"/>
      <c r="AW34" s="6"/>
      <c r="AX34" s="6"/>
    </row>
    <row r="35" spans="2:50" ht="15" hidden="1" customHeight="1">
      <c r="B35" s="4" t="s">
        <v>472</v>
      </c>
      <c r="C35" s="4"/>
      <c r="D35" s="14" t="s">
        <v>39</v>
      </c>
      <c r="F35" s="4" t="s">
        <v>881</v>
      </c>
      <c r="G35" s="110">
        <f t="shared" si="26"/>
        <v>45</v>
      </c>
      <c r="H35" s="3">
        <f t="shared" si="11"/>
        <v>0</v>
      </c>
      <c r="I35" s="41"/>
      <c r="J35" s="3">
        <f t="shared" si="12"/>
        <v>0</v>
      </c>
      <c r="K35" s="39">
        <f t="shared" si="13"/>
        <v>0</v>
      </c>
      <c r="Q35" s="6"/>
      <c r="R35" s="6"/>
      <c r="S35" s="6"/>
      <c r="T35" s="6"/>
      <c r="Z35" s="6"/>
      <c r="AA35" s="6"/>
      <c r="AB35" s="6"/>
      <c r="AC35" s="6"/>
      <c r="AD35" s="6"/>
      <c r="AE35" s="6"/>
      <c r="AF35" s="6"/>
      <c r="AG35" s="6"/>
      <c r="AH35" s="6"/>
      <c r="AK35" s="6"/>
      <c r="AL35" s="6"/>
      <c r="AM35" s="6"/>
      <c r="AN35" s="6"/>
      <c r="AU35" s="6"/>
      <c r="AV35" s="6"/>
      <c r="AW35" s="6"/>
      <c r="AX35" s="6"/>
    </row>
    <row r="36" spans="2:50" ht="15" hidden="1" customHeight="1">
      <c r="B36" s="4" t="s">
        <v>473</v>
      </c>
      <c r="C36" s="4"/>
      <c r="D36" s="14" t="s">
        <v>39</v>
      </c>
      <c r="F36" s="4" t="e">
        <f>NA()</f>
        <v>#N/A</v>
      </c>
      <c r="G36" s="110">
        <f t="shared" si="26"/>
        <v>0</v>
      </c>
      <c r="H36" s="3">
        <f t="shared" si="11"/>
        <v>0</v>
      </c>
      <c r="I36" s="38"/>
      <c r="J36" s="3">
        <f t="shared" si="12"/>
        <v>0</v>
      </c>
      <c r="K36" s="39">
        <f t="shared" si="13"/>
        <v>0</v>
      </c>
      <c r="Q36" s="6"/>
      <c r="R36" s="6"/>
      <c r="S36" s="6"/>
      <c r="T36" s="6"/>
      <c r="Z36" s="6"/>
      <c r="AA36" s="6"/>
      <c r="AB36" s="6"/>
      <c r="AC36" s="6"/>
      <c r="AD36" s="6"/>
      <c r="AE36" s="6"/>
      <c r="AF36" s="6"/>
      <c r="AG36" s="6"/>
      <c r="AH36" s="6"/>
      <c r="AK36" s="6"/>
      <c r="AL36" s="6"/>
      <c r="AM36" s="6"/>
      <c r="AN36" s="6"/>
      <c r="AU36" s="6"/>
      <c r="AV36" s="6"/>
      <c r="AW36" s="6"/>
      <c r="AX36" s="6"/>
    </row>
    <row r="37" spans="2:50" ht="15" hidden="1" customHeight="1">
      <c r="B37" s="4" t="s">
        <v>474</v>
      </c>
      <c r="C37" s="4"/>
      <c r="D37" s="14" t="s">
        <v>39</v>
      </c>
      <c r="F37" s="4" t="e">
        <f>NA()</f>
        <v>#N/A</v>
      </c>
      <c r="G37" s="110">
        <f t="shared" si="26"/>
        <v>0</v>
      </c>
      <c r="H37" s="3">
        <f t="shared" si="11"/>
        <v>0</v>
      </c>
      <c r="I37" s="38"/>
      <c r="J37" s="3">
        <f t="shared" si="12"/>
        <v>0</v>
      </c>
      <c r="K37" s="39">
        <f t="shared" si="13"/>
        <v>0</v>
      </c>
      <c r="Q37" s="6"/>
      <c r="R37" s="6"/>
      <c r="S37" s="6"/>
      <c r="T37" s="6"/>
      <c r="Z37" s="6"/>
      <c r="AA37" s="6"/>
      <c r="AB37" s="6"/>
      <c r="AC37" s="6"/>
      <c r="AD37" s="6"/>
      <c r="AE37" s="6"/>
      <c r="AF37" s="6"/>
      <c r="AG37" s="6"/>
      <c r="AH37" s="6"/>
      <c r="AK37" s="6"/>
      <c r="AL37" s="6"/>
      <c r="AM37" s="6"/>
      <c r="AN37" s="6"/>
      <c r="AU37" s="6"/>
      <c r="AV37" s="6"/>
      <c r="AW37" s="6"/>
      <c r="AX37" s="6"/>
    </row>
    <row r="38" spans="2:50" ht="15" hidden="1" customHeight="1">
      <c r="B38" s="4" t="s">
        <v>324</v>
      </c>
      <c r="C38" s="4"/>
      <c r="D38" s="14" t="s">
        <v>265</v>
      </c>
      <c r="F38" s="4" t="e">
        <f>NA()</f>
        <v>#N/A</v>
      </c>
      <c r="G38" s="110">
        <f>IF(ISNA(F38),0,INDEX(IF(UPPER(RIGHT(F38,1))=Low,UnitCostLow, IF(UPPER(RIGHT(F38,1))=High,UnitCostHigh,UnitCostSpecified)),MATCH(UPPER(LEFT(F38,LEN(F38)-1)),CostCode,0)))</f>
        <v>0</v>
      </c>
      <c r="H38" s="3">
        <f t="shared" si="11"/>
        <v>0</v>
      </c>
      <c r="I38" s="38"/>
      <c r="J38" s="3">
        <f t="shared" si="12"/>
        <v>0</v>
      </c>
      <c r="K38" s="39">
        <f t="shared" si="13"/>
        <v>0</v>
      </c>
      <c r="Q38" s="6"/>
      <c r="R38" s="6"/>
      <c r="S38" s="6"/>
      <c r="T38" s="6"/>
      <c r="Z38" s="6"/>
      <c r="AA38" s="6"/>
      <c r="AB38" s="6"/>
      <c r="AC38" s="6"/>
      <c r="AD38" s="6"/>
      <c r="AE38" s="6"/>
      <c r="AF38" s="6"/>
      <c r="AG38" s="6"/>
      <c r="AH38" s="6"/>
      <c r="AK38" s="6"/>
      <c r="AL38" s="6"/>
      <c r="AM38" s="6"/>
      <c r="AN38" s="6"/>
      <c r="AU38" s="6"/>
      <c r="AV38" s="6"/>
      <c r="AW38" s="6"/>
      <c r="AX38" s="6"/>
    </row>
    <row r="39" spans="2:50" ht="15" hidden="1" customHeight="1">
      <c r="B39" s="4" t="s">
        <v>325</v>
      </c>
      <c r="C39" s="4"/>
      <c r="D39" s="14" t="s">
        <v>265</v>
      </c>
      <c r="F39" s="4" t="e">
        <f>NA()</f>
        <v>#N/A</v>
      </c>
      <c r="G39" s="110">
        <f>IF(ISNA(F39),0,INDEX(IF(UPPER(RIGHT(F39,1))=Low,UnitCostLow, IF(UPPER(RIGHT(F39,1))=High,UnitCostHigh,UnitCostSpecified)),MATCH(UPPER(LEFT(F39,LEN(F39)-1)),CostCode,0)))</f>
        <v>0</v>
      </c>
      <c r="H39" s="3">
        <f t="shared" si="11"/>
        <v>0</v>
      </c>
      <c r="I39" s="38"/>
      <c r="J39" s="3">
        <f t="shared" si="12"/>
        <v>0</v>
      </c>
      <c r="K39" s="39">
        <f t="shared" si="13"/>
        <v>0</v>
      </c>
      <c r="Q39" s="6"/>
      <c r="R39" s="6"/>
      <c r="S39" s="6"/>
      <c r="T39" s="6"/>
      <c r="Z39" s="6"/>
      <c r="AA39" s="6"/>
      <c r="AB39" s="6"/>
      <c r="AC39" s="6"/>
      <c r="AD39" s="6"/>
      <c r="AE39" s="6"/>
      <c r="AF39" s="6"/>
      <c r="AG39" s="6"/>
      <c r="AH39" s="6"/>
      <c r="AK39" s="6"/>
      <c r="AL39" s="6"/>
      <c r="AM39" s="6"/>
      <c r="AN39" s="6"/>
      <c r="AU39" s="6"/>
      <c r="AV39" s="6"/>
      <c r="AW39" s="6"/>
      <c r="AX39" s="6"/>
    </row>
    <row r="40" spans="2:50" ht="15" hidden="1" customHeight="1">
      <c r="B40" s="4" t="s">
        <v>826</v>
      </c>
      <c r="C40" s="4"/>
      <c r="D40" s="14" t="s">
        <v>39</v>
      </c>
      <c r="F40" s="4" t="s">
        <v>862</v>
      </c>
      <c r="G40" s="110">
        <f t="shared" ref="G40:G45" si="27">IF(ISNA(F40),0,INDEX(IF(UPPER(RIGHT(F40,1))=Low,UnitCostLow, IF(UPPER(RIGHT(F40,1))=High,UnitCostHigh,UnitCostSpecified)),MATCH(UPPER(LEFT(F40,LEN(F40)-1)),CostCode,0)))</f>
        <v>6</v>
      </c>
      <c r="H40" s="3">
        <f>G40*E40</f>
        <v>0</v>
      </c>
      <c r="I40" s="41"/>
      <c r="J40" s="3">
        <f>H40*I40</f>
        <v>0</v>
      </c>
      <c r="K40" s="42">
        <f t="shared" si="13"/>
        <v>0</v>
      </c>
      <c r="Q40" s="6"/>
      <c r="R40" s="6"/>
      <c r="S40" s="6"/>
      <c r="T40" s="6"/>
      <c r="Z40" s="6"/>
      <c r="AA40" s="6"/>
      <c r="AB40" s="6"/>
      <c r="AC40" s="6"/>
      <c r="AD40" s="6"/>
      <c r="AE40" s="6"/>
      <c r="AF40" s="6"/>
      <c r="AG40" s="6"/>
      <c r="AH40" s="6"/>
      <c r="AK40" s="6"/>
      <c r="AL40" s="6"/>
      <c r="AM40" s="6"/>
      <c r="AN40" s="6"/>
      <c r="AU40" s="6"/>
      <c r="AV40" s="6"/>
      <c r="AW40" s="6"/>
      <c r="AX40" s="6"/>
    </row>
    <row r="41" spans="2:50" ht="15" hidden="1" customHeight="1">
      <c r="B41" s="4" t="s">
        <v>382</v>
      </c>
      <c r="C41" s="4"/>
      <c r="D41" s="14" t="s">
        <v>239</v>
      </c>
      <c r="F41" s="4" t="s">
        <v>881</v>
      </c>
      <c r="G41" s="110">
        <f t="shared" si="27"/>
        <v>45</v>
      </c>
      <c r="H41" s="3">
        <f t="shared" si="11"/>
        <v>0</v>
      </c>
      <c r="I41" s="38"/>
      <c r="J41" s="3">
        <f t="shared" si="12"/>
        <v>0</v>
      </c>
      <c r="K41" s="39">
        <f t="shared" si="13"/>
        <v>0</v>
      </c>
      <c r="Q41" s="6"/>
      <c r="R41" s="6"/>
      <c r="S41" s="6"/>
      <c r="T41" s="6"/>
      <c r="Z41" s="6"/>
      <c r="AA41" s="6"/>
      <c r="AB41" s="6"/>
      <c r="AC41" s="6"/>
      <c r="AD41" s="6"/>
      <c r="AE41" s="6"/>
      <c r="AF41" s="6"/>
      <c r="AG41" s="6"/>
      <c r="AH41" s="6"/>
      <c r="AK41" s="6"/>
      <c r="AL41" s="6"/>
      <c r="AM41" s="6"/>
      <c r="AN41" s="6"/>
      <c r="AU41" s="6"/>
      <c r="AV41" s="6"/>
      <c r="AW41" s="6"/>
      <c r="AX41" s="6"/>
    </row>
    <row r="42" spans="2:50" ht="15" hidden="1" customHeight="1">
      <c r="B42" s="4" t="s">
        <v>877</v>
      </c>
      <c r="C42" s="4"/>
      <c r="D42" s="14" t="s">
        <v>39</v>
      </c>
      <c r="F42" s="4" t="s">
        <v>881</v>
      </c>
      <c r="G42" s="110">
        <f t="shared" si="27"/>
        <v>45</v>
      </c>
      <c r="H42" s="3">
        <f>G42*E42</f>
        <v>0</v>
      </c>
      <c r="I42" s="38"/>
      <c r="J42" s="3">
        <f>H42*I42</f>
        <v>0</v>
      </c>
      <c r="K42" s="39">
        <f t="shared" si="13"/>
        <v>0</v>
      </c>
      <c r="Q42" s="6"/>
      <c r="R42" s="6"/>
      <c r="S42" s="6"/>
      <c r="T42" s="6"/>
      <c r="Z42" s="6"/>
      <c r="AA42" s="6"/>
      <c r="AB42" s="6"/>
      <c r="AC42" s="6"/>
      <c r="AD42" s="6"/>
      <c r="AE42" s="6"/>
      <c r="AF42" s="6"/>
      <c r="AG42" s="6"/>
      <c r="AH42" s="6"/>
      <c r="AK42" s="6"/>
      <c r="AL42" s="6"/>
      <c r="AM42" s="6"/>
      <c r="AN42" s="6"/>
      <c r="AU42" s="6"/>
      <c r="AV42" s="6"/>
      <c r="AW42" s="6"/>
      <c r="AX42" s="6"/>
    </row>
    <row r="43" spans="2:50" ht="15" hidden="1" customHeight="1">
      <c r="B43" s="4" t="s">
        <v>878</v>
      </c>
      <c r="C43" s="4"/>
      <c r="D43" s="14" t="s">
        <v>39</v>
      </c>
      <c r="F43" s="4" t="s">
        <v>881</v>
      </c>
      <c r="G43" s="110">
        <f t="shared" si="27"/>
        <v>45</v>
      </c>
      <c r="H43" s="3">
        <f>G43*E43</f>
        <v>0</v>
      </c>
      <c r="I43" s="38"/>
      <c r="J43" s="3">
        <f>H43*I43</f>
        <v>0</v>
      </c>
      <c r="K43" s="39">
        <f t="shared" si="13"/>
        <v>0</v>
      </c>
      <c r="Q43" s="6"/>
      <c r="R43" s="6"/>
      <c r="S43" s="6"/>
      <c r="T43" s="6"/>
      <c r="Z43" s="6"/>
      <c r="AA43" s="6"/>
      <c r="AB43" s="6"/>
      <c r="AC43" s="6"/>
      <c r="AD43" s="6"/>
      <c r="AE43" s="6"/>
      <c r="AF43" s="6"/>
      <c r="AG43" s="6"/>
      <c r="AH43" s="6"/>
      <c r="AK43" s="6"/>
      <c r="AL43" s="6"/>
      <c r="AM43" s="6"/>
      <c r="AN43" s="6"/>
      <c r="AU43" s="6"/>
      <c r="AV43" s="6"/>
      <c r="AW43" s="6"/>
      <c r="AX43" s="6"/>
    </row>
    <row r="44" spans="2:50" ht="15" hidden="1" customHeight="1">
      <c r="B44" s="4" t="s">
        <v>879</v>
      </c>
      <c r="C44" s="4"/>
      <c r="D44" s="14" t="s">
        <v>39</v>
      </c>
      <c r="F44" s="4" t="s">
        <v>881</v>
      </c>
      <c r="G44" s="110">
        <f t="shared" si="27"/>
        <v>45</v>
      </c>
      <c r="H44" s="3">
        <f>G44*E44</f>
        <v>0</v>
      </c>
      <c r="I44" s="38"/>
      <c r="J44" s="3">
        <f>H44*I44</f>
        <v>0</v>
      </c>
      <c r="K44" s="39">
        <f t="shared" si="13"/>
        <v>0</v>
      </c>
      <c r="Q44" s="6"/>
      <c r="R44" s="6"/>
      <c r="S44" s="6"/>
      <c r="T44" s="6"/>
      <c r="Z44" s="6"/>
      <c r="AA44" s="6"/>
      <c r="AB44" s="6"/>
      <c r="AC44" s="6"/>
      <c r="AD44" s="6"/>
      <c r="AE44" s="6"/>
      <c r="AF44" s="6"/>
      <c r="AG44" s="6"/>
      <c r="AH44" s="6"/>
      <c r="AK44" s="6"/>
      <c r="AL44" s="6"/>
      <c r="AM44" s="6"/>
      <c r="AN44" s="6"/>
      <c r="AU44" s="6"/>
      <c r="AV44" s="6"/>
      <c r="AW44" s="6"/>
      <c r="AX44" s="6"/>
    </row>
    <row r="45" spans="2:50" ht="15" hidden="1" customHeight="1">
      <c r="B45" s="4" t="s">
        <v>880</v>
      </c>
      <c r="C45" s="4"/>
      <c r="D45" s="14" t="s">
        <v>39</v>
      </c>
      <c r="F45" s="4" t="s">
        <v>862</v>
      </c>
      <c r="G45" s="110">
        <f t="shared" si="27"/>
        <v>6</v>
      </c>
      <c r="H45" s="3">
        <f>G45*E45</f>
        <v>0</v>
      </c>
      <c r="I45" s="38"/>
      <c r="J45" s="3">
        <f>H45*I45</f>
        <v>0</v>
      </c>
      <c r="K45" s="39">
        <f t="shared" si="13"/>
        <v>0</v>
      </c>
      <c r="Q45" s="6"/>
      <c r="R45" s="6"/>
      <c r="S45" s="6"/>
      <c r="T45" s="6"/>
      <c r="Z45" s="6"/>
      <c r="AA45" s="6"/>
      <c r="AB45" s="6"/>
      <c r="AC45" s="6"/>
      <c r="AD45" s="6"/>
      <c r="AE45" s="6"/>
      <c r="AF45" s="6"/>
      <c r="AG45" s="6"/>
      <c r="AH45" s="6"/>
      <c r="AK45" s="6"/>
      <c r="AL45" s="6"/>
      <c r="AM45" s="6"/>
      <c r="AN45" s="6"/>
      <c r="AU45" s="6"/>
      <c r="AV45" s="6"/>
      <c r="AW45" s="6"/>
      <c r="AX45" s="6"/>
    </row>
    <row r="46" spans="2:50" ht="15" hidden="1" customHeight="1">
      <c r="B46" s="4" t="s">
        <v>847</v>
      </c>
      <c r="C46" s="4"/>
      <c r="D46" s="14" t="s">
        <v>39</v>
      </c>
      <c r="F46" s="4" t="s">
        <v>863</v>
      </c>
      <c r="G46" s="110">
        <v>12.63</v>
      </c>
      <c r="H46" s="3">
        <f t="shared" si="11"/>
        <v>0</v>
      </c>
      <c r="I46" s="41"/>
      <c r="J46" s="3">
        <f t="shared" si="12"/>
        <v>0</v>
      </c>
      <c r="K46" s="42">
        <f t="shared" si="13"/>
        <v>0</v>
      </c>
      <c r="Q46" s="6"/>
      <c r="R46" s="6"/>
      <c r="S46" s="6"/>
      <c r="T46" s="6"/>
      <c r="Z46" s="6"/>
      <c r="AA46" s="6"/>
      <c r="AB46" s="6"/>
      <c r="AC46" s="6"/>
      <c r="AD46" s="6"/>
      <c r="AE46" s="6"/>
      <c r="AF46" s="6"/>
      <c r="AG46" s="6"/>
      <c r="AH46" s="6"/>
      <c r="AK46" s="6"/>
      <c r="AL46" s="6"/>
      <c r="AM46" s="6"/>
      <c r="AN46" s="6"/>
      <c r="AU46" s="6"/>
      <c r="AV46" s="6"/>
      <c r="AW46" s="6"/>
      <c r="AX46" s="6"/>
    </row>
    <row r="47" spans="2:50" ht="15" customHeight="1">
      <c r="B47" s="58" t="s">
        <v>982</v>
      </c>
      <c r="C47" s="58"/>
      <c r="D47" s="59"/>
      <c r="E47" s="58"/>
      <c r="F47" s="58"/>
      <c r="G47" s="112"/>
      <c r="H47" s="61"/>
      <c r="I47" s="63"/>
      <c r="J47" s="61"/>
      <c r="K47" s="64"/>
      <c r="Q47" s="6"/>
      <c r="R47" s="6"/>
      <c r="S47" s="6"/>
      <c r="T47" s="6"/>
      <c r="Z47" s="6"/>
      <c r="AA47" s="6"/>
      <c r="AB47" s="6"/>
      <c r="AC47" s="6"/>
      <c r="AD47" s="6"/>
      <c r="AE47" s="6"/>
      <c r="AF47" s="6"/>
      <c r="AG47" s="6"/>
      <c r="AH47" s="6"/>
      <c r="AK47" s="6"/>
      <c r="AL47" s="6"/>
      <c r="AM47" s="6"/>
      <c r="AN47" s="6"/>
      <c r="AU47" s="6"/>
      <c r="AV47" s="6"/>
      <c r="AW47" s="6"/>
      <c r="AX47" s="6"/>
    </row>
    <row r="48" spans="2:50" s="19" customFormat="1" ht="44.4" customHeight="1">
      <c r="B48" s="18" t="s">
        <v>974</v>
      </c>
      <c r="C48" s="442" t="s">
        <v>995</v>
      </c>
      <c r="D48" s="326" t="s">
        <v>39</v>
      </c>
      <c r="E48" s="18">
        <v>1171</v>
      </c>
      <c r="F48" s="18" t="s">
        <v>1353</v>
      </c>
      <c r="G48" s="609">
        <f>IF(ISNA(F48),0,INDEX(IF(UPPER(RIGHT(F48,1))=Low,UnitCostLow, IF(UPPER(RIGHT(F48,1))=High,UnitCostHigh,UnitCostSpecified)),MATCH(UPPER(LEFT(F48,LEN(F48)-1)),CostCode,0)))</f>
        <v>131</v>
      </c>
      <c r="H48" s="327">
        <f t="shared" ref="H48:H51" si="28">G48*E48</f>
        <v>153401</v>
      </c>
      <c r="I48" s="331">
        <v>0.85</v>
      </c>
      <c r="J48" s="327">
        <f t="shared" ref="J48:J51" si="29">H48*I48</f>
        <v>130390.84999999999</v>
      </c>
      <c r="K48" s="329">
        <f t="shared" ref="K48:K51" si="30">+H48*(1-I48)</f>
        <v>23010.150000000005</v>
      </c>
    </row>
    <row r="49" spans="2:50" s="19" customFormat="1" ht="42" customHeight="1">
      <c r="B49" s="18" t="s">
        <v>976</v>
      </c>
      <c r="C49" s="450"/>
      <c r="D49" s="326" t="s">
        <v>39</v>
      </c>
      <c r="E49" s="18">
        <v>3194</v>
      </c>
      <c r="F49" s="18" t="s">
        <v>1354</v>
      </c>
      <c r="G49" s="609">
        <f>IF(ISNA(F49),0,INDEX(IF(UPPER(RIGHT(F49,1))=Low,UnitCostLow, IF(UPPER(RIGHT(F49,1))=High,UnitCostHigh,UnitCostSpecified)),MATCH(UPPER(LEFT(F49,LEN(F49)-1)),CostCode,0)))</f>
        <v>131</v>
      </c>
      <c r="H49" s="327">
        <f t="shared" si="28"/>
        <v>418414</v>
      </c>
      <c r="I49" s="331">
        <v>1</v>
      </c>
      <c r="J49" s="327">
        <f t="shared" si="29"/>
        <v>418414</v>
      </c>
      <c r="K49" s="329">
        <f t="shared" si="30"/>
        <v>0</v>
      </c>
    </row>
    <row r="50" spans="2:50" s="19" customFormat="1" ht="42" customHeight="1">
      <c r="B50" s="18" t="s">
        <v>978</v>
      </c>
      <c r="C50" s="442" t="s">
        <v>1215</v>
      </c>
      <c r="D50" s="326" t="s">
        <v>39</v>
      </c>
      <c r="E50" s="357">
        <f>2131+2046</f>
        <v>4177</v>
      </c>
      <c r="F50" s="18" t="s">
        <v>1355</v>
      </c>
      <c r="G50" s="609">
        <f>IF(ISNA(F50),0,INDEX(IF(UPPER(RIGHT(F50,1))=Low,UnitCostLow, IF(UPPER(RIGHT(F50,1))=High,UnitCostHigh,UnitCostSpecified)),MATCH(UPPER(LEFT(F50,LEN(F50)-1)),CostCode,0)))</f>
        <v>136</v>
      </c>
      <c r="H50" s="327">
        <f t="shared" ref="H50" si="31">G50*E50</f>
        <v>568072</v>
      </c>
      <c r="I50" s="331">
        <v>1</v>
      </c>
      <c r="J50" s="327">
        <f t="shared" ref="J50" si="32">H50*I50</f>
        <v>568072</v>
      </c>
      <c r="K50" s="329">
        <f t="shared" ref="K50" si="33">+H50*(1-I50)</f>
        <v>0</v>
      </c>
    </row>
    <row r="51" spans="2:50" s="19" customFormat="1" ht="43.35" customHeight="1">
      <c r="B51" s="18" t="s">
        <v>979</v>
      </c>
      <c r="C51" s="450"/>
      <c r="D51" s="326" t="s">
        <v>39</v>
      </c>
      <c r="E51" s="18">
        <v>134</v>
      </c>
      <c r="F51" s="18" t="s">
        <v>1356</v>
      </c>
      <c r="G51" s="609">
        <f>IF(ISNA(F51),0,INDEX(IF(UPPER(RIGHT(F51,1))=Low,UnitCostLow, IF(UPPER(RIGHT(F51,1))=High,UnitCostHigh,UnitCostSpecified)),MATCH(UPPER(LEFT(F51,LEN(F51)-1)),CostCode,0)))</f>
        <v>131</v>
      </c>
      <c r="H51" s="327">
        <f t="shared" si="28"/>
        <v>17554</v>
      </c>
      <c r="I51" s="331">
        <v>1</v>
      </c>
      <c r="J51" s="327">
        <f t="shared" si="29"/>
        <v>17554</v>
      </c>
      <c r="K51" s="329">
        <f t="shared" si="30"/>
        <v>0</v>
      </c>
    </row>
    <row r="52" spans="2:50" ht="15" customHeight="1">
      <c r="B52" s="58" t="s">
        <v>988</v>
      </c>
      <c r="C52" s="58"/>
      <c r="D52" s="59"/>
      <c r="E52" s="58"/>
      <c r="F52" s="58"/>
      <c r="G52" s="112"/>
      <c r="H52" s="61"/>
      <c r="I52" s="65"/>
      <c r="J52" s="61"/>
      <c r="K52" s="66"/>
      <c r="Q52" s="6"/>
      <c r="R52" s="6"/>
      <c r="S52" s="6"/>
      <c r="T52" s="6"/>
      <c r="Z52" s="6"/>
      <c r="AA52" s="6"/>
      <c r="AB52" s="6"/>
      <c r="AC52" s="6"/>
      <c r="AD52" s="6"/>
      <c r="AE52" s="6"/>
      <c r="AF52" s="6"/>
      <c r="AG52" s="6"/>
      <c r="AH52" s="6"/>
      <c r="AK52" s="6"/>
      <c r="AL52" s="6"/>
      <c r="AM52" s="6"/>
      <c r="AN52" s="6"/>
      <c r="AU52" s="6"/>
      <c r="AV52" s="6"/>
      <c r="AW52" s="6"/>
      <c r="AX52" s="6"/>
    </row>
    <row r="53" spans="2:50" s="19" customFormat="1" ht="29.4" customHeight="1">
      <c r="B53" s="18" t="s">
        <v>989</v>
      </c>
      <c r="C53" s="441" t="s">
        <v>1022</v>
      </c>
      <c r="D53" s="326" t="s">
        <v>39</v>
      </c>
      <c r="E53" s="18">
        <v>3513</v>
      </c>
      <c r="F53" s="18" t="s">
        <v>1358</v>
      </c>
      <c r="G53" s="609">
        <f>IF(ISNA(F53),0,INDEX(IF(UPPER(RIGHT(F53,1))=Low,UnitCostLow, IF(UPPER(RIGHT(F53,1))=High,UnitCostHigh,UnitCostSpecified)),MATCH(UPPER(LEFT(F53,LEN(F53)-1)),CostCode,0)))</f>
        <v>35.06</v>
      </c>
      <c r="H53" s="327">
        <f t="shared" ref="H53:H55" si="34">G53*E53</f>
        <v>123165.78000000001</v>
      </c>
      <c r="I53" s="331">
        <v>1</v>
      </c>
      <c r="J53" s="327">
        <f t="shared" ref="J53:J55" si="35">H53*I53</f>
        <v>123165.78000000001</v>
      </c>
      <c r="K53" s="329">
        <f t="shared" ref="K53:K55" si="36">+H53*(1-I53)</f>
        <v>0</v>
      </c>
    </row>
    <row r="54" spans="2:50" ht="66">
      <c r="B54" s="4" t="s">
        <v>990</v>
      </c>
      <c r="C54" s="298" t="s">
        <v>1216</v>
      </c>
      <c r="D54" s="14" t="s">
        <v>39</v>
      </c>
      <c r="E54" s="52">
        <f>1766+10046</f>
        <v>11812</v>
      </c>
      <c r="F54" s="4" t="s">
        <v>1359</v>
      </c>
      <c r="G54" s="609">
        <f>IF(ISNA(F54),0,INDEX(IF(UPPER(RIGHT(F54,1))=Low,UnitCostLow, IF(UPPER(RIGHT(F54,1))=High,UnitCostHigh,UnitCostSpecified)),MATCH(UPPER(LEFT(F54,LEN(F54)-1)),CostCode,0)))</f>
        <v>34.979999999999997</v>
      </c>
      <c r="H54" s="3">
        <f t="shared" si="34"/>
        <v>413183.75999999995</v>
      </c>
      <c r="I54" s="41">
        <v>1</v>
      </c>
      <c r="J54" s="3">
        <f t="shared" si="35"/>
        <v>413183.75999999995</v>
      </c>
      <c r="K54" s="39">
        <f t="shared" si="36"/>
        <v>0</v>
      </c>
      <c r="Q54" s="6"/>
      <c r="R54" s="6"/>
      <c r="S54" s="6"/>
      <c r="T54" s="6"/>
      <c r="Z54" s="6"/>
      <c r="AA54" s="6"/>
      <c r="AB54" s="6"/>
      <c r="AC54" s="6"/>
      <c r="AD54" s="6"/>
      <c r="AE54" s="6"/>
      <c r="AF54" s="6"/>
      <c r="AG54" s="6"/>
      <c r="AH54" s="6"/>
      <c r="AK54" s="6"/>
      <c r="AL54" s="6"/>
      <c r="AM54" s="6"/>
      <c r="AN54" s="6"/>
      <c r="AU54" s="6"/>
      <c r="AV54" s="6"/>
      <c r="AW54" s="6"/>
      <c r="AX54" s="6"/>
    </row>
    <row r="55" spans="2:50" s="19" customFormat="1" ht="28.95" customHeight="1">
      <c r="B55" s="18" t="s">
        <v>991</v>
      </c>
      <c r="C55" s="325" t="s">
        <v>992</v>
      </c>
      <c r="D55" s="326" t="s">
        <v>39</v>
      </c>
      <c r="E55" s="18">
        <v>732</v>
      </c>
      <c r="F55" s="18" t="s">
        <v>1360</v>
      </c>
      <c r="G55" s="609">
        <f>IF(ISNA(F55),0,INDEX(IF(UPPER(RIGHT(F55,1))=Low,UnitCostLow, IF(UPPER(RIGHT(F55,1))=High,UnitCostHigh,UnitCostSpecified)),MATCH(UPPER(LEFT(F55,LEN(F55)-1)),CostCode,0)))</f>
        <v>18.940000000000001</v>
      </c>
      <c r="H55" s="327">
        <f t="shared" si="34"/>
        <v>13864.080000000002</v>
      </c>
      <c r="I55" s="331">
        <v>1</v>
      </c>
      <c r="J55" s="327">
        <f t="shared" si="35"/>
        <v>13864.080000000002</v>
      </c>
      <c r="K55" s="329">
        <f t="shared" si="36"/>
        <v>0</v>
      </c>
    </row>
    <row r="56" spans="2:50" ht="15" customHeight="1">
      <c r="B56" s="58" t="s">
        <v>997</v>
      </c>
      <c r="C56" s="58"/>
      <c r="D56" s="59"/>
      <c r="E56" s="58"/>
      <c r="F56" s="58"/>
      <c r="G56" s="112"/>
      <c r="H56" s="61"/>
      <c r="I56" s="65"/>
      <c r="J56" s="61"/>
      <c r="K56" s="66"/>
      <c r="Q56" s="6"/>
      <c r="R56" s="6"/>
      <c r="S56" s="6"/>
      <c r="T56" s="6"/>
      <c r="Z56" s="6"/>
      <c r="AA56" s="6"/>
      <c r="AB56" s="6"/>
      <c r="AC56" s="6"/>
      <c r="AD56" s="6"/>
      <c r="AE56" s="6"/>
      <c r="AF56" s="6"/>
      <c r="AG56" s="6"/>
      <c r="AH56" s="6"/>
      <c r="AK56" s="6"/>
      <c r="AL56" s="6"/>
      <c r="AM56" s="6"/>
      <c r="AN56" s="6"/>
      <c r="AU56" s="6"/>
      <c r="AV56" s="6"/>
      <c r="AW56" s="6"/>
      <c r="AX56" s="6"/>
    </row>
    <row r="57" spans="2:50" ht="118.8">
      <c r="B57" s="777" t="s">
        <v>999</v>
      </c>
      <c r="C57" s="298" t="s">
        <v>1217</v>
      </c>
      <c r="D57" s="13" t="s">
        <v>39</v>
      </c>
      <c r="E57" s="52">
        <f>312921+389730</f>
        <v>702651</v>
      </c>
      <c r="F57" s="18" t="s">
        <v>1361</v>
      </c>
      <c r="G57" s="609">
        <f t="shared" ref="G57:G63" si="37">IF(ISNA(F57),0,INDEX(IF(UPPER(RIGHT(F57,1))=Low,UnitCostLow, IF(UPPER(RIGHT(F57,1))=High,UnitCostHigh,UnitCostSpecified)),MATCH(UPPER(LEFT(F57,LEN(F57)-1)),CostCode,0)))</f>
        <v>1.68</v>
      </c>
      <c r="H57" s="3">
        <f t="shared" ref="H57:H61" si="38">G57*E57</f>
        <v>1180453.68</v>
      </c>
      <c r="I57" s="41">
        <v>1</v>
      </c>
      <c r="J57" s="3">
        <f t="shared" si="12"/>
        <v>1180453.68</v>
      </c>
      <c r="K57" s="42">
        <f t="shared" ref="K57:K74" si="39">+H57*(1-I57)</f>
        <v>0</v>
      </c>
      <c r="Q57" s="6"/>
      <c r="R57" s="6"/>
      <c r="S57" s="6"/>
      <c r="T57" s="6"/>
      <c r="Z57" s="6"/>
      <c r="AA57" s="6"/>
      <c r="AB57" s="6"/>
      <c r="AC57" s="6"/>
      <c r="AD57" s="6"/>
      <c r="AE57" s="6"/>
      <c r="AF57" s="6"/>
      <c r="AG57" s="6"/>
      <c r="AH57" s="6"/>
      <c r="AK57" s="6"/>
      <c r="AL57" s="6"/>
      <c r="AM57" s="6"/>
      <c r="AN57" s="6"/>
      <c r="AU57" s="6"/>
      <c r="AV57" s="6"/>
      <c r="AW57" s="6"/>
      <c r="AX57" s="6"/>
    </row>
    <row r="58" spans="2:50">
      <c r="B58" s="777"/>
      <c r="C58" s="18" t="s">
        <v>1253</v>
      </c>
      <c r="D58" s="13" t="s">
        <v>39</v>
      </c>
      <c r="E58" s="52">
        <v>30000</v>
      </c>
      <c r="F58" s="18" t="s">
        <v>1361</v>
      </c>
      <c r="G58" s="609">
        <f t="shared" si="37"/>
        <v>1.68</v>
      </c>
      <c r="H58" s="3">
        <f t="shared" ref="H58" si="40">G58*E58</f>
        <v>50400</v>
      </c>
      <c r="I58" s="41">
        <v>1</v>
      </c>
      <c r="J58" s="3">
        <f t="shared" ref="J58" si="41">H58*I58</f>
        <v>50400</v>
      </c>
      <c r="K58" s="42">
        <f t="shared" ref="K58" si="42">+H58*(1-I58)</f>
        <v>0</v>
      </c>
      <c r="Q58" s="6"/>
      <c r="R58" s="6"/>
      <c r="S58" s="6"/>
      <c r="T58" s="6"/>
      <c r="Z58" s="6"/>
      <c r="AA58" s="6"/>
      <c r="AB58" s="6"/>
      <c r="AC58" s="6"/>
      <c r="AD58" s="6"/>
      <c r="AE58" s="6"/>
      <c r="AF58" s="6"/>
      <c r="AG58" s="6"/>
      <c r="AH58" s="6"/>
      <c r="AK58" s="6"/>
      <c r="AL58" s="6"/>
      <c r="AM58" s="6"/>
      <c r="AN58" s="6"/>
      <c r="AU58" s="6"/>
      <c r="AV58" s="6"/>
      <c r="AW58" s="6"/>
      <c r="AX58" s="6"/>
    </row>
    <row r="59" spans="2:50" ht="15" customHeight="1">
      <c r="B59" s="4" t="s">
        <v>1000</v>
      </c>
      <c r="C59" s="4"/>
      <c r="D59" s="13" t="s">
        <v>39</v>
      </c>
      <c r="E59" s="4">
        <v>14306</v>
      </c>
      <c r="F59" s="18" t="s">
        <v>1361</v>
      </c>
      <c r="G59" s="609">
        <f t="shared" si="37"/>
        <v>1.68</v>
      </c>
      <c r="H59" s="3">
        <f t="shared" si="38"/>
        <v>24034.079999999998</v>
      </c>
      <c r="I59" s="41">
        <v>1</v>
      </c>
      <c r="J59" s="3">
        <f t="shared" si="12"/>
        <v>24034.079999999998</v>
      </c>
      <c r="K59" s="42">
        <f t="shared" si="39"/>
        <v>0</v>
      </c>
      <c r="Q59" s="6"/>
      <c r="R59" s="6"/>
      <c r="S59" s="6"/>
      <c r="T59" s="6"/>
      <c r="Z59" s="6"/>
      <c r="AA59" s="6"/>
      <c r="AB59" s="6"/>
      <c r="AC59" s="6"/>
      <c r="AD59" s="6"/>
      <c r="AE59" s="6"/>
      <c r="AF59" s="6"/>
      <c r="AG59" s="6"/>
      <c r="AH59" s="6"/>
      <c r="AK59" s="6"/>
      <c r="AL59" s="6"/>
      <c r="AM59" s="6"/>
      <c r="AN59" s="6"/>
      <c r="AU59" s="6"/>
      <c r="AV59" s="6"/>
      <c r="AW59" s="6"/>
      <c r="AX59" s="6"/>
    </row>
    <row r="60" spans="2:50" ht="15" customHeight="1">
      <c r="B60" s="4" t="s">
        <v>1001</v>
      </c>
      <c r="C60" s="4"/>
      <c r="D60" s="13" t="s">
        <v>39</v>
      </c>
      <c r="E60" s="4">
        <v>66536</v>
      </c>
      <c r="F60" s="18" t="s">
        <v>1361</v>
      </c>
      <c r="G60" s="609">
        <f t="shared" si="37"/>
        <v>1.68</v>
      </c>
      <c r="H60" s="3">
        <f t="shared" si="38"/>
        <v>111780.48</v>
      </c>
      <c r="I60" s="41">
        <v>1</v>
      </c>
      <c r="J60" s="3">
        <f t="shared" si="12"/>
        <v>111780.48</v>
      </c>
      <c r="K60" s="42">
        <f t="shared" si="39"/>
        <v>0</v>
      </c>
      <c r="Q60" s="6"/>
      <c r="R60" s="6"/>
      <c r="S60" s="6"/>
      <c r="T60" s="6"/>
      <c r="Z60" s="6"/>
      <c r="AA60" s="6"/>
      <c r="AB60" s="6"/>
      <c r="AC60" s="6"/>
      <c r="AD60" s="6"/>
      <c r="AE60" s="6"/>
      <c r="AF60" s="6"/>
      <c r="AG60" s="6"/>
      <c r="AH60" s="6"/>
      <c r="AK60" s="6"/>
      <c r="AL60" s="6"/>
      <c r="AM60" s="6"/>
      <c r="AN60" s="6"/>
      <c r="AU60" s="6"/>
      <c r="AV60" s="6"/>
      <c r="AW60" s="6"/>
      <c r="AX60" s="6"/>
    </row>
    <row r="61" spans="2:50" ht="15" customHeight="1">
      <c r="B61" s="4" t="s">
        <v>1003</v>
      </c>
      <c r="C61" s="4"/>
      <c r="D61" s="13" t="s">
        <v>39</v>
      </c>
      <c r="E61" s="4">
        <v>12149</v>
      </c>
      <c r="F61" s="18" t="s">
        <v>1361</v>
      </c>
      <c r="G61" s="609">
        <f t="shared" si="37"/>
        <v>1.68</v>
      </c>
      <c r="H61" s="3">
        <f t="shared" si="38"/>
        <v>20410.32</v>
      </c>
      <c r="I61" s="41">
        <v>1</v>
      </c>
      <c r="J61" s="3">
        <f t="shared" si="12"/>
        <v>20410.32</v>
      </c>
      <c r="K61" s="42">
        <f t="shared" si="39"/>
        <v>0</v>
      </c>
      <c r="Q61" s="6"/>
      <c r="R61" s="6"/>
      <c r="S61" s="6"/>
      <c r="T61" s="6"/>
      <c r="Z61" s="6"/>
      <c r="AA61" s="6"/>
      <c r="AB61" s="6"/>
      <c r="AC61" s="6"/>
      <c r="AD61" s="6"/>
      <c r="AE61" s="6"/>
      <c r="AF61" s="6"/>
      <c r="AG61" s="6"/>
      <c r="AH61" s="6"/>
      <c r="AK61" s="6"/>
      <c r="AL61" s="6"/>
      <c r="AM61" s="6"/>
      <c r="AN61" s="6"/>
      <c r="AU61" s="6"/>
      <c r="AV61" s="6"/>
      <c r="AW61" s="6"/>
      <c r="AX61" s="6"/>
    </row>
    <row r="62" spans="2:50" s="19" customFormat="1" ht="48" customHeight="1">
      <c r="B62" s="18" t="s">
        <v>1004</v>
      </c>
      <c r="C62" s="442" t="s">
        <v>1410</v>
      </c>
      <c r="D62" s="16" t="s">
        <v>39</v>
      </c>
      <c r="E62" s="18">
        <f>216046+140000</f>
        <v>356046</v>
      </c>
      <c r="F62" s="18" t="s">
        <v>1361</v>
      </c>
      <c r="G62" s="609">
        <f t="shared" si="37"/>
        <v>1.68</v>
      </c>
      <c r="H62" s="327">
        <f>G62*E62</f>
        <v>598157.28</v>
      </c>
      <c r="I62" s="331">
        <v>1</v>
      </c>
      <c r="J62" s="327">
        <f>H62*I62</f>
        <v>598157.28</v>
      </c>
      <c r="K62" s="332">
        <f>+H62*(1-I62)</f>
        <v>0</v>
      </c>
    </row>
    <row r="63" spans="2:50" ht="15" customHeight="1">
      <c r="B63" s="4" t="s">
        <v>1100</v>
      </c>
      <c r="C63" s="593" t="s">
        <v>1421</v>
      </c>
      <c r="D63" s="638" t="s">
        <v>39</v>
      </c>
      <c r="E63" s="596">
        <v>-350</v>
      </c>
      <c r="F63" s="596" t="s">
        <v>1363</v>
      </c>
      <c r="G63" s="667">
        <f t="shared" si="37"/>
        <v>42.15</v>
      </c>
      <c r="H63" s="624">
        <f>G63*E63</f>
        <v>-14752.5</v>
      </c>
      <c r="I63" s="639">
        <v>1</v>
      </c>
      <c r="J63" s="624">
        <f>H63*I63</f>
        <v>-14752.5</v>
      </c>
      <c r="K63" s="643">
        <f>+H63*(1-I63)</f>
        <v>0</v>
      </c>
      <c r="Q63" s="6"/>
      <c r="R63" s="6"/>
      <c r="S63" s="6"/>
      <c r="T63" s="6"/>
      <c r="Z63" s="6"/>
      <c r="AA63" s="6"/>
      <c r="AB63" s="6"/>
      <c r="AC63" s="6"/>
      <c r="AD63" s="6"/>
      <c r="AE63" s="6"/>
      <c r="AF63" s="6"/>
      <c r="AG63" s="6"/>
      <c r="AH63" s="6"/>
      <c r="AK63" s="6"/>
      <c r="AL63" s="6"/>
      <c r="AM63" s="6"/>
      <c r="AN63" s="6"/>
      <c r="AU63" s="6"/>
      <c r="AV63" s="6"/>
      <c r="AW63" s="6"/>
      <c r="AX63" s="6"/>
    </row>
    <row r="64" spans="2:50" ht="15" customHeight="1">
      <c r="B64" s="58" t="s">
        <v>998</v>
      </c>
      <c r="C64" s="58"/>
      <c r="D64" s="59"/>
      <c r="E64" s="58"/>
      <c r="F64" s="58"/>
      <c r="G64" s="112"/>
      <c r="H64" s="61"/>
      <c r="I64" s="65"/>
      <c r="J64" s="61"/>
      <c r="K64" s="66"/>
      <c r="Q64" s="6"/>
      <c r="R64" s="6"/>
      <c r="S64" s="6"/>
      <c r="T64" s="6"/>
      <c r="Z64" s="6"/>
      <c r="AA64" s="6"/>
      <c r="AB64" s="6"/>
      <c r="AC64" s="6"/>
      <c r="AD64" s="6"/>
      <c r="AE64" s="6"/>
      <c r="AF64" s="6"/>
      <c r="AG64" s="6"/>
      <c r="AH64" s="6"/>
      <c r="AK64" s="6"/>
      <c r="AL64" s="6"/>
      <c r="AM64" s="6"/>
      <c r="AN64" s="6"/>
      <c r="AU64" s="6"/>
      <c r="AV64" s="6"/>
      <c r="AW64" s="6"/>
      <c r="AX64" s="6"/>
    </row>
    <row r="65" spans="2:50" ht="15" customHeight="1">
      <c r="B65" s="100" t="s">
        <v>1254</v>
      </c>
      <c r="C65" s="4"/>
      <c r="D65" s="14" t="s">
        <v>39</v>
      </c>
      <c r="E65" s="4">
        <v>15000</v>
      </c>
      <c r="F65" s="4" t="s">
        <v>1362</v>
      </c>
      <c r="G65" s="609">
        <v>4.99</v>
      </c>
      <c r="H65" s="3">
        <f t="shared" ref="H65" si="43">G65*E65</f>
        <v>74850</v>
      </c>
      <c r="I65" s="41">
        <v>1</v>
      </c>
      <c r="J65" s="3">
        <f t="shared" ref="J65" si="44">H65*I65</f>
        <v>74850</v>
      </c>
      <c r="K65" s="42">
        <f t="shared" ref="K65" si="45">+H65*(1-I65)</f>
        <v>0</v>
      </c>
      <c r="Q65" s="6"/>
      <c r="R65" s="6"/>
      <c r="S65" s="6"/>
      <c r="T65" s="6"/>
      <c r="Z65" s="6"/>
      <c r="AA65" s="6"/>
      <c r="AB65" s="6"/>
      <c r="AC65" s="6"/>
      <c r="AD65" s="6"/>
      <c r="AE65" s="6"/>
      <c r="AF65" s="6"/>
      <c r="AG65" s="6"/>
      <c r="AH65" s="6"/>
      <c r="AK65" s="6"/>
      <c r="AL65" s="6"/>
      <c r="AM65" s="6"/>
      <c r="AN65" s="6"/>
      <c r="AU65" s="6"/>
      <c r="AV65" s="6"/>
      <c r="AW65" s="6"/>
      <c r="AX65" s="6"/>
    </row>
    <row r="66" spans="2:50" ht="15" customHeight="1">
      <c r="B66" s="100" t="s">
        <v>1255</v>
      </c>
      <c r="C66" s="4"/>
      <c r="D66" s="14" t="s">
        <v>39</v>
      </c>
      <c r="E66" s="4">
        <v>4400</v>
      </c>
      <c r="F66" s="4" t="s">
        <v>1362</v>
      </c>
      <c r="G66" s="609">
        <v>4.99</v>
      </c>
      <c r="H66" s="3">
        <f>G66*E66</f>
        <v>21956</v>
      </c>
      <c r="I66" s="41">
        <v>1</v>
      </c>
      <c r="J66" s="3">
        <f t="shared" ref="J66:J67" si="46">H66*I66</f>
        <v>21956</v>
      </c>
      <c r="K66" s="42">
        <f>+H66*(1-I66)</f>
        <v>0</v>
      </c>
      <c r="Q66" s="6"/>
      <c r="R66" s="6"/>
      <c r="S66" s="6"/>
      <c r="T66" s="6"/>
      <c r="Z66" s="6"/>
      <c r="AA66" s="6"/>
      <c r="AB66" s="6"/>
      <c r="AC66" s="6"/>
      <c r="AD66" s="6"/>
      <c r="AE66" s="6"/>
      <c r="AF66" s="6"/>
      <c r="AG66" s="6"/>
      <c r="AH66" s="6"/>
      <c r="AK66" s="6"/>
      <c r="AL66" s="6"/>
      <c r="AM66" s="6"/>
      <c r="AN66" s="6"/>
      <c r="AU66" s="6"/>
      <c r="AV66" s="6"/>
      <c r="AW66" s="6"/>
      <c r="AX66" s="6"/>
    </row>
    <row r="67" spans="2:50" ht="15" customHeight="1">
      <c r="B67" s="100" t="s">
        <v>1256</v>
      </c>
      <c r="C67" s="4"/>
      <c r="D67" s="14" t="s">
        <v>39</v>
      </c>
      <c r="E67" s="4">
        <v>2700</v>
      </c>
      <c r="F67" s="4" t="s">
        <v>1362</v>
      </c>
      <c r="G67" s="609">
        <v>4.99</v>
      </c>
      <c r="H67" s="3">
        <f>G67*E67</f>
        <v>13473</v>
      </c>
      <c r="I67" s="41">
        <v>1</v>
      </c>
      <c r="J67" s="3">
        <f t="shared" si="46"/>
        <v>13473</v>
      </c>
      <c r="K67" s="42">
        <f>+H67*(1-I67)</f>
        <v>0</v>
      </c>
      <c r="Q67" s="6"/>
      <c r="R67" s="6"/>
      <c r="S67" s="6"/>
      <c r="T67" s="6"/>
      <c r="Z67" s="6"/>
      <c r="AA67" s="6"/>
      <c r="AB67" s="6"/>
      <c r="AC67" s="6"/>
      <c r="AD67" s="6"/>
      <c r="AE67" s="6"/>
      <c r="AF67" s="6"/>
      <c r="AG67" s="6"/>
      <c r="AH67" s="6"/>
      <c r="AK67" s="6"/>
      <c r="AL67" s="6"/>
      <c r="AM67" s="6"/>
      <c r="AN67" s="6"/>
      <c r="AU67" s="6"/>
      <c r="AV67" s="6"/>
      <c r="AW67" s="6"/>
      <c r="AX67" s="6"/>
    </row>
    <row r="68" spans="2:50" ht="15" customHeight="1">
      <c r="B68" s="777" t="s">
        <v>1009</v>
      </c>
      <c r="C68" s="4" t="s">
        <v>1257</v>
      </c>
      <c r="D68" s="14" t="s">
        <v>39</v>
      </c>
      <c r="E68" s="4">
        <f>4417+360</f>
        <v>4777</v>
      </c>
      <c r="F68" s="4" t="s">
        <v>1362</v>
      </c>
      <c r="G68" s="609">
        <v>4.99</v>
      </c>
      <c r="H68" s="3">
        <f t="shared" ref="H68:H74" si="47">G68*E68</f>
        <v>23837.23</v>
      </c>
      <c r="I68" s="41">
        <v>1</v>
      </c>
      <c r="J68" s="3">
        <f t="shared" si="12"/>
        <v>23837.23</v>
      </c>
      <c r="K68" s="42">
        <f t="shared" si="39"/>
        <v>0</v>
      </c>
      <c r="Q68" s="6"/>
      <c r="R68" s="6"/>
      <c r="S68" s="6"/>
      <c r="T68" s="6"/>
      <c r="Z68" s="6"/>
      <c r="AA68" s="6"/>
      <c r="AB68" s="6"/>
      <c r="AC68" s="6"/>
      <c r="AD68" s="6"/>
      <c r="AE68" s="6"/>
      <c r="AF68" s="6"/>
      <c r="AG68" s="6"/>
      <c r="AH68" s="6"/>
      <c r="AK68" s="6"/>
      <c r="AL68" s="6"/>
      <c r="AM68" s="6"/>
      <c r="AN68" s="6"/>
      <c r="AU68" s="6"/>
      <c r="AV68" s="6"/>
      <c r="AW68" s="6"/>
      <c r="AX68" s="6"/>
    </row>
    <row r="69" spans="2:50" ht="43.5" customHeight="1">
      <c r="B69" s="777"/>
      <c r="C69" s="636" t="s">
        <v>1411</v>
      </c>
      <c r="D69" s="634" t="s">
        <v>39</v>
      </c>
      <c r="E69" s="596">
        <v>72</v>
      </c>
      <c r="F69" s="596" t="s">
        <v>1362</v>
      </c>
      <c r="G69" s="609">
        <v>4.99</v>
      </c>
      <c r="H69" s="629">
        <f t="shared" si="47"/>
        <v>359.28000000000003</v>
      </c>
      <c r="I69" s="635">
        <v>1</v>
      </c>
      <c r="J69" s="629">
        <f>H69*I69</f>
        <v>359.28000000000003</v>
      </c>
      <c r="K69" s="646">
        <f t="shared" si="39"/>
        <v>0</v>
      </c>
      <c r="Q69" s="6"/>
      <c r="R69" s="6"/>
      <c r="S69" s="6"/>
      <c r="T69" s="6"/>
      <c r="Z69" s="6"/>
      <c r="AA69" s="6"/>
      <c r="AB69" s="6"/>
      <c r="AC69" s="6"/>
      <c r="AD69" s="6"/>
      <c r="AE69" s="6"/>
      <c r="AF69" s="6"/>
      <c r="AG69" s="6"/>
      <c r="AH69" s="6"/>
      <c r="AK69" s="6"/>
      <c r="AL69" s="6"/>
      <c r="AM69" s="6"/>
      <c r="AN69" s="6"/>
      <c r="AU69" s="6"/>
      <c r="AV69" s="6"/>
      <c r="AW69" s="6"/>
      <c r="AX69" s="6"/>
    </row>
    <row r="70" spans="2:50" ht="15" customHeight="1">
      <c r="B70" s="4" t="s">
        <v>1218</v>
      </c>
      <c r="C70" s="4" t="s">
        <v>1211</v>
      </c>
      <c r="D70" s="14" t="s">
        <v>39</v>
      </c>
      <c r="E70" s="4">
        <v>2046</v>
      </c>
      <c r="F70" s="4" t="s">
        <v>1362</v>
      </c>
      <c r="G70" s="609">
        <v>4.99</v>
      </c>
      <c r="H70" s="3">
        <f t="shared" ref="H70" si="48">G70*E70</f>
        <v>10209.540000000001</v>
      </c>
      <c r="I70" s="41">
        <v>1</v>
      </c>
      <c r="J70" s="3">
        <f t="shared" ref="J70" si="49">H70*I70</f>
        <v>10209.540000000001</v>
      </c>
      <c r="K70" s="42">
        <f t="shared" ref="K70" si="50">+H70*(1-I70)</f>
        <v>0</v>
      </c>
      <c r="Q70" s="6"/>
      <c r="R70" s="6"/>
      <c r="S70" s="6"/>
      <c r="T70" s="6"/>
      <c r="Z70" s="6"/>
      <c r="AA70" s="6"/>
      <c r="AB70" s="6"/>
      <c r="AC70" s="6"/>
      <c r="AD70" s="6"/>
      <c r="AE70" s="6"/>
      <c r="AF70" s="6"/>
      <c r="AG70" s="6"/>
      <c r="AH70" s="6"/>
      <c r="AK70" s="6"/>
      <c r="AL70" s="6"/>
      <c r="AM70" s="6"/>
      <c r="AN70" s="6"/>
      <c r="AU70" s="6"/>
      <c r="AV70" s="6"/>
      <c r="AW70" s="6"/>
      <c r="AX70" s="6"/>
    </row>
    <row r="71" spans="2:50" ht="15" customHeight="1">
      <c r="B71" s="4" t="s">
        <v>1023</v>
      </c>
      <c r="C71" s="4"/>
      <c r="D71" s="14" t="s">
        <v>39</v>
      </c>
      <c r="E71" s="4">
        <v>500</v>
      </c>
      <c r="F71" s="4" t="s">
        <v>1362</v>
      </c>
      <c r="G71" s="609">
        <v>4.99</v>
      </c>
      <c r="H71" s="3">
        <f t="shared" si="47"/>
        <v>2495</v>
      </c>
      <c r="I71" s="41">
        <v>1</v>
      </c>
      <c r="J71" s="3">
        <f t="shared" ref="J71:J74" si="51">H71*I71</f>
        <v>2495</v>
      </c>
      <c r="K71" s="42">
        <f t="shared" si="39"/>
        <v>0</v>
      </c>
      <c r="Q71" s="6"/>
      <c r="R71" s="6"/>
      <c r="S71" s="6"/>
      <c r="T71" s="6"/>
      <c r="Z71" s="6"/>
      <c r="AA71" s="6"/>
      <c r="AB71" s="6"/>
      <c r="AC71" s="6"/>
      <c r="AD71" s="6"/>
      <c r="AE71" s="6"/>
      <c r="AF71" s="6"/>
      <c r="AG71" s="6"/>
      <c r="AH71" s="6"/>
      <c r="AK71" s="6"/>
      <c r="AL71" s="6"/>
      <c r="AM71" s="6"/>
      <c r="AN71" s="6"/>
      <c r="AU71" s="6"/>
      <c r="AV71" s="6"/>
      <c r="AW71" s="6"/>
      <c r="AX71" s="6"/>
    </row>
    <row r="72" spans="2:50" s="19" customFormat="1" ht="21" customHeight="1">
      <c r="B72" s="19" t="s">
        <v>1024</v>
      </c>
      <c r="C72" s="358"/>
      <c r="D72" s="326" t="s">
        <v>39</v>
      </c>
      <c r="E72" s="18">
        <v>1971</v>
      </c>
      <c r="F72" s="18" t="s">
        <v>1362</v>
      </c>
      <c r="G72" s="609">
        <v>4.99</v>
      </c>
      <c r="H72" s="327">
        <f t="shared" si="47"/>
        <v>9835.2900000000009</v>
      </c>
      <c r="I72" s="331">
        <v>1</v>
      </c>
      <c r="J72" s="327">
        <f t="shared" si="51"/>
        <v>9835.2900000000009</v>
      </c>
      <c r="K72" s="332">
        <f t="shared" si="39"/>
        <v>0</v>
      </c>
    </row>
    <row r="73" spans="2:50" ht="15" customHeight="1">
      <c r="B73" s="6" t="s">
        <v>1008</v>
      </c>
      <c r="C73" s="4"/>
      <c r="D73" s="14" t="s">
        <v>39</v>
      </c>
      <c r="E73" s="4">
        <v>25893</v>
      </c>
      <c r="F73" s="4" t="s">
        <v>1362</v>
      </c>
      <c r="G73" s="609">
        <v>4.99</v>
      </c>
      <c r="H73" s="3">
        <f t="shared" si="47"/>
        <v>129206.07</v>
      </c>
      <c r="I73" s="41">
        <v>1</v>
      </c>
      <c r="J73" s="3">
        <f t="shared" si="51"/>
        <v>129206.07</v>
      </c>
      <c r="K73" s="42">
        <f t="shared" si="39"/>
        <v>0</v>
      </c>
      <c r="Q73" s="6"/>
      <c r="R73" s="6"/>
      <c r="S73" s="6"/>
      <c r="T73" s="6"/>
      <c r="Z73" s="6"/>
      <c r="AA73" s="6"/>
      <c r="AB73" s="6"/>
      <c r="AC73" s="6"/>
      <c r="AD73" s="6"/>
      <c r="AE73" s="6"/>
      <c r="AF73" s="6"/>
      <c r="AG73" s="6"/>
      <c r="AH73" s="6"/>
      <c r="AK73" s="6"/>
      <c r="AL73" s="6"/>
      <c r="AM73" s="6"/>
      <c r="AN73" s="6"/>
      <c r="AU73" s="6"/>
      <c r="AV73" s="6"/>
      <c r="AW73" s="6"/>
      <c r="AX73" s="6"/>
    </row>
    <row r="74" spans="2:50" ht="15" customHeight="1">
      <c r="B74" s="6" t="s">
        <v>1025</v>
      </c>
      <c r="D74" s="14" t="s">
        <v>39</v>
      </c>
      <c r="E74" s="4">
        <v>14083</v>
      </c>
      <c r="F74" s="4" t="s">
        <v>1362</v>
      </c>
      <c r="G74" s="609">
        <v>4.99</v>
      </c>
      <c r="H74" s="3">
        <f t="shared" si="47"/>
        <v>70274.17</v>
      </c>
      <c r="I74" s="41">
        <v>1</v>
      </c>
      <c r="J74" s="3">
        <f t="shared" si="51"/>
        <v>70274.17</v>
      </c>
      <c r="K74" s="42">
        <f t="shared" si="39"/>
        <v>0</v>
      </c>
      <c r="Q74" s="6"/>
      <c r="R74" s="6"/>
      <c r="S74" s="6"/>
      <c r="T74" s="6"/>
      <c r="Z74" s="6"/>
      <c r="AA74" s="6"/>
      <c r="AB74" s="6"/>
      <c r="AC74" s="6"/>
      <c r="AD74" s="6"/>
      <c r="AE74" s="6"/>
      <c r="AF74" s="6"/>
      <c r="AG74" s="6"/>
      <c r="AH74" s="6"/>
      <c r="AK74" s="6"/>
      <c r="AL74" s="6"/>
      <c r="AM74" s="6"/>
      <c r="AN74" s="6"/>
      <c r="AU74" s="6"/>
      <c r="AV74" s="6"/>
      <c r="AW74" s="6"/>
      <c r="AX74" s="6"/>
    </row>
    <row r="75" spans="2:50" ht="15" customHeight="1">
      <c r="B75" s="58" t="s">
        <v>791</v>
      </c>
      <c r="C75" s="58"/>
      <c r="D75" s="59"/>
      <c r="E75" s="58"/>
      <c r="F75" s="58"/>
      <c r="G75" s="112"/>
      <c r="H75" s="61"/>
      <c r="I75" s="65"/>
      <c r="J75" s="61"/>
      <c r="K75" s="66"/>
      <c r="Q75" s="6"/>
      <c r="R75" s="6"/>
      <c r="S75" s="6"/>
      <c r="T75" s="6"/>
      <c r="Z75" s="6"/>
      <c r="AA75" s="6"/>
      <c r="AB75" s="6"/>
      <c r="AC75" s="6"/>
      <c r="AD75" s="6"/>
      <c r="AE75" s="6"/>
      <c r="AF75" s="6"/>
      <c r="AG75" s="6"/>
      <c r="AH75" s="6"/>
      <c r="AK75" s="6"/>
      <c r="AL75" s="6"/>
      <c r="AM75" s="6"/>
      <c r="AN75" s="6"/>
      <c r="AU75" s="6"/>
      <c r="AV75" s="6"/>
      <c r="AW75" s="6"/>
      <c r="AX75" s="6"/>
    </row>
    <row r="76" spans="2:50" s="19" customFormat="1" ht="19.95" customHeight="1">
      <c r="B76" s="325" t="s">
        <v>1026</v>
      </c>
      <c r="C76" s="441" t="s">
        <v>1211</v>
      </c>
      <c r="D76" s="326" t="s">
        <v>39</v>
      </c>
      <c r="E76" s="357">
        <v>2218</v>
      </c>
      <c r="F76" s="18" t="s">
        <v>1363</v>
      </c>
      <c r="G76" s="609">
        <f>IF(ISNA(F76),0,INDEX(IF(UPPER(RIGHT(F76,1))=Low,UnitCostLow, IF(UPPER(RIGHT(F76,1))=High,UnitCostHigh,UnitCostSpecified)),MATCH(UPPER(LEFT(F76,LEN(F76)-1)),CostCode,0)))</f>
        <v>42.15</v>
      </c>
      <c r="H76" s="327">
        <f>G76*E76</f>
        <v>93488.7</v>
      </c>
      <c r="I76" s="331">
        <v>1</v>
      </c>
      <c r="J76" s="327">
        <f>H76*I76</f>
        <v>93488.7</v>
      </c>
      <c r="K76" s="332">
        <f>+H76*(1-I76)</f>
        <v>0</v>
      </c>
    </row>
    <row r="77" spans="2:50" ht="15" customHeight="1">
      <c r="B77" s="58" t="s">
        <v>23</v>
      </c>
      <c r="C77" s="58"/>
      <c r="D77" s="59"/>
      <c r="E77" s="58"/>
      <c r="F77" s="58"/>
      <c r="G77" s="112"/>
      <c r="H77" s="61"/>
      <c r="I77" s="65"/>
      <c r="J77" s="61"/>
      <c r="K77" s="66"/>
      <c r="Q77" s="6"/>
      <c r="R77" s="6"/>
      <c r="S77" s="6"/>
      <c r="T77" s="6"/>
      <c r="Z77" s="6"/>
      <c r="AA77" s="6"/>
      <c r="AB77" s="6"/>
      <c r="AC77" s="6"/>
      <c r="AD77" s="6"/>
      <c r="AE77" s="6"/>
      <c r="AF77" s="6"/>
      <c r="AG77" s="6"/>
      <c r="AH77" s="6"/>
      <c r="AK77" s="6"/>
      <c r="AL77" s="6"/>
      <c r="AM77" s="6"/>
      <c r="AN77" s="6"/>
      <c r="AU77" s="6"/>
      <c r="AV77" s="6"/>
      <c r="AW77" s="6"/>
      <c r="AX77" s="6"/>
    </row>
    <row r="78" spans="2:50" s="19" customFormat="1" ht="48" customHeight="1">
      <c r="B78" s="357" t="s">
        <v>1013</v>
      </c>
      <c r="C78" s="441" t="s">
        <v>1252</v>
      </c>
      <c r="D78" s="445" t="s">
        <v>7</v>
      </c>
      <c r="E78" s="357">
        <v>14600</v>
      </c>
      <c r="F78" s="357" t="s">
        <v>1364</v>
      </c>
      <c r="G78" s="609">
        <f>IF(ISNA(F78),0,INDEX(IF(UPPER(RIGHT(F78,1))=Low,UnitCostLow, IF(UPPER(RIGHT(F78,1))=High,UnitCostHigh,UnitCostSpecified)),MATCH(UPPER(LEFT(F78,LEN(F78)-1)),CostCode,0)))</f>
        <v>24.14</v>
      </c>
      <c r="H78" s="327">
        <f t="shared" ref="H78:H81" si="52">G78*E78</f>
        <v>352444</v>
      </c>
      <c r="I78" s="331">
        <v>1</v>
      </c>
      <c r="J78" s="327">
        <f t="shared" ref="J78:J81" si="53">H78*I78</f>
        <v>352444</v>
      </c>
      <c r="K78" s="332">
        <f t="shared" ref="K78:K81" si="54">+H78*(1-I78)</f>
        <v>0</v>
      </c>
    </row>
    <row r="79" spans="2:50" s="19" customFormat="1" ht="46.35" customHeight="1">
      <c r="B79" s="778" t="s">
        <v>1014</v>
      </c>
      <c r="C79" s="325" t="s">
        <v>1205</v>
      </c>
      <c r="D79" s="445" t="s">
        <v>9</v>
      </c>
      <c r="E79" s="357">
        <v>2</v>
      </c>
      <c r="F79" s="357" t="s">
        <v>1365</v>
      </c>
      <c r="G79" s="609">
        <f>IF(ISNA(F79),0,INDEX(IF(UPPER(RIGHT(F79,1))=Low,UnitCostLow, IF(UPPER(RIGHT(F79,1))=High,UnitCostHigh,UnitCostSpecified)),MATCH(UPPER(LEFT(F79,LEN(F79)-1)),CostCode,0)))</f>
        <v>9448</v>
      </c>
      <c r="H79" s="327">
        <f t="shared" si="52"/>
        <v>18896</v>
      </c>
      <c r="I79" s="331">
        <v>1</v>
      </c>
      <c r="J79" s="327">
        <f t="shared" si="53"/>
        <v>18896</v>
      </c>
      <c r="K79" s="332">
        <f t="shared" si="54"/>
        <v>0</v>
      </c>
    </row>
    <row r="80" spans="2:50" s="19" customFormat="1" ht="46.35" customHeight="1">
      <c r="B80" s="778"/>
      <c r="C80" s="594" t="s">
        <v>1384</v>
      </c>
      <c r="D80" s="627" t="s">
        <v>9</v>
      </c>
      <c r="E80" s="597">
        <v>1</v>
      </c>
      <c r="F80" s="578" t="s">
        <v>1365</v>
      </c>
      <c r="G80" s="641">
        <f t="shared" ref="G80" si="55">IF(ISNA(F80),0,INDEX(IF(UPPER(RIGHT(F80,1))=Low,UnitCostLow, IF(UPPER(RIGHT(F80,1))=High,UnitCostHigh,UnitCostSpecified)),MATCH(UPPER(LEFT(F80,LEN(F80)-1)),CostCode,0)))</f>
        <v>9448</v>
      </c>
      <c r="H80" s="629">
        <f t="shared" si="52"/>
        <v>9448</v>
      </c>
      <c r="I80" s="635">
        <v>1</v>
      </c>
      <c r="J80" s="629">
        <f t="shared" si="53"/>
        <v>9448</v>
      </c>
      <c r="K80" s="646">
        <f t="shared" si="54"/>
        <v>0</v>
      </c>
    </row>
    <row r="81" spans="2:50" s="19" customFormat="1" ht="43.95" customHeight="1">
      <c r="B81" s="775" t="s">
        <v>1015</v>
      </c>
      <c r="C81" s="365" t="s">
        <v>1205</v>
      </c>
      <c r="D81" s="454" t="s">
        <v>9</v>
      </c>
      <c r="E81" s="366">
        <v>2</v>
      </c>
      <c r="F81" s="85" t="s">
        <v>1366</v>
      </c>
      <c r="G81" s="652">
        <f>IF(ISNA(F81),0,INDEX(IF(UPPER(RIGHT(F81,1))=Low,UnitCostLow, IF(UPPER(RIGHT(F81,1))=High,UnitCostHigh,UnitCostSpecified)),MATCH(UPPER(LEFT(F81,LEN(F81)-1)),CostCode,0)))</f>
        <v>9448</v>
      </c>
      <c r="H81" s="327">
        <f t="shared" si="52"/>
        <v>18896</v>
      </c>
      <c r="I81" s="331"/>
      <c r="J81" s="327">
        <f t="shared" si="53"/>
        <v>0</v>
      </c>
      <c r="K81" s="332">
        <f t="shared" si="54"/>
        <v>18896</v>
      </c>
    </row>
    <row r="82" spans="2:50" s="19" customFormat="1" ht="43.95" customHeight="1">
      <c r="B82" s="775"/>
      <c r="C82" s="594" t="s">
        <v>1412</v>
      </c>
      <c r="D82" s="627" t="s">
        <v>9</v>
      </c>
      <c r="E82" s="597">
        <v>-1</v>
      </c>
      <c r="F82" s="578" t="s">
        <v>1366</v>
      </c>
      <c r="G82" s="641">
        <f t="shared" ref="G82:G83" si="56">IF(ISNA(F82),0,INDEX(IF(UPPER(RIGHT(F82,1))=Low,UnitCostLow, IF(UPPER(RIGHT(F82,1))=High,UnitCostHigh,UnitCostSpecified)),MATCH(UPPER(LEFT(F82,LEN(F82)-1)),CostCode,0)))</f>
        <v>9448</v>
      </c>
      <c r="H82" s="629">
        <f>G82*E82</f>
        <v>-9448</v>
      </c>
      <c r="I82" s="635">
        <v>1</v>
      </c>
      <c r="J82" s="629">
        <f>H82*I82</f>
        <v>-9448</v>
      </c>
      <c r="K82" s="646">
        <f>+H82*(1-I82)</f>
        <v>0</v>
      </c>
    </row>
    <row r="83" spans="2:50" s="19" customFormat="1" ht="43.95" customHeight="1" thickBot="1">
      <c r="B83" s="776"/>
      <c r="C83" s="640" t="s">
        <v>1428</v>
      </c>
      <c r="D83" s="627" t="s">
        <v>9</v>
      </c>
      <c r="E83" s="597">
        <v>-1</v>
      </c>
      <c r="F83" s="578" t="s">
        <v>1366</v>
      </c>
      <c r="G83" s="711">
        <f t="shared" si="56"/>
        <v>9448</v>
      </c>
      <c r="H83" s="629">
        <f>G83*E83</f>
        <v>-9448</v>
      </c>
      <c r="I83" s="635">
        <v>1</v>
      </c>
      <c r="J83" s="629">
        <f>H83*I83</f>
        <v>-9448</v>
      </c>
      <c r="K83" s="646">
        <f>+H83*(1-I83)</f>
        <v>0</v>
      </c>
    </row>
    <row r="84" spans="2:50" ht="15" customHeight="1">
      <c r="B84" s="262"/>
      <c r="C84" s="262"/>
      <c r="D84" s="74"/>
      <c r="E84" s="75"/>
      <c r="F84" s="159"/>
      <c r="G84" s="268" t="s">
        <v>437</v>
      </c>
      <c r="H84" s="117">
        <f>SUM(H5:H82)+0.0001</f>
        <v>6231978.258700002</v>
      </c>
      <c r="I84" s="116"/>
      <c r="J84" s="117">
        <f>SUM(J5:J82)</f>
        <v>6178220.5166000016</v>
      </c>
      <c r="K84" s="117">
        <f>SUM(K5:K82)</f>
        <v>53757.742000000006</v>
      </c>
      <c r="Q84" s="6"/>
      <c r="R84" s="6"/>
      <c r="S84" s="6"/>
      <c r="T84" s="6"/>
      <c r="Z84" s="6"/>
      <c r="AA84" s="6"/>
      <c r="AB84" s="6"/>
      <c r="AC84" s="6"/>
      <c r="AD84" s="6"/>
      <c r="AE84" s="6"/>
      <c r="AF84" s="6"/>
      <c r="AG84" s="6"/>
      <c r="AH84" s="6"/>
      <c r="AK84" s="6"/>
      <c r="AL84" s="6"/>
      <c r="AM84" s="6"/>
      <c r="AN84" s="6"/>
      <c r="AU84" s="6"/>
      <c r="AV84" s="6"/>
      <c r="AW84" s="6"/>
      <c r="AX84" s="6"/>
    </row>
    <row r="85" spans="2:50" ht="15" customHeight="1" thickBot="1">
      <c r="B85" s="23"/>
      <c r="C85" s="23"/>
      <c r="D85" s="24"/>
      <c r="E85" s="50"/>
      <c r="F85" s="23"/>
      <c r="G85" s="263" t="s">
        <v>438</v>
      </c>
      <c r="H85" s="283"/>
      <c r="I85" s="115"/>
      <c r="J85" s="316">
        <f>J84/H84</f>
        <v>0.99137388805473559</v>
      </c>
      <c r="K85" s="316">
        <f>K84/H84</f>
        <v>8.6261119292181127E-3</v>
      </c>
      <c r="Q85" s="6"/>
      <c r="R85" s="6"/>
      <c r="S85" s="6"/>
      <c r="T85" s="6"/>
      <c r="Z85" s="6"/>
      <c r="AA85" s="6"/>
      <c r="AB85" s="6"/>
      <c r="AC85" s="6"/>
      <c r="AD85" s="6"/>
      <c r="AE85" s="6"/>
      <c r="AF85" s="6"/>
      <c r="AG85" s="6"/>
      <c r="AH85" s="6"/>
      <c r="AK85" s="6"/>
      <c r="AL85" s="6"/>
      <c r="AM85" s="6"/>
      <c r="AN85" s="6"/>
      <c r="AU85" s="6"/>
      <c r="AV85" s="6"/>
      <c r="AW85" s="6"/>
      <c r="AX85" s="6"/>
    </row>
    <row r="86" spans="2:50" ht="8.1" customHeight="1">
      <c r="B86" s="20"/>
      <c r="C86" s="20"/>
      <c r="D86" s="21"/>
      <c r="E86" s="20"/>
      <c r="F86" s="20"/>
      <c r="G86" s="243"/>
      <c r="H86" s="22"/>
      <c r="Q86" s="6"/>
      <c r="R86" s="6"/>
      <c r="S86" s="6"/>
      <c r="T86" s="6"/>
      <c r="Z86" s="6"/>
      <c r="AA86" s="6"/>
      <c r="AB86" s="6"/>
      <c r="AC86" s="6"/>
      <c r="AD86" s="6"/>
      <c r="AE86" s="6"/>
      <c r="AF86" s="6"/>
      <c r="AG86" s="6"/>
      <c r="AH86" s="6"/>
      <c r="AK86" s="6"/>
      <c r="AL86" s="6"/>
      <c r="AM86" s="6"/>
      <c r="AN86" s="6"/>
      <c r="AU86" s="6"/>
      <c r="AV86" s="6"/>
      <c r="AW86" s="6"/>
      <c r="AX86" s="6"/>
    </row>
    <row r="87" spans="2:50">
      <c r="B87" s="6" t="s">
        <v>873</v>
      </c>
      <c r="D87" s="6"/>
      <c r="Q87" s="6"/>
      <c r="R87" s="6"/>
      <c r="S87" s="6"/>
      <c r="T87" s="6"/>
      <c r="Z87" s="6"/>
      <c r="AA87" s="6"/>
      <c r="AB87" s="6"/>
      <c r="AC87" s="6"/>
      <c r="AD87" s="6"/>
      <c r="AE87" s="6"/>
      <c r="AF87" s="6"/>
      <c r="AG87" s="6"/>
      <c r="AH87" s="6"/>
      <c r="AK87" s="6"/>
      <c r="AL87" s="6"/>
      <c r="AM87" s="6"/>
      <c r="AN87" s="6"/>
      <c r="AU87" s="6"/>
      <c r="AV87" s="6"/>
      <c r="AW87" s="6"/>
      <c r="AX87" s="6"/>
    </row>
    <row r="88" spans="2:50">
      <c r="D88" s="6"/>
      <c r="Q88" s="6"/>
      <c r="R88" s="6"/>
      <c r="S88" s="6"/>
      <c r="T88" s="6"/>
      <c r="Z88" s="6"/>
      <c r="AA88" s="6"/>
      <c r="AB88" s="6"/>
      <c r="AC88" s="6"/>
      <c r="AD88" s="6"/>
      <c r="AE88" s="6"/>
      <c r="AF88" s="6"/>
      <c r="AG88" s="6"/>
      <c r="AH88" s="6"/>
      <c r="AK88" s="6"/>
      <c r="AL88" s="6"/>
      <c r="AM88" s="6"/>
      <c r="AN88" s="6"/>
      <c r="AU88" s="6"/>
      <c r="AV88" s="6"/>
      <c r="AW88" s="6"/>
      <c r="AX88" s="6"/>
    </row>
    <row r="89" spans="2:50">
      <c r="D89" s="6"/>
      <c r="Q89" s="6"/>
      <c r="R89" s="6"/>
      <c r="S89" s="6"/>
      <c r="T89" s="6"/>
      <c r="Z89" s="6"/>
      <c r="AA89" s="6"/>
      <c r="AB89" s="6"/>
      <c r="AC89" s="6"/>
      <c r="AD89" s="6"/>
      <c r="AE89" s="6"/>
      <c r="AF89" s="6"/>
      <c r="AG89" s="6"/>
      <c r="AH89" s="6"/>
      <c r="AK89" s="6"/>
      <c r="AL89" s="6"/>
      <c r="AM89" s="6"/>
      <c r="AN89" s="6"/>
      <c r="AU89" s="6"/>
      <c r="AV89" s="6"/>
      <c r="AW89" s="6"/>
      <c r="AX89" s="6"/>
    </row>
    <row r="90" spans="2:50">
      <c r="D90" s="6"/>
      <c r="Q90" s="6"/>
      <c r="R90" s="6"/>
      <c r="S90" s="6"/>
      <c r="T90" s="6"/>
      <c r="Z90" s="6"/>
      <c r="AA90" s="6"/>
      <c r="AB90" s="6"/>
      <c r="AC90" s="6"/>
      <c r="AD90" s="6"/>
      <c r="AE90" s="6"/>
      <c r="AF90" s="6"/>
      <c r="AG90" s="6"/>
      <c r="AH90" s="6"/>
      <c r="AK90" s="6"/>
      <c r="AL90" s="6"/>
      <c r="AM90" s="6"/>
      <c r="AN90" s="6"/>
      <c r="AU90" s="6"/>
      <c r="AV90" s="6"/>
      <c r="AW90" s="6"/>
      <c r="AX90" s="6"/>
    </row>
    <row r="91" spans="2:50">
      <c r="D91" s="6"/>
      <c r="Q91" s="6"/>
      <c r="R91" s="6"/>
      <c r="S91" s="6"/>
      <c r="T91" s="6"/>
      <c r="Z91" s="6"/>
      <c r="AA91" s="6"/>
      <c r="AB91" s="6"/>
      <c r="AC91" s="6"/>
      <c r="AD91" s="6"/>
      <c r="AE91" s="6"/>
      <c r="AF91" s="6"/>
      <c r="AG91" s="6"/>
      <c r="AH91" s="6"/>
      <c r="AK91" s="6"/>
      <c r="AL91" s="6"/>
      <c r="AM91" s="6"/>
      <c r="AN91" s="6"/>
      <c r="AU91" s="6"/>
      <c r="AV91" s="6"/>
      <c r="AW91" s="6"/>
      <c r="AX91" s="6"/>
    </row>
    <row r="92" spans="2:50">
      <c r="D92" s="6"/>
      <c r="Q92" s="6"/>
      <c r="R92" s="6"/>
      <c r="S92" s="6"/>
      <c r="T92" s="6"/>
      <c r="Z92" s="6"/>
      <c r="AA92" s="6"/>
      <c r="AB92" s="6"/>
      <c r="AC92" s="6"/>
      <c r="AD92" s="6"/>
      <c r="AE92" s="6"/>
      <c r="AF92" s="6"/>
      <c r="AG92" s="6"/>
      <c r="AH92" s="6"/>
      <c r="AK92" s="6"/>
      <c r="AL92" s="6"/>
      <c r="AM92" s="6"/>
      <c r="AN92" s="6"/>
      <c r="AU92" s="6"/>
      <c r="AV92" s="6"/>
      <c r="AW92" s="6"/>
      <c r="AX92" s="6"/>
    </row>
    <row r="93" spans="2:50">
      <c r="D93" s="6"/>
      <c r="Q93" s="6"/>
      <c r="R93" s="6"/>
      <c r="S93" s="6"/>
      <c r="T93" s="6"/>
      <c r="Z93" s="6"/>
      <c r="AA93" s="6"/>
      <c r="AB93" s="6"/>
      <c r="AC93" s="6"/>
      <c r="AD93" s="6"/>
      <c r="AE93" s="6"/>
      <c r="AF93" s="6"/>
      <c r="AG93" s="6"/>
      <c r="AH93" s="6"/>
      <c r="AK93" s="6"/>
      <c r="AL93" s="6"/>
      <c r="AM93" s="6"/>
      <c r="AN93" s="6"/>
      <c r="AU93" s="6"/>
      <c r="AV93" s="6"/>
      <c r="AW93" s="6"/>
      <c r="AX93" s="6"/>
    </row>
    <row r="94" spans="2:50">
      <c r="D94" s="6"/>
      <c r="Q94" s="6"/>
      <c r="R94" s="6"/>
      <c r="S94" s="6"/>
      <c r="T94" s="6"/>
      <c r="Z94" s="6"/>
      <c r="AA94" s="6"/>
      <c r="AB94" s="6"/>
      <c r="AC94" s="6"/>
      <c r="AD94" s="6"/>
      <c r="AE94" s="6"/>
      <c r="AF94" s="6"/>
      <c r="AG94" s="6"/>
      <c r="AH94" s="6"/>
      <c r="AK94" s="6"/>
      <c r="AL94" s="6"/>
      <c r="AM94" s="6"/>
      <c r="AN94" s="6"/>
      <c r="AU94" s="6"/>
      <c r="AV94" s="6"/>
      <c r="AW94" s="6"/>
      <c r="AX94" s="6"/>
    </row>
    <row r="95" spans="2:50">
      <c r="D95" s="6"/>
      <c r="Q95" s="6"/>
      <c r="R95" s="6"/>
      <c r="S95" s="6"/>
      <c r="T95" s="6"/>
      <c r="Z95" s="6"/>
      <c r="AA95" s="6"/>
      <c r="AB95" s="6"/>
      <c r="AC95" s="6"/>
      <c r="AD95" s="6"/>
      <c r="AE95" s="6"/>
      <c r="AF95" s="6"/>
      <c r="AG95" s="6"/>
      <c r="AH95" s="6"/>
      <c r="AK95" s="6"/>
      <c r="AL95" s="6"/>
      <c r="AM95" s="6"/>
      <c r="AN95" s="6"/>
      <c r="AU95" s="6"/>
      <c r="AV95" s="6"/>
      <c r="AW95" s="6"/>
      <c r="AX95" s="6"/>
    </row>
    <row r="96" spans="2:50">
      <c r="D96" s="6"/>
      <c r="Q96" s="6"/>
      <c r="R96" s="6"/>
      <c r="S96" s="6"/>
      <c r="T96" s="6"/>
      <c r="Z96" s="6"/>
      <c r="AA96" s="6"/>
      <c r="AB96" s="6"/>
      <c r="AC96" s="6"/>
      <c r="AD96" s="6"/>
      <c r="AE96" s="6"/>
      <c r="AF96" s="6"/>
      <c r="AG96" s="6"/>
      <c r="AH96" s="6"/>
      <c r="AK96" s="6"/>
      <c r="AL96" s="6"/>
      <c r="AM96" s="6"/>
      <c r="AN96" s="6"/>
      <c r="AU96" s="6"/>
      <c r="AV96" s="6"/>
      <c r="AW96" s="6"/>
      <c r="AX96" s="6"/>
    </row>
    <row r="97" spans="4:50">
      <c r="D97" s="6"/>
      <c r="Q97" s="6"/>
      <c r="R97" s="6"/>
      <c r="S97" s="6"/>
      <c r="T97" s="6"/>
      <c r="Z97" s="6"/>
      <c r="AA97" s="6"/>
      <c r="AB97" s="6"/>
      <c r="AC97" s="6"/>
      <c r="AD97" s="6"/>
      <c r="AE97" s="6"/>
      <c r="AF97" s="6"/>
      <c r="AG97" s="6"/>
      <c r="AH97" s="6"/>
      <c r="AK97" s="6"/>
      <c r="AL97" s="6"/>
      <c r="AM97" s="6"/>
      <c r="AN97" s="6"/>
      <c r="AU97" s="6"/>
      <c r="AV97" s="6"/>
      <c r="AW97" s="6"/>
      <c r="AX97" s="6"/>
    </row>
    <row r="98" spans="4:50">
      <c r="D98" s="6"/>
      <c r="Q98" s="6"/>
      <c r="R98" s="6"/>
      <c r="S98" s="6"/>
      <c r="T98" s="6"/>
      <c r="Z98" s="6"/>
      <c r="AA98" s="6"/>
      <c r="AB98" s="6"/>
      <c r="AC98" s="6"/>
      <c r="AD98" s="6"/>
      <c r="AE98" s="6"/>
      <c r="AF98" s="6"/>
      <c r="AG98" s="6"/>
      <c r="AH98" s="6"/>
      <c r="AK98" s="6"/>
      <c r="AL98" s="6"/>
      <c r="AM98" s="6"/>
      <c r="AN98" s="6"/>
      <c r="AU98" s="6"/>
      <c r="AV98" s="6"/>
      <c r="AW98" s="6"/>
      <c r="AX98" s="6"/>
    </row>
    <row r="99" spans="4:50">
      <c r="D99" s="6"/>
      <c r="Q99" s="6"/>
      <c r="R99" s="6"/>
      <c r="S99" s="6"/>
      <c r="T99" s="6"/>
      <c r="Z99" s="6"/>
      <c r="AA99" s="6"/>
      <c r="AB99" s="6"/>
      <c r="AC99" s="6"/>
      <c r="AD99" s="6"/>
      <c r="AE99" s="6"/>
      <c r="AF99" s="6"/>
      <c r="AG99" s="6"/>
      <c r="AH99" s="6"/>
      <c r="AK99" s="6"/>
      <c r="AL99" s="6"/>
      <c r="AM99" s="6"/>
      <c r="AN99" s="6"/>
      <c r="AU99" s="6"/>
      <c r="AV99" s="6"/>
      <c r="AW99" s="6"/>
      <c r="AX99" s="6"/>
    </row>
    <row r="100" spans="4:50">
      <c r="D100" s="6"/>
      <c r="Q100" s="6"/>
      <c r="R100" s="6"/>
      <c r="S100" s="6"/>
      <c r="T100" s="6"/>
      <c r="Z100" s="6"/>
      <c r="AA100" s="6"/>
      <c r="AB100" s="6"/>
      <c r="AC100" s="6"/>
      <c r="AD100" s="6"/>
      <c r="AE100" s="6"/>
      <c r="AF100" s="6"/>
      <c r="AG100" s="6"/>
      <c r="AH100" s="6"/>
      <c r="AK100" s="6"/>
      <c r="AL100" s="6"/>
      <c r="AM100" s="6"/>
      <c r="AN100" s="6"/>
      <c r="AU100" s="6"/>
      <c r="AV100" s="6"/>
      <c r="AW100" s="6"/>
      <c r="AX100" s="6"/>
    </row>
    <row r="101" spans="4:50">
      <c r="D101" s="6"/>
      <c r="Q101" s="6"/>
      <c r="R101" s="6"/>
      <c r="S101" s="6"/>
      <c r="T101" s="6"/>
      <c r="Z101" s="6"/>
      <c r="AA101" s="6"/>
      <c r="AB101" s="6"/>
      <c r="AC101" s="6"/>
      <c r="AD101" s="6"/>
      <c r="AE101" s="6"/>
      <c r="AF101" s="6"/>
      <c r="AG101" s="6"/>
      <c r="AH101" s="6"/>
      <c r="AK101" s="6"/>
      <c r="AL101" s="6"/>
      <c r="AM101" s="6"/>
      <c r="AN101" s="6"/>
      <c r="AU101" s="6"/>
      <c r="AV101" s="6"/>
      <c r="AW101" s="6"/>
      <c r="AX101" s="6"/>
    </row>
    <row r="102" spans="4:50">
      <c r="D102" s="6"/>
      <c r="Q102" s="6"/>
      <c r="R102" s="6"/>
      <c r="S102" s="6"/>
      <c r="T102" s="6"/>
      <c r="Z102" s="6"/>
      <c r="AA102" s="6"/>
      <c r="AB102" s="6"/>
      <c r="AC102" s="6"/>
      <c r="AD102" s="6"/>
      <c r="AE102" s="6"/>
      <c r="AF102" s="6"/>
      <c r="AG102" s="6"/>
      <c r="AH102" s="6"/>
      <c r="AK102" s="6"/>
      <c r="AL102" s="6"/>
      <c r="AM102" s="6"/>
      <c r="AN102" s="6"/>
      <c r="AU102" s="6"/>
      <c r="AV102" s="6"/>
      <c r="AW102" s="6"/>
      <c r="AX102" s="6"/>
    </row>
    <row r="103" spans="4:50">
      <c r="D103" s="6"/>
      <c r="Q103" s="6"/>
      <c r="R103" s="6"/>
      <c r="S103" s="6"/>
      <c r="T103" s="6"/>
      <c r="Z103" s="6"/>
      <c r="AA103" s="6"/>
      <c r="AB103" s="6"/>
      <c r="AC103" s="6"/>
      <c r="AD103" s="6"/>
      <c r="AE103" s="6"/>
      <c r="AF103" s="6"/>
      <c r="AG103" s="6"/>
      <c r="AH103" s="6"/>
      <c r="AK103" s="6"/>
      <c r="AL103" s="6"/>
      <c r="AM103" s="6"/>
      <c r="AN103" s="6"/>
      <c r="AU103" s="6"/>
      <c r="AV103" s="6"/>
      <c r="AW103" s="6"/>
      <c r="AX103" s="6"/>
    </row>
    <row r="104" spans="4:50">
      <c r="D104" s="6"/>
      <c r="Q104" s="6"/>
      <c r="R104" s="6"/>
      <c r="S104" s="6"/>
      <c r="T104" s="6"/>
      <c r="Z104" s="6"/>
      <c r="AA104" s="6"/>
      <c r="AB104" s="6"/>
      <c r="AC104" s="6"/>
      <c r="AD104" s="6"/>
      <c r="AE104" s="6"/>
      <c r="AF104" s="6"/>
      <c r="AG104" s="6"/>
      <c r="AH104" s="6"/>
      <c r="AK104" s="6"/>
      <c r="AL104" s="6"/>
      <c r="AM104" s="6"/>
      <c r="AN104" s="6"/>
      <c r="AU104" s="6"/>
      <c r="AV104" s="6"/>
      <c r="AW104" s="6"/>
      <c r="AX104" s="6"/>
    </row>
    <row r="105" spans="4:50">
      <c r="D105" s="6"/>
      <c r="Q105" s="6"/>
      <c r="AA105" s="133"/>
      <c r="AK105" s="6"/>
      <c r="AU105" s="6"/>
    </row>
    <row r="106" spans="4:50">
      <c r="D106" s="6"/>
      <c r="Q106" s="6"/>
      <c r="AA106" s="133"/>
      <c r="AK106" s="6"/>
      <c r="AU106" s="6"/>
    </row>
    <row r="107" spans="4:50">
      <c r="D107" s="6"/>
      <c r="Q107" s="6"/>
      <c r="AA107" s="133"/>
      <c r="AK107" s="6"/>
      <c r="AU107" s="6"/>
    </row>
    <row r="108" spans="4:50">
      <c r="D108" s="6"/>
      <c r="Q108" s="6"/>
      <c r="AA108" s="133"/>
      <c r="AK108" s="6"/>
      <c r="AU108" s="6"/>
    </row>
    <row r="109" spans="4:50">
      <c r="D109" s="6"/>
      <c r="Q109" s="6"/>
      <c r="AA109" s="133"/>
      <c r="AK109" s="6"/>
      <c r="AU109" s="6"/>
    </row>
    <row r="110" spans="4:50">
      <c r="D110" s="6"/>
      <c r="Q110" s="6"/>
      <c r="AA110" s="133"/>
      <c r="AK110" s="6"/>
      <c r="AU110" s="6"/>
    </row>
    <row r="111" spans="4:50">
      <c r="D111" s="6"/>
      <c r="Q111" s="6"/>
      <c r="AA111" s="133"/>
      <c r="AK111" s="6"/>
      <c r="AU111" s="6"/>
    </row>
    <row r="112" spans="4:50">
      <c r="D112" s="6"/>
      <c r="Q112" s="6"/>
      <c r="AA112" s="133"/>
      <c r="AK112" s="6"/>
      <c r="AU112" s="6"/>
    </row>
    <row r="113" spans="1:68">
      <c r="D113" s="6"/>
      <c r="Q113" s="6"/>
      <c r="AA113" s="133"/>
      <c r="AK113" s="6"/>
      <c r="AU113" s="6"/>
    </row>
    <row r="114" spans="1:68" s="4" customFormat="1">
      <c r="A114" s="6"/>
      <c r="B114" s="6"/>
      <c r="C114" s="6"/>
      <c r="D114" s="6"/>
      <c r="G114" s="110"/>
      <c r="H114" s="6"/>
      <c r="I114" s="6"/>
      <c r="J114" s="6"/>
      <c r="K114" s="6"/>
      <c r="L114" s="6"/>
      <c r="M114" s="6"/>
      <c r="N114" s="6"/>
      <c r="O114" s="6"/>
      <c r="P114" s="6"/>
      <c r="Q114" s="6"/>
      <c r="T114" s="110"/>
      <c r="U114" s="6"/>
      <c r="V114" s="6"/>
      <c r="W114" s="6"/>
      <c r="X114" s="6"/>
      <c r="Y114" s="6"/>
      <c r="Z114" s="133"/>
      <c r="AA114" s="133"/>
      <c r="AB114" s="161"/>
      <c r="AC114" s="161"/>
      <c r="AD114" s="286"/>
      <c r="AE114" s="133"/>
      <c r="AF114" s="133"/>
      <c r="AG114" s="133"/>
      <c r="AH114" s="133"/>
      <c r="AI114" s="6"/>
      <c r="AJ114" s="6"/>
      <c r="AK114" s="6"/>
      <c r="AN114" s="110"/>
      <c r="AO114" s="6"/>
      <c r="AP114" s="6"/>
      <c r="AQ114" s="6"/>
      <c r="AR114" s="6"/>
      <c r="AS114" s="6"/>
      <c r="AT114" s="6"/>
      <c r="AU114" s="6"/>
      <c r="AX114" s="110"/>
      <c r="AY114" s="6"/>
      <c r="AZ114" s="6"/>
      <c r="BA114" s="6"/>
      <c r="BB114" s="6"/>
      <c r="BC114" s="6"/>
      <c r="BD114" s="6"/>
      <c r="BE114" s="6"/>
      <c r="BF114" s="6"/>
      <c r="BG114" s="6"/>
      <c r="BH114" s="6"/>
      <c r="BI114" s="6"/>
      <c r="BJ114" s="6"/>
      <c r="BK114" s="6"/>
      <c r="BL114" s="6"/>
      <c r="BM114" s="6"/>
      <c r="BN114" s="6"/>
      <c r="BO114" s="6"/>
      <c r="BP114" s="6"/>
    </row>
    <row r="115" spans="1:68" s="4" customFormat="1">
      <c r="A115" s="6"/>
      <c r="B115" s="6"/>
      <c r="C115" s="6"/>
      <c r="D115" s="6"/>
      <c r="G115" s="110"/>
      <c r="H115" s="6"/>
      <c r="I115" s="6"/>
      <c r="J115" s="6"/>
      <c r="K115" s="6"/>
      <c r="L115" s="6"/>
      <c r="M115" s="6"/>
      <c r="N115" s="6"/>
      <c r="O115" s="6"/>
      <c r="P115" s="6"/>
      <c r="Q115" s="6"/>
      <c r="T115" s="110"/>
      <c r="U115" s="6"/>
      <c r="V115" s="6"/>
      <c r="W115" s="6"/>
      <c r="X115" s="6"/>
      <c r="Y115" s="6"/>
      <c r="Z115" s="133"/>
      <c r="AA115" s="133"/>
      <c r="AB115" s="161"/>
      <c r="AC115" s="161"/>
      <c r="AD115" s="286"/>
      <c r="AE115" s="133"/>
      <c r="AF115" s="133"/>
      <c r="AG115" s="133"/>
      <c r="AH115" s="133"/>
      <c r="AI115" s="6"/>
      <c r="AJ115" s="6"/>
      <c r="AK115" s="6"/>
      <c r="AN115" s="110"/>
      <c r="AO115" s="6"/>
      <c r="AP115" s="6"/>
      <c r="AQ115" s="6"/>
      <c r="AR115" s="6"/>
      <c r="AS115" s="6"/>
      <c r="AT115" s="6"/>
      <c r="AU115" s="6"/>
      <c r="AX115" s="110"/>
      <c r="AY115" s="6"/>
      <c r="AZ115" s="6"/>
      <c r="BA115" s="6"/>
      <c r="BB115" s="6"/>
      <c r="BC115" s="6"/>
      <c r="BD115" s="6"/>
      <c r="BE115" s="6"/>
      <c r="BF115" s="6"/>
      <c r="BG115" s="6"/>
      <c r="BH115" s="6"/>
      <c r="BI115" s="6"/>
      <c r="BJ115" s="6"/>
      <c r="BK115" s="6"/>
      <c r="BL115" s="6"/>
      <c r="BM115" s="6"/>
      <c r="BN115" s="6"/>
      <c r="BO115" s="6"/>
      <c r="BP115" s="6"/>
    </row>
    <row r="116" spans="1:68" s="4" customFormat="1">
      <c r="A116" s="6"/>
      <c r="B116" s="6"/>
      <c r="C116" s="6"/>
      <c r="D116" s="6"/>
      <c r="G116" s="110"/>
      <c r="H116" s="6"/>
      <c r="I116" s="6"/>
      <c r="J116" s="6"/>
      <c r="K116" s="6"/>
      <c r="L116" s="6"/>
      <c r="M116" s="6"/>
      <c r="N116" s="6"/>
      <c r="O116" s="6"/>
      <c r="P116" s="6"/>
      <c r="Q116" s="6"/>
      <c r="T116" s="110"/>
      <c r="U116" s="6"/>
      <c r="V116" s="6"/>
      <c r="W116" s="6"/>
      <c r="X116" s="6"/>
      <c r="Y116" s="6"/>
      <c r="Z116" s="133"/>
      <c r="AA116" s="133"/>
      <c r="AB116" s="161"/>
      <c r="AC116" s="161"/>
      <c r="AD116" s="286"/>
      <c r="AE116" s="133"/>
      <c r="AF116" s="133"/>
      <c r="AG116" s="133"/>
      <c r="AH116" s="133"/>
      <c r="AI116" s="6"/>
      <c r="AJ116" s="6"/>
      <c r="AK116" s="6"/>
      <c r="AN116" s="110"/>
      <c r="AO116" s="6"/>
      <c r="AP116" s="6"/>
      <c r="AQ116" s="6"/>
      <c r="AR116" s="6"/>
      <c r="AS116" s="6"/>
      <c r="AT116" s="6"/>
      <c r="AU116" s="6"/>
      <c r="AX116" s="110"/>
      <c r="AY116" s="6"/>
      <c r="AZ116" s="6"/>
      <c r="BA116" s="6"/>
      <c r="BB116" s="6"/>
      <c r="BC116" s="6"/>
      <c r="BD116" s="6"/>
      <c r="BE116" s="6"/>
      <c r="BF116" s="6"/>
      <c r="BG116" s="6"/>
      <c r="BH116" s="6"/>
      <c r="BI116" s="6"/>
      <c r="BJ116" s="6"/>
      <c r="BK116" s="6"/>
      <c r="BL116" s="6"/>
      <c r="BM116" s="6"/>
      <c r="BN116" s="6"/>
      <c r="BO116" s="6"/>
      <c r="BP116" s="6"/>
    </row>
    <row r="117" spans="1:68" s="4" customFormat="1">
      <c r="A117" s="6"/>
      <c r="B117" s="6"/>
      <c r="C117" s="6"/>
      <c r="D117" s="6"/>
      <c r="G117" s="110"/>
      <c r="H117" s="6"/>
      <c r="I117" s="6"/>
      <c r="J117" s="6"/>
      <c r="K117" s="6"/>
      <c r="L117" s="6"/>
      <c r="M117" s="6"/>
      <c r="N117" s="6"/>
      <c r="O117" s="6"/>
      <c r="P117" s="6"/>
      <c r="Q117" s="6"/>
      <c r="T117" s="110"/>
      <c r="U117" s="6"/>
      <c r="V117" s="6"/>
      <c r="W117" s="6"/>
      <c r="X117" s="6"/>
      <c r="Y117" s="6"/>
      <c r="Z117" s="133"/>
      <c r="AA117" s="133"/>
      <c r="AB117" s="161"/>
      <c r="AC117" s="161"/>
      <c r="AD117" s="286"/>
      <c r="AE117" s="133"/>
      <c r="AF117" s="133"/>
      <c r="AG117" s="133"/>
      <c r="AH117" s="133"/>
      <c r="AI117" s="6"/>
      <c r="AJ117" s="6"/>
      <c r="AK117" s="6"/>
      <c r="AN117" s="110"/>
      <c r="AO117" s="6"/>
      <c r="AP117" s="6"/>
      <c r="AQ117" s="6"/>
      <c r="AR117" s="6"/>
      <c r="AS117" s="6"/>
      <c r="AT117" s="6"/>
      <c r="AU117" s="6"/>
      <c r="AX117" s="110"/>
      <c r="AY117" s="6"/>
      <c r="AZ117" s="6"/>
      <c r="BA117" s="6"/>
      <c r="BB117" s="6"/>
      <c r="BC117" s="6"/>
      <c r="BD117" s="6"/>
      <c r="BE117" s="6"/>
      <c r="BF117" s="6"/>
      <c r="BG117" s="6"/>
      <c r="BH117" s="6"/>
      <c r="BI117" s="6"/>
      <c r="BJ117" s="6"/>
      <c r="BK117" s="6"/>
      <c r="BL117" s="6"/>
      <c r="BM117" s="6"/>
      <c r="BN117" s="6"/>
      <c r="BO117" s="6"/>
      <c r="BP117" s="6"/>
    </row>
    <row r="118" spans="1:68" s="4" customFormat="1">
      <c r="A118" s="6"/>
      <c r="B118" s="6"/>
      <c r="C118" s="6"/>
      <c r="D118" s="6"/>
      <c r="G118" s="110"/>
      <c r="H118" s="6"/>
      <c r="I118" s="6"/>
      <c r="J118" s="6"/>
      <c r="K118" s="6"/>
      <c r="L118" s="6"/>
      <c r="M118" s="6"/>
      <c r="N118" s="6"/>
      <c r="O118" s="6"/>
      <c r="P118" s="6"/>
      <c r="Q118" s="6"/>
      <c r="T118" s="110"/>
      <c r="U118" s="6"/>
      <c r="V118" s="6"/>
      <c r="W118" s="6"/>
      <c r="X118" s="6"/>
      <c r="Y118" s="6"/>
      <c r="Z118" s="133"/>
      <c r="AA118" s="133"/>
      <c r="AB118" s="161"/>
      <c r="AC118" s="161"/>
      <c r="AD118" s="286"/>
      <c r="AE118" s="133"/>
      <c r="AF118" s="133"/>
      <c r="AG118" s="133"/>
      <c r="AH118" s="133"/>
      <c r="AI118" s="6"/>
      <c r="AJ118" s="6"/>
      <c r="AK118" s="6"/>
      <c r="AN118" s="110"/>
      <c r="AO118" s="6"/>
      <c r="AP118" s="6"/>
      <c r="AQ118" s="6"/>
      <c r="AR118" s="6"/>
      <c r="AS118" s="6"/>
      <c r="AT118" s="6"/>
      <c r="AU118" s="6"/>
      <c r="AX118" s="110"/>
      <c r="AY118" s="6"/>
      <c r="AZ118" s="6"/>
      <c r="BA118" s="6"/>
      <c r="BB118" s="6"/>
      <c r="BC118" s="6"/>
      <c r="BD118" s="6"/>
      <c r="BE118" s="6"/>
      <c r="BF118" s="6"/>
      <c r="BG118" s="6"/>
      <c r="BH118" s="6"/>
      <c r="BI118" s="6"/>
      <c r="BJ118" s="6"/>
      <c r="BK118" s="6"/>
      <c r="BL118" s="6"/>
      <c r="BM118" s="6"/>
      <c r="BN118" s="6"/>
      <c r="BO118" s="6"/>
      <c r="BP118" s="6"/>
    </row>
    <row r="119" spans="1:68" s="4" customFormat="1">
      <c r="A119" s="6"/>
      <c r="B119" s="6"/>
      <c r="C119" s="6"/>
      <c r="D119" s="6"/>
      <c r="G119" s="110"/>
      <c r="H119" s="6"/>
      <c r="I119" s="6"/>
      <c r="J119" s="6"/>
      <c r="K119" s="6"/>
      <c r="L119" s="6"/>
      <c r="M119" s="6"/>
      <c r="N119" s="6"/>
      <c r="O119" s="6"/>
      <c r="P119" s="6"/>
      <c r="Q119" s="6"/>
      <c r="T119" s="110"/>
      <c r="U119" s="6"/>
      <c r="V119" s="6"/>
      <c r="W119" s="6"/>
      <c r="X119" s="6"/>
      <c r="Y119" s="6"/>
      <c r="Z119" s="133"/>
      <c r="AA119" s="133"/>
      <c r="AB119" s="161"/>
      <c r="AC119" s="161"/>
      <c r="AD119" s="286"/>
      <c r="AE119" s="133"/>
      <c r="AF119" s="133"/>
      <c r="AG119" s="133"/>
      <c r="AH119" s="133"/>
      <c r="AI119" s="6"/>
      <c r="AJ119" s="6"/>
      <c r="AK119" s="6"/>
      <c r="AN119" s="110"/>
      <c r="AO119" s="6"/>
      <c r="AP119" s="6"/>
      <c r="AQ119" s="6"/>
      <c r="AR119" s="6"/>
      <c r="AS119" s="6"/>
      <c r="AT119" s="6"/>
      <c r="AU119" s="6"/>
      <c r="AX119" s="110"/>
      <c r="AY119" s="6"/>
      <c r="AZ119" s="6"/>
      <c r="BA119" s="6"/>
      <c r="BB119" s="6"/>
      <c r="BC119" s="6"/>
      <c r="BD119" s="6"/>
      <c r="BE119" s="6"/>
      <c r="BF119" s="6"/>
      <c r="BG119" s="6"/>
      <c r="BH119" s="6"/>
      <c r="BI119" s="6"/>
      <c r="BJ119" s="6"/>
      <c r="BK119" s="6"/>
      <c r="BL119" s="6"/>
      <c r="BM119" s="6"/>
      <c r="BN119" s="6"/>
      <c r="BO119" s="6"/>
      <c r="BP119" s="6"/>
    </row>
    <row r="120" spans="1:68" s="4" customFormat="1">
      <c r="A120" s="6"/>
      <c r="B120" s="6"/>
      <c r="C120" s="6"/>
      <c r="D120" s="6"/>
      <c r="G120" s="110"/>
      <c r="H120" s="6"/>
      <c r="I120" s="6"/>
      <c r="J120" s="6"/>
      <c r="K120" s="6"/>
      <c r="L120" s="6"/>
      <c r="M120" s="6"/>
      <c r="N120" s="6"/>
      <c r="O120" s="6"/>
      <c r="P120" s="6"/>
      <c r="Q120" s="6"/>
      <c r="T120" s="110"/>
      <c r="U120" s="6"/>
      <c r="V120" s="6"/>
      <c r="W120" s="6"/>
      <c r="X120" s="6"/>
      <c r="Y120" s="6"/>
      <c r="Z120" s="133"/>
      <c r="AA120" s="133"/>
      <c r="AB120" s="161"/>
      <c r="AC120" s="161"/>
      <c r="AD120" s="286"/>
      <c r="AE120" s="133"/>
      <c r="AF120" s="133"/>
      <c r="AG120" s="133"/>
      <c r="AH120" s="133"/>
      <c r="AI120" s="6"/>
      <c r="AJ120" s="6"/>
      <c r="AK120" s="6"/>
      <c r="AN120" s="110"/>
      <c r="AO120" s="6"/>
      <c r="AP120" s="6"/>
      <c r="AQ120" s="6"/>
      <c r="AR120" s="6"/>
      <c r="AS120" s="6"/>
      <c r="AT120" s="6"/>
      <c r="AU120" s="6"/>
      <c r="AX120" s="110"/>
      <c r="AY120" s="6"/>
      <c r="AZ120" s="6"/>
      <c r="BA120" s="6"/>
      <c r="BB120" s="6"/>
      <c r="BC120" s="6"/>
      <c r="BD120" s="6"/>
      <c r="BE120" s="6"/>
      <c r="BF120" s="6"/>
      <c r="BG120" s="6"/>
      <c r="BH120" s="6"/>
      <c r="BI120" s="6"/>
      <c r="BJ120" s="6"/>
      <c r="BK120" s="6"/>
      <c r="BL120" s="6"/>
      <c r="BM120" s="6"/>
      <c r="BN120" s="6"/>
      <c r="BO120" s="6"/>
      <c r="BP120" s="6"/>
    </row>
    <row r="121" spans="1:68" s="4" customFormat="1">
      <c r="A121" s="6"/>
      <c r="B121" s="6"/>
      <c r="C121" s="6"/>
      <c r="D121" s="6"/>
      <c r="G121" s="110"/>
      <c r="H121" s="6"/>
      <c r="I121" s="6"/>
      <c r="J121" s="6"/>
      <c r="K121" s="6"/>
      <c r="L121" s="6"/>
      <c r="M121" s="6"/>
      <c r="N121" s="6"/>
      <c r="O121" s="6"/>
      <c r="P121" s="6"/>
      <c r="Q121" s="6"/>
      <c r="T121" s="110"/>
      <c r="U121" s="6"/>
      <c r="V121" s="6"/>
      <c r="W121" s="6"/>
      <c r="X121" s="6"/>
      <c r="Y121" s="6"/>
      <c r="Z121" s="133"/>
      <c r="AA121" s="133"/>
      <c r="AB121" s="161"/>
      <c r="AC121" s="161"/>
      <c r="AD121" s="286"/>
      <c r="AE121" s="133"/>
      <c r="AF121" s="133"/>
      <c r="AG121" s="133"/>
      <c r="AH121" s="133"/>
      <c r="AI121" s="6"/>
      <c r="AJ121" s="6"/>
      <c r="AK121" s="6"/>
      <c r="AN121" s="110"/>
      <c r="AO121" s="6"/>
      <c r="AP121" s="6"/>
      <c r="AQ121" s="6"/>
      <c r="AR121" s="6"/>
      <c r="AS121" s="6"/>
      <c r="AT121" s="6"/>
      <c r="AU121" s="6"/>
      <c r="AX121" s="110"/>
      <c r="AY121" s="6"/>
      <c r="AZ121" s="6"/>
      <c r="BA121" s="6"/>
      <c r="BB121" s="6"/>
      <c r="BC121" s="6"/>
      <c r="BD121" s="6"/>
      <c r="BE121" s="6"/>
      <c r="BF121" s="6"/>
      <c r="BG121" s="6"/>
      <c r="BH121" s="6"/>
      <c r="BI121" s="6"/>
      <c r="BJ121" s="6"/>
      <c r="BK121" s="6"/>
      <c r="BL121" s="6"/>
      <c r="BM121" s="6"/>
      <c r="BN121" s="6"/>
      <c r="BO121" s="6"/>
      <c r="BP121" s="6"/>
    </row>
    <row r="122" spans="1:68" s="4" customFormat="1">
      <c r="A122" s="6"/>
      <c r="B122" s="6"/>
      <c r="C122" s="6"/>
      <c r="D122" s="6"/>
      <c r="G122" s="110"/>
      <c r="H122" s="6"/>
      <c r="I122" s="6"/>
      <c r="J122" s="6"/>
      <c r="K122" s="6"/>
      <c r="L122" s="6"/>
      <c r="M122" s="6"/>
      <c r="N122" s="6"/>
      <c r="O122" s="6"/>
      <c r="P122" s="6"/>
      <c r="Q122" s="6"/>
      <c r="T122" s="110"/>
      <c r="U122" s="6"/>
      <c r="V122" s="6"/>
      <c r="W122" s="6"/>
      <c r="X122" s="6"/>
      <c r="Y122" s="6"/>
      <c r="Z122" s="133"/>
      <c r="AA122" s="133"/>
      <c r="AB122" s="161"/>
      <c r="AC122" s="161"/>
      <c r="AD122" s="286"/>
      <c r="AE122" s="133"/>
      <c r="AF122" s="133"/>
      <c r="AG122" s="133"/>
      <c r="AH122" s="133"/>
      <c r="AI122" s="6"/>
      <c r="AJ122" s="6"/>
      <c r="AK122" s="6"/>
      <c r="AN122" s="110"/>
      <c r="AO122" s="6"/>
      <c r="AP122" s="6"/>
      <c r="AQ122" s="6"/>
      <c r="AR122" s="6"/>
      <c r="AS122" s="6"/>
      <c r="AT122" s="6"/>
      <c r="AU122" s="6"/>
      <c r="AX122" s="110"/>
      <c r="AY122" s="6"/>
      <c r="AZ122" s="6"/>
      <c r="BA122" s="6"/>
      <c r="BB122" s="6"/>
      <c r="BC122" s="6"/>
      <c r="BD122" s="6"/>
      <c r="BE122" s="6"/>
      <c r="BF122" s="6"/>
      <c r="BG122" s="6"/>
      <c r="BH122" s="6"/>
      <c r="BI122" s="6"/>
      <c r="BJ122" s="6"/>
      <c r="BK122" s="6"/>
      <c r="BL122" s="6"/>
      <c r="BM122" s="6"/>
      <c r="BN122" s="6"/>
      <c r="BO122" s="6"/>
      <c r="BP122" s="6"/>
    </row>
    <row r="123" spans="1:68" s="4" customFormat="1">
      <c r="A123" s="6"/>
      <c r="B123" s="6"/>
      <c r="C123" s="6"/>
      <c r="D123" s="6"/>
      <c r="G123" s="110"/>
      <c r="H123" s="6"/>
      <c r="I123" s="6"/>
      <c r="J123" s="6"/>
      <c r="K123" s="6"/>
      <c r="L123" s="6"/>
      <c r="M123" s="6"/>
      <c r="N123" s="6"/>
      <c r="O123" s="6"/>
      <c r="P123" s="6"/>
      <c r="Q123" s="6"/>
      <c r="T123" s="110"/>
      <c r="U123" s="6"/>
      <c r="V123" s="6"/>
      <c r="W123" s="6"/>
      <c r="X123" s="6"/>
      <c r="Y123" s="6"/>
      <c r="Z123" s="133"/>
      <c r="AA123" s="133"/>
      <c r="AB123" s="161"/>
      <c r="AC123" s="161"/>
      <c r="AD123" s="286"/>
      <c r="AE123" s="133"/>
      <c r="AF123" s="133"/>
      <c r="AG123" s="133"/>
      <c r="AH123" s="133"/>
      <c r="AI123" s="6"/>
      <c r="AJ123" s="6"/>
      <c r="AK123" s="6"/>
      <c r="AN123" s="110"/>
      <c r="AO123" s="6"/>
      <c r="AP123" s="6"/>
      <c r="AQ123" s="6"/>
      <c r="AR123" s="6"/>
      <c r="AS123" s="6"/>
      <c r="AT123" s="6"/>
      <c r="AU123" s="6"/>
      <c r="AX123" s="110"/>
      <c r="AY123" s="6"/>
      <c r="AZ123" s="6"/>
      <c r="BA123" s="6"/>
      <c r="BB123" s="6"/>
      <c r="BC123" s="6"/>
      <c r="BD123" s="6"/>
      <c r="BE123" s="6"/>
      <c r="BF123" s="6"/>
      <c r="BG123" s="6"/>
      <c r="BH123" s="6"/>
      <c r="BI123" s="6"/>
      <c r="BJ123" s="6"/>
      <c r="BK123" s="6"/>
      <c r="BL123" s="6"/>
      <c r="BM123" s="6"/>
      <c r="BN123" s="6"/>
      <c r="BO123" s="6"/>
      <c r="BP123" s="6"/>
    </row>
    <row r="124" spans="1:68" s="4" customFormat="1">
      <c r="A124" s="6"/>
      <c r="B124" s="6"/>
      <c r="C124" s="6"/>
      <c r="D124" s="6"/>
      <c r="G124" s="110"/>
      <c r="H124" s="6"/>
      <c r="I124" s="6"/>
      <c r="J124" s="6"/>
      <c r="K124" s="6"/>
      <c r="L124" s="6"/>
      <c r="M124" s="6"/>
      <c r="N124" s="6"/>
      <c r="O124" s="6"/>
      <c r="P124" s="6"/>
      <c r="Q124" s="6"/>
      <c r="T124" s="110"/>
      <c r="U124" s="6"/>
      <c r="V124" s="6"/>
      <c r="W124" s="6"/>
      <c r="X124" s="6"/>
      <c r="Y124" s="6"/>
      <c r="Z124" s="133"/>
      <c r="AA124" s="133"/>
      <c r="AB124" s="161"/>
      <c r="AC124" s="161"/>
      <c r="AD124" s="286"/>
      <c r="AE124" s="133"/>
      <c r="AF124" s="133"/>
      <c r="AG124" s="133"/>
      <c r="AH124" s="133"/>
      <c r="AI124" s="6"/>
      <c r="AJ124" s="6"/>
      <c r="AK124" s="6"/>
      <c r="AN124" s="110"/>
      <c r="AO124" s="6"/>
      <c r="AP124" s="6"/>
      <c r="AQ124" s="6"/>
      <c r="AR124" s="6"/>
      <c r="AS124" s="6"/>
      <c r="AT124" s="6"/>
      <c r="AU124" s="6"/>
      <c r="AX124" s="110"/>
      <c r="AY124" s="6"/>
      <c r="AZ124" s="6"/>
      <c r="BA124" s="6"/>
      <c r="BB124" s="6"/>
      <c r="BC124" s="6"/>
      <c r="BD124" s="6"/>
      <c r="BE124" s="6"/>
      <c r="BF124" s="6"/>
      <c r="BG124" s="6"/>
      <c r="BH124" s="6"/>
      <c r="BI124" s="6"/>
      <c r="BJ124" s="6"/>
      <c r="BK124" s="6"/>
      <c r="BL124" s="6"/>
      <c r="BM124" s="6"/>
      <c r="BN124" s="6"/>
      <c r="BO124" s="6"/>
      <c r="BP124" s="6"/>
    </row>
    <row r="125" spans="1:68" s="4" customFormat="1">
      <c r="A125" s="6"/>
      <c r="B125" s="6"/>
      <c r="C125" s="6"/>
      <c r="D125" s="6"/>
      <c r="G125" s="110"/>
      <c r="H125" s="6"/>
      <c r="I125" s="6"/>
      <c r="J125" s="6"/>
      <c r="K125" s="6"/>
      <c r="L125" s="6"/>
      <c r="M125" s="6"/>
      <c r="N125" s="6"/>
      <c r="O125" s="6"/>
      <c r="P125" s="6"/>
      <c r="Q125" s="6"/>
      <c r="T125" s="110"/>
      <c r="U125" s="6"/>
      <c r="V125" s="6"/>
      <c r="W125" s="6"/>
      <c r="X125" s="6"/>
      <c r="Y125" s="6"/>
      <c r="Z125" s="133"/>
      <c r="AA125" s="133"/>
      <c r="AB125" s="161"/>
      <c r="AC125" s="161"/>
      <c r="AD125" s="286"/>
      <c r="AE125" s="133"/>
      <c r="AF125" s="133"/>
      <c r="AG125" s="133"/>
      <c r="AH125" s="133"/>
      <c r="AI125" s="6"/>
      <c r="AJ125" s="6"/>
      <c r="AK125" s="6"/>
      <c r="AN125" s="110"/>
      <c r="AO125" s="6"/>
      <c r="AP125" s="6"/>
      <c r="AQ125" s="6"/>
      <c r="AR125" s="6"/>
      <c r="AS125" s="6"/>
      <c r="AT125" s="6"/>
      <c r="AU125" s="6"/>
      <c r="AX125" s="110"/>
      <c r="AY125" s="6"/>
      <c r="AZ125" s="6"/>
      <c r="BA125" s="6"/>
      <c r="BB125" s="6"/>
      <c r="BC125" s="6"/>
      <c r="BD125" s="6"/>
      <c r="BE125" s="6"/>
      <c r="BF125" s="6"/>
      <c r="BG125" s="6"/>
      <c r="BH125" s="6"/>
      <c r="BI125" s="6"/>
      <c r="BJ125" s="6"/>
      <c r="BK125" s="6"/>
      <c r="BL125" s="6"/>
      <c r="BM125" s="6"/>
      <c r="BN125" s="6"/>
      <c r="BO125" s="6"/>
      <c r="BP125" s="6"/>
    </row>
    <row r="126" spans="1:68" s="4" customFormat="1">
      <c r="A126" s="6"/>
      <c r="B126" s="6"/>
      <c r="C126" s="6"/>
      <c r="D126" s="6"/>
      <c r="G126" s="110"/>
      <c r="H126" s="6"/>
      <c r="I126" s="6"/>
      <c r="J126" s="6"/>
      <c r="K126" s="6"/>
      <c r="L126" s="6"/>
      <c r="M126" s="6"/>
      <c r="N126" s="6"/>
      <c r="O126" s="6"/>
      <c r="P126" s="6"/>
      <c r="Q126" s="6"/>
      <c r="T126" s="110"/>
      <c r="U126" s="6"/>
      <c r="V126" s="6"/>
      <c r="W126" s="6"/>
      <c r="X126" s="6"/>
      <c r="Y126" s="6"/>
      <c r="Z126" s="133"/>
      <c r="AA126" s="133"/>
      <c r="AB126" s="161"/>
      <c r="AC126" s="161"/>
      <c r="AD126" s="286"/>
      <c r="AE126" s="133"/>
      <c r="AF126" s="133"/>
      <c r="AG126" s="133"/>
      <c r="AH126" s="133"/>
      <c r="AI126" s="6"/>
      <c r="AJ126" s="6"/>
      <c r="AK126" s="6"/>
      <c r="AN126" s="110"/>
      <c r="AO126" s="6"/>
      <c r="AP126" s="6"/>
      <c r="AQ126" s="6"/>
      <c r="AR126" s="6"/>
      <c r="AS126" s="6"/>
      <c r="AT126" s="6"/>
      <c r="AU126" s="6"/>
      <c r="AX126" s="110"/>
      <c r="AY126" s="6"/>
      <c r="AZ126" s="6"/>
      <c r="BA126" s="6"/>
      <c r="BB126" s="6"/>
      <c r="BC126" s="6"/>
      <c r="BD126" s="6"/>
      <c r="BE126" s="6"/>
      <c r="BF126" s="6"/>
      <c r="BG126" s="6"/>
      <c r="BH126" s="6"/>
      <c r="BI126" s="6"/>
      <c r="BJ126" s="6"/>
      <c r="BK126" s="6"/>
      <c r="BL126" s="6"/>
      <c r="BM126" s="6"/>
      <c r="BN126" s="6"/>
      <c r="BO126" s="6"/>
      <c r="BP126" s="6"/>
    </row>
    <row r="127" spans="1:68" s="4" customFormat="1">
      <c r="A127" s="6"/>
      <c r="B127" s="6"/>
      <c r="C127" s="6"/>
      <c r="D127" s="6"/>
      <c r="G127" s="110"/>
      <c r="H127" s="6"/>
      <c r="I127" s="6"/>
      <c r="J127" s="6"/>
      <c r="K127" s="6"/>
      <c r="L127" s="6"/>
      <c r="M127" s="6"/>
      <c r="N127" s="6"/>
      <c r="O127" s="6"/>
      <c r="P127" s="6"/>
      <c r="Q127" s="6"/>
      <c r="T127" s="110"/>
      <c r="U127" s="6"/>
      <c r="V127" s="6"/>
      <c r="W127" s="6"/>
      <c r="X127" s="6"/>
      <c r="Y127" s="6"/>
      <c r="Z127" s="133"/>
      <c r="AA127" s="133"/>
      <c r="AB127" s="161"/>
      <c r="AC127" s="161"/>
      <c r="AD127" s="286"/>
      <c r="AE127" s="133"/>
      <c r="AF127" s="133"/>
      <c r="AG127" s="133"/>
      <c r="AH127" s="133"/>
      <c r="AI127" s="6"/>
      <c r="AJ127" s="6"/>
      <c r="AK127" s="6"/>
      <c r="AN127" s="110"/>
      <c r="AO127" s="6"/>
      <c r="AP127" s="6"/>
      <c r="AQ127" s="6"/>
      <c r="AR127" s="6"/>
      <c r="AS127" s="6"/>
      <c r="AT127" s="6"/>
      <c r="AU127" s="6"/>
      <c r="AX127" s="110"/>
      <c r="AY127" s="6"/>
      <c r="AZ127" s="6"/>
      <c r="BA127" s="6"/>
      <c r="BB127" s="6"/>
      <c r="BC127" s="6"/>
      <c r="BD127" s="6"/>
      <c r="BE127" s="6"/>
      <c r="BF127" s="6"/>
      <c r="BG127" s="6"/>
      <c r="BH127" s="6"/>
      <c r="BI127" s="6"/>
      <c r="BJ127" s="6"/>
      <c r="BK127" s="6"/>
      <c r="BL127" s="6"/>
      <c r="BM127" s="6"/>
      <c r="BN127" s="6"/>
      <c r="BO127" s="6"/>
      <c r="BP127" s="6"/>
    </row>
    <row r="128" spans="1:68" s="4" customFormat="1">
      <c r="A128" s="6"/>
      <c r="B128" s="6"/>
      <c r="C128" s="6"/>
      <c r="D128" s="6"/>
      <c r="G128" s="110"/>
      <c r="H128" s="6"/>
      <c r="I128" s="6"/>
      <c r="J128" s="6"/>
      <c r="K128" s="6"/>
      <c r="L128" s="6"/>
      <c r="M128" s="6"/>
      <c r="N128" s="6"/>
      <c r="O128" s="6"/>
      <c r="P128" s="6"/>
      <c r="Q128" s="6"/>
      <c r="T128" s="110"/>
      <c r="U128" s="6"/>
      <c r="V128" s="6"/>
      <c r="W128" s="6"/>
      <c r="X128" s="6"/>
      <c r="Y128" s="6"/>
      <c r="Z128" s="133"/>
      <c r="AA128" s="133"/>
      <c r="AB128" s="161"/>
      <c r="AC128" s="161"/>
      <c r="AD128" s="286"/>
      <c r="AE128" s="133"/>
      <c r="AF128" s="133"/>
      <c r="AG128" s="133"/>
      <c r="AH128" s="133"/>
      <c r="AI128" s="6"/>
      <c r="AJ128" s="6"/>
      <c r="AK128" s="6"/>
      <c r="AN128" s="110"/>
      <c r="AO128" s="6"/>
      <c r="AP128" s="6"/>
      <c r="AQ128" s="6"/>
      <c r="AR128" s="6"/>
      <c r="AS128" s="6"/>
      <c r="AT128" s="6"/>
      <c r="AU128" s="6"/>
      <c r="AX128" s="110"/>
      <c r="AY128" s="6"/>
      <c r="AZ128" s="6"/>
      <c r="BA128" s="6"/>
      <c r="BB128" s="6"/>
      <c r="BC128" s="6"/>
      <c r="BD128" s="6"/>
      <c r="BE128" s="6"/>
      <c r="BF128" s="6"/>
      <c r="BG128" s="6"/>
      <c r="BH128" s="6"/>
      <c r="BI128" s="6"/>
      <c r="BJ128" s="6"/>
      <c r="BK128" s="6"/>
      <c r="BL128" s="6"/>
      <c r="BM128" s="6"/>
      <c r="BN128" s="6"/>
      <c r="BO128" s="6"/>
      <c r="BP128" s="6"/>
    </row>
    <row r="129" spans="1:68" s="4" customFormat="1">
      <c r="A129" s="6"/>
      <c r="B129" s="6"/>
      <c r="C129" s="6"/>
      <c r="D129" s="6"/>
      <c r="G129" s="110"/>
      <c r="H129" s="6"/>
      <c r="I129" s="6"/>
      <c r="J129" s="6"/>
      <c r="K129" s="6"/>
      <c r="L129" s="6"/>
      <c r="M129" s="6"/>
      <c r="N129" s="6"/>
      <c r="O129" s="6"/>
      <c r="P129" s="6"/>
      <c r="Q129" s="6"/>
      <c r="T129" s="110"/>
      <c r="U129" s="6"/>
      <c r="V129" s="6"/>
      <c r="W129" s="6"/>
      <c r="X129" s="6"/>
      <c r="Y129" s="6"/>
      <c r="Z129" s="133"/>
      <c r="AA129" s="133"/>
      <c r="AB129" s="161"/>
      <c r="AC129" s="161"/>
      <c r="AD129" s="286"/>
      <c r="AE129" s="133"/>
      <c r="AF129" s="133"/>
      <c r="AG129" s="133"/>
      <c r="AH129" s="133"/>
      <c r="AI129" s="6"/>
      <c r="AJ129" s="6"/>
      <c r="AK129" s="6"/>
      <c r="AN129" s="110"/>
      <c r="AO129" s="6"/>
      <c r="AP129" s="6"/>
      <c r="AQ129" s="6"/>
      <c r="AR129" s="6"/>
      <c r="AS129" s="6"/>
      <c r="AT129" s="6"/>
      <c r="AU129" s="6"/>
      <c r="AX129" s="110"/>
      <c r="AY129" s="6"/>
      <c r="AZ129" s="6"/>
      <c r="BA129" s="6"/>
      <c r="BB129" s="6"/>
      <c r="BC129" s="6"/>
      <c r="BD129" s="6"/>
      <c r="BE129" s="6"/>
      <c r="BF129" s="6"/>
      <c r="BG129" s="6"/>
      <c r="BH129" s="6"/>
      <c r="BI129" s="6"/>
      <c r="BJ129" s="6"/>
      <c r="BK129" s="6"/>
      <c r="BL129" s="6"/>
      <c r="BM129" s="6"/>
      <c r="BN129" s="6"/>
      <c r="BO129" s="6"/>
      <c r="BP129" s="6"/>
    </row>
    <row r="130" spans="1:68" s="4" customFormat="1">
      <c r="A130" s="6"/>
      <c r="B130" s="6"/>
      <c r="C130" s="6"/>
      <c r="D130" s="6"/>
      <c r="G130" s="110"/>
      <c r="H130" s="6"/>
      <c r="I130" s="6"/>
      <c r="J130" s="6"/>
      <c r="K130" s="6"/>
      <c r="L130" s="6"/>
      <c r="M130" s="6"/>
      <c r="N130" s="6"/>
      <c r="O130" s="6"/>
      <c r="P130" s="6"/>
      <c r="Q130" s="6"/>
      <c r="T130" s="110"/>
      <c r="U130" s="6"/>
      <c r="V130" s="6"/>
      <c r="W130" s="6"/>
      <c r="X130" s="6"/>
      <c r="Y130" s="6"/>
      <c r="Z130" s="133"/>
      <c r="AA130" s="133"/>
      <c r="AB130" s="161"/>
      <c r="AC130" s="161"/>
      <c r="AD130" s="286"/>
      <c r="AE130" s="133"/>
      <c r="AF130" s="133"/>
      <c r="AG130" s="133"/>
      <c r="AH130" s="133"/>
      <c r="AI130" s="6"/>
      <c r="AJ130" s="6"/>
      <c r="AK130" s="6"/>
      <c r="AN130" s="110"/>
      <c r="AO130" s="6"/>
      <c r="AP130" s="6"/>
      <c r="AQ130" s="6"/>
      <c r="AR130" s="6"/>
      <c r="AS130" s="6"/>
      <c r="AT130" s="6"/>
      <c r="AU130" s="6"/>
      <c r="AX130" s="110"/>
      <c r="AY130" s="6"/>
      <c r="AZ130" s="6"/>
      <c r="BA130" s="6"/>
      <c r="BB130" s="6"/>
      <c r="BC130" s="6"/>
      <c r="BD130" s="6"/>
      <c r="BE130" s="6"/>
      <c r="BF130" s="6"/>
      <c r="BG130" s="6"/>
      <c r="BH130" s="6"/>
      <c r="BI130" s="6"/>
      <c r="BJ130" s="6"/>
      <c r="BK130" s="6"/>
      <c r="BL130" s="6"/>
      <c r="BM130" s="6"/>
      <c r="BN130" s="6"/>
      <c r="BO130" s="6"/>
      <c r="BP130" s="6"/>
    </row>
    <row r="131" spans="1:68" s="4" customFormat="1">
      <c r="A131" s="6"/>
      <c r="B131" s="6"/>
      <c r="C131" s="6"/>
      <c r="D131" s="6"/>
      <c r="G131" s="110"/>
      <c r="H131" s="6"/>
      <c r="I131" s="6"/>
      <c r="J131" s="6"/>
      <c r="K131" s="6"/>
      <c r="L131" s="6"/>
      <c r="M131" s="6"/>
      <c r="N131" s="6"/>
      <c r="O131" s="6"/>
      <c r="P131" s="6"/>
      <c r="Q131" s="6"/>
      <c r="T131" s="110"/>
      <c r="U131" s="6"/>
      <c r="V131" s="6"/>
      <c r="W131" s="6"/>
      <c r="X131" s="6"/>
      <c r="Y131" s="6"/>
      <c r="Z131" s="133"/>
      <c r="AA131" s="133"/>
      <c r="AB131" s="161"/>
      <c r="AC131" s="161"/>
      <c r="AD131" s="286"/>
      <c r="AE131" s="133"/>
      <c r="AF131" s="133"/>
      <c r="AG131" s="133"/>
      <c r="AH131" s="133"/>
      <c r="AI131" s="6"/>
      <c r="AJ131" s="6"/>
      <c r="AK131" s="6"/>
      <c r="AN131" s="110"/>
      <c r="AO131" s="6"/>
      <c r="AP131" s="6"/>
      <c r="AQ131" s="6"/>
      <c r="AR131" s="6"/>
      <c r="AS131" s="6"/>
      <c r="AT131" s="6"/>
      <c r="AU131" s="6"/>
      <c r="AX131" s="110"/>
      <c r="AY131" s="6"/>
      <c r="AZ131" s="6"/>
      <c r="BA131" s="6"/>
      <c r="BB131" s="6"/>
      <c r="BC131" s="6"/>
      <c r="BD131" s="6"/>
      <c r="BE131" s="6"/>
      <c r="BF131" s="6"/>
      <c r="BG131" s="6"/>
      <c r="BH131" s="6"/>
      <c r="BI131" s="6"/>
      <c r="BJ131" s="6"/>
      <c r="BK131" s="6"/>
      <c r="BL131" s="6"/>
      <c r="BM131" s="6"/>
      <c r="BN131" s="6"/>
      <c r="BO131" s="6"/>
      <c r="BP131" s="6"/>
    </row>
    <row r="132" spans="1:68" s="4" customFormat="1">
      <c r="A132" s="6"/>
      <c r="B132" s="6"/>
      <c r="C132" s="6"/>
      <c r="D132" s="6"/>
      <c r="G132" s="110"/>
      <c r="H132" s="6"/>
      <c r="I132" s="6"/>
      <c r="J132" s="6"/>
      <c r="K132" s="6"/>
      <c r="L132" s="6"/>
      <c r="M132" s="6"/>
      <c r="N132" s="6"/>
      <c r="O132" s="6"/>
      <c r="P132" s="6"/>
      <c r="Q132" s="6"/>
      <c r="T132" s="110"/>
      <c r="U132" s="6"/>
      <c r="V132" s="6"/>
      <c r="W132" s="6"/>
      <c r="X132" s="6"/>
      <c r="Y132" s="6"/>
      <c r="Z132" s="133"/>
      <c r="AA132" s="133"/>
      <c r="AB132" s="161"/>
      <c r="AC132" s="161"/>
      <c r="AD132" s="286"/>
      <c r="AE132" s="133"/>
      <c r="AF132" s="133"/>
      <c r="AG132" s="133"/>
      <c r="AH132" s="133"/>
      <c r="AI132" s="6"/>
      <c r="AJ132" s="6"/>
      <c r="AK132" s="6"/>
      <c r="AN132" s="110"/>
      <c r="AO132" s="6"/>
      <c r="AP132" s="6"/>
      <c r="AQ132" s="6"/>
      <c r="AR132" s="6"/>
      <c r="AS132" s="6"/>
      <c r="AT132" s="6"/>
      <c r="AU132" s="6"/>
      <c r="AX132" s="110"/>
      <c r="AY132" s="6"/>
      <c r="AZ132" s="6"/>
      <c r="BA132" s="6"/>
      <c r="BB132" s="6"/>
      <c r="BC132" s="6"/>
      <c r="BD132" s="6"/>
      <c r="BE132" s="6"/>
      <c r="BF132" s="6"/>
      <c r="BG132" s="6"/>
      <c r="BH132" s="6"/>
      <c r="BI132" s="6"/>
      <c r="BJ132" s="6"/>
      <c r="BK132" s="6"/>
      <c r="BL132" s="6"/>
      <c r="BM132" s="6"/>
      <c r="BN132" s="6"/>
      <c r="BO132" s="6"/>
      <c r="BP132" s="6"/>
    </row>
    <row r="133" spans="1:68" s="4" customFormat="1">
      <c r="A133" s="6"/>
      <c r="B133" s="6"/>
      <c r="C133" s="6"/>
      <c r="D133" s="6"/>
      <c r="G133" s="110"/>
      <c r="H133" s="6"/>
      <c r="I133" s="6"/>
      <c r="J133" s="6"/>
      <c r="K133" s="6"/>
      <c r="L133" s="6"/>
      <c r="M133" s="6"/>
      <c r="N133" s="6"/>
      <c r="O133" s="6"/>
      <c r="P133" s="6"/>
      <c r="Q133" s="6"/>
      <c r="T133" s="110"/>
      <c r="U133" s="6"/>
      <c r="V133" s="6"/>
      <c r="W133" s="6"/>
      <c r="X133" s="6"/>
      <c r="Y133" s="6"/>
      <c r="Z133" s="133"/>
      <c r="AA133" s="133"/>
      <c r="AB133" s="161"/>
      <c r="AC133" s="161"/>
      <c r="AD133" s="286"/>
      <c r="AE133" s="133"/>
      <c r="AF133" s="133"/>
      <c r="AG133" s="133"/>
      <c r="AH133" s="133"/>
      <c r="AI133" s="6"/>
      <c r="AJ133" s="6"/>
      <c r="AK133" s="6"/>
      <c r="AN133" s="110"/>
      <c r="AO133" s="6"/>
      <c r="AP133" s="6"/>
      <c r="AQ133" s="6"/>
      <c r="AR133" s="6"/>
      <c r="AS133" s="6"/>
      <c r="AT133" s="6"/>
      <c r="AU133" s="6"/>
      <c r="AX133" s="110"/>
      <c r="AY133" s="6"/>
      <c r="AZ133" s="6"/>
      <c r="BA133" s="6"/>
      <c r="BB133" s="6"/>
      <c r="BC133" s="6"/>
      <c r="BD133" s="6"/>
      <c r="BE133" s="6"/>
      <c r="BF133" s="6"/>
      <c r="BG133" s="6"/>
      <c r="BH133" s="6"/>
      <c r="BI133" s="6"/>
      <c r="BJ133" s="6"/>
      <c r="BK133" s="6"/>
      <c r="BL133" s="6"/>
      <c r="BM133" s="6"/>
      <c r="BN133" s="6"/>
      <c r="BO133" s="6"/>
      <c r="BP133" s="6"/>
    </row>
    <row r="134" spans="1:68" s="4" customFormat="1">
      <c r="A134" s="6"/>
      <c r="B134" s="6"/>
      <c r="C134" s="6"/>
      <c r="D134" s="6"/>
      <c r="G134" s="110"/>
      <c r="H134" s="6"/>
      <c r="I134" s="6"/>
      <c r="J134" s="6"/>
      <c r="K134" s="6"/>
      <c r="L134" s="6"/>
      <c r="M134" s="6"/>
      <c r="N134" s="6"/>
      <c r="O134" s="6"/>
      <c r="P134" s="6"/>
      <c r="Q134" s="6"/>
      <c r="T134" s="110"/>
      <c r="U134" s="6"/>
      <c r="V134" s="6"/>
      <c r="W134" s="6"/>
      <c r="X134" s="6"/>
      <c r="Y134" s="6"/>
      <c r="Z134" s="133"/>
      <c r="AA134" s="133"/>
      <c r="AB134" s="161"/>
      <c r="AC134" s="161"/>
      <c r="AD134" s="286"/>
      <c r="AE134" s="133"/>
      <c r="AF134" s="133"/>
      <c r="AG134" s="133"/>
      <c r="AH134" s="133"/>
      <c r="AI134" s="6"/>
      <c r="AJ134" s="6"/>
      <c r="AK134" s="6"/>
      <c r="AN134" s="110"/>
      <c r="AO134" s="6"/>
      <c r="AP134" s="6"/>
      <c r="AQ134" s="6"/>
      <c r="AR134" s="6"/>
      <c r="AS134" s="6"/>
      <c r="AT134" s="6"/>
      <c r="AU134" s="6"/>
      <c r="AX134" s="110"/>
      <c r="AY134" s="6"/>
      <c r="AZ134" s="6"/>
      <c r="BA134" s="6"/>
      <c r="BB134" s="6"/>
      <c r="BC134" s="6"/>
      <c r="BD134" s="6"/>
      <c r="BE134" s="6"/>
      <c r="BF134" s="6"/>
      <c r="BG134" s="6"/>
      <c r="BH134" s="6"/>
      <c r="BI134" s="6"/>
      <c r="BJ134" s="6"/>
      <c r="BK134" s="6"/>
      <c r="BL134" s="6"/>
      <c r="BM134" s="6"/>
      <c r="BN134" s="6"/>
      <c r="BO134" s="6"/>
      <c r="BP134" s="6"/>
    </row>
    <row r="135" spans="1:68" s="4" customFormat="1">
      <c r="A135" s="6"/>
      <c r="B135" s="6"/>
      <c r="C135" s="6"/>
      <c r="D135" s="6"/>
      <c r="G135" s="110"/>
      <c r="H135" s="6"/>
      <c r="I135" s="6"/>
      <c r="J135" s="6"/>
      <c r="K135" s="6"/>
      <c r="L135" s="6"/>
      <c r="M135" s="6"/>
      <c r="N135" s="6"/>
      <c r="O135" s="6"/>
      <c r="P135" s="6"/>
      <c r="Q135" s="6"/>
      <c r="T135" s="110"/>
      <c r="U135" s="6"/>
      <c r="V135" s="6"/>
      <c r="W135" s="6"/>
      <c r="X135" s="6"/>
      <c r="Y135" s="6"/>
      <c r="Z135" s="133"/>
      <c r="AA135" s="133"/>
      <c r="AB135" s="161"/>
      <c r="AC135" s="161"/>
      <c r="AD135" s="286"/>
      <c r="AE135" s="133"/>
      <c r="AF135" s="133"/>
      <c r="AG135" s="133"/>
      <c r="AH135" s="133"/>
      <c r="AI135" s="6"/>
      <c r="AJ135" s="6"/>
      <c r="AK135" s="6"/>
      <c r="AN135" s="110"/>
      <c r="AO135" s="6"/>
      <c r="AP135" s="6"/>
      <c r="AQ135" s="6"/>
      <c r="AR135" s="6"/>
      <c r="AS135" s="6"/>
      <c r="AT135" s="6"/>
      <c r="AU135" s="6"/>
      <c r="AX135" s="110"/>
      <c r="AY135" s="6"/>
      <c r="AZ135" s="6"/>
      <c r="BA135" s="6"/>
      <c r="BB135" s="6"/>
      <c r="BC135" s="6"/>
      <c r="BD135" s="6"/>
      <c r="BE135" s="6"/>
      <c r="BF135" s="6"/>
      <c r="BG135" s="6"/>
      <c r="BH135" s="6"/>
      <c r="BI135" s="6"/>
      <c r="BJ135" s="6"/>
      <c r="BK135" s="6"/>
      <c r="BL135" s="6"/>
      <c r="BM135" s="6"/>
      <c r="BN135" s="6"/>
      <c r="BO135" s="6"/>
      <c r="BP135" s="6"/>
    </row>
    <row r="136" spans="1:68" s="4" customFormat="1">
      <c r="A136" s="6"/>
      <c r="B136" s="6"/>
      <c r="C136" s="6"/>
      <c r="D136" s="6"/>
      <c r="G136" s="110"/>
      <c r="H136" s="6"/>
      <c r="I136" s="6"/>
      <c r="J136" s="6"/>
      <c r="K136" s="6"/>
      <c r="L136" s="6"/>
      <c r="M136" s="6"/>
      <c r="N136" s="6"/>
      <c r="O136" s="6"/>
      <c r="P136" s="6"/>
      <c r="Q136" s="6"/>
      <c r="T136" s="110"/>
      <c r="U136" s="6"/>
      <c r="V136" s="6"/>
      <c r="W136" s="6"/>
      <c r="X136" s="6"/>
      <c r="Y136" s="6"/>
      <c r="Z136" s="133"/>
      <c r="AA136" s="133"/>
      <c r="AB136" s="161"/>
      <c r="AC136" s="161"/>
      <c r="AD136" s="286"/>
      <c r="AE136" s="133"/>
      <c r="AF136" s="133"/>
      <c r="AG136" s="133"/>
      <c r="AH136" s="133"/>
      <c r="AI136" s="6"/>
      <c r="AJ136" s="6"/>
      <c r="AK136" s="6"/>
      <c r="AN136" s="110"/>
      <c r="AO136" s="6"/>
      <c r="AP136" s="6"/>
      <c r="AQ136" s="6"/>
      <c r="AR136" s="6"/>
      <c r="AS136" s="6"/>
      <c r="AT136" s="6"/>
      <c r="AU136" s="6"/>
      <c r="AX136" s="110"/>
      <c r="AY136" s="6"/>
      <c r="AZ136" s="6"/>
      <c r="BA136" s="6"/>
      <c r="BB136" s="6"/>
      <c r="BC136" s="6"/>
      <c r="BD136" s="6"/>
      <c r="BE136" s="6"/>
      <c r="BF136" s="6"/>
      <c r="BG136" s="6"/>
      <c r="BH136" s="6"/>
      <c r="BI136" s="6"/>
      <c r="BJ136" s="6"/>
      <c r="BK136" s="6"/>
      <c r="BL136" s="6"/>
      <c r="BM136" s="6"/>
      <c r="BN136" s="6"/>
      <c r="BO136" s="6"/>
      <c r="BP136" s="6"/>
    </row>
  </sheetData>
  <mergeCells count="9">
    <mergeCell ref="B68:B69"/>
    <mergeCell ref="B79:B80"/>
    <mergeCell ref="B81:B83"/>
    <mergeCell ref="B57:B58"/>
    <mergeCell ref="B6:B7"/>
    <mergeCell ref="B19:B20"/>
    <mergeCell ref="B9:B10"/>
    <mergeCell ref="B22:B23"/>
    <mergeCell ref="B16:B18"/>
  </mergeCells>
  <pageMargins left="0.75" right="0.75" top="1" bottom="1" header="0.5" footer="0.5"/>
  <pageSetup scale="52" fitToHeight="0" orientation="portrait" horizontalDpi="300" verticalDpi="300" r:id="rId1"/>
  <headerFooter alignWithMargins="0">
    <oddHeader>&amp;R&amp;D&amp;LReclaim 7.0 Project: Baffinland Iron Mine (Bas</oddHeader>
    <oddFooter>&amp;L&amp;F&amp;R&amp;P of &amp;N</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BI112"/>
  <sheetViews>
    <sheetView zoomScale="75" zoomScaleNormal="75" workbookViewId="0">
      <selection activeCell="M36" sqref="M1:Y1048576"/>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4" customWidth="1"/>
    <col min="6" max="6" width="8.36328125" style="4" customWidth="1"/>
    <col min="7" max="7" width="13.08984375" style="110" bestFit="1" customWidth="1"/>
    <col min="8" max="8" width="11.453125" style="6" customWidth="1"/>
    <col min="9" max="9" width="5.08984375" style="6" customWidth="1"/>
    <col min="10" max="10" width="9.54296875" style="6" customWidth="1"/>
    <col min="11" max="11" width="9.08984375" style="6" customWidth="1"/>
    <col min="12" max="12" width="1.90625" style="6" customWidth="1"/>
    <col min="13" max="13" width="6.54296875" style="110" customWidth="1"/>
    <col min="14" max="14" width="10" style="6" customWidth="1"/>
    <col min="15" max="15" width="9.08984375" style="6" customWidth="1"/>
    <col min="16" max="16" width="10.54296875" style="6" customWidth="1"/>
    <col min="17" max="17" width="11.54296875" style="6" customWidth="1"/>
    <col min="18" max="18" width="1.90625" style="6" customWidth="1"/>
    <col min="19" max="19" width="38.81640625" style="133" customWidth="1"/>
    <col min="20" max="20" width="7" style="287" customWidth="1"/>
    <col min="21" max="21" width="10.36328125" style="161" customWidth="1"/>
    <col min="22" max="22" width="6.90625" style="161" customWidth="1"/>
    <col min="23" max="23" width="6.54296875" style="286" customWidth="1"/>
    <col min="24" max="24" width="10" style="133" customWidth="1"/>
    <col min="25" max="25" width="9.08984375" style="133" customWidth="1"/>
    <col min="26" max="26" width="10.54296875" style="133" customWidth="1"/>
    <col min="27" max="27" width="11.54296875" style="133" customWidth="1"/>
    <col min="28" max="28" width="1.90625" style="6" customWidth="1"/>
    <col min="29" max="29" width="38.81640625" style="6" customWidth="1"/>
    <col min="30" max="30" width="7" style="13" customWidth="1"/>
    <col min="31" max="31" width="10.36328125" style="4" customWidth="1"/>
    <col min="32" max="32" width="6.90625" style="4" customWidth="1"/>
    <col min="33" max="33" width="6.54296875" style="110" customWidth="1"/>
    <col min="34" max="34" width="10" style="6" customWidth="1"/>
    <col min="35" max="35" width="9.08984375" style="6" customWidth="1"/>
    <col min="36" max="36" width="10.54296875" style="6" customWidth="1"/>
    <col min="37" max="37" width="11.54296875" style="6" customWidth="1"/>
    <col min="38" max="38" width="1.90625" style="6" customWidth="1"/>
    <col min="39" max="39" width="38.81640625" style="6" customWidth="1"/>
    <col min="40" max="40" width="7" style="13" customWidth="1"/>
    <col min="41" max="41" width="10.36328125" style="4" customWidth="1"/>
    <col min="42" max="42" width="6.90625" style="4" customWidth="1"/>
    <col min="43" max="43" width="6.54296875" style="110" customWidth="1"/>
    <col min="44" max="44" width="10" style="6" customWidth="1"/>
    <col min="45" max="45" width="9.08984375" style="6" customWidth="1"/>
    <col min="46" max="46" width="10.54296875" style="6" customWidth="1"/>
    <col min="47" max="47" width="11.54296875" style="6" customWidth="1"/>
    <col min="48" max="48" width="1.90625" style="6" customWidth="1"/>
    <col min="49" max="16384" width="9.81640625" style="6"/>
  </cols>
  <sheetData>
    <row r="1" spans="1:61" s="103" customFormat="1" ht="24.75" customHeight="1">
      <c r="A1" s="6">
        <v>1</v>
      </c>
      <c r="B1" s="267" t="s">
        <v>206</v>
      </c>
      <c r="C1" s="267" t="s">
        <v>1027</v>
      </c>
      <c r="D1" s="256"/>
      <c r="E1" s="284"/>
      <c r="G1" s="285" t="s">
        <v>338</v>
      </c>
      <c r="H1" s="282">
        <v>3</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s="19" customFormat="1" ht="5.0999999999999996" customHeight="1" thickBot="1">
      <c r="A2" s="6"/>
      <c r="D2" s="6"/>
      <c r="E2" s="6"/>
      <c r="F2" s="6"/>
      <c r="G2" s="265"/>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row>
    <row r="3" spans="1:61" s="103" customFormat="1" ht="33" customHeight="1">
      <c r="A3" s="6"/>
      <c r="B3" s="251" t="s">
        <v>4</v>
      </c>
      <c r="C3" s="251" t="s">
        <v>333</v>
      </c>
      <c r="D3" s="252" t="s">
        <v>191</v>
      </c>
      <c r="E3" s="253" t="s">
        <v>190</v>
      </c>
      <c r="F3" s="253" t="s">
        <v>192</v>
      </c>
      <c r="G3" s="260" t="s">
        <v>193</v>
      </c>
      <c r="H3" s="252" t="s">
        <v>194</v>
      </c>
      <c r="I3" s="251" t="s">
        <v>195</v>
      </c>
      <c r="J3" s="251" t="s">
        <v>205</v>
      </c>
      <c r="K3" s="251"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row>
    <row r="4" spans="1:61" ht="15" customHeight="1">
      <c r="B4" s="58" t="s">
        <v>937</v>
      </c>
      <c r="C4" s="58"/>
      <c r="D4" s="59"/>
      <c r="E4" s="58"/>
      <c r="F4" s="58"/>
      <c r="G4" s="112"/>
      <c r="H4" s="61"/>
      <c r="I4" s="157"/>
      <c r="J4" s="157"/>
      <c r="K4" s="157"/>
      <c r="M4" s="6"/>
      <c r="S4" s="6"/>
      <c r="T4" s="6"/>
      <c r="U4" s="6"/>
      <c r="V4" s="6"/>
      <c r="W4" s="6"/>
      <c r="X4" s="6"/>
      <c r="Y4" s="6"/>
      <c r="Z4" s="6"/>
      <c r="AA4" s="6"/>
      <c r="AD4" s="6"/>
      <c r="AE4" s="6"/>
      <c r="AF4" s="6"/>
      <c r="AG4" s="6"/>
      <c r="AN4" s="6"/>
      <c r="AO4" s="6"/>
      <c r="AP4" s="6"/>
      <c r="AQ4" s="6"/>
    </row>
    <row r="5" spans="1:61" s="19" customFormat="1" ht="15" hidden="1" customHeight="1">
      <c r="B5" s="18" t="s">
        <v>938</v>
      </c>
      <c r="C5" s="325"/>
      <c r="D5" s="326" t="s">
        <v>9</v>
      </c>
      <c r="E5" s="18">
        <v>0</v>
      </c>
      <c r="F5" s="18" t="s">
        <v>1336</v>
      </c>
      <c r="G5" s="114">
        <v>941.09</v>
      </c>
      <c r="H5" s="327">
        <f>G5*E5</f>
        <v>0</v>
      </c>
      <c r="I5" s="328">
        <v>0.95</v>
      </c>
      <c r="J5" s="327">
        <f>H5*I5</f>
        <v>0</v>
      </c>
      <c r="K5" s="329">
        <f>+H5*(1-I5)</f>
        <v>0</v>
      </c>
    </row>
    <row r="6" spans="1:61" s="19" customFormat="1" ht="15" hidden="1" customHeight="1">
      <c r="B6" s="18" t="s">
        <v>939</v>
      </c>
      <c r="C6" s="325"/>
      <c r="D6" s="326" t="s">
        <v>9</v>
      </c>
      <c r="E6" s="18">
        <v>0</v>
      </c>
      <c r="F6" s="18" t="s">
        <v>1337</v>
      </c>
      <c r="G6" s="114">
        <v>1494.13</v>
      </c>
      <c r="H6" s="327">
        <f>G6*E6</f>
        <v>0</v>
      </c>
      <c r="I6" s="328">
        <v>0.98</v>
      </c>
      <c r="J6" s="327">
        <f t="shared" ref="J6:J43" si="0">H6*I6</f>
        <v>0</v>
      </c>
      <c r="K6" s="329">
        <f>+H6*(1-I6)</f>
        <v>0</v>
      </c>
    </row>
    <row r="7" spans="1:61" s="19" customFormat="1" ht="15" hidden="1" customHeight="1">
      <c r="B7" s="18" t="s">
        <v>940</v>
      </c>
      <c r="C7" s="325"/>
      <c r="D7" s="326" t="s">
        <v>9</v>
      </c>
      <c r="E7" s="18">
        <v>0</v>
      </c>
      <c r="F7" s="18" t="s">
        <v>1338</v>
      </c>
      <c r="G7" s="114">
        <v>2616.87</v>
      </c>
      <c r="H7" s="327">
        <f>G7*E7</f>
        <v>0</v>
      </c>
      <c r="I7" s="328">
        <v>0.98</v>
      </c>
      <c r="J7" s="327">
        <f t="shared" si="0"/>
        <v>0</v>
      </c>
      <c r="K7" s="329">
        <f>+H7*(1-I7)</f>
        <v>0</v>
      </c>
    </row>
    <row r="8" spans="1:61" s="19" customFormat="1" ht="15" customHeight="1">
      <c r="B8" s="58" t="s">
        <v>944</v>
      </c>
      <c r="C8" s="58"/>
      <c r="D8" s="59"/>
      <c r="E8" s="58"/>
      <c r="F8" s="58"/>
      <c r="G8" s="112"/>
      <c r="H8" s="61"/>
      <c r="I8" s="157"/>
      <c r="J8" s="157"/>
      <c r="K8" s="157"/>
    </row>
    <row r="9" spans="1:61" s="19" customFormat="1" ht="75" hidden="1" customHeight="1">
      <c r="B9" s="325" t="s">
        <v>945</v>
      </c>
      <c r="C9" s="325" t="s">
        <v>955</v>
      </c>
      <c r="D9" s="326" t="s">
        <v>9</v>
      </c>
      <c r="E9" s="18"/>
      <c r="F9" s="18" t="s">
        <v>1339</v>
      </c>
      <c r="G9" s="114">
        <v>1980.8</v>
      </c>
      <c r="H9" s="327">
        <f t="shared" ref="H9:H17" si="1">G9*E9</f>
        <v>0</v>
      </c>
      <c r="I9" s="328">
        <v>0.98</v>
      </c>
      <c r="J9" s="327">
        <f t="shared" ref="J9:J17" si="2">H9*I9</f>
        <v>0</v>
      </c>
      <c r="K9" s="329">
        <f t="shared" ref="K9:K17" si="3">+H9*(1-I9)</f>
        <v>0</v>
      </c>
    </row>
    <row r="10" spans="1:61" s="19" customFormat="1" ht="77.400000000000006" hidden="1" customHeight="1">
      <c r="B10" s="325" t="s">
        <v>946</v>
      </c>
      <c r="C10" s="325" t="s">
        <v>956</v>
      </c>
      <c r="D10" s="326" t="s">
        <v>9</v>
      </c>
      <c r="E10" s="18"/>
      <c r="F10" s="18" t="s">
        <v>1340</v>
      </c>
      <c r="G10" s="114">
        <v>4261.34</v>
      </c>
      <c r="H10" s="327">
        <f t="shared" si="1"/>
        <v>0</v>
      </c>
      <c r="I10" s="328">
        <v>1</v>
      </c>
      <c r="J10" s="327">
        <f t="shared" si="2"/>
        <v>0</v>
      </c>
      <c r="K10" s="329">
        <f t="shared" si="3"/>
        <v>0</v>
      </c>
    </row>
    <row r="11" spans="1:61" s="19" customFormat="1" ht="78.599999999999994" hidden="1" customHeight="1">
      <c r="B11" s="325" t="s">
        <v>947</v>
      </c>
      <c r="C11" s="325" t="s">
        <v>957</v>
      </c>
      <c r="D11" s="326" t="s">
        <v>9</v>
      </c>
      <c r="E11" s="18"/>
      <c r="F11" s="18" t="s">
        <v>1341</v>
      </c>
      <c r="G11" s="114">
        <v>41205.449999999997</v>
      </c>
      <c r="H11" s="327">
        <f t="shared" si="1"/>
        <v>0</v>
      </c>
      <c r="I11" s="328">
        <v>1</v>
      </c>
      <c r="J11" s="327">
        <f t="shared" si="2"/>
        <v>0</v>
      </c>
      <c r="K11" s="329">
        <f t="shared" si="3"/>
        <v>0</v>
      </c>
    </row>
    <row r="12" spans="1:61" s="19" customFormat="1" ht="57.6" hidden="1" customHeight="1">
      <c r="B12" s="325" t="s">
        <v>948</v>
      </c>
      <c r="C12" s="325" t="s">
        <v>958</v>
      </c>
      <c r="D12" s="326" t="s">
        <v>9</v>
      </c>
      <c r="E12" s="18"/>
      <c r="F12" s="18" t="s">
        <v>1342</v>
      </c>
      <c r="G12" s="114">
        <v>2148.33</v>
      </c>
      <c r="H12" s="327">
        <f t="shared" si="1"/>
        <v>0</v>
      </c>
      <c r="I12" s="328">
        <v>0</v>
      </c>
      <c r="J12" s="327">
        <f t="shared" si="2"/>
        <v>0</v>
      </c>
      <c r="K12" s="329">
        <f t="shared" si="3"/>
        <v>0</v>
      </c>
    </row>
    <row r="13" spans="1:61" s="19" customFormat="1" ht="61.95" hidden="1" customHeight="1">
      <c r="B13" s="325" t="s">
        <v>949</v>
      </c>
      <c r="C13" s="325" t="s">
        <v>959</v>
      </c>
      <c r="D13" s="326" t="s">
        <v>9</v>
      </c>
      <c r="E13" s="18"/>
      <c r="F13" s="18" t="s">
        <v>1343</v>
      </c>
      <c r="G13" s="114">
        <v>7387.31</v>
      </c>
      <c r="H13" s="327">
        <f t="shared" si="1"/>
        <v>0</v>
      </c>
      <c r="I13" s="328">
        <v>0</v>
      </c>
      <c r="J13" s="327">
        <f t="shared" si="2"/>
        <v>0</v>
      </c>
      <c r="K13" s="329">
        <f t="shared" si="3"/>
        <v>0</v>
      </c>
    </row>
    <row r="14" spans="1:61" s="19" customFormat="1" ht="27" hidden="1" customHeight="1">
      <c r="B14" s="325" t="s">
        <v>950</v>
      </c>
      <c r="C14" s="325" t="s">
        <v>960</v>
      </c>
      <c r="D14" s="326" t="s">
        <v>9</v>
      </c>
      <c r="E14" s="18"/>
      <c r="F14" s="18" t="s">
        <v>1344</v>
      </c>
      <c r="G14" s="114">
        <v>3693.66</v>
      </c>
      <c r="H14" s="327">
        <f t="shared" si="1"/>
        <v>0</v>
      </c>
      <c r="I14" s="328">
        <v>1</v>
      </c>
      <c r="J14" s="327">
        <f t="shared" si="2"/>
        <v>0</v>
      </c>
      <c r="K14" s="329">
        <f t="shared" si="3"/>
        <v>0</v>
      </c>
    </row>
    <row r="15" spans="1:61" s="19" customFormat="1" ht="65.400000000000006" hidden="1" customHeight="1">
      <c r="B15" s="325" t="s">
        <v>951</v>
      </c>
      <c r="C15" s="325" t="s">
        <v>961</v>
      </c>
      <c r="D15" s="326" t="s">
        <v>9</v>
      </c>
      <c r="E15" s="18"/>
      <c r="F15" s="18" t="s">
        <v>1345</v>
      </c>
      <c r="G15" s="114">
        <v>16166.4</v>
      </c>
      <c r="H15" s="327">
        <f t="shared" si="1"/>
        <v>0</v>
      </c>
      <c r="I15" s="328">
        <v>1</v>
      </c>
      <c r="J15" s="327">
        <f t="shared" si="2"/>
        <v>0</v>
      </c>
      <c r="K15" s="329">
        <f t="shared" si="3"/>
        <v>0</v>
      </c>
    </row>
    <row r="16" spans="1:61" s="19" customFormat="1" ht="46.35" hidden="1" customHeight="1">
      <c r="B16" s="325" t="s">
        <v>952</v>
      </c>
      <c r="C16" s="325" t="s">
        <v>962</v>
      </c>
      <c r="D16" s="326" t="s">
        <v>954</v>
      </c>
      <c r="E16" s="18"/>
      <c r="F16" s="18" t="s">
        <v>1367</v>
      </c>
      <c r="G16" s="114">
        <v>529.83000000000004</v>
      </c>
      <c r="H16" s="327">
        <f t="shared" si="1"/>
        <v>0</v>
      </c>
      <c r="I16" s="328">
        <v>1</v>
      </c>
      <c r="J16" s="327">
        <f t="shared" si="2"/>
        <v>0</v>
      </c>
      <c r="K16" s="329">
        <f t="shared" si="3"/>
        <v>0</v>
      </c>
    </row>
    <row r="17" spans="2:43" s="19" customFormat="1" ht="48" hidden="1" customHeight="1">
      <c r="B17" s="325" t="s">
        <v>953</v>
      </c>
      <c r="C17" s="325" t="s">
        <v>963</v>
      </c>
      <c r="D17" s="326" t="s">
        <v>9</v>
      </c>
      <c r="E17" s="18"/>
      <c r="F17" s="18" t="s">
        <v>1347</v>
      </c>
      <c r="G17" s="114">
        <v>10481.049999999999</v>
      </c>
      <c r="H17" s="327">
        <f t="shared" si="1"/>
        <v>0</v>
      </c>
      <c r="I17" s="328">
        <v>1</v>
      </c>
      <c r="J17" s="327">
        <f t="shared" si="2"/>
        <v>0</v>
      </c>
      <c r="K17" s="329">
        <f t="shared" si="3"/>
        <v>0</v>
      </c>
    </row>
    <row r="18" spans="2:43" ht="15" customHeight="1">
      <c r="B18" s="58" t="s">
        <v>973</v>
      </c>
      <c r="C18" s="58"/>
      <c r="D18" s="59"/>
      <c r="E18" s="58"/>
      <c r="F18" s="58"/>
      <c r="G18" s="112"/>
      <c r="H18" s="61"/>
      <c r="I18" s="63"/>
      <c r="J18" s="61"/>
      <c r="K18" s="64"/>
      <c r="M18" s="6"/>
      <c r="S18" s="6"/>
      <c r="T18" s="6"/>
      <c r="U18" s="6"/>
      <c r="V18" s="6"/>
      <c r="W18" s="6"/>
      <c r="X18" s="6"/>
      <c r="Y18" s="6"/>
      <c r="Z18" s="6"/>
      <c r="AA18" s="6"/>
      <c r="AD18" s="6"/>
      <c r="AE18" s="6"/>
      <c r="AF18" s="6"/>
      <c r="AG18" s="6"/>
      <c r="AN18" s="6"/>
      <c r="AO18" s="6"/>
      <c r="AP18" s="6"/>
      <c r="AQ18" s="6"/>
    </row>
    <row r="19" spans="2:43" ht="15" customHeight="1">
      <c r="B19" s="4" t="s">
        <v>974</v>
      </c>
      <c r="C19" s="4"/>
      <c r="D19" s="14" t="s">
        <v>39</v>
      </c>
      <c r="E19" s="4">
        <v>0</v>
      </c>
      <c r="F19" s="4" t="s">
        <v>1348</v>
      </c>
      <c r="G19" s="609">
        <f>IF(ISNA(F19),0,INDEX(IF(UPPER(RIGHT(F19,1))=Low,UnitCostLow, IF(UPPER(RIGHT(F19,1))=High,UnitCostHigh,UnitCostSpecified)),MATCH(UPPER(LEFT(F19,LEN(F19)-1)),CostCode,0)))</f>
        <v>54.11</v>
      </c>
      <c r="H19" s="3">
        <f t="shared" ref="H19:H23" si="4">G19*E19</f>
        <v>0</v>
      </c>
      <c r="I19" s="41">
        <v>0.89</v>
      </c>
      <c r="J19" s="3">
        <f t="shared" si="0"/>
        <v>0</v>
      </c>
      <c r="K19" s="39">
        <f t="shared" ref="K19:K23" si="5">+H19*(1-I19)</f>
        <v>0</v>
      </c>
      <c r="M19" s="6"/>
      <c r="S19" s="6"/>
      <c r="T19" s="6"/>
      <c r="U19" s="6"/>
      <c r="V19" s="6"/>
      <c r="W19" s="6"/>
      <c r="X19" s="6"/>
      <c r="Y19" s="6"/>
      <c r="Z19" s="6"/>
      <c r="AA19" s="6"/>
      <c r="AD19" s="6"/>
      <c r="AE19" s="6"/>
      <c r="AF19" s="6"/>
      <c r="AG19" s="6"/>
      <c r="AN19" s="6"/>
      <c r="AO19" s="6"/>
      <c r="AP19" s="6"/>
      <c r="AQ19" s="6"/>
    </row>
    <row r="20" spans="2:43" ht="42" customHeight="1">
      <c r="B20" s="596" t="s">
        <v>1414</v>
      </c>
      <c r="C20" s="594" t="s">
        <v>1413</v>
      </c>
      <c r="D20" s="634" t="s">
        <v>39</v>
      </c>
      <c r="E20" s="656">
        <v>72</v>
      </c>
      <c r="F20" s="650" t="s">
        <v>1348</v>
      </c>
      <c r="G20" s="641">
        <f>IF(ISNA(F20),0,INDEX(IF(UPPER(RIGHT(F20,1))=Low,UnitCostLow, IF(UPPER(RIGHT(F20,1))=High,UnitCostHigh,UnitCostSpecified)),MATCH(UPPER(LEFT(F20,LEN(F20)-1)),CostCode,0)))</f>
        <v>54.11</v>
      </c>
      <c r="H20" s="629">
        <f t="shared" si="4"/>
        <v>3895.92</v>
      </c>
      <c r="I20" s="635">
        <v>1</v>
      </c>
      <c r="J20" s="629">
        <f t="shared" si="0"/>
        <v>3895.92</v>
      </c>
      <c r="K20" s="630">
        <f t="shared" si="5"/>
        <v>0</v>
      </c>
      <c r="M20" s="6"/>
      <c r="S20" s="6"/>
      <c r="T20" s="6"/>
      <c r="U20" s="6"/>
      <c r="V20" s="6"/>
      <c r="W20" s="6"/>
      <c r="X20" s="6"/>
      <c r="Y20" s="6"/>
      <c r="Z20" s="6"/>
      <c r="AA20" s="6"/>
      <c r="AD20" s="6"/>
      <c r="AE20" s="6"/>
      <c r="AF20" s="6"/>
      <c r="AG20" s="6"/>
      <c r="AN20" s="6"/>
      <c r="AO20" s="6"/>
      <c r="AP20" s="6"/>
      <c r="AQ20" s="6"/>
    </row>
    <row r="21" spans="2:43" ht="30.75" customHeight="1">
      <c r="B21" s="596" t="s">
        <v>1415</v>
      </c>
      <c r="C21" s="636" t="s">
        <v>1384</v>
      </c>
      <c r="D21" s="645" t="s">
        <v>39</v>
      </c>
      <c r="E21" s="655">
        <v>0</v>
      </c>
      <c r="F21" s="657" t="s">
        <v>1348</v>
      </c>
      <c r="G21" s="628">
        <f t="shared" ref="G21" si="6">IF(ISNA(F21),0,INDEX(IF(UPPER(RIGHT(F21,1))=Low,UnitCostLow, IF(UPPER(RIGHT(F21,1))=High,UnitCostHigh,UnitCostSpecified)),MATCH(UPPER(LEFT(F21,LEN(F21)-1)),CostCode,0)))</f>
        <v>54.11</v>
      </c>
      <c r="H21" s="624">
        <f t="shared" si="4"/>
        <v>0</v>
      </c>
      <c r="I21" s="639">
        <v>1</v>
      </c>
      <c r="J21" s="624">
        <f t="shared" si="0"/>
        <v>0</v>
      </c>
      <c r="K21" s="658">
        <f t="shared" si="5"/>
        <v>0</v>
      </c>
      <c r="M21" s="6"/>
      <c r="S21" s="6"/>
      <c r="T21" s="6"/>
      <c r="U21" s="6"/>
      <c r="V21" s="6"/>
      <c r="W21" s="6"/>
      <c r="X21" s="6"/>
      <c r="Y21" s="6"/>
      <c r="Z21" s="6"/>
      <c r="AA21" s="6"/>
      <c r="AD21" s="6"/>
      <c r="AE21" s="6"/>
      <c r="AF21" s="6"/>
      <c r="AG21" s="6"/>
      <c r="AN21" s="6"/>
      <c r="AO21" s="6"/>
      <c r="AP21" s="6"/>
      <c r="AQ21" s="6"/>
    </row>
    <row r="22" spans="2:43" ht="15" customHeight="1">
      <c r="B22" s="4" t="s">
        <v>976</v>
      </c>
      <c r="C22" s="4"/>
      <c r="D22" s="14" t="s">
        <v>39</v>
      </c>
      <c r="E22" s="4">
        <v>0</v>
      </c>
      <c r="F22" s="4" t="s">
        <v>1349</v>
      </c>
      <c r="G22" s="609">
        <f>IF(ISNA(F22),0,INDEX(IF(UPPER(RIGHT(F22,1))=Low,UnitCostLow, IF(UPPER(RIGHT(F22,1))=High,UnitCostHigh,UnitCostSpecified)),MATCH(UPPER(LEFT(F22,LEN(F22)-1)),CostCode,0)))</f>
        <v>37.880000000000003</v>
      </c>
      <c r="H22" s="3">
        <f t="shared" si="4"/>
        <v>0</v>
      </c>
      <c r="I22" s="41">
        <v>1</v>
      </c>
      <c r="J22" s="3">
        <f t="shared" si="0"/>
        <v>0</v>
      </c>
      <c r="K22" s="39">
        <f t="shared" si="5"/>
        <v>0</v>
      </c>
      <c r="M22" s="6"/>
      <c r="S22" s="6"/>
      <c r="T22" s="6"/>
      <c r="U22" s="6"/>
      <c r="V22" s="6"/>
      <c r="W22" s="6"/>
      <c r="X22" s="6"/>
      <c r="Y22" s="6"/>
      <c r="Z22" s="6"/>
      <c r="AA22" s="6"/>
      <c r="AD22" s="6"/>
      <c r="AE22" s="6"/>
      <c r="AF22" s="6"/>
      <c r="AG22" s="6"/>
      <c r="AN22" s="6"/>
      <c r="AO22" s="6"/>
      <c r="AP22" s="6"/>
      <c r="AQ22" s="6"/>
    </row>
    <row r="23" spans="2:43" ht="39.6">
      <c r="B23" s="4" t="s">
        <v>979</v>
      </c>
      <c r="C23" s="298" t="s">
        <v>1219</v>
      </c>
      <c r="D23" s="14" t="s">
        <v>39</v>
      </c>
      <c r="E23" s="52">
        <f>223+1050</f>
        <v>1273</v>
      </c>
      <c r="F23" s="4" t="s">
        <v>1351</v>
      </c>
      <c r="G23" s="609">
        <f>IF(ISNA(F23),0,INDEX(IF(UPPER(RIGHT(F23,1))=Low,UnitCostLow, IF(UPPER(RIGHT(F23,1))=High,UnitCostHigh,UnitCostSpecified)),MATCH(UPPER(LEFT(F23,LEN(F23)-1)),CostCode,0)))</f>
        <v>27.06</v>
      </c>
      <c r="H23" s="3">
        <f t="shared" si="4"/>
        <v>34447.379999999997</v>
      </c>
      <c r="I23" s="41">
        <v>1</v>
      </c>
      <c r="J23" s="3">
        <f t="shared" si="0"/>
        <v>34447.379999999997</v>
      </c>
      <c r="K23" s="39">
        <f t="shared" si="5"/>
        <v>0</v>
      </c>
      <c r="M23" s="6"/>
      <c r="S23" s="6"/>
      <c r="T23" s="6"/>
      <c r="U23" s="6"/>
      <c r="V23" s="6"/>
      <c r="W23" s="6"/>
      <c r="X23" s="6"/>
      <c r="Y23" s="6"/>
      <c r="Z23" s="6"/>
      <c r="AA23" s="6"/>
      <c r="AD23" s="6"/>
      <c r="AE23" s="6"/>
      <c r="AF23" s="6"/>
      <c r="AG23" s="6"/>
      <c r="AN23" s="6"/>
      <c r="AO23" s="6"/>
      <c r="AP23" s="6"/>
      <c r="AQ23" s="6"/>
    </row>
    <row r="24" spans="2:43" ht="15" customHeight="1">
      <c r="B24" s="58" t="s">
        <v>982</v>
      </c>
      <c r="C24" s="58"/>
      <c r="D24" s="59"/>
      <c r="E24" s="58"/>
      <c r="F24" s="58"/>
      <c r="G24" s="112"/>
      <c r="H24" s="61"/>
      <c r="I24" s="63"/>
      <c r="J24" s="61"/>
      <c r="K24" s="64"/>
      <c r="M24" s="6"/>
      <c r="S24" s="6"/>
      <c r="T24" s="6"/>
      <c r="U24" s="6"/>
      <c r="V24" s="6"/>
      <c r="W24" s="6"/>
      <c r="X24" s="6"/>
      <c r="Y24" s="6"/>
      <c r="Z24" s="6"/>
      <c r="AA24" s="6"/>
      <c r="AD24" s="6"/>
      <c r="AE24" s="6"/>
      <c r="AF24" s="6"/>
      <c r="AG24" s="6"/>
      <c r="AN24" s="6"/>
      <c r="AO24" s="6"/>
      <c r="AP24" s="6"/>
      <c r="AQ24" s="6"/>
    </row>
    <row r="25" spans="2:43" s="19" customFormat="1" ht="44.4" customHeight="1">
      <c r="B25" s="18" t="s">
        <v>974</v>
      </c>
      <c r="C25" s="442"/>
      <c r="D25" s="326" t="s">
        <v>39</v>
      </c>
      <c r="E25" s="18">
        <v>0</v>
      </c>
      <c r="F25" s="18" t="s">
        <v>1353</v>
      </c>
      <c r="G25" s="609">
        <f>IF(ISNA(F25),0,INDEX(IF(UPPER(RIGHT(F25,1))=Low,UnitCostLow, IF(UPPER(RIGHT(F25,1))=High,UnitCostHigh,UnitCostSpecified)),MATCH(UPPER(LEFT(F25,LEN(F25)-1)),CostCode,0)))</f>
        <v>131</v>
      </c>
      <c r="H25" s="327">
        <f t="shared" ref="H25:H28" si="7">G25*E25</f>
        <v>0</v>
      </c>
      <c r="I25" s="331">
        <v>1</v>
      </c>
      <c r="J25" s="327">
        <f t="shared" ref="J25:J28" si="8">H25*I25</f>
        <v>0</v>
      </c>
      <c r="K25" s="329">
        <f t="shared" ref="K25:K28" si="9">+H25*(1-I25)</f>
        <v>0</v>
      </c>
    </row>
    <row r="26" spans="2:43" s="451" customFormat="1" ht="37.950000000000003" customHeight="1">
      <c r="B26" s="18" t="s">
        <v>976</v>
      </c>
      <c r="C26" s="442" t="s">
        <v>1029</v>
      </c>
      <c r="D26" s="326" t="s">
        <v>39</v>
      </c>
      <c r="E26" s="18">
        <v>682</v>
      </c>
      <c r="F26" s="18" t="s">
        <v>1354</v>
      </c>
      <c r="G26" s="609">
        <f>IF(ISNA(F26),0,INDEX(IF(UPPER(RIGHT(F26,1))=Low,UnitCostLow, IF(UPPER(RIGHT(F26,1))=High,UnitCostHigh,UnitCostSpecified)),MATCH(UPPER(LEFT(F26,LEN(F26)-1)),CostCode,0)))</f>
        <v>131</v>
      </c>
      <c r="H26" s="327">
        <f t="shared" si="7"/>
        <v>89342</v>
      </c>
      <c r="I26" s="331">
        <v>1</v>
      </c>
      <c r="J26" s="327">
        <f t="shared" si="8"/>
        <v>89342</v>
      </c>
      <c r="K26" s="329">
        <f t="shared" si="9"/>
        <v>0</v>
      </c>
    </row>
    <row r="27" spans="2:43" s="19" customFormat="1" ht="19.350000000000001" customHeight="1">
      <c r="B27" s="18" t="s">
        <v>979</v>
      </c>
      <c r="C27" s="450"/>
      <c r="D27" s="326" t="s">
        <v>39</v>
      </c>
      <c r="E27" s="18">
        <v>0</v>
      </c>
      <c r="F27" s="18" t="s">
        <v>1356</v>
      </c>
      <c r="G27" s="609">
        <f>IF(ISNA(F27),0,INDEX(IF(UPPER(RIGHT(F27,1))=Low,UnitCostLow, IF(UPPER(RIGHT(F27,1))=High,UnitCostHigh,UnitCostSpecified)),MATCH(UPPER(LEFT(F27,LEN(F27)-1)),CostCode,0)))</f>
        <v>131</v>
      </c>
      <c r="H27" s="327">
        <f t="shared" si="7"/>
        <v>0</v>
      </c>
      <c r="I27" s="331">
        <v>1</v>
      </c>
      <c r="J27" s="327">
        <f t="shared" si="8"/>
        <v>0</v>
      </c>
      <c r="K27" s="329">
        <f t="shared" si="9"/>
        <v>0</v>
      </c>
    </row>
    <row r="28" spans="2:43" ht="15" customHeight="1">
      <c r="B28" s="4" t="s">
        <v>983</v>
      </c>
      <c r="C28" s="4"/>
      <c r="D28" s="14" t="s">
        <v>39</v>
      </c>
      <c r="E28" s="4">
        <v>0</v>
      </c>
      <c r="F28" s="4" t="s">
        <v>1357</v>
      </c>
      <c r="G28" s="110">
        <v>25000</v>
      </c>
      <c r="H28" s="3">
        <f t="shared" si="7"/>
        <v>0</v>
      </c>
      <c r="I28" s="41">
        <v>1</v>
      </c>
      <c r="J28" s="3">
        <f t="shared" si="8"/>
        <v>0</v>
      </c>
      <c r="K28" s="39">
        <f t="shared" si="9"/>
        <v>0</v>
      </c>
      <c r="M28" s="6"/>
      <c r="S28" s="6"/>
      <c r="T28" s="6"/>
      <c r="U28" s="6"/>
      <c r="V28" s="6"/>
      <c r="W28" s="6"/>
      <c r="X28" s="6"/>
      <c r="Y28" s="6"/>
      <c r="Z28" s="6"/>
      <c r="AA28" s="6"/>
      <c r="AD28" s="6"/>
      <c r="AE28" s="6"/>
      <c r="AF28" s="6"/>
      <c r="AG28" s="6"/>
      <c r="AN28" s="6"/>
      <c r="AO28" s="6"/>
      <c r="AP28" s="6"/>
      <c r="AQ28" s="6"/>
    </row>
    <row r="29" spans="2:43" ht="15" customHeight="1">
      <c r="B29" s="58" t="s">
        <v>988</v>
      </c>
      <c r="C29" s="58"/>
      <c r="D29" s="59"/>
      <c r="E29" s="58"/>
      <c r="F29" s="58"/>
      <c r="G29" s="112"/>
      <c r="H29" s="61"/>
      <c r="I29" s="65"/>
      <c r="J29" s="61"/>
      <c r="K29" s="66"/>
      <c r="M29" s="6"/>
      <c r="S29" s="6"/>
      <c r="T29" s="6"/>
      <c r="U29" s="6"/>
      <c r="V29" s="6"/>
      <c r="W29" s="6"/>
      <c r="X29" s="6"/>
      <c r="Y29" s="6"/>
      <c r="Z29" s="6"/>
      <c r="AA29" s="6"/>
      <c r="AD29" s="6"/>
      <c r="AE29" s="6"/>
      <c r="AF29" s="6"/>
      <c r="AG29" s="6"/>
      <c r="AN29" s="6"/>
      <c r="AO29" s="6"/>
      <c r="AP29" s="6"/>
      <c r="AQ29" s="6"/>
    </row>
    <row r="30" spans="2:43" ht="36.6" customHeight="1">
      <c r="B30" s="4" t="s">
        <v>990</v>
      </c>
      <c r="C30" s="442" t="s">
        <v>1029</v>
      </c>
      <c r="D30" s="14" t="s">
        <v>39</v>
      </c>
      <c r="E30" s="4">
        <v>682</v>
      </c>
      <c r="F30" s="4" t="s">
        <v>1359</v>
      </c>
      <c r="G30" s="609">
        <f>IF(ISNA(F30),0,INDEX(IF(UPPER(RIGHT(F30,1))=Low,UnitCostLow, IF(UPPER(RIGHT(F30,1))=High,UnitCostHigh,UnitCostSpecified)),MATCH(UPPER(LEFT(F30,LEN(F30)-1)),CostCode,0)))</f>
        <v>34.979999999999997</v>
      </c>
      <c r="H30" s="3">
        <f t="shared" ref="H30:H31" si="10">G30*E30</f>
        <v>23856.359999999997</v>
      </c>
      <c r="I30" s="41">
        <v>1</v>
      </c>
      <c r="J30" s="3">
        <f t="shared" ref="J30:J31" si="11">H30*I30</f>
        <v>23856.359999999997</v>
      </c>
      <c r="K30" s="39">
        <f t="shared" ref="K30:K31" si="12">+H30*(1-I30)</f>
        <v>0</v>
      </c>
      <c r="M30" s="6"/>
      <c r="S30" s="6"/>
      <c r="T30" s="6"/>
      <c r="U30" s="6"/>
      <c r="V30" s="6"/>
      <c r="W30" s="6"/>
      <c r="X30" s="6"/>
      <c r="Y30" s="6"/>
      <c r="Z30" s="6"/>
      <c r="AA30" s="6"/>
      <c r="AD30" s="6"/>
      <c r="AE30" s="6"/>
      <c r="AF30" s="6"/>
      <c r="AG30" s="6"/>
      <c r="AN30" s="6"/>
      <c r="AO30" s="6"/>
      <c r="AP30" s="6"/>
      <c r="AQ30" s="6"/>
    </row>
    <row r="31" spans="2:43" s="19" customFormat="1" ht="28.95" customHeight="1">
      <c r="B31" s="18" t="s">
        <v>991</v>
      </c>
      <c r="C31" s="325" t="s">
        <v>1030</v>
      </c>
      <c r="D31" s="326" t="s">
        <v>39</v>
      </c>
      <c r="E31" s="18">
        <v>59</v>
      </c>
      <c r="F31" s="18" t="s">
        <v>1360</v>
      </c>
      <c r="G31" s="609">
        <f>IF(ISNA(F31),0,INDEX(IF(UPPER(RIGHT(F31,1))=Low,UnitCostLow, IF(UPPER(RIGHT(F31,1))=High,UnitCostHigh,UnitCostSpecified)),MATCH(UPPER(LEFT(F31,LEN(F31)-1)),CostCode,0)))</f>
        <v>18.940000000000001</v>
      </c>
      <c r="H31" s="3">
        <f t="shared" si="10"/>
        <v>1117.46</v>
      </c>
      <c r="I31" s="41">
        <v>1</v>
      </c>
      <c r="J31" s="3">
        <f t="shared" si="11"/>
        <v>1117.46</v>
      </c>
      <c r="K31" s="39">
        <f t="shared" si="12"/>
        <v>0</v>
      </c>
    </row>
    <row r="32" spans="2:43" ht="15" customHeight="1">
      <c r="B32" s="58" t="s">
        <v>997</v>
      </c>
      <c r="C32" s="58"/>
      <c r="D32" s="59"/>
      <c r="E32" s="58"/>
      <c r="F32" s="58"/>
      <c r="G32" s="112"/>
      <c r="H32" s="61"/>
      <c r="I32" s="65"/>
      <c r="J32" s="61"/>
      <c r="K32" s="66"/>
      <c r="M32" s="6"/>
      <c r="S32" s="6"/>
      <c r="T32" s="6"/>
      <c r="U32" s="6"/>
      <c r="V32" s="6"/>
      <c r="W32" s="6"/>
      <c r="X32" s="6"/>
      <c r="Y32" s="6"/>
      <c r="Z32" s="6"/>
      <c r="AA32" s="6"/>
      <c r="AD32" s="6"/>
      <c r="AE32" s="6"/>
      <c r="AF32" s="6"/>
      <c r="AG32" s="6"/>
      <c r="AN32" s="6"/>
      <c r="AO32" s="6"/>
      <c r="AP32" s="6"/>
      <c r="AQ32" s="6"/>
    </row>
    <row r="33" spans="2:43" ht="15" customHeight="1">
      <c r="B33" s="52" t="s">
        <v>1248</v>
      </c>
      <c r="C33" s="52"/>
      <c r="D33" s="653" t="s">
        <v>7</v>
      </c>
      <c r="E33" s="52">
        <v>80</v>
      </c>
      <c r="F33" s="52" t="s">
        <v>1043</v>
      </c>
      <c r="G33" s="616">
        <f t="shared" ref="G33:G41" si="13">IF(ISNA(F33),0,INDEX(IF(UPPER(RIGHT(F33,1))=Low,UnitCostLow, IF(UPPER(RIGHT(F33,1))=High,UnitCostHigh,UnitCostSpecified)),MATCH(UPPER(LEFT(F33,LEN(F33)-1)),CostCode,0)))</f>
        <v>1094.4802857142859</v>
      </c>
      <c r="H33" s="54">
        <f t="shared" ref="H33" si="14">G33*E33</f>
        <v>87558.422857142868</v>
      </c>
      <c r="I33" s="590"/>
      <c r="J33" s="54">
        <f t="shared" ref="J33" si="15">H33*I33</f>
        <v>0</v>
      </c>
      <c r="K33" s="654">
        <f t="shared" ref="K33" si="16">+H33*(1-I33)</f>
        <v>87558.422857142868</v>
      </c>
      <c r="M33" s="6"/>
      <c r="S33" s="6"/>
      <c r="T33" s="6"/>
      <c r="U33" s="6"/>
      <c r="V33" s="6"/>
      <c r="W33" s="6"/>
      <c r="X33" s="6"/>
      <c r="Y33" s="6"/>
      <c r="Z33" s="6"/>
      <c r="AA33" s="6"/>
      <c r="AD33" s="6"/>
      <c r="AE33" s="6"/>
      <c r="AF33" s="6"/>
      <c r="AG33" s="6"/>
      <c r="AN33" s="6"/>
      <c r="AO33" s="6"/>
      <c r="AP33" s="6"/>
      <c r="AQ33" s="6"/>
    </row>
    <row r="34" spans="2:43" ht="52.8">
      <c r="B34" s="777" t="s">
        <v>999</v>
      </c>
      <c r="C34" s="325" t="s">
        <v>1220</v>
      </c>
      <c r="D34" s="13" t="s">
        <v>39</v>
      </c>
      <c r="E34" s="52">
        <v>33900</v>
      </c>
      <c r="F34" s="18" t="s">
        <v>1361</v>
      </c>
      <c r="G34" s="609">
        <f t="shared" si="13"/>
        <v>1.68</v>
      </c>
      <c r="H34" s="3">
        <f t="shared" ref="H34:H39" si="17">G34*E34</f>
        <v>56952</v>
      </c>
      <c r="I34" s="41">
        <v>1</v>
      </c>
      <c r="J34" s="3">
        <f t="shared" si="0"/>
        <v>56952</v>
      </c>
      <c r="K34" s="42">
        <f t="shared" ref="K34:K47" si="18">+H34*(1-I34)</f>
        <v>0</v>
      </c>
      <c r="M34" s="6"/>
      <c r="S34" s="6"/>
      <c r="T34" s="6"/>
      <c r="U34" s="6"/>
      <c r="V34" s="6"/>
      <c r="W34" s="6"/>
      <c r="X34" s="6"/>
      <c r="Y34" s="6"/>
      <c r="Z34" s="6"/>
      <c r="AA34" s="6"/>
      <c r="AD34" s="6"/>
      <c r="AE34" s="6"/>
      <c r="AF34" s="6"/>
      <c r="AG34" s="6"/>
      <c r="AN34" s="6"/>
      <c r="AO34" s="6"/>
      <c r="AP34" s="6"/>
      <c r="AQ34" s="6"/>
    </row>
    <row r="35" spans="2:43">
      <c r="B35" s="777"/>
      <c r="C35" s="325" t="s">
        <v>1258</v>
      </c>
      <c r="D35" s="13" t="s">
        <v>39</v>
      </c>
      <c r="E35" s="52">
        <f>192500+92500</f>
        <v>285000</v>
      </c>
      <c r="F35" s="18" t="s">
        <v>1361</v>
      </c>
      <c r="G35" s="609">
        <f t="shared" si="13"/>
        <v>1.68</v>
      </c>
      <c r="H35" s="3">
        <f t="shared" ref="H35" si="19">G35*E35</f>
        <v>478800</v>
      </c>
      <c r="I35" s="41">
        <v>1</v>
      </c>
      <c r="J35" s="3">
        <f t="shared" ref="J35" si="20">H35*I35</f>
        <v>478800</v>
      </c>
      <c r="K35" s="42">
        <f t="shared" ref="K35" si="21">+H35*(1-I35)</f>
        <v>0</v>
      </c>
      <c r="M35" s="6"/>
      <c r="S35" s="6"/>
      <c r="T35" s="6"/>
      <c r="U35" s="6"/>
      <c r="V35" s="6"/>
      <c r="W35" s="6"/>
      <c r="X35" s="6"/>
      <c r="Y35" s="6"/>
      <c r="Z35" s="6"/>
      <c r="AA35" s="6"/>
      <c r="AD35" s="6"/>
      <c r="AE35" s="6"/>
      <c r="AF35" s="6"/>
      <c r="AG35" s="6"/>
      <c r="AN35" s="6"/>
      <c r="AO35" s="6"/>
      <c r="AP35" s="6"/>
      <c r="AQ35" s="6"/>
    </row>
    <row r="36" spans="2:43" s="103" customFormat="1" ht="15" customHeight="1">
      <c r="B36" s="4" t="s">
        <v>1000</v>
      </c>
      <c r="C36" s="4" t="s">
        <v>1028</v>
      </c>
      <c r="D36" s="13" t="s">
        <v>39</v>
      </c>
      <c r="E36" s="4">
        <v>13040</v>
      </c>
      <c r="F36" s="18" t="s">
        <v>1361</v>
      </c>
      <c r="G36" s="609">
        <f t="shared" si="13"/>
        <v>1.68</v>
      </c>
      <c r="H36" s="3">
        <f t="shared" si="17"/>
        <v>21907.200000000001</v>
      </c>
      <c r="I36" s="41">
        <v>1</v>
      </c>
      <c r="J36" s="3">
        <f t="shared" si="0"/>
        <v>21907.200000000001</v>
      </c>
      <c r="K36" s="42">
        <f t="shared" si="18"/>
        <v>0</v>
      </c>
    </row>
    <row r="37" spans="2:43" s="103" customFormat="1" ht="15" customHeight="1">
      <c r="B37" s="4" t="s">
        <v>1001</v>
      </c>
      <c r="C37" s="4" t="s">
        <v>1028</v>
      </c>
      <c r="D37" s="13" t="s">
        <v>39</v>
      </c>
      <c r="E37" s="4">
        <v>6760</v>
      </c>
      <c r="F37" s="18" t="s">
        <v>1361</v>
      </c>
      <c r="G37" s="609">
        <f t="shared" si="13"/>
        <v>1.68</v>
      </c>
      <c r="H37" s="3">
        <f t="shared" si="17"/>
        <v>11356.8</v>
      </c>
      <c r="I37" s="41">
        <v>1</v>
      </c>
      <c r="J37" s="3">
        <f t="shared" si="0"/>
        <v>11356.8</v>
      </c>
      <c r="K37" s="42">
        <f t="shared" si="18"/>
        <v>0</v>
      </c>
    </row>
    <row r="38" spans="2:43" ht="15" customHeight="1">
      <c r="B38" s="4" t="s">
        <v>1002</v>
      </c>
      <c r="C38" s="4"/>
      <c r="D38" s="13" t="s">
        <v>39</v>
      </c>
      <c r="E38" s="4">
        <v>0</v>
      </c>
      <c r="F38" s="18" t="s">
        <v>1361</v>
      </c>
      <c r="G38" s="609">
        <f t="shared" si="13"/>
        <v>1.68</v>
      </c>
      <c r="H38" s="3">
        <f t="shared" si="17"/>
        <v>0</v>
      </c>
      <c r="I38" s="41">
        <v>1</v>
      </c>
      <c r="J38" s="3">
        <f t="shared" si="0"/>
        <v>0</v>
      </c>
      <c r="K38" s="42">
        <f t="shared" si="18"/>
        <v>0</v>
      </c>
      <c r="M38" s="6"/>
      <c r="S38" s="6"/>
      <c r="T38" s="6"/>
      <c r="U38" s="6"/>
      <c r="V38" s="6"/>
      <c r="W38" s="6"/>
      <c r="X38" s="6"/>
      <c r="Y38" s="6"/>
      <c r="Z38" s="6"/>
      <c r="AA38" s="6"/>
      <c r="AD38" s="6"/>
      <c r="AE38" s="6"/>
      <c r="AF38" s="6"/>
      <c r="AG38" s="6"/>
      <c r="AN38" s="6"/>
      <c r="AO38" s="6"/>
      <c r="AP38" s="6"/>
      <c r="AQ38" s="6"/>
    </row>
    <row r="39" spans="2:43" s="103" customFormat="1" ht="15" customHeight="1">
      <c r="B39" s="4" t="s">
        <v>1003</v>
      </c>
      <c r="C39" s="4" t="s">
        <v>1028</v>
      </c>
      <c r="D39" s="13" t="s">
        <v>39</v>
      </c>
      <c r="E39" s="4">
        <v>533000</v>
      </c>
      <c r="F39" s="18" t="s">
        <v>1361</v>
      </c>
      <c r="G39" s="609">
        <f t="shared" si="13"/>
        <v>1.68</v>
      </c>
      <c r="H39" s="3">
        <f t="shared" si="17"/>
        <v>895440</v>
      </c>
      <c r="I39" s="41">
        <v>1</v>
      </c>
      <c r="J39" s="3">
        <f t="shared" si="0"/>
        <v>895440</v>
      </c>
      <c r="K39" s="42">
        <f t="shared" si="18"/>
        <v>0</v>
      </c>
    </row>
    <row r="40" spans="2:43" s="451" customFormat="1" ht="29.4" customHeight="1">
      <c r="B40" s="18" t="s">
        <v>1031</v>
      </c>
      <c r="C40" s="325" t="s">
        <v>1029</v>
      </c>
      <c r="D40" s="16" t="s">
        <v>39</v>
      </c>
      <c r="E40" s="18">
        <v>683</v>
      </c>
      <c r="F40" s="18" t="s">
        <v>1362</v>
      </c>
      <c r="G40" s="609">
        <f t="shared" si="13"/>
        <v>5.28</v>
      </c>
      <c r="H40" s="327">
        <f>G40*E40</f>
        <v>3606.2400000000002</v>
      </c>
      <c r="I40" s="331">
        <v>1</v>
      </c>
      <c r="J40" s="327">
        <f>H40*I40</f>
        <v>3606.2400000000002</v>
      </c>
      <c r="K40" s="332">
        <f>+H40*(1-I40)</f>
        <v>0</v>
      </c>
    </row>
    <row r="41" spans="2:43" s="451" customFormat="1" ht="29.4" customHeight="1">
      <c r="B41" s="18" t="s">
        <v>1100</v>
      </c>
      <c r="C41" s="596" t="s">
        <v>1421</v>
      </c>
      <c r="D41" s="666" t="s">
        <v>39</v>
      </c>
      <c r="E41" s="596">
        <v>-350</v>
      </c>
      <c r="F41" s="596" t="s">
        <v>1363</v>
      </c>
      <c r="G41" s="667">
        <f t="shared" si="13"/>
        <v>42.15</v>
      </c>
      <c r="H41" s="629">
        <f>G41*E41</f>
        <v>-14752.5</v>
      </c>
      <c r="I41" s="635">
        <v>1</v>
      </c>
      <c r="J41" s="629">
        <f>H41*I41</f>
        <v>-14752.5</v>
      </c>
      <c r="K41" s="646">
        <f>+H41*(1-I41)</f>
        <v>0</v>
      </c>
    </row>
    <row r="42" spans="2:43" ht="15" customHeight="1">
      <c r="B42" s="58" t="s">
        <v>998</v>
      </c>
      <c r="C42" s="452"/>
      <c r="D42" s="59"/>
      <c r="E42" s="58"/>
      <c r="F42" s="58"/>
      <c r="G42" s="112"/>
      <c r="H42" s="61"/>
      <c r="I42" s="65"/>
      <c r="J42" s="61"/>
      <c r="K42" s="66"/>
      <c r="M42" s="6"/>
      <c r="S42" s="6"/>
      <c r="T42" s="6"/>
      <c r="U42" s="6"/>
      <c r="V42" s="6"/>
      <c r="W42" s="6"/>
      <c r="X42" s="6"/>
      <c r="Y42" s="6"/>
      <c r="Z42" s="6"/>
      <c r="AA42" s="6"/>
      <c r="AD42" s="6"/>
      <c r="AE42" s="6"/>
      <c r="AF42" s="6"/>
      <c r="AG42" s="6"/>
      <c r="AN42" s="6"/>
      <c r="AO42" s="6"/>
      <c r="AP42" s="6"/>
      <c r="AQ42" s="6"/>
    </row>
    <row r="43" spans="2:43" ht="15" hidden="1" customHeight="1">
      <c r="B43" s="4" t="s">
        <v>1007</v>
      </c>
      <c r="C43" s="4"/>
      <c r="D43" s="14" t="s">
        <v>39</v>
      </c>
      <c r="F43" s="4" t="s">
        <v>1362</v>
      </c>
      <c r="G43" s="110">
        <v>5.31</v>
      </c>
      <c r="H43" s="3">
        <f t="shared" ref="H43:H47" si="22">G43*E43</f>
        <v>0</v>
      </c>
      <c r="I43" s="41">
        <v>1</v>
      </c>
      <c r="J43" s="3">
        <f t="shared" si="0"/>
        <v>0</v>
      </c>
      <c r="K43" s="42">
        <f t="shared" si="18"/>
        <v>0</v>
      </c>
      <c r="M43" s="6"/>
      <c r="S43" s="6"/>
      <c r="T43" s="6"/>
      <c r="U43" s="6"/>
      <c r="V43" s="6"/>
      <c r="W43" s="6"/>
      <c r="X43" s="6"/>
      <c r="Y43" s="6"/>
      <c r="Z43" s="6"/>
      <c r="AA43" s="6"/>
      <c r="AD43" s="6"/>
      <c r="AE43" s="6"/>
      <c r="AF43" s="6"/>
      <c r="AG43" s="6"/>
      <c r="AN43" s="6"/>
      <c r="AO43" s="6"/>
      <c r="AP43" s="6"/>
      <c r="AQ43" s="6"/>
    </row>
    <row r="44" spans="2:43" ht="15" hidden="1" customHeight="1">
      <c r="B44" s="4" t="s">
        <v>1008</v>
      </c>
      <c r="C44" s="4"/>
      <c r="D44" s="14" t="s">
        <v>39</v>
      </c>
      <c r="F44" s="4" t="s">
        <v>1362</v>
      </c>
      <c r="G44" s="110">
        <v>5.31</v>
      </c>
      <c r="H44" s="3">
        <f t="shared" si="22"/>
        <v>0</v>
      </c>
      <c r="I44" s="41">
        <v>1</v>
      </c>
      <c r="J44" s="3">
        <f t="shared" ref="J44:J47" si="23">H44*I44</f>
        <v>0</v>
      </c>
      <c r="K44" s="42">
        <f t="shared" si="18"/>
        <v>0</v>
      </c>
      <c r="M44" s="6"/>
      <c r="S44" s="6"/>
      <c r="T44" s="6"/>
      <c r="U44" s="6"/>
      <c r="V44" s="6"/>
      <c r="W44" s="6"/>
      <c r="X44" s="6"/>
      <c r="Y44" s="6"/>
      <c r="Z44" s="6"/>
      <c r="AA44" s="6"/>
      <c r="AD44" s="6"/>
      <c r="AE44" s="6"/>
      <c r="AF44" s="6"/>
      <c r="AG44" s="6"/>
      <c r="AN44" s="6"/>
      <c r="AO44" s="6"/>
      <c r="AP44" s="6"/>
      <c r="AQ44" s="6"/>
    </row>
    <row r="45" spans="2:43" s="19" customFormat="1" ht="30" hidden="1" customHeight="1">
      <c r="B45" s="19" t="s">
        <v>1009</v>
      </c>
      <c r="C45" s="4"/>
      <c r="D45" s="14" t="s">
        <v>39</v>
      </c>
      <c r="E45" s="18"/>
      <c r="F45" s="4" t="s">
        <v>1362</v>
      </c>
      <c r="G45" s="110">
        <v>5.31</v>
      </c>
      <c r="H45" s="3">
        <f t="shared" si="22"/>
        <v>0</v>
      </c>
      <c r="I45" s="41">
        <v>1</v>
      </c>
      <c r="J45" s="3">
        <f t="shared" si="23"/>
        <v>0</v>
      </c>
      <c r="K45" s="42">
        <f t="shared" si="18"/>
        <v>0</v>
      </c>
    </row>
    <row r="46" spans="2:43" ht="15" hidden="1" customHeight="1">
      <c r="B46" s="6" t="s">
        <v>1010</v>
      </c>
      <c r="C46" s="4"/>
      <c r="D46" s="14" t="s">
        <v>39</v>
      </c>
      <c r="F46" s="4" t="s">
        <v>1362</v>
      </c>
      <c r="G46" s="110">
        <v>5.31</v>
      </c>
      <c r="H46" s="3">
        <f t="shared" si="22"/>
        <v>0</v>
      </c>
      <c r="I46" s="41">
        <v>1</v>
      </c>
      <c r="J46" s="3">
        <f t="shared" si="23"/>
        <v>0</v>
      </c>
      <c r="K46" s="42">
        <f t="shared" si="18"/>
        <v>0</v>
      </c>
      <c r="M46" s="6"/>
      <c r="S46" s="6"/>
      <c r="T46" s="6"/>
      <c r="U46" s="6"/>
      <c r="V46" s="6"/>
      <c r="W46" s="6"/>
      <c r="X46" s="6"/>
      <c r="Y46" s="6"/>
      <c r="Z46" s="6"/>
      <c r="AA46" s="6"/>
      <c r="AD46" s="6"/>
      <c r="AE46" s="6"/>
      <c r="AF46" s="6"/>
      <c r="AG46" s="6"/>
      <c r="AN46" s="6"/>
      <c r="AO46" s="6"/>
      <c r="AP46" s="6"/>
      <c r="AQ46" s="6"/>
    </row>
    <row r="47" spans="2:43" ht="15" hidden="1" customHeight="1">
      <c r="B47" s="6" t="s">
        <v>13</v>
      </c>
      <c r="D47" s="14" t="s">
        <v>39</v>
      </c>
      <c r="F47" s="4" t="s">
        <v>1362</v>
      </c>
      <c r="G47" s="110">
        <v>5.31</v>
      </c>
      <c r="H47" s="3">
        <f t="shared" si="22"/>
        <v>0</v>
      </c>
      <c r="I47" s="41">
        <v>1</v>
      </c>
      <c r="J47" s="3">
        <f t="shared" si="23"/>
        <v>0</v>
      </c>
      <c r="K47" s="42">
        <f t="shared" si="18"/>
        <v>0</v>
      </c>
      <c r="M47" s="6"/>
      <c r="S47" s="6"/>
      <c r="T47" s="6"/>
      <c r="U47" s="6"/>
      <c r="V47" s="6"/>
      <c r="W47" s="6"/>
      <c r="X47" s="6"/>
      <c r="Y47" s="6"/>
      <c r="Z47" s="6"/>
      <c r="AA47" s="6"/>
      <c r="AD47" s="6"/>
      <c r="AE47" s="6"/>
      <c r="AF47" s="6"/>
      <c r="AG47" s="6"/>
      <c r="AN47" s="6"/>
      <c r="AO47" s="6"/>
      <c r="AP47" s="6"/>
      <c r="AQ47" s="6"/>
    </row>
    <row r="48" spans="2:43" ht="15" customHeight="1">
      <c r="B48" s="58" t="s">
        <v>791</v>
      </c>
      <c r="C48" s="453"/>
      <c r="D48" s="59"/>
      <c r="E48" s="58"/>
      <c r="F48" s="58"/>
      <c r="G48" s="112"/>
      <c r="H48" s="61"/>
      <c r="I48" s="65"/>
      <c r="J48" s="61"/>
      <c r="K48" s="66"/>
      <c r="M48" s="6"/>
      <c r="S48" s="6"/>
      <c r="T48" s="6"/>
      <c r="U48" s="6"/>
      <c r="V48" s="6"/>
      <c r="W48" s="6"/>
      <c r="X48" s="6"/>
      <c r="Y48" s="6"/>
      <c r="Z48" s="6"/>
      <c r="AA48" s="6"/>
      <c r="AD48" s="6"/>
      <c r="AE48" s="6"/>
      <c r="AF48" s="6"/>
      <c r="AG48" s="6"/>
      <c r="AN48" s="6"/>
      <c r="AO48" s="6"/>
      <c r="AP48" s="6"/>
      <c r="AQ48" s="6"/>
    </row>
    <row r="49" spans="2:43" s="19" customFormat="1" ht="19.95" hidden="1" customHeight="1">
      <c r="B49" s="325"/>
      <c r="C49" s="441"/>
      <c r="D49" s="326" t="s">
        <v>39</v>
      </c>
      <c r="E49" s="18"/>
      <c r="F49" s="18" t="s">
        <v>1363</v>
      </c>
      <c r="G49" s="114">
        <v>44.37</v>
      </c>
      <c r="H49" s="327">
        <f>G49*E49</f>
        <v>0</v>
      </c>
      <c r="I49" s="331">
        <v>1</v>
      </c>
      <c r="J49" s="327">
        <f>H49*I49</f>
        <v>0</v>
      </c>
      <c r="K49" s="332">
        <f>+H49*(1-I49)</f>
        <v>0</v>
      </c>
    </row>
    <row r="50" spans="2:43" s="19" customFormat="1" ht="19.95" customHeight="1">
      <c r="B50" s="58" t="s">
        <v>792</v>
      </c>
      <c r="C50" s="453"/>
      <c r="D50" s="59"/>
      <c r="E50" s="58"/>
      <c r="F50" s="58"/>
      <c r="G50" s="112"/>
      <c r="H50" s="61"/>
      <c r="I50" s="65"/>
      <c r="J50" s="61"/>
      <c r="K50" s="66"/>
    </row>
    <row r="51" spans="2:43" s="19" customFormat="1" ht="60.6" customHeight="1">
      <c r="B51" s="441" t="s">
        <v>1038</v>
      </c>
      <c r="C51" s="441" t="s">
        <v>1044</v>
      </c>
      <c r="D51" s="445" t="s">
        <v>9</v>
      </c>
      <c r="E51" s="357">
        <v>3</v>
      </c>
      <c r="F51" s="357" t="s">
        <v>1369</v>
      </c>
      <c r="G51" s="609">
        <f>IF(ISNA(F51),0,INDEX(IF(UPPER(RIGHT(F51,1))=Low,UnitCostLow, IF(UPPER(RIGHT(F51,1))=High,UnitCostHigh,UnitCostSpecified)),MATCH(UPPER(LEFT(F51,LEN(F51)-1)),CostCode,0)))</f>
        <v>183924</v>
      </c>
      <c r="H51" s="584">
        <f>G51*E51</f>
        <v>551772</v>
      </c>
      <c r="I51" s="585">
        <v>0</v>
      </c>
      <c r="J51" s="584">
        <f>H51*I51</f>
        <v>0</v>
      </c>
      <c r="K51" s="595">
        <f>+H51*(1-I51)</f>
        <v>551772</v>
      </c>
    </row>
    <row r="52" spans="2:43" s="451" customFormat="1" ht="58.95" customHeight="1">
      <c r="B52" s="441" t="s">
        <v>1039</v>
      </c>
      <c r="C52" s="441" t="s">
        <v>1044</v>
      </c>
      <c r="D52" s="445" t="s">
        <v>9</v>
      </c>
      <c r="E52" s="357">
        <v>1</v>
      </c>
      <c r="F52" s="357" t="s">
        <v>1369</v>
      </c>
      <c r="G52" s="609">
        <f>IF(ISNA(F52),0,INDEX(IF(UPPER(RIGHT(F52,1))=Low,UnitCostLow, IF(UPPER(RIGHT(F52,1))=High,UnitCostHigh,UnitCostSpecified)),MATCH(UPPER(LEFT(F52,LEN(F52)-1)),CostCode,0)))</f>
        <v>183924</v>
      </c>
      <c r="H52" s="584">
        <f t="shared" ref="H52:H54" si="24">G52*E52</f>
        <v>183924</v>
      </c>
      <c r="I52" s="585">
        <v>0</v>
      </c>
      <c r="J52" s="584">
        <f t="shared" ref="J52:J54" si="25">H52*I52</f>
        <v>0</v>
      </c>
      <c r="K52" s="595">
        <f t="shared" ref="K52:K54" si="26">+H52*(1-I52)</f>
        <v>183924</v>
      </c>
    </row>
    <row r="53" spans="2:43" s="19" customFormat="1" ht="58.95" customHeight="1">
      <c r="B53" s="441" t="s">
        <v>1040</v>
      </c>
      <c r="C53" s="441" t="s">
        <v>1045</v>
      </c>
      <c r="D53" s="445" t="s">
        <v>9</v>
      </c>
      <c r="E53" s="357">
        <v>372</v>
      </c>
      <c r="F53" s="357" t="s">
        <v>1043</v>
      </c>
      <c r="G53" s="609">
        <f>IF(ISNA(F53),0,INDEX(IF(UPPER(RIGHT(F53,1))=Low,UnitCostLow, IF(UPPER(RIGHT(F53,1))=High,UnitCostHigh,UnitCostSpecified)),MATCH(UPPER(LEFT(F53,LEN(F53)-1)),CostCode,0)))</f>
        <v>1094.4802857142859</v>
      </c>
      <c r="H53" s="584">
        <f t="shared" si="24"/>
        <v>407146.66628571437</v>
      </c>
      <c r="I53" s="585">
        <v>0</v>
      </c>
      <c r="J53" s="584">
        <f t="shared" si="25"/>
        <v>0</v>
      </c>
      <c r="K53" s="595">
        <f t="shared" si="26"/>
        <v>407146.66628571437</v>
      </c>
    </row>
    <row r="54" spans="2:43" s="451" customFormat="1" ht="60.6" customHeight="1">
      <c r="B54" s="441" t="s">
        <v>1041</v>
      </c>
      <c r="C54" s="441" t="s">
        <v>1045</v>
      </c>
      <c r="D54" s="445" t="s">
        <v>9</v>
      </c>
      <c r="E54" s="357">
        <v>11</v>
      </c>
      <c r="F54" s="357" t="s">
        <v>1043</v>
      </c>
      <c r="G54" s="609">
        <f>IF(ISNA(F54),0,INDEX(IF(UPPER(RIGHT(F54,1))=Low,UnitCostLow, IF(UPPER(RIGHT(F54,1))=High,UnitCostHigh,UnitCostSpecified)),MATCH(UPPER(LEFT(F54,LEN(F54)-1)),CostCode,0)))</f>
        <v>1094.4802857142859</v>
      </c>
      <c r="H54" s="584">
        <f t="shared" si="24"/>
        <v>12039.283142857144</v>
      </c>
      <c r="I54" s="585">
        <v>0</v>
      </c>
      <c r="J54" s="584">
        <f t="shared" si="25"/>
        <v>0</v>
      </c>
      <c r="K54" s="595">
        <f t="shared" si="26"/>
        <v>12039.283142857144</v>
      </c>
    </row>
    <row r="55" spans="2:43" ht="15" customHeight="1" thickBot="1">
      <c r="B55" s="58" t="s">
        <v>23</v>
      </c>
      <c r="C55" s="453"/>
      <c r="D55" s="59"/>
      <c r="E55" s="58"/>
      <c r="F55" s="58"/>
      <c r="G55" s="112"/>
      <c r="H55" s="61"/>
      <c r="I55" s="65"/>
      <c r="J55" s="61"/>
      <c r="K55" s="66"/>
      <c r="M55" s="6"/>
      <c r="S55" s="6"/>
      <c r="T55" s="6"/>
      <c r="U55" s="6"/>
      <c r="V55" s="6"/>
      <c r="W55" s="6"/>
      <c r="X55" s="6"/>
      <c r="Y55" s="6"/>
      <c r="Z55" s="6"/>
      <c r="AA55" s="6"/>
      <c r="AD55" s="6"/>
      <c r="AE55" s="6"/>
      <c r="AF55" s="6"/>
      <c r="AG55" s="6"/>
      <c r="AN55" s="6"/>
      <c r="AO55" s="6"/>
      <c r="AP55" s="6"/>
      <c r="AQ55" s="6"/>
    </row>
    <row r="56" spans="2:43" ht="15" hidden="1" customHeight="1">
      <c r="B56" s="52" t="s">
        <v>1033</v>
      </c>
      <c r="C56" s="52"/>
      <c r="D56" s="89" t="s">
        <v>9</v>
      </c>
      <c r="E56" s="52"/>
      <c r="F56" s="52" t="e">
        <v>#N/A</v>
      </c>
      <c r="G56" s="446">
        <v>0</v>
      </c>
      <c r="H56" s="327">
        <f t="shared" ref="H56" si="27">G56*E56</f>
        <v>0</v>
      </c>
      <c r="I56" s="331"/>
      <c r="J56" s="327">
        <f t="shared" ref="J56" si="28">H56*I56</f>
        <v>0</v>
      </c>
      <c r="K56" s="332">
        <f t="shared" ref="K56" si="29">+H56*(1-I56)</f>
        <v>0</v>
      </c>
      <c r="M56" s="6"/>
      <c r="S56" s="6"/>
      <c r="T56" s="6"/>
      <c r="U56" s="6"/>
      <c r="V56" s="6"/>
      <c r="W56" s="6"/>
      <c r="X56" s="6"/>
      <c r="Y56" s="6"/>
      <c r="Z56" s="6"/>
      <c r="AA56" s="6"/>
      <c r="AD56" s="6"/>
      <c r="AE56" s="6"/>
      <c r="AF56" s="6"/>
      <c r="AG56" s="6"/>
      <c r="AN56" s="6"/>
      <c r="AO56" s="6"/>
      <c r="AP56" s="6"/>
      <c r="AQ56" s="6"/>
    </row>
    <row r="57" spans="2:43" s="19" customFormat="1" ht="15" hidden="1" customHeight="1">
      <c r="B57" s="357" t="s">
        <v>1013</v>
      </c>
      <c r="C57" s="441"/>
      <c r="D57" s="445" t="s">
        <v>7</v>
      </c>
      <c r="E57" s="357"/>
      <c r="F57" s="357" t="s">
        <v>1016</v>
      </c>
      <c r="G57" s="446">
        <v>26.49</v>
      </c>
      <c r="H57" s="327">
        <f t="shared" ref="H57:H59" si="30">G57*E57</f>
        <v>0</v>
      </c>
      <c r="I57" s="331"/>
      <c r="J57" s="327">
        <f t="shared" ref="J57:J59" si="31">H57*I57</f>
        <v>0</v>
      </c>
      <c r="K57" s="332">
        <f t="shared" ref="K57:K59" si="32">+H57*(1-I57)</f>
        <v>0</v>
      </c>
    </row>
    <row r="58" spans="2:43" s="19" customFormat="1" ht="15" hidden="1" customHeight="1">
      <c r="B58" s="357" t="s">
        <v>1014</v>
      </c>
      <c r="C58" s="443"/>
      <c r="D58" s="445" t="s">
        <v>9</v>
      </c>
      <c r="E58" s="357"/>
      <c r="F58" s="357" t="s">
        <v>1017</v>
      </c>
      <c r="G58" s="446">
        <v>9975.93</v>
      </c>
      <c r="H58" s="327">
        <f t="shared" si="30"/>
        <v>0</v>
      </c>
      <c r="I58" s="331"/>
      <c r="J58" s="327">
        <f t="shared" si="31"/>
        <v>0</v>
      </c>
      <c r="K58" s="332">
        <f t="shared" si="32"/>
        <v>0</v>
      </c>
    </row>
    <row r="59" spans="2:43" s="19" customFormat="1" ht="15" hidden="1" customHeight="1" thickBot="1">
      <c r="B59" s="447" t="s">
        <v>1015</v>
      </c>
      <c r="C59" s="444"/>
      <c r="D59" s="448" t="s">
        <v>9</v>
      </c>
      <c r="E59" s="447"/>
      <c r="F59" s="447" t="s">
        <v>1018</v>
      </c>
      <c r="G59" s="449">
        <v>9975.93</v>
      </c>
      <c r="H59" s="327">
        <f t="shared" si="30"/>
        <v>0</v>
      </c>
      <c r="I59" s="331"/>
      <c r="J59" s="327">
        <f t="shared" si="31"/>
        <v>0</v>
      </c>
      <c r="K59" s="332">
        <f t="shared" si="32"/>
        <v>0</v>
      </c>
    </row>
    <row r="60" spans="2:43" ht="15" customHeight="1">
      <c r="B60" s="262"/>
      <c r="C60" s="262"/>
      <c r="D60" s="74"/>
      <c r="E60" s="75"/>
      <c r="F60" s="159"/>
      <c r="G60" s="268" t="s">
        <v>437</v>
      </c>
      <c r="H60" s="117">
        <f>SUM(H5:H59)+0.0001</f>
        <v>2848409.2323857145</v>
      </c>
      <c r="I60" s="116"/>
      <c r="J60" s="117">
        <f>SUM(J5:J59)</f>
        <v>1605968.86</v>
      </c>
      <c r="K60" s="117">
        <f>SUM(K5:K59)</f>
        <v>1242440.3722857144</v>
      </c>
      <c r="M60" s="6"/>
      <c r="S60" s="6"/>
      <c r="T60" s="6"/>
      <c r="U60" s="6"/>
      <c r="V60" s="6"/>
      <c r="W60" s="6"/>
      <c r="X60" s="6"/>
      <c r="Y60" s="6"/>
      <c r="Z60" s="6"/>
      <c r="AA60" s="6"/>
      <c r="AD60" s="6"/>
      <c r="AE60" s="6"/>
      <c r="AF60" s="6"/>
      <c r="AG60" s="6"/>
      <c r="AN60" s="6"/>
      <c r="AO60" s="6"/>
      <c r="AP60" s="6"/>
      <c r="AQ60" s="6"/>
    </row>
    <row r="61" spans="2:43" ht="15" customHeight="1" thickBot="1">
      <c r="B61" s="23"/>
      <c r="C61" s="23"/>
      <c r="D61" s="24"/>
      <c r="E61" s="50"/>
      <c r="F61" s="23"/>
      <c r="G61" s="263" t="s">
        <v>438</v>
      </c>
      <c r="H61" s="283"/>
      <c r="I61" s="115"/>
      <c r="J61" s="316">
        <f>J60/H60</f>
        <v>0.56381254552208582</v>
      </c>
      <c r="K61" s="316">
        <f>K60/H60</f>
        <v>0.43618745444280688</v>
      </c>
      <c r="M61" s="6"/>
      <c r="S61" s="6"/>
      <c r="T61" s="6"/>
      <c r="U61" s="6"/>
      <c r="V61" s="6"/>
      <c r="W61" s="6"/>
      <c r="X61" s="6"/>
      <c r="Y61" s="6"/>
      <c r="Z61" s="6"/>
      <c r="AA61" s="6"/>
      <c r="AD61" s="6"/>
      <c r="AE61" s="6"/>
      <c r="AF61" s="6"/>
      <c r="AG61" s="6"/>
      <c r="AN61" s="6"/>
      <c r="AO61" s="6"/>
      <c r="AP61" s="6"/>
      <c r="AQ61" s="6"/>
    </row>
    <row r="62" spans="2:43" ht="8.1" customHeight="1">
      <c r="B62" s="20"/>
      <c r="C62" s="20"/>
      <c r="D62" s="21"/>
      <c r="E62" s="20"/>
      <c r="F62" s="20"/>
      <c r="G62" s="243"/>
      <c r="H62" s="22"/>
      <c r="M62" s="6"/>
      <c r="S62" s="6"/>
      <c r="T62" s="6"/>
      <c r="U62" s="6"/>
      <c r="V62" s="6"/>
      <c r="W62" s="6"/>
      <c r="X62" s="6"/>
      <c r="Y62" s="6"/>
      <c r="Z62" s="6"/>
      <c r="AA62" s="6"/>
      <c r="AD62" s="6"/>
      <c r="AE62" s="6"/>
      <c r="AF62" s="6"/>
      <c r="AG62" s="6"/>
      <c r="AN62" s="6"/>
      <c r="AO62" s="6"/>
      <c r="AP62" s="6"/>
      <c r="AQ62" s="6"/>
    </row>
    <row r="63" spans="2:43">
      <c r="B63" s="6" t="s">
        <v>873</v>
      </c>
      <c r="D63" s="6"/>
      <c r="M63" s="6"/>
      <c r="S63" s="6"/>
      <c r="T63" s="6"/>
      <c r="U63" s="6"/>
      <c r="V63" s="6"/>
      <c r="W63" s="6"/>
      <c r="X63" s="6"/>
      <c r="Y63" s="6"/>
      <c r="Z63" s="6"/>
      <c r="AA63" s="6"/>
      <c r="AD63" s="6"/>
      <c r="AE63" s="6"/>
      <c r="AF63" s="6"/>
      <c r="AG63" s="6"/>
      <c r="AN63" s="6"/>
      <c r="AO63" s="6"/>
      <c r="AP63" s="6"/>
      <c r="AQ63" s="6"/>
    </row>
    <row r="64" spans="2:43">
      <c r="D64" s="6"/>
      <c r="M64" s="6"/>
      <c r="S64" s="6"/>
      <c r="T64" s="6"/>
      <c r="U64" s="6"/>
      <c r="V64" s="6"/>
      <c r="W64" s="6"/>
      <c r="X64" s="6"/>
      <c r="Y64" s="6"/>
      <c r="Z64" s="6"/>
      <c r="AA64" s="6"/>
      <c r="AD64" s="6"/>
      <c r="AE64" s="6"/>
      <c r="AF64" s="6"/>
      <c r="AG64" s="6"/>
      <c r="AN64" s="6"/>
      <c r="AO64" s="6"/>
      <c r="AP64" s="6"/>
      <c r="AQ64" s="6"/>
    </row>
    <row r="65" spans="4:43">
      <c r="D65" s="6"/>
      <c r="M65" s="6"/>
      <c r="S65" s="6"/>
      <c r="T65" s="6"/>
      <c r="U65" s="6"/>
      <c r="V65" s="6"/>
      <c r="W65" s="6"/>
      <c r="X65" s="6"/>
      <c r="Y65" s="6"/>
      <c r="Z65" s="6"/>
      <c r="AA65" s="6"/>
      <c r="AD65" s="6"/>
      <c r="AE65" s="6"/>
      <c r="AF65" s="6"/>
      <c r="AG65" s="6"/>
      <c r="AN65" s="6"/>
      <c r="AO65" s="6"/>
      <c r="AP65" s="6"/>
      <c r="AQ65" s="6"/>
    </row>
    <row r="66" spans="4:43">
      <c r="D66" s="6"/>
      <c r="M66" s="6"/>
      <c r="S66" s="6"/>
      <c r="T66" s="6"/>
      <c r="U66" s="6"/>
      <c r="V66" s="6"/>
      <c r="W66" s="6"/>
      <c r="X66" s="6"/>
      <c r="Y66" s="6"/>
      <c r="Z66" s="6"/>
      <c r="AA66" s="6"/>
      <c r="AD66" s="6"/>
      <c r="AE66" s="6"/>
      <c r="AF66" s="6"/>
      <c r="AG66" s="6"/>
      <c r="AN66" s="6"/>
      <c r="AO66" s="6"/>
      <c r="AP66" s="6"/>
      <c r="AQ66" s="6"/>
    </row>
    <row r="67" spans="4:43">
      <c r="D67" s="6"/>
      <c r="M67" s="6"/>
      <c r="S67" s="6"/>
      <c r="T67" s="6"/>
      <c r="U67" s="6"/>
      <c r="V67" s="6"/>
      <c r="W67" s="6"/>
      <c r="X67" s="6"/>
      <c r="Y67" s="6"/>
      <c r="Z67" s="6"/>
      <c r="AA67" s="6"/>
      <c r="AD67" s="6"/>
      <c r="AE67" s="6"/>
      <c r="AF67" s="6"/>
      <c r="AG67" s="6"/>
      <c r="AN67" s="6"/>
      <c r="AO67" s="6"/>
      <c r="AP67" s="6"/>
      <c r="AQ67" s="6"/>
    </row>
    <row r="68" spans="4:43">
      <c r="D68" s="6"/>
      <c r="M68" s="6"/>
      <c r="S68" s="6"/>
      <c r="T68" s="6"/>
      <c r="U68" s="6"/>
      <c r="V68" s="6"/>
      <c r="W68" s="6"/>
      <c r="X68" s="6"/>
      <c r="Y68" s="6"/>
      <c r="Z68" s="6"/>
      <c r="AA68" s="6"/>
      <c r="AD68" s="6"/>
      <c r="AE68" s="6"/>
      <c r="AF68" s="6"/>
      <c r="AG68" s="6"/>
      <c r="AN68" s="6"/>
      <c r="AO68" s="6"/>
      <c r="AP68" s="6"/>
      <c r="AQ68" s="6"/>
    </row>
    <row r="69" spans="4:43">
      <c r="D69" s="6"/>
      <c r="M69" s="6"/>
      <c r="S69" s="6"/>
      <c r="T69" s="6"/>
      <c r="U69" s="6"/>
      <c r="V69" s="6"/>
      <c r="W69" s="6"/>
      <c r="X69" s="6"/>
      <c r="Y69" s="6"/>
      <c r="Z69" s="6"/>
      <c r="AA69" s="6"/>
      <c r="AD69" s="6"/>
      <c r="AE69" s="6"/>
      <c r="AF69" s="6"/>
      <c r="AG69" s="6"/>
      <c r="AN69" s="6"/>
      <c r="AO69" s="6"/>
      <c r="AP69" s="6"/>
      <c r="AQ69" s="6"/>
    </row>
    <row r="70" spans="4:43">
      <c r="D70" s="6"/>
      <c r="M70" s="6"/>
      <c r="S70" s="6"/>
      <c r="T70" s="6"/>
      <c r="U70" s="6"/>
      <c r="V70" s="6"/>
      <c r="W70" s="6"/>
      <c r="X70" s="6"/>
      <c r="Y70" s="6"/>
      <c r="Z70" s="6"/>
      <c r="AA70" s="6"/>
      <c r="AD70" s="6"/>
      <c r="AE70" s="6"/>
      <c r="AF70" s="6"/>
      <c r="AG70" s="6"/>
      <c r="AN70" s="6"/>
      <c r="AO70" s="6"/>
      <c r="AP70" s="6"/>
      <c r="AQ70" s="6"/>
    </row>
    <row r="71" spans="4:43">
      <c r="D71" s="6"/>
      <c r="M71" s="6"/>
      <c r="S71" s="6"/>
      <c r="T71" s="6"/>
      <c r="U71" s="6"/>
      <c r="V71" s="6"/>
      <c r="W71" s="6"/>
      <c r="X71" s="6"/>
      <c r="Y71" s="6"/>
      <c r="Z71" s="6"/>
      <c r="AA71" s="6"/>
      <c r="AD71" s="6"/>
      <c r="AE71" s="6"/>
      <c r="AF71" s="6"/>
      <c r="AG71" s="6"/>
      <c r="AN71" s="6"/>
      <c r="AO71" s="6"/>
      <c r="AP71" s="6"/>
      <c r="AQ71" s="6"/>
    </row>
    <row r="72" spans="4:43">
      <c r="D72" s="6"/>
      <c r="M72" s="6"/>
      <c r="S72" s="6"/>
      <c r="T72" s="6"/>
      <c r="U72" s="6"/>
      <c r="V72" s="6"/>
      <c r="W72" s="6"/>
      <c r="X72" s="6"/>
      <c r="Y72" s="6"/>
      <c r="Z72" s="6"/>
      <c r="AA72" s="6"/>
      <c r="AD72" s="6"/>
      <c r="AE72" s="6"/>
      <c r="AF72" s="6"/>
      <c r="AG72" s="6"/>
      <c r="AN72" s="6"/>
      <c r="AO72" s="6"/>
      <c r="AP72" s="6"/>
      <c r="AQ72" s="6"/>
    </row>
    <row r="73" spans="4:43">
      <c r="D73" s="6"/>
      <c r="M73" s="6"/>
      <c r="S73" s="6"/>
      <c r="T73" s="6"/>
      <c r="U73" s="6"/>
      <c r="V73" s="6"/>
      <c r="W73" s="6"/>
      <c r="X73" s="6"/>
      <c r="Y73" s="6"/>
      <c r="Z73" s="6"/>
      <c r="AA73" s="6"/>
      <c r="AD73" s="6"/>
      <c r="AE73" s="6"/>
      <c r="AF73" s="6"/>
      <c r="AG73" s="6"/>
      <c r="AN73" s="6"/>
      <c r="AO73" s="6"/>
      <c r="AP73" s="6"/>
      <c r="AQ73" s="6"/>
    </row>
    <row r="74" spans="4:43">
      <c r="D74" s="6"/>
      <c r="M74" s="6"/>
      <c r="S74" s="6"/>
      <c r="T74" s="6"/>
      <c r="U74" s="6"/>
      <c r="V74" s="6"/>
      <c r="W74" s="6"/>
      <c r="X74" s="6"/>
      <c r="Y74" s="6"/>
      <c r="Z74" s="6"/>
      <c r="AA74" s="6"/>
      <c r="AD74" s="6"/>
      <c r="AE74" s="6"/>
      <c r="AF74" s="6"/>
      <c r="AG74" s="6"/>
      <c r="AN74" s="6"/>
      <c r="AO74" s="6"/>
      <c r="AP74" s="6"/>
      <c r="AQ74" s="6"/>
    </row>
    <row r="75" spans="4:43">
      <c r="D75" s="6"/>
      <c r="M75" s="6"/>
      <c r="S75" s="6"/>
      <c r="T75" s="6"/>
      <c r="U75" s="6"/>
      <c r="V75" s="6"/>
      <c r="W75" s="6"/>
      <c r="X75" s="6"/>
      <c r="Y75" s="6"/>
      <c r="Z75" s="6"/>
      <c r="AA75" s="6"/>
      <c r="AD75" s="6"/>
      <c r="AE75" s="6"/>
      <c r="AF75" s="6"/>
      <c r="AG75" s="6"/>
      <c r="AN75" s="6"/>
      <c r="AO75" s="6"/>
      <c r="AP75" s="6"/>
      <c r="AQ75" s="6"/>
    </row>
    <row r="76" spans="4:43">
      <c r="D76" s="6"/>
      <c r="M76" s="6"/>
      <c r="S76" s="6"/>
      <c r="T76" s="6"/>
      <c r="U76" s="6"/>
      <c r="V76" s="6"/>
      <c r="W76" s="6"/>
      <c r="X76" s="6"/>
      <c r="Y76" s="6"/>
      <c r="Z76" s="6"/>
      <c r="AA76" s="6"/>
      <c r="AD76" s="6"/>
      <c r="AE76" s="6"/>
      <c r="AF76" s="6"/>
      <c r="AG76" s="6"/>
      <c r="AN76" s="6"/>
      <c r="AO76" s="6"/>
      <c r="AP76" s="6"/>
      <c r="AQ76" s="6"/>
    </row>
    <row r="77" spans="4:43">
      <c r="D77" s="6"/>
      <c r="M77" s="6"/>
      <c r="S77" s="6"/>
      <c r="T77" s="6"/>
      <c r="U77" s="6"/>
      <c r="V77" s="6"/>
      <c r="W77" s="6"/>
      <c r="X77" s="6"/>
      <c r="Y77" s="6"/>
      <c r="Z77" s="6"/>
      <c r="AA77" s="6"/>
      <c r="AD77" s="6"/>
      <c r="AE77" s="6"/>
      <c r="AF77" s="6"/>
      <c r="AG77" s="6"/>
      <c r="AN77" s="6"/>
      <c r="AO77" s="6"/>
      <c r="AP77" s="6"/>
      <c r="AQ77" s="6"/>
    </row>
    <row r="78" spans="4:43">
      <c r="D78" s="6"/>
      <c r="M78" s="6"/>
      <c r="S78" s="6"/>
      <c r="T78" s="6"/>
      <c r="U78" s="6"/>
      <c r="V78" s="6"/>
      <c r="W78" s="6"/>
      <c r="X78" s="6"/>
      <c r="Y78" s="6"/>
      <c r="Z78" s="6"/>
      <c r="AA78" s="6"/>
      <c r="AD78" s="6"/>
      <c r="AE78" s="6"/>
      <c r="AF78" s="6"/>
      <c r="AG78" s="6"/>
      <c r="AN78" s="6"/>
      <c r="AO78" s="6"/>
      <c r="AP78" s="6"/>
      <c r="AQ78" s="6"/>
    </row>
    <row r="79" spans="4:43">
      <c r="D79" s="6"/>
      <c r="M79" s="6"/>
      <c r="S79" s="6"/>
      <c r="T79" s="6"/>
      <c r="U79" s="6"/>
      <c r="V79" s="6"/>
      <c r="W79" s="6"/>
      <c r="X79" s="6"/>
      <c r="Y79" s="6"/>
      <c r="Z79" s="6"/>
      <c r="AA79" s="6"/>
      <c r="AD79" s="6"/>
      <c r="AE79" s="6"/>
      <c r="AF79" s="6"/>
      <c r="AG79" s="6"/>
      <c r="AN79" s="6"/>
      <c r="AO79" s="6"/>
      <c r="AP79" s="6"/>
      <c r="AQ79" s="6"/>
    </row>
    <row r="80" spans="4:43">
      <c r="D80" s="6"/>
      <c r="M80" s="6"/>
      <c r="S80" s="6"/>
      <c r="T80" s="6"/>
      <c r="U80" s="6"/>
      <c r="V80" s="6"/>
      <c r="W80" s="6"/>
      <c r="X80" s="6"/>
      <c r="Y80" s="6"/>
      <c r="Z80" s="6"/>
      <c r="AA80" s="6"/>
      <c r="AD80" s="6"/>
      <c r="AE80" s="6"/>
      <c r="AF80" s="6"/>
      <c r="AG80" s="6"/>
      <c r="AN80" s="6"/>
      <c r="AO80" s="6"/>
      <c r="AP80" s="6"/>
      <c r="AQ80" s="6"/>
    </row>
    <row r="81" spans="1:61">
      <c r="D81" s="6"/>
      <c r="T81" s="133"/>
      <c r="AD81" s="6"/>
      <c r="AN81" s="6"/>
    </row>
    <row r="82" spans="1:61">
      <c r="D82" s="6"/>
      <c r="T82" s="133"/>
      <c r="AD82" s="6"/>
      <c r="AN82" s="6"/>
    </row>
    <row r="83" spans="1:61">
      <c r="D83" s="6"/>
      <c r="T83" s="133"/>
      <c r="AD83" s="6"/>
      <c r="AN83" s="6"/>
    </row>
    <row r="84" spans="1:61">
      <c r="D84" s="6"/>
      <c r="T84" s="133"/>
      <c r="AD84" s="6"/>
      <c r="AN84" s="6"/>
    </row>
    <row r="85" spans="1:61">
      <c r="D85" s="6"/>
      <c r="T85" s="133"/>
      <c r="AD85" s="6"/>
      <c r="AN85" s="6"/>
    </row>
    <row r="86" spans="1:61">
      <c r="D86" s="6"/>
      <c r="T86" s="133"/>
      <c r="AD86" s="6"/>
      <c r="AN86" s="6"/>
    </row>
    <row r="87" spans="1:61">
      <c r="D87" s="6"/>
      <c r="T87" s="133"/>
      <c r="AD87" s="6"/>
      <c r="AN87" s="6"/>
    </row>
    <row r="88" spans="1:61">
      <c r="D88" s="6"/>
      <c r="T88" s="133"/>
      <c r="AD88" s="6"/>
      <c r="AN88" s="6"/>
    </row>
    <row r="89" spans="1:61">
      <c r="D89" s="6"/>
      <c r="T89" s="133"/>
      <c r="AD89" s="6"/>
      <c r="AN89" s="6"/>
    </row>
    <row r="90" spans="1:61" s="4" customFormat="1">
      <c r="A90" s="6"/>
      <c r="B90" s="6"/>
      <c r="C90" s="6"/>
      <c r="D90" s="6"/>
      <c r="G90" s="110"/>
      <c r="H90" s="6"/>
      <c r="I90" s="6"/>
      <c r="J90" s="6"/>
      <c r="K90" s="6"/>
      <c r="L90" s="6"/>
      <c r="M90" s="110"/>
      <c r="N90" s="6"/>
      <c r="O90" s="6"/>
      <c r="P90" s="6"/>
      <c r="Q90" s="6"/>
      <c r="R90" s="6"/>
      <c r="S90" s="133"/>
      <c r="T90" s="133"/>
      <c r="U90" s="161"/>
      <c r="V90" s="161"/>
      <c r="W90" s="286"/>
      <c r="X90" s="133"/>
      <c r="Y90" s="133"/>
      <c r="Z90" s="133"/>
      <c r="AA90" s="133"/>
      <c r="AB90" s="6"/>
      <c r="AC90" s="6"/>
      <c r="AD90" s="6"/>
      <c r="AG90" s="110"/>
      <c r="AH90" s="6"/>
      <c r="AI90" s="6"/>
      <c r="AJ90" s="6"/>
      <c r="AK90" s="6"/>
      <c r="AL90" s="6"/>
      <c r="AM90" s="6"/>
      <c r="AN90" s="6"/>
      <c r="AQ90" s="110"/>
      <c r="AR90" s="6"/>
      <c r="AS90" s="6"/>
      <c r="AT90" s="6"/>
      <c r="AU90" s="6"/>
      <c r="AV90" s="6"/>
      <c r="AW90" s="6"/>
      <c r="AX90" s="6"/>
      <c r="AY90" s="6"/>
      <c r="AZ90" s="6"/>
      <c r="BA90" s="6"/>
      <c r="BB90" s="6"/>
      <c r="BC90" s="6"/>
      <c r="BD90" s="6"/>
      <c r="BE90" s="6"/>
      <c r="BF90" s="6"/>
      <c r="BG90" s="6"/>
      <c r="BH90" s="6"/>
      <c r="BI90" s="6"/>
    </row>
    <row r="91" spans="1:61" s="4" customFormat="1">
      <c r="A91" s="6"/>
      <c r="B91" s="6"/>
      <c r="C91" s="6"/>
      <c r="D91" s="6"/>
      <c r="G91" s="110"/>
      <c r="H91" s="6"/>
      <c r="I91" s="6"/>
      <c r="J91" s="6"/>
      <c r="K91" s="6"/>
      <c r="L91" s="6"/>
      <c r="M91" s="110"/>
      <c r="N91" s="6"/>
      <c r="O91" s="6"/>
      <c r="P91" s="6"/>
      <c r="Q91" s="6"/>
      <c r="R91" s="6"/>
      <c r="S91" s="133"/>
      <c r="T91" s="133"/>
      <c r="U91" s="161"/>
      <c r="V91" s="161"/>
      <c r="W91" s="286"/>
      <c r="X91" s="133"/>
      <c r="Y91" s="133"/>
      <c r="Z91" s="133"/>
      <c r="AA91" s="133"/>
      <c r="AB91" s="6"/>
      <c r="AC91" s="6"/>
      <c r="AD91" s="6"/>
      <c r="AG91" s="110"/>
      <c r="AH91" s="6"/>
      <c r="AI91" s="6"/>
      <c r="AJ91" s="6"/>
      <c r="AK91" s="6"/>
      <c r="AL91" s="6"/>
      <c r="AM91" s="6"/>
      <c r="AN91" s="6"/>
      <c r="AQ91" s="110"/>
      <c r="AR91" s="6"/>
      <c r="AS91" s="6"/>
      <c r="AT91" s="6"/>
      <c r="AU91" s="6"/>
      <c r="AV91" s="6"/>
      <c r="AW91" s="6"/>
      <c r="AX91" s="6"/>
      <c r="AY91" s="6"/>
      <c r="AZ91" s="6"/>
      <c r="BA91" s="6"/>
      <c r="BB91" s="6"/>
      <c r="BC91" s="6"/>
      <c r="BD91" s="6"/>
      <c r="BE91" s="6"/>
      <c r="BF91" s="6"/>
      <c r="BG91" s="6"/>
      <c r="BH91" s="6"/>
      <c r="BI91" s="6"/>
    </row>
    <row r="92" spans="1:61" s="4" customFormat="1">
      <c r="A92" s="6"/>
      <c r="B92" s="6"/>
      <c r="C92" s="6"/>
      <c r="D92" s="6"/>
      <c r="G92" s="110"/>
      <c r="H92" s="6"/>
      <c r="I92" s="6"/>
      <c r="J92" s="6"/>
      <c r="K92" s="6"/>
      <c r="L92" s="6"/>
      <c r="M92" s="110"/>
      <c r="N92" s="6"/>
      <c r="O92" s="6"/>
      <c r="P92" s="6"/>
      <c r="Q92" s="6"/>
      <c r="R92" s="6"/>
      <c r="S92" s="133"/>
      <c r="T92" s="133"/>
      <c r="U92" s="161"/>
      <c r="V92" s="161"/>
      <c r="W92" s="286"/>
      <c r="X92" s="133"/>
      <c r="Y92" s="133"/>
      <c r="Z92" s="133"/>
      <c r="AA92" s="133"/>
      <c r="AB92" s="6"/>
      <c r="AC92" s="6"/>
      <c r="AD92" s="6"/>
      <c r="AG92" s="110"/>
      <c r="AH92" s="6"/>
      <c r="AI92" s="6"/>
      <c r="AJ92" s="6"/>
      <c r="AK92" s="6"/>
      <c r="AL92" s="6"/>
      <c r="AM92" s="6"/>
      <c r="AN92" s="6"/>
      <c r="AQ92" s="110"/>
      <c r="AR92" s="6"/>
      <c r="AS92" s="6"/>
      <c r="AT92" s="6"/>
      <c r="AU92" s="6"/>
      <c r="AV92" s="6"/>
      <c r="AW92" s="6"/>
      <c r="AX92" s="6"/>
      <c r="AY92" s="6"/>
      <c r="AZ92" s="6"/>
      <c r="BA92" s="6"/>
      <c r="BB92" s="6"/>
      <c r="BC92" s="6"/>
      <c r="BD92" s="6"/>
      <c r="BE92" s="6"/>
      <c r="BF92" s="6"/>
      <c r="BG92" s="6"/>
      <c r="BH92" s="6"/>
      <c r="BI92" s="6"/>
    </row>
    <row r="93" spans="1:61" s="4" customFormat="1">
      <c r="A93" s="6"/>
      <c r="B93" s="6"/>
      <c r="C93" s="6"/>
      <c r="D93" s="6"/>
      <c r="G93" s="110"/>
      <c r="H93" s="6"/>
      <c r="I93" s="6"/>
      <c r="J93" s="6"/>
      <c r="K93" s="6"/>
      <c r="L93" s="6"/>
      <c r="M93" s="110"/>
      <c r="N93" s="6"/>
      <c r="O93" s="6"/>
      <c r="P93" s="6"/>
      <c r="Q93" s="6"/>
      <c r="R93" s="6"/>
      <c r="S93" s="133"/>
      <c r="T93" s="133"/>
      <c r="U93" s="161"/>
      <c r="V93" s="161"/>
      <c r="W93" s="286"/>
      <c r="X93" s="133"/>
      <c r="Y93" s="133"/>
      <c r="Z93" s="133"/>
      <c r="AA93" s="133"/>
      <c r="AB93" s="6"/>
      <c r="AC93" s="6"/>
      <c r="AD93" s="6"/>
      <c r="AG93" s="110"/>
      <c r="AH93" s="6"/>
      <c r="AI93" s="6"/>
      <c r="AJ93" s="6"/>
      <c r="AK93" s="6"/>
      <c r="AL93" s="6"/>
      <c r="AM93" s="6"/>
      <c r="AN93" s="6"/>
      <c r="AQ93" s="110"/>
      <c r="AR93" s="6"/>
      <c r="AS93" s="6"/>
      <c r="AT93" s="6"/>
      <c r="AU93" s="6"/>
      <c r="AV93" s="6"/>
      <c r="AW93" s="6"/>
      <c r="AX93" s="6"/>
      <c r="AY93" s="6"/>
      <c r="AZ93" s="6"/>
      <c r="BA93" s="6"/>
      <c r="BB93" s="6"/>
      <c r="BC93" s="6"/>
      <c r="BD93" s="6"/>
      <c r="BE93" s="6"/>
      <c r="BF93" s="6"/>
      <c r="BG93" s="6"/>
      <c r="BH93" s="6"/>
      <c r="BI93" s="6"/>
    </row>
    <row r="94" spans="1:61" s="4" customFormat="1">
      <c r="A94" s="6"/>
      <c r="B94" s="6"/>
      <c r="C94" s="6"/>
      <c r="D94" s="6"/>
      <c r="G94" s="110"/>
      <c r="H94" s="6"/>
      <c r="I94" s="6"/>
      <c r="J94" s="6"/>
      <c r="K94" s="6"/>
      <c r="L94" s="6"/>
      <c r="M94" s="110"/>
      <c r="N94" s="6"/>
      <c r="O94" s="6"/>
      <c r="P94" s="6"/>
      <c r="Q94" s="6"/>
      <c r="R94" s="6"/>
      <c r="S94" s="133"/>
      <c r="T94" s="133"/>
      <c r="U94" s="161"/>
      <c r="V94" s="161"/>
      <c r="W94" s="286"/>
      <c r="X94" s="133"/>
      <c r="Y94" s="133"/>
      <c r="Z94" s="133"/>
      <c r="AA94" s="133"/>
      <c r="AB94" s="6"/>
      <c r="AC94" s="6"/>
      <c r="AD94" s="6"/>
      <c r="AG94" s="110"/>
      <c r="AH94" s="6"/>
      <c r="AI94" s="6"/>
      <c r="AJ94" s="6"/>
      <c r="AK94" s="6"/>
      <c r="AL94" s="6"/>
      <c r="AM94" s="6"/>
      <c r="AN94" s="6"/>
      <c r="AQ94" s="110"/>
      <c r="AR94" s="6"/>
      <c r="AS94" s="6"/>
      <c r="AT94" s="6"/>
      <c r="AU94" s="6"/>
      <c r="AV94" s="6"/>
      <c r="AW94" s="6"/>
      <c r="AX94" s="6"/>
      <c r="AY94" s="6"/>
      <c r="AZ94" s="6"/>
      <c r="BA94" s="6"/>
      <c r="BB94" s="6"/>
      <c r="BC94" s="6"/>
      <c r="BD94" s="6"/>
      <c r="BE94" s="6"/>
      <c r="BF94" s="6"/>
      <c r="BG94" s="6"/>
      <c r="BH94" s="6"/>
      <c r="BI94" s="6"/>
    </row>
    <row r="95" spans="1:61" s="4" customFormat="1">
      <c r="A95" s="6"/>
      <c r="B95" s="6"/>
      <c r="C95" s="6"/>
      <c r="D95" s="6"/>
      <c r="G95" s="110"/>
      <c r="H95" s="6"/>
      <c r="I95" s="6"/>
      <c r="J95" s="6"/>
      <c r="K95" s="6"/>
      <c r="L95" s="6"/>
      <c r="M95" s="110"/>
      <c r="N95" s="6"/>
      <c r="O95" s="6"/>
      <c r="P95" s="6"/>
      <c r="Q95" s="6"/>
      <c r="R95" s="6"/>
      <c r="S95" s="133"/>
      <c r="T95" s="133"/>
      <c r="U95" s="161"/>
      <c r="V95" s="161"/>
      <c r="W95" s="286"/>
      <c r="X95" s="133"/>
      <c r="Y95" s="133"/>
      <c r="Z95" s="133"/>
      <c r="AA95" s="133"/>
      <c r="AB95" s="6"/>
      <c r="AC95" s="6"/>
      <c r="AD95" s="6"/>
      <c r="AG95" s="110"/>
      <c r="AH95" s="6"/>
      <c r="AI95" s="6"/>
      <c r="AJ95" s="6"/>
      <c r="AK95" s="6"/>
      <c r="AL95" s="6"/>
      <c r="AM95" s="6"/>
      <c r="AN95" s="6"/>
      <c r="AQ95" s="110"/>
      <c r="AR95" s="6"/>
      <c r="AS95" s="6"/>
      <c r="AT95" s="6"/>
      <c r="AU95" s="6"/>
      <c r="AV95" s="6"/>
      <c r="AW95" s="6"/>
      <c r="AX95" s="6"/>
      <c r="AY95" s="6"/>
      <c r="AZ95" s="6"/>
      <c r="BA95" s="6"/>
      <c r="BB95" s="6"/>
      <c r="BC95" s="6"/>
      <c r="BD95" s="6"/>
      <c r="BE95" s="6"/>
      <c r="BF95" s="6"/>
      <c r="BG95" s="6"/>
      <c r="BH95" s="6"/>
      <c r="BI95" s="6"/>
    </row>
    <row r="96" spans="1:61" s="4" customFormat="1">
      <c r="A96" s="6"/>
      <c r="B96" s="6"/>
      <c r="C96" s="6"/>
      <c r="D96" s="6"/>
      <c r="G96" s="110"/>
      <c r="H96" s="6"/>
      <c r="I96" s="6"/>
      <c r="J96" s="6"/>
      <c r="K96" s="6"/>
      <c r="L96" s="6"/>
      <c r="M96" s="110"/>
      <c r="N96" s="6"/>
      <c r="O96" s="6"/>
      <c r="P96" s="6"/>
      <c r="Q96" s="6"/>
      <c r="R96" s="6"/>
      <c r="S96" s="133"/>
      <c r="T96" s="133"/>
      <c r="U96" s="161"/>
      <c r="V96" s="161"/>
      <c r="W96" s="286"/>
      <c r="X96" s="133"/>
      <c r="Y96" s="133"/>
      <c r="Z96" s="133"/>
      <c r="AA96" s="133"/>
      <c r="AB96" s="6"/>
      <c r="AC96" s="6"/>
      <c r="AD96" s="6"/>
      <c r="AG96" s="110"/>
      <c r="AH96" s="6"/>
      <c r="AI96" s="6"/>
      <c r="AJ96" s="6"/>
      <c r="AK96" s="6"/>
      <c r="AL96" s="6"/>
      <c r="AM96" s="6"/>
      <c r="AN96" s="6"/>
      <c r="AQ96" s="110"/>
      <c r="AR96" s="6"/>
      <c r="AS96" s="6"/>
      <c r="AT96" s="6"/>
      <c r="AU96" s="6"/>
      <c r="AV96" s="6"/>
      <c r="AW96" s="6"/>
      <c r="AX96" s="6"/>
      <c r="AY96" s="6"/>
      <c r="AZ96" s="6"/>
      <c r="BA96" s="6"/>
      <c r="BB96" s="6"/>
      <c r="BC96" s="6"/>
      <c r="BD96" s="6"/>
      <c r="BE96" s="6"/>
      <c r="BF96" s="6"/>
      <c r="BG96" s="6"/>
      <c r="BH96" s="6"/>
      <c r="BI96" s="6"/>
    </row>
    <row r="97" spans="1:61" s="4" customFormat="1">
      <c r="A97" s="6"/>
      <c r="B97" s="6"/>
      <c r="C97" s="6"/>
      <c r="D97" s="6"/>
      <c r="G97" s="110"/>
      <c r="H97" s="6"/>
      <c r="I97" s="6"/>
      <c r="J97" s="6"/>
      <c r="K97" s="6"/>
      <c r="L97" s="6"/>
      <c r="M97" s="110"/>
      <c r="N97" s="6"/>
      <c r="O97" s="6"/>
      <c r="P97" s="6"/>
      <c r="Q97" s="6"/>
      <c r="R97" s="6"/>
      <c r="S97" s="133"/>
      <c r="T97" s="133"/>
      <c r="U97" s="161"/>
      <c r="V97" s="161"/>
      <c r="W97" s="286"/>
      <c r="X97" s="133"/>
      <c r="Y97" s="133"/>
      <c r="Z97" s="133"/>
      <c r="AA97" s="133"/>
      <c r="AB97" s="6"/>
      <c r="AC97" s="6"/>
      <c r="AD97" s="6"/>
      <c r="AG97" s="110"/>
      <c r="AH97" s="6"/>
      <c r="AI97" s="6"/>
      <c r="AJ97" s="6"/>
      <c r="AK97" s="6"/>
      <c r="AL97" s="6"/>
      <c r="AM97" s="6"/>
      <c r="AN97" s="6"/>
      <c r="AQ97" s="110"/>
      <c r="AR97" s="6"/>
      <c r="AS97" s="6"/>
      <c r="AT97" s="6"/>
      <c r="AU97" s="6"/>
      <c r="AV97" s="6"/>
      <c r="AW97" s="6"/>
      <c r="AX97" s="6"/>
      <c r="AY97" s="6"/>
      <c r="AZ97" s="6"/>
      <c r="BA97" s="6"/>
      <c r="BB97" s="6"/>
      <c r="BC97" s="6"/>
      <c r="BD97" s="6"/>
      <c r="BE97" s="6"/>
      <c r="BF97" s="6"/>
      <c r="BG97" s="6"/>
      <c r="BH97" s="6"/>
      <c r="BI97" s="6"/>
    </row>
    <row r="98" spans="1:61" s="4" customFormat="1">
      <c r="A98" s="6"/>
      <c r="B98" s="6"/>
      <c r="C98" s="6"/>
      <c r="D98" s="6"/>
      <c r="G98" s="110"/>
      <c r="H98" s="6"/>
      <c r="I98" s="6"/>
      <c r="J98" s="6"/>
      <c r="K98" s="6"/>
      <c r="L98" s="6"/>
      <c r="M98" s="110"/>
      <c r="N98" s="6"/>
      <c r="O98" s="6"/>
      <c r="P98" s="6"/>
      <c r="Q98" s="6"/>
      <c r="R98" s="6"/>
      <c r="S98" s="133"/>
      <c r="T98" s="133"/>
      <c r="U98" s="161"/>
      <c r="V98" s="161"/>
      <c r="W98" s="286"/>
      <c r="X98" s="133"/>
      <c r="Y98" s="133"/>
      <c r="Z98" s="133"/>
      <c r="AA98" s="133"/>
      <c r="AB98" s="6"/>
      <c r="AC98" s="6"/>
      <c r="AD98" s="6"/>
      <c r="AG98" s="110"/>
      <c r="AH98" s="6"/>
      <c r="AI98" s="6"/>
      <c r="AJ98" s="6"/>
      <c r="AK98" s="6"/>
      <c r="AL98" s="6"/>
      <c r="AM98" s="6"/>
      <c r="AN98" s="6"/>
      <c r="AQ98" s="110"/>
      <c r="AR98" s="6"/>
      <c r="AS98" s="6"/>
      <c r="AT98" s="6"/>
      <c r="AU98" s="6"/>
      <c r="AV98" s="6"/>
      <c r="AW98" s="6"/>
      <c r="AX98" s="6"/>
      <c r="AY98" s="6"/>
      <c r="AZ98" s="6"/>
      <c r="BA98" s="6"/>
      <c r="BB98" s="6"/>
      <c r="BC98" s="6"/>
      <c r="BD98" s="6"/>
      <c r="BE98" s="6"/>
      <c r="BF98" s="6"/>
      <c r="BG98" s="6"/>
      <c r="BH98" s="6"/>
      <c r="BI98" s="6"/>
    </row>
    <row r="99" spans="1:61" s="4" customFormat="1">
      <c r="A99" s="6"/>
      <c r="B99" s="6"/>
      <c r="C99" s="6"/>
      <c r="D99" s="6"/>
      <c r="G99" s="110"/>
      <c r="H99" s="6"/>
      <c r="I99" s="6"/>
      <c r="J99" s="6"/>
      <c r="K99" s="6"/>
      <c r="L99" s="6"/>
      <c r="M99" s="110"/>
      <c r="N99" s="6"/>
      <c r="O99" s="6"/>
      <c r="P99" s="6"/>
      <c r="Q99" s="6"/>
      <c r="R99" s="6"/>
      <c r="S99" s="133"/>
      <c r="T99" s="133"/>
      <c r="U99" s="161"/>
      <c r="V99" s="161"/>
      <c r="W99" s="286"/>
      <c r="X99" s="133"/>
      <c r="Y99" s="133"/>
      <c r="Z99" s="133"/>
      <c r="AA99" s="133"/>
      <c r="AB99" s="6"/>
      <c r="AC99" s="6"/>
      <c r="AD99" s="6"/>
      <c r="AG99" s="110"/>
      <c r="AH99" s="6"/>
      <c r="AI99" s="6"/>
      <c r="AJ99" s="6"/>
      <c r="AK99" s="6"/>
      <c r="AL99" s="6"/>
      <c r="AM99" s="6"/>
      <c r="AN99" s="6"/>
      <c r="AQ99" s="110"/>
      <c r="AR99" s="6"/>
      <c r="AS99" s="6"/>
      <c r="AT99" s="6"/>
      <c r="AU99" s="6"/>
      <c r="AV99" s="6"/>
      <c r="AW99" s="6"/>
      <c r="AX99" s="6"/>
      <c r="AY99" s="6"/>
      <c r="AZ99" s="6"/>
      <c r="BA99" s="6"/>
      <c r="BB99" s="6"/>
      <c r="BC99" s="6"/>
      <c r="BD99" s="6"/>
      <c r="BE99" s="6"/>
      <c r="BF99" s="6"/>
      <c r="BG99" s="6"/>
      <c r="BH99" s="6"/>
      <c r="BI99" s="6"/>
    </row>
    <row r="100" spans="1:61" s="4" customFormat="1">
      <c r="A100" s="6"/>
      <c r="B100" s="6"/>
      <c r="C100" s="6"/>
      <c r="D100" s="6"/>
      <c r="G100" s="110"/>
      <c r="H100" s="6"/>
      <c r="I100" s="6"/>
      <c r="J100" s="6"/>
      <c r="K100" s="6"/>
      <c r="L100" s="6"/>
      <c r="M100" s="110"/>
      <c r="N100" s="6"/>
      <c r="O100" s="6"/>
      <c r="P100" s="6"/>
      <c r="Q100" s="6"/>
      <c r="R100" s="6"/>
      <c r="S100" s="133"/>
      <c r="T100" s="133"/>
      <c r="U100" s="161"/>
      <c r="V100" s="161"/>
      <c r="W100" s="286"/>
      <c r="X100" s="133"/>
      <c r="Y100" s="133"/>
      <c r="Z100" s="133"/>
      <c r="AA100" s="133"/>
      <c r="AB100" s="6"/>
      <c r="AC100" s="6"/>
      <c r="AD100" s="6"/>
      <c r="AG100" s="110"/>
      <c r="AH100" s="6"/>
      <c r="AI100" s="6"/>
      <c r="AJ100" s="6"/>
      <c r="AK100" s="6"/>
      <c r="AL100" s="6"/>
      <c r="AM100" s="6"/>
      <c r="AN100" s="6"/>
      <c r="AQ100" s="110"/>
      <c r="AR100" s="6"/>
      <c r="AS100" s="6"/>
      <c r="AT100" s="6"/>
      <c r="AU100" s="6"/>
      <c r="AV100" s="6"/>
      <c r="AW100" s="6"/>
      <c r="AX100" s="6"/>
      <c r="AY100" s="6"/>
      <c r="AZ100" s="6"/>
      <c r="BA100" s="6"/>
      <c r="BB100" s="6"/>
      <c r="BC100" s="6"/>
      <c r="BD100" s="6"/>
      <c r="BE100" s="6"/>
      <c r="BF100" s="6"/>
      <c r="BG100" s="6"/>
      <c r="BH100" s="6"/>
      <c r="BI100" s="6"/>
    </row>
    <row r="101" spans="1:61" s="4" customFormat="1">
      <c r="A101" s="6"/>
      <c r="B101" s="6"/>
      <c r="C101" s="6"/>
      <c r="D101" s="6"/>
      <c r="G101" s="110"/>
      <c r="H101" s="6"/>
      <c r="I101" s="6"/>
      <c r="J101" s="6"/>
      <c r="K101" s="6"/>
      <c r="L101" s="6"/>
      <c r="M101" s="110"/>
      <c r="N101" s="6"/>
      <c r="O101" s="6"/>
      <c r="P101" s="6"/>
      <c r="Q101" s="6"/>
      <c r="R101" s="6"/>
      <c r="S101" s="133"/>
      <c r="T101" s="133"/>
      <c r="U101" s="161"/>
      <c r="V101" s="161"/>
      <c r="W101" s="286"/>
      <c r="X101" s="133"/>
      <c r="Y101" s="133"/>
      <c r="Z101" s="133"/>
      <c r="AA101" s="133"/>
      <c r="AB101" s="6"/>
      <c r="AC101" s="6"/>
      <c r="AD101" s="6"/>
      <c r="AG101" s="110"/>
      <c r="AH101" s="6"/>
      <c r="AI101" s="6"/>
      <c r="AJ101" s="6"/>
      <c r="AK101" s="6"/>
      <c r="AL101" s="6"/>
      <c r="AM101" s="6"/>
      <c r="AN101" s="6"/>
      <c r="AQ101" s="110"/>
      <c r="AR101" s="6"/>
      <c r="AS101" s="6"/>
      <c r="AT101" s="6"/>
      <c r="AU101" s="6"/>
      <c r="AV101" s="6"/>
      <c r="AW101" s="6"/>
      <c r="AX101" s="6"/>
      <c r="AY101" s="6"/>
      <c r="AZ101" s="6"/>
      <c r="BA101" s="6"/>
      <c r="BB101" s="6"/>
      <c r="BC101" s="6"/>
      <c r="BD101" s="6"/>
      <c r="BE101" s="6"/>
      <c r="BF101" s="6"/>
      <c r="BG101" s="6"/>
      <c r="BH101" s="6"/>
      <c r="BI101" s="6"/>
    </row>
    <row r="102" spans="1:61" s="4" customFormat="1">
      <c r="A102" s="6"/>
      <c r="B102" s="6"/>
      <c r="C102" s="6"/>
      <c r="D102" s="6"/>
      <c r="G102" s="110"/>
      <c r="H102" s="6"/>
      <c r="I102" s="6"/>
      <c r="J102" s="6"/>
      <c r="K102" s="6"/>
      <c r="L102" s="6"/>
      <c r="M102" s="110"/>
      <c r="N102" s="6"/>
      <c r="O102" s="6"/>
      <c r="P102" s="6"/>
      <c r="Q102" s="6"/>
      <c r="R102" s="6"/>
      <c r="S102" s="133"/>
      <c r="T102" s="133"/>
      <c r="U102" s="161"/>
      <c r="V102" s="161"/>
      <c r="W102" s="286"/>
      <c r="X102" s="133"/>
      <c r="Y102" s="133"/>
      <c r="Z102" s="133"/>
      <c r="AA102" s="133"/>
      <c r="AB102" s="6"/>
      <c r="AC102" s="6"/>
      <c r="AD102" s="6"/>
      <c r="AG102" s="110"/>
      <c r="AH102" s="6"/>
      <c r="AI102" s="6"/>
      <c r="AJ102" s="6"/>
      <c r="AK102" s="6"/>
      <c r="AL102" s="6"/>
      <c r="AM102" s="6"/>
      <c r="AN102" s="6"/>
      <c r="AQ102" s="110"/>
      <c r="AR102" s="6"/>
      <c r="AS102" s="6"/>
      <c r="AT102" s="6"/>
      <c r="AU102" s="6"/>
      <c r="AV102" s="6"/>
      <c r="AW102" s="6"/>
      <c r="AX102" s="6"/>
      <c r="AY102" s="6"/>
      <c r="AZ102" s="6"/>
      <c r="BA102" s="6"/>
      <c r="BB102" s="6"/>
      <c r="BC102" s="6"/>
      <c r="BD102" s="6"/>
      <c r="BE102" s="6"/>
      <c r="BF102" s="6"/>
      <c r="BG102" s="6"/>
      <c r="BH102" s="6"/>
      <c r="BI102" s="6"/>
    </row>
    <row r="103" spans="1:61" s="4" customFormat="1">
      <c r="A103" s="6"/>
      <c r="B103" s="6"/>
      <c r="C103" s="6"/>
      <c r="D103" s="6"/>
      <c r="G103" s="110"/>
      <c r="H103" s="6"/>
      <c r="I103" s="6"/>
      <c r="J103" s="6"/>
      <c r="K103" s="6"/>
      <c r="L103" s="6"/>
      <c r="M103" s="110"/>
      <c r="N103" s="6"/>
      <c r="O103" s="6"/>
      <c r="P103" s="6"/>
      <c r="Q103" s="6"/>
      <c r="R103" s="6"/>
      <c r="S103" s="133"/>
      <c r="T103" s="133"/>
      <c r="U103" s="161"/>
      <c r="V103" s="161"/>
      <c r="W103" s="286"/>
      <c r="X103" s="133"/>
      <c r="Y103" s="133"/>
      <c r="Z103" s="133"/>
      <c r="AA103" s="133"/>
      <c r="AB103" s="6"/>
      <c r="AC103" s="6"/>
      <c r="AD103" s="6"/>
      <c r="AG103" s="110"/>
      <c r="AH103" s="6"/>
      <c r="AI103" s="6"/>
      <c r="AJ103" s="6"/>
      <c r="AK103" s="6"/>
      <c r="AL103" s="6"/>
      <c r="AM103" s="6"/>
      <c r="AN103" s="6"/>
      <c r="AQ103" s="110"/>
      <c r="AR103" s="6"/>
      <c r="AS103" s="6"/>
      <c r="AT103" s="6"/>
      <c r="AU103" s="6"/>
      <c r="AV103" s="6"/>
      <c r="AW103" s="6"/>
      <c r="AX103" s="6"/>
      <c r="AY103" s="6"/>
      <c r="AZ103" s="6"/>
      <c r="BA103" s="6"/>
      <c r="BB103" s="6"/>
      <c r="BC103" s="6"/>
      <c r="BD103" s="6"/>
      <c r="BE103" s="6"/>
      <c r="BF103" s="6"/>
      <c r="BG103" s="6"/>
      <c r="BH103" s="6"/>
      <c r="BI103" s="6"/>
    </row>
    <row r="104" spans="1:61" s="4" customFormat="1">
      <c r="A104" s="6"/>
      <c r="B104" s="6"/>
      <c r="C104" s="6"/>
      <c r="D104" s="6"/>
      <c r="G104" s="110"/>
      <c r="H104" s="6"/>
      <c r="I104" s="6"/>
      <c r="J104" s="6"/>
      <c r="K104" s="6"/>
      <c r="L104" s="6"/>
      <c r="M104" s="110"/>
      <c r="N104" s="6"/>
      <c r="O104" s="6"/>
      <c r="P104" s="6"/>
      <c r="Q104" s="6"/>
      <c r="R104" s="6"/>
      <c r="S104" s="133"/>
      <c r="T104" s="133"/>
      <c r="U104" s="161"/>
      <c r="V104" s="161"/>
      <c r="W104" s="286"/>
      <c r="X104" s="133"/>
      <c r="Y104" s="133"/>
      <c r="Z104" s="133"/>
      <c r="AA104" s="133"/>
      <c r="AB104" s="6"/>
      <c r="AC104" s="6"/>
      <c r="AD104" s="6"/>
      <c r="AG104" s="110"/>
      <c r="AH104" s="6"/>
      <c r="AI104" s="6"/>
      <c r="AJ104" s="6"/>
      <c r="AK104" s="6"/>
      <c r="AL104" s="6"/>
      <c r="AM104" s="6"/>
      <c r="AN104" s="6"/>
      <c r="AQ104" s="110"/>
      <c r="AR104" s="6"/>
      <c r="AS104" s="6"/>
      <c r="AT104" s="6"/>
      <c r="AU104" s="6"/>
      <c r="AV104" s="6"/>
      <c r="AW104" s="6"/>
      <c r="AX104" s="6"/>
      <c r="AY104" s="6"/>
      <c r="AZ104" s="6"/>
      <c r="BA104" s="6"/>
      <c r="BB104" s="6"/>
      <c r="BC104" s="6"/>
      <c r="BD104" s="6"/>
      <c r="BE104" s="6"/>
      <c r="BF104" s="6"/>
      <c r="BG104" s="6"/>
      <c r="BH104" s="6"/>
      <c r="BI104" s="6"/>
    </row>
    <row r="105" spans="1:61" s="4" customFormat="1">
      <c r="A105" s="6"/>
      <c r="B105" s="6"/>
      <c r="C105" s="6"/>
      <c r="D105" s="6"/>
      <c r="G105" s="110"/>
      <c r="H105" s="6"/>
      <c r="I105" s="6"/>
      <c r="J105" s="6"/>
      <c r="K105" s="6"/>
      <c r="L105" s="6"/>
      <c r="M105" s="110"/>
      <c r="N105" s="6"/>
      <c r="O105" s="6"/>
      <c r="P105" s="6"/>
      <c r="Q105" s="6"/>
      <c r="R105" s="6"/>
      <c r="S105" s="133"/>
      <c r="T105" s="133"/>
      <c r="U105" s="161"/>
      <c r="V105" s="161"/>
      <c r="W105" s="286"/>
      <c r="X105" s="133"/>
      <c r="Y105" s="133"/>
      <c r="Z105" s="133"/>
      <c r="AA105" s="133"/>
      <c r="AB105" s="6"/>
      <c r="AC105" s="6"/>
      <c r="AD105" s="6"/>
      <c r="AG105" s="110"/>
      <c r="AH105" s="6"/>
      <c r="AI105" s="6"/>
      <c r="AJ105" s="6"/>
      <c r="AK105" s="6"/>
      <c r="AL105" s="6"/>
      <c r="AM105" s="6"/>
      <c r="AN105" s="6"/>
      <c r="AQ105" s="110"/>
      <c r="AR105" s="6"/>
      <c r="AS105" s="6"/>
      <c r="AT105" s="6"/>
      <c r="AU105" s="6"/>
      <c r="AV105" s="6"/>
      <c r="AW105" s="6"/>
      <c r="AX105" s="6"/>
      <c r="AY105" s="6"/>
      <c r="AZ105" s="6"/>
      <c r="BA105" s="6"/>
      <c r="BB105" s="6"/>
      <c r="BC105" s="6"/>
      <c r="BD105" s="6"/>
      <c r="BE105" s="6"/>
      <c r="BF105" s="6"/>
      <c r="BG105" s="6"/>
      <c r="BH105" s="6"/>
      <c r="BI105" s="6"/>
    </row>
    <row r="106" spans="1:61" s="4" customFormat="1">
      <c r="A106" s="6"/>
      <c r="B106" s="6"/>
      <c r="C106" s="6"/>
      <c r="D106" s="6"/>
      <c r="G106" s="110"/>
      <c r="H106" s="6"/>
      <c r="I106" s="6"/>
      <c r="J106" s="6"/>
      <c r="K106" s="6"/>
      <c r="L106" s="6"/>
      <c r="M106" s="110"/>
      <c r="N106" s="6"/>
      <c r="O106" s="6"/>
      <c r="P106" s="6"/>
      <c r="Q106" s="6"/>
      <c r="R106" s="6"/>
      <c r="S106" s="133"/>
      <c r="T106" s="133"/>
      <c r="U106" s="161"/>
      <c r="V106" s="161"/>
      <c r="W106" s="286"/>
      <c r="X106" s="133"/>
      <c r="Y106" s="133"/>
      <c r="Z106" s="133"/>
      <c r="AA106" s="133"/>
      <c r="AB106" s="6"/>
      <c r="AC106" s="6"/>
      <c r="AD106" s="6"/>
      <c r="AG106" s="110"/>
      <c r="AH106" s="6"/>
      <c r="AI106" s="6"/>
      <c r="AJ106" s="6"/>
      <c r="AK106" s="6"/>
      <c r="AL106" s="6"/>
      <c r="AM106" s="6"/>
      <c r="AN106" s="6"/>
      <c r="AQ106" s="110"/>
      <c r="AR106" s="6"/>
      <c r="AS106" s="6"/>
      <c r="AT106" s="6"/>
      <c r="AU106" s="6"/>
      <c r="AV106" s="6"/>
      <c r="AW106" s="6"/>
      <c r="AX106" s="6"/>
      <c r="AY106" s="6"/>
      <c r="AZ106" s="6"/>
      <c r="BA106" s="6"/>
      <c r="BB106" s="6"/>
      <c r="BC106" s="6"/>
      <c r="BD106" s="6"/>
      <c r="BE106" s="6"/>
      <c r="BF106" s="6"/>
      <c r="BG106" s="6"/>
      <c r="BH106" s="6"/>
      <c r="BI106" s="6"/>
    </row>
    <row r="107" spans="1:61" s="4" customFormat="1">
      <c r="A107" s="6"/>
      <c r="B107" s="6"/>
      <c r="C107" s="6"/>
      <c r="D107" s="6"/>
      <c r="G107" s="110"/>
      <c r="H107" s="6"/>
      <c r="I107" s="6"/>
      <c r="J107" s="6"/>
      <c r="K107" s="6"/>
      <c r="L107" s="6"/>
      <c r="M107" s="110"/>
      <c r="N107" s="6"/>
      <c r="O107" s="6"/>
      <c r="P107" s="6"/>
      <c r="Q107" s="6"/>
      <c r="R107" s="6"/>
      <c r="S107" s="133"/>
      <c r="T107" s="133"/>
      <c r="U107" s="161"/>
      <c r="V107" s="161"/>
      <c r="W107" s="286"/>
      <c r="X107" s="133"/>
      <c r="Y107" s="133"/>
      <c r="Z107" s="133"/>
      <c r="AA107" s="133"/>
      <c r="AB107" s="6"/>
      <c r="AC107" s="6"/>
      <c r="AD107" s="6"/>
      <c r="AG107" s="110"/>
      <c r="AH107" s="6"/>
      <c r="AI107" s="6"/>
      <c r="AJ107" s="6"/>
      <c r="AK107" s="6"/>
      <c r="AL107" s="6"/>
      <c r="AM107" s="6"/>
      <c r="AN107" s="6"/>
      <c r="AQ107" s="110"/>
      <c r="AR107" s="6"/>
      <c r="AS107" s="6"/>
      <c r="AT107" s="6"/>
      <c r="AU107" s="6"/>
      <c r="AV107" s="6"/>
      <c r="AW107" s="6"/>
      <c r="AX107" s="6"/>
      <c r="AY107" s="6"/>
      <c r="AZ107" s="6"/>
      <c r="BA107" s="6"/>
      <c r="BB107" s="6"/>
      <c r="BC107" s="6"/>
      <c r="BD107" s="6"/>
      <c r="BE107" s="6"/>
      <c r="BF107" s="6"/>
      <c r="BG107" s="6"/>
      <c r="BH107" s="6"/>
      <c r="BI107" s="6"/>
    </row>
    <row r="108" spans="1:61" s="4" customFormat="1">
      <c r="A108" s="6"/>
      <c r="B108" s="6"/>
      <c r="C108" s="6"/>
      <c r="D108" s="6"/>
      <c r="G108" s="110"/>
      <c r="H108" s="6"/>
      <c r="I108" s="6"/>
      <c r="J108" s="6"/>
      <c r="K108" s="6"/>
      <c r="L108" s="6"/>
      <c r="M108" s="110"/>
      <c r="N108" s="6"/>
      <c r="O108" s="6"/>
      <c r="P108" s="6"/>
      <c r="Q108" s="6"/>
      <c r="R108" s="6"/>
      <c r="S108" s="133"/>
      <c r="T108" s="133"/>
      <c r="U108" s="161"/>
      <c r="V108" s="161"/>
      <c r="W108" s="286"/>
      <c r="X108" s="133"/>
      <c r="Y108" s="133"/>
      <c r="Z108" s="133"/>
      <c r="AA108" s="133"/>
      <c r="AB108" s="6"/>
      <c r="AC108" s="6"/>
      <c r="AD108" s="6"/>
      <c r="AG108" s="110"/>
      <c r="AH108" s="6"/>
      <c r="AI108" s="6"/>
      <c r="AJ108" s="6"/>
      <c r="AK108" s="6"/>
      <c r="AL108" s="6"/>
      <c r="AM108" s="6"/>
      <c r="AN108" s="6"/>
      <c r="AQ108" s="110"/>
      <c r="AR108" s="6"/>
      <c r="AS108" s="6"/>
      <c r="AT108" s="6"/>
      <c r="AU108" s="6"/>
      <c r="AV108" s="6"/>
      <c r="AW108" s="6"/>
      <c r="AX108" s="6"/>
      <c r="AY108" s="6"/>
      <c r="AZ108" s="6"/>
      <c r="BA108" s="6"/>
      <c r="BB108" s="6"/>
      <c r="BC108" s="6"/>
      <c r="BD108" s="6"/>
      <c r="BE108" s="6"/>
      <c r="BF108" s="6"/>
      <c r="BG108" s="6"/>
      <c r="BH108" s="6"/>
      <c r="BI108" s="6"/>
    </row>
    <row r="109" spans="1:61" s="4" customFormat="1">
      <c r="A109" s="6"/>
      <c r="B109" s="6"/>
      <c r="C109" s="6"/>
      <c r="D109" s="6"/>
      <c r="G109" s="110"/>
      <c r="H109" s="6"/>
      <c r="I109" s="6"/>
      <c r="J109" s="6"/>
      <c r="K109" s="6"/>
      <c r="L109" s="6"/>
      <c r="M109" s="110"/>
      <c r="N109" s="6"/>
      <c r="O109" s="6"/>
      <c r="P109" s="6"/>
      <c r="Q109" s="6"/>
      <c r="R109" s="6"/>
      <c r="S109" s="133"/>
      <c r="T109" s="133"/>
      <c r="U109" s="161"/>
      <c r="V109" s="161"/>
      <c r="W109" s="286"/>
      <c r="X109" s="133"/>
      <c r="Y109" s="133"/>
      <c r="Z109" s="133"/>
      <c r="AA109" s="133"/>
      <c r="AB109" s="6"/>
      <c r="AC109" s="6"/>
      <c r="AD109" s="6"/>
      <c r="AG109" s="110"/>
      <c r="AH109" s="6"/>
      <c r="AI109" s="6"/>
      <c r="AJ109" s="6"/>
      <c r="AK109" s="6"/>
      <c r="AL109" s="6"/>
      <c r="AM109" s="6"/>
      <c r="AN109" s="6"/>
      <c r="AQ109" s="110"/>
      <c r="AR109" s="6"/>
      <c r="AS109" s="6"/>
      <c r="AT109" s="6"/>
      <c r="AU109" s="6"/>
      <c r="AV109" s="6"/>
      <c r="AW109" s="6"/>
      <c r="AX109" s="6"/>
      <c r="AY109" s="6"/>
      <c r="AZ109" s="6"/>
      <c r="BA109" s="6"/>
      <c r="BB109" s="6"/>
      <c r="BC109" s="6"/>
      <c r="BD109" s="6"/>
      <c r="BE109" s="6"/>
      <c r="BF109" s="6"/>
      <c r="BG109" s="6"/>
      <c r="BH109" s="6"/>
      <c r="BI109" s="6"/>
    </row>
    <row r="110" spans="1:61" s="4" customFormat="1">
      <c r="A110" s="6"/>
      <c r="B110" s="6"/>
      <c r="C110" s="6"/>
      <c r="D110" s="6"/>
      <c r="G110" s="110"/>
      <c r="H110" s="6"/>
      <c r="I110" s="6"/>
      <c r="J110" s="6"/>
      <c r="K110" s="6"/>
      <c r="L110" s="6"/>
      <c r="M110" s="110"/>
      <c r="N110" s="6"/>
      <c r="O110" s="6"/>
      <c r="P110" s="6"/>
      <c r="Q110" s="6"/>
      <c r="R110" s="6"/>
      <c r="S110" s="133"/>
      <c r="T110" s="133"/>
      <c r="U110" s="161"/>
      <c r="V110" s="161"/>
      <c r="W110" s="286"/>
      <c r="X110" s="133"/>
      <c r="Y110" s="133"/>
      <c r="Z110" s="133"/>
      <c r="AA110" s="133"/>
      <c r="AB110" s="6"/>
      <c r="AC110" s="6"/>
      <c r="AD110" s="6"/>
      <c r="AG110" s="110"/>
      <c r="AH110" s="6"/>
      <c r="AI110" s="6"/>
      <c r="AJ110" s="6"/>
      <c r="AK110" s="6"/>
      <c r="AL110" s="6"/>
      <c r="AM110" s="6"/>
      <c r="AN110" s="6"/>
      <c r="AQ110" s="110"/>
      <c r="AR110" s="6"/>
      <c r="AS110" s="6"/>
      <c r="AT110" s="6"/>
      <c r="AU110" s="6"/>
      <c r="AV110" s="6"/>
      <c r="AW110" s="6"/>
      <c r="AX110" s="6"/>
      <c r="AY110" s="6"/>
      <c r="AZ110" s="6"/>
      <c r="BA110" s="6"/>
      <c r="BB110" s="6"/>
      <c r="BC110" s="6"/>
      <c r="BD110" s="6"/>
      <c r="BE110" s="6"/>
      <c r="BF110" s="6"/>
      <c r="BG110" s="6"/>
      <c r="BH110" s="6"/>
      <c r="BI110" s="6"/>
    </row>
    <row r="111" spans="1:61" s="4" customFormat="1">
      <c r="A111" s="6"/>
      <c r="B111" s="6"/>
      <c r="C111" s="6"/>
      <c r="D111" s="6"/>
      <c r="G111" s="110"/>
      <c r="H111" s="6"/>
      <c r="I111" s="6"/>
      <c r="J111" s="6"/>
      <c r="K111" s="6"/>
      <c r="L111" s="6"/>
      <c r="M111" s="110"/>
      <c r="N111" s="6"/>
      <c r="O111" s="6"/>
      <c r="P111" s="6"/>
      <c r="Q111" s="6"/>
      <c r="R111" s="6"/>
      <c r="S111" s="133"/>
      <c r="T111" s="133"/>
      <c r="U111" s="161"/>
      <c r="V111" s="161"/>
      <c r="W111" s="286"/>
      <c r="X111" s="133"/>
      <c r="Y111" s="133"/>
      <c r="Z111" s="133"/>
      <c r="AA111" s="133"/>
      <c r="AB111" s="6"/>
      <c r="AC111" s="6"/>
      <c r="AD111" s="6"/>
      <c r="AG111" s="110"/>
      <c r="AH111" s="6"/>
      <c r="AI111" s="6"/>
      <c r="AJ111" s="6"/>
      <c r="AK111" s="6"/>
      <c r="AL111" s="6"/>
      <c r="AM111" s="6"/>
      <c r="AN111" s="6"/>
      <c r="AQ111" s="110"/>
      <c r="AR111" s="6"/>
      <c r="AS111" s="6"/>
      <c r="AT111" s="6"/>
      <c r="AU111" s="6"/>
      <c r="AV111" s="6"/>
      <c r="AW111" s="6"/>
      <c r="AX111" s="6"/>
      <c r="AY111" s="6"/>
      <c r="AZ111" s="6"/>
      <c r="BA111" s="6"/>
      <c r="BB111" s="6"/>
      <c r="BC111" s="6"/>
      <c r="BD111" s="6"/>
      <c r="BE111" s="6"/>
      <c r="BF111" s="6"/>
      <c r="BG111" s="6"/>
      <c r="BH111" s="6"/>
      <c r="BI111" s="6"/>
    </row>
    <row r="112" spans="1:61" s="4" customFormat="1">
      <c r="A112" s="6"/>
      <c r="B112" s="6"/>
      <c r="C112" s="6"/>
      <c r="D112" s="6"/>
      <c r="G112" s="110"/>
      <c r="H112" s="6"/>
      <c r="I112" s="6"/>
      <c r="J112" s="6"/>
      <c r="K112" s="6"/>
      <c r="L112" s="6"/>
      <c r="M112" s="110"/>
      <c r="N112" s="6"/>
      <c r="O112" s="6"/>
      <c r="P112" s="6"/>
      <c r="Q112" s="6"/>
      <c r="R112" s="6"/>
      <c r="S112" s="133"/>
      <c r="T112" s="133"/>
      <c r="U112" s="161"/>
      <c r="V112" s="161"/>
      <c r="W112" s="286"/>
      <c r="X112" s="133"/>
      <c r="Y112" s="133"/>
      <c r="Z112" s="133"/>
      <c r="AA112" s="133"/>
      <c r="AB112" s="6"/>
      <c r="AC112" s="6"/>
      <c r="AD112" s="6"/>
      <c r="AG112" s="110"/>
      <c r="AH112" s="6"/>
      <c r="AI112" s="6"/>
      <c r="AJ112" s="6"/>
      <c r="AK112" s="6"/>
      <c r="AL112" s="6"/>
      <c r="AM112" s="6"/>
      <c r="AN112" s="6"/>
      <c r="AQ112" s="110"/>
      <c r="AR112" s="6"/>
      <c r="AS112" s="6"/>
      <c r="AT112" s="6"/>
      <c r="AU112" s="6"/>
      <c r="AV112" s="6"/>
      <c r="AW112" s="6"/>
      <c r="AX112" s="6"/>
      <c r="AY112" s="6"/>
      <c r="AZ112" s="6"/>
      <c r="BA112" s="6"/>
      <c r="BB112" s="6"/>
      <c r="BC112" s="6"/>
      <c r="BD112" s="6"/>
      <c r="BE112" s="6"/>
      <c r="BF112" s="6"/>
      <c r="BG112" s="6"/>
      <c r="BH112" s="6"/>
      <c r="BI112" s="6"/>
    </row>
  </sheetData>
  <mergeCells count="1">
    <mergeCell ref="B34:B35"/>
  </mergeCells>
  <pageMargins left="0.75" right="0.75" top="1" bottom="1" header="0.5" footer="0.5"/>
  <pageSetup paperSize="9" scale="44" orientation="portrait" horizontalDpi="300" verticalDpi="300" r:id="rId1"/>
  <headerFooter alignWithMargins="0">
    <oddHeader>&amp;R&amp;D&amp;LReclaim 7.0 Project: Baffinland Iron Mine (Bas</oddHeader>
    <oddFooter>&amp;L&amp;F&amp;R&amp;P of &amp;N</oddFooter>
  </headerFooter>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016F-71BB-4489-8B12-672D8A29468E}">
  <sheetPr>
    <pageSetUpPr fitToPage="1"/>
  </sheetPr>
  <dimension ref="A1:BE83"/>
  <sheetViews>
    <sheetView topLeftCell="A9" zoomScale="85" zoomScaleNormal="85" workbookViewId="0">
      <selection activeCell="M1" sqref="M1:AD1048576"/>
    </sheetView>
  </sheetViews>
  <sheetFormatPr defaultColWidth="9.81640625" defaultRowHeight="13.2"/>
  <cols>
    <col min="1" max="1" width="1.90625" style="6" customWidth="1"/>
    <col min="2" max="2" width="37.54296875" style="6" customWidth="1"/>
    <col min="3" max="3" width="35.90625" style="6" customWidth="1"/>
    <col min="4" max="4" width="5.08984375" style="13" customWidth="1"/>
    <col min="5" max="5" width="8" style="14" customWidth="1"/>
    <col min="6" max="6" width="8.36328125" style="14" customWidth="1"/>
    <col min="7" max="7" width="9.90625" style="682" customWidth="1"/>
    <col min="8" max="8" width="11.453125" style="13" customWidth="1"/>
    <col min="9" max="9" width="5.08984375" style="13" customWidth="1"/>
    <col min="10" max="10" width="12.36328125" style="13" customWidth="1"/>
    <col min="11" max="11" width="9.08984375" style="13" customWidth="1"/>
    <col min="12" max="12" width="1.90625" style="6" customWidth="1"/>
    <col min="13" max="13" width="11.54296875" style="6" customWidth="1"/>
    <col min="14" max="14" width="1.90625" style="6" customWidth="1"/>
    <col min="15" max="15" width="38.81640625" style="133" customWidth="1"/>
    <col min="16" max="16" width="7" style="287" customWidth="1"/>
    <col min="17" max="17" width="10.36328125" style="161" customWidth="1"/>
    <col min="18" max="18" width="6.90625" style="161" customWidth="1"/>
    <col min="19" max="19" width="6.54296875" style="286" customWidth="1"/>
    <col min="20" max="20" width="10" style="133" customWidth="1"/>
    <col min="21" max="21" width="9.08984375" style="133" customWidth="1"/>
    <col min="22" max="22" width="10.54296875" style="133" customWidth="1"/>
    <col min="23" max="23" width="11.54296875" style="133" customWidth="1"/>
    <col min="24" max="24" width="1.90625" style="6" customWidth="1"/>
    <col min="25" max="25" width="38.81640625" style="6" customWidth="1"/>
    <col min="26" max="26" width="7" style="13" customWidth="1"/>
    <col min="27" max="27" width="10.36328125" style="4" customWidth="1"/>
    <col min="28" max="28" width="6.90625" style="4" customWidth="1"/>
    <col min="29" max="29" width="6.54296875" style="110" customWidth="1"/>
    <col min="30" max="30" width="10" style="6" customWidth="1"/>
    <col min="31" max="31" width="9.08984375" style="6" customWidth="1"/>
    <col min="32" max="32" width="10.54296875" style="6" customWidth="1"/>
    <col min="33" max="33" width="11.54296875" style="6" customWidth="1"/>
    <col min="34" max="34" width="1.90625" style="6" customWidth="1"/>
    <col min="35" max="35" width="38.81640625" style="6" customWidth="1"/>
    <col min="36" max="36" width="7" style="13" customWidth="1"/>
    <col min="37" max="37" width="10.36328125" style="4" customWidth="1"/>
    <col min="38" max="38" width="6.90625" style="4" customWidth="1"/>
    <col min="39" max="39" width="6.54296875" style="110" customWidth="1"/>
    <col min="40" max="40" width="10" style="6" customWidth="1"/>
    <col min="41" max="41" width="9.08984375" style="6" customWidth="1"/>
    <col min="42" max="42" width="10.54296875" style="6" customWidth="1"/>
    <col min="43" max="43" width="11.54296875" style="6" customWidth="1"/>
    <col min="44" max="44" width="1.90625" style="6" customWidth="1"/>
    <col min="45" max="16384" width="9.81640625" style="6"/>
  </cols>
  <sheetData>
    <row r="1" spans="1:57" s="103" customFormat="1" ht="24.75" customHeight="1">
      <c r="A1" s="6">
        <v>1</v>
      </c>
      <c r="B1" s="267" t="s">
        <v>206</v>
      </c>
      <c r="C1" s="267" t="s">
        <v>936</v>
      </c>
      <c r="D1" s="675"/>
      <c r="E1" s="285"/>
      <c r="F1" s="267"/>
      <c r="G1" s="285" t="s">
        <v>338</v>
      </c>
      <c r="H1" s="676">
        <v>1</v>
      </c>
      <c r="I1" s="13"/>
      <c r="J1" s="13"/>
      <c r="K1" s="13"/>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row>
    <row r="2" spans="1:57" s="19" customFormat="1" ht="5.0999999999999996" customHeight="1" thickBot="1">
      <c r="A2" s="6"/>
      <c r="D2" s="13"/>
      <c r="E2" s="13"/>
      <c r="F2" s="13"/>
      <c r="G2" s="677"/>
      <c r="H2" s="13"/>
      <c r="I2" s="13"/>
      <c r="J2" s="13"/>
      <c r="K2" s="13"/>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row>
    <row r="3" spans="1:57" s="103" customFormat="1" ht="33" customHeight="1">
      <c r="A3" s="6"/>
      <c r="B3" s="251" t="s">
        <v>4</v>
      </c>
      <c r="C3" s="251" t="s">
        <v>333</v>
      </c>
      <c r="D3" s="252" t="s">
        <v>191</v>
      </c>
      <c r="E3" s="254" t="s">
        <v>190</v>
      </c>
      <c r="F3" s="254" t="s">
        <v>192</v>
      </c>
      <c r="G3" s="260" t="s">
        <v>193</v>
      </c>
      <c r="H3" s="252" t="s">
        <v>194</v>
      </c>
      <c r="I3" s="252" t="s">
        <v>195</v>
      </c>
      <c r="J3" s="252" t="s">
        <v>205</v>
      </c>
      <c r="K3" s="252" t="s">
        <v>196</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row>
    <row r="4" spans="1:57" ht="15" customHeight="1">
      <c r="B4" s="58" t="s">
        <v>937</v>
      </c>
      <c r="C4" s="58"/>
      <c r="D4" s="59"/>
      <c r="E4" s="59"/>
      <c r="F4" s="59"/>
      <c r="G4" s="678"/>
      <c r="H4" s="679"/>
      <c r="I4" s="289"/>
      <c r="J4" s="289"/>
      <c r="K4" s="289"/>
      <c r="O4" s="6"/>
      <c r="P4" s="6"/>
      <c r="Q4" s="6"/>
      <c r="R4" s="6"/>
      <c r="S4" s="6"/>
      <c r="T4" s="6"/>
      <c r="U4" s="6"/>
      <c r="V4" s="6"/>
      <c r="W4" s="6"/>
      <c r="Z4" s="6"/>
      <c r="AA4" s="6"/>
      <c r="AB4" s="6"/>
      <c r="AC4" s="6"/>
      <c r="AJ4" s="6"/>
      <c r="AK4" s="6"/>
      <c r="AL4" s="6"/>
      <c r="AM4" s="6"/>
    </row>
    <row r="5" spans="1:57" s="19" customFormat="1" ht="186.6" hidden="1" customHeight="1">
      <c r="B5" s="782" t="s">
        <v>938</v>
      </c>
      <c r="C5" s="325" t="s">
        <v>1385</v>
      </c>
      <c r="D5" s="326" t="s">
        <v>9</v>
      </c>
      <c r="E5" s="445">
        <v>658</v>
      </c>
      <c r="F5" s="326" t="s">
        <v>1336</v>
      </c>
      <c r="G5" s="609"/>
      <c r="H5" s="463">
        <f>G5*E5</f>
        <v>0</v>
      </c>
      <c r="I5" s="680">
        <v>0.95</v>
      </c>
      <c r="J5" s="463">
        <f>H5*I5</f>
        <v>0</v>
      </c>
      <c r="K5" s="681">
        <f>+H5*(1-I5)</f>
        <v>0</v>
      </c>
    </row>
    <row r="6" spans="1:57" s="19" customFormat="1" ht="26.25" customHeight="1">
      <c r="B6" s="782"/>
      <c r="C6" s="632" t="s">
        <v>1384</v>
      </c>
      <c r="D6" s="627" t="s">
        <v>9</v>
      </c>
      <c r="E6" s="634">
        <v>21</v>
      </c>
      <c r="F6" s="634" t="s">
        <v>1336</v>
      </c>
      <c r="G6" s="700">
        <f>IF(ISNA(F6),0,INDEX(IF(UPPER(RIGHT(F6,1))=Low,UnitCostLow, IF(UPPER(RIGHT(F6,1))=High,UnitCostHigh,UnitCostSpecified)),MATCH(UPPER(LEFT(F6,LEN(F6)-1)),CostCode,0)))</f>
        <v>977</v>
      </c>
      <c r="H6" s="701">
        <f t="shared" ref="H6:H7" si="0">G6*E6</f>
        <v>20517</v>
      </c>
      <c r="I6" s="669">
        <v>0.98</v>
      </c>
      <c r="J6" s="701">
        <f t="shared" ref="J6:J8" si="1">H6*I6</f>
        <v>20106.66</v>
      </c>
      <c r="K6" s="703">
        <f t="shared" ref="K6:K8" si="2">+H6*(1-I6)</f>
        <v>410.34000000000037</v>
      </c>
    </row>
    <row r="7" spans="1:57" s="19" customFormat="1" ht="26.25" customHeight="1">
      <c r="B7" s="782"/>
      <c r="C7" s="632" t="s">
        <v>1423</v>
      </c>
      <c r="D7" s="627" t="s">
        <v>9</v>
      </c>
      <c r="E7" s="634">
        <v>-24</v>
      </c>
      <c r="F7" s="634" t="s">
        <v>1336</v>
      </c>
      <c r="G7" s="700">
        <f>IF(ISNA(F7),0,INDEX(IF(UPPER(RIGHT(F7,1))=Low,UnitCostLow, IF(UPPER(RIGHT(F7,1))=High,UnitCostHigh,UnitCostSpecified)),MATCH(UPPER(LEFT(F7,LEN(F7)-1)),CostCode,0)))</f>
        <v>977</v>
      </c>
      <c r="H7" s="701">
        <f t="shared" si="0"/>
        <v>-23448</v>
      </c>
      <c r="I7" s="669">
        <v>0.98</v>
      </c>
      <c r="J7" s="701">
        <f t="shared" si="1"/>
        <v>-22979.040000000001</v>
      </c>
      <c r="K7" s="703">
        <f t="shared" si="2"/>
        <v>-468.96000000000043</v>
      </c>
    </row>
    <row r="8" spans="1:57" s="19" customFormat="1" ht="26.25" customHeight="1">
      <c r="B8" s="782"/>
      <c r="C8" s="640" t="s">
        <v>1422</v>
      </c>
      <c r="D8" s="627" t="s">
        <v>9</v>
      </c>
      <c r="E8" s="634">
        <v>-34</v>
      </c>
      <c r="F8" s="634" t="s">
        <v>1336</v>
      </c>
      <c r="G8" s="700">
        <f>IF(ISNA(F8),0,INDEX(IF(UPPER(RIGHT(F8,1))=Low,UnitCostLow, IF(UPPER(RIGHT(F8,1))=High,UnitCostHigh,UnitCostSpecified)),MATCH(UPPER(LEFT(F8,LEN(F8)-1)),CostCode,0)))</f>
        <v>977</v>
      </c>
      <c r="H8" s="701">
        <f t="shared" ref="H8" si="3">G8*E8</f>
        <v>-33218</v>
      </c>
      <c r="I8" s="669">
        <v>0.98</v>
      </c>
      <c r="J8" s="701">
        <f t="shared" si="1"/>
        <v>-32553.64</v>
      </c>
      <c r="K8" s="703">
        <f t="shared" si="2"/>
        <v>-664.36000000000058</v>
      </c>
    </row>
    <row r="9" spans="1:57" s="19" customFormat="1" ht="27.75" customHeight="1">
      <c r="B9" s="782"/>
      <c r="C9" s="699" t="s">
        <v>1437</v>
      </c>
      <c r="D9" s="627" t="s">
        <v>9</v>
      </c>
      <c r="E9" s="699">
        <v>297</v>
      </c>
      <c r="F9" s="627" t="s">
        <v>1336</v>
      </c>
      <c r="G9" s="700">
        <f>IF(ISNA(F9),0,INDEX(IF(UPPER(RIGHT(F9,1))=Low,UnitCostLow, IF(UPPER(RIGHT(F9,1))=High,UnitCostHigh,UnitCostSpecified)),MATCH(UPPER(LEFT(F9,LEN(F9)-1)),CostCode,0)))</f>
        <v>977</v>
      </c>
      <c r="H9" s="701">
        <f t="shared" ref="H9" si="4">G9*E9</f>
        <v>290169</v>
      </c>
      <c r="I9" s="702">
        <v>0.98</v>
      </c>
      <c r="J9" s="701">
        <f t="shared" ref="J9:J14" si="5">H9*I9</f>
        <v>284365.62</v>
      </c>
      <c r="K9" s="703">
        <f t="shared" ref="K9" si="6">+H9*(1-I9)</f>
        <v>5803.3800000000056</v>
      </c>
    </row>
    <row r="10" spans="1:57" s="19" customFormat="1" ht="181.95" hidden="1" customHeight="1">
      <c r="B10" s="782" t="s">
        <v>939</v>
      </c>
      <c r="C10" s="625" t="s">
        <v>1386</v>
      </c>
      <c r="D10" s="627" t="s">
        <v>9</v>
      </c>
      <c r="E10" s="627">
        <v>530</v>
      </c>
      <c r="F10" s="627" t="s">
        <v>1337</v>
      </c>
      <c r="G10" s="700"/>
      <c r="H10" s="701"/>
      <c r="I10" s="702"/>
      <c r="J10" s="701"/>
      <c r="K10" s="704"/>
    </row>
    <row r="11" spans="1:57" s="19" customFormat="1" ht="31.5" customHeight="1">
      <c r="B11" s="782"/>
      <c r="C11" s="705" t="s">
        <v>1384</v>
      </c>
      <c r="D11" s="627" t="s">
        <v>9</v>
      </c>
      <c r="E11" s="627">
        <v>77</v>
      </c>
      <c r="F11" s="627" t="s">
        <v>1337</v>
      </c>
      <c r="G11" s="700">
        <f>IF(ISNA(F11),0,INDEX(IF(UPPER(RIGHT(F11,1))=Low,UnitCostLow, IF(UPPER(RIGHT(F11,1))=High,UnitCostHigh,UnitCostSpecified)),MATCH(UPPER(LEFT(F11,LEN(F11)-1)),CostCode,0)))</f>
        <v>1528</v>
      </c>
      <c r="H11" s="701">
        <f t="shared" ref="H11:H14" si="7">G11*E11</f>
        <v>117656</v>
      </c>
      <c r="I11" s="702">
        <v>0.98</v>
      </c>
      <c r="J11" s="701">
        <f t="shared" si="5"/>
        <v>115302.88</v>
      </c>
      <c r="K11" s="703">
        <f t="shared" ref="K11:K14" si="8">+H11*(1-I11)</f>
        <v>2353.1200000000022</v>
      </c>
    </row>
    <row r="12" spans="1:57" s="19" customFormat="1" ht="31.5" customHeight="1">
      <c r="B12" s="782"/>
      <c r="C12" s="705" t="s">
        <v>1423</v>
      </c>
      <c r="D12" s="627" t="s">
        <v>9</v>
      </c>
      <c r="E12" s="627">
        <v>0</v>
      </c>
      <c r="F12" s="627" t="s">
        <v>1336</v>
      </c>
      <c r="G12" s="700">
        <f>IF(ISNA(F12),0,INDEX(IF(UPPER(RIGHT(F12,1))=Low,UnitCostLow, IF(UPPER(RIGHT(F12,1))=High,UnitCostHigh,UnitCostSpecified)),MATCH(UPPER(LEFT(F12,LEN(F12)-1)),CostCode,0)))</f>
        <v>977</v>
      </c>
      <c r="H12" s="701">
        <f t="shared" ref="H12:H13" si="9">G12*E12</f>
        <v>0</v>
      </c>
      <c r="I12" s="702">
        <v>0.98</v>
      </c>
      <c r="J12" s="701">
        <f t="shared" si="5"/>
        <v>0</v>
      </c>
      <c r="K12" s="703">
        <f t="shared" ref="K12:K13" si="10">+H12*(1-I12)</f>
        <v>0</v>
      </c>
    </row>
    <row r="13" spans="1:57" s="19" customFormat="1" ht="31.5" customHeight="1">
      <c r="B13" s="782"/>
      <c r="C13" s="699" t="s">
        <v>1437</v>
      </c>
      <c r="D13" s="627" t="s">
        <v>9</v>
      </c>
      <c r="E13" s="699">
        <v>326</v>
      </c>
      <c r="F13" s="627" t="s">
        <v>1337</v>
      </c>
      <c r="G13" s="700">
        <f>IF(ISNA(F13),0,INDEX(IF(UPPER(RIGHT(F13,1))=Low,UnitCostLow, IF(UPPER(RIGHT(F13,1))=High,UnitCostHigh,UnitCostSpecified)),MATCH(UPPER(LEFT(F13,LEN(F13)-1)),CostCode,0)))</f>
        <v>1528</v>
      </c>
      <c r="H13" s="701">
        <f t="shared" si="9"/>
        <v>498128</v>
      </c>
      <c r="I13" s="702">
        <v>0.98</v>
      </c>
      <c r="J13" s="701">
        <f t="shared" si="5"/>
        <v>488165.44</v>
      </c>
      <c r="K13" s="703">
        <f t="shared" si="10"/>
        <v>9962.5600000000086</v>
      </c>
    </row>
    <row r="14" spans="1:57" s="19" customFormat="1" ht="21.75" customHeight="1">
      <c r="B14" s="782"/>
      <c r="C14" s="699" t="s">
        <v>1422</v>
      </c>
      <c r="D14" s="627" t="s">
        <v>9</v>
      </c>
      <c r="E14" s="627">
        <v>-61</v>
      </c>
      <c r="F14" s="627" t="s">
        <v>1336</v>
      </c>
      <c r="G14" s="700">
        <f>IF(ISNA(F14),0,INDEX(IF(UPPER(RIGHT(F14,1))=Low,UnitCostLow, IF(UPPER(RIGHT(F14,1))=High,UnitCostHigh,UnitCostSpecified)),MATCH(UPPER(LEFT(F14,LEN(F14)-1)),CostCode,0)))</f>
        <v>977</v>
      </c>
      <c r="H14" s="701">
        <f t="shared" si="7"/>
        <v>-59597</v>
      </c>
      <c r="I14" s="702">
        <v>0.98</v>
      </c>
      <c r="J14" s="701">
        <f t="shared" si="5"/>
        <v>-58405.06</v>
      </c>
      <c r="K14" s="703">
        <f t="shared" si="8"/>
        <v>-1191.940000000001</v>
      </c>
    </row>
    <row r="15" spans="1:57" s="19" customFormat="1" ht="177" hidden="1" customHeight="1">
      <c r="B15" s="782" t="s">
        <v>940</v>
      </c>
      <c r="C15" s="625" t="s">
        <v>1387</v>
      </c>
      <c r="D15" s="627" t="s">
        <v>9</v>
      </c>
      <c r="E15" s="627">
        <v>532</v>
      </c>
      <c r="F15" s="627" t="s">
        <v>1338</v>
      </c>
      <c r="G15" s="700"/>
      <c r="H15" s="701"/>
      <c r="I15" s="702"/>
      <c r="J15" s="701"/>
      <c r="K15" s="704"/>
    </row>
    <row r="16" spans="1:57" s="19" customFormat="1" ht="26.25" customHeight="1">
      <c r="B16" s="782"/>
      <c r="C16" s="705" t="s">
        <v>1384</v>
      </c>
      <c r="D16" s="627" t="s">
        <v>9</v>
      </c>
      <c r="E16" s="627">
        <v>41</v>
      </c>
      <c r="F16" s="627" t="s">
        <v>1338</v>
      </c>
      <c r="G16" s="700">
        <f>IF(ISNA(F16),0,INDEX(IF(UPPER(RIGHT(F16,1))=Low,UnitCostLow, IF(UPPER(RIGHT(F16,1))=High,UnitCostHigh,UnitCostSpecified)),MATCH(UPPER(LEFT(F16,LEN(F16)-1)),CostCode,0)))</f>
        <v>2506</v>
      </c>
      <c r="H16" s="701">
        <f t="shared" ref="H16:H19" si="11">G16*E16</f>
        <v>102746</v>
      </c>
      <c r="I16" s="702">
        <v>0.98</v>
      </c>
      <c r="J16" s="701">
        <f>H16*I16</f>
        <v>100691.08</v>
      </c>
      <c r="K16" s="706">
        <f t="shared" ref="K16:K19" si="12">+H16*(1-I16)</f>
        <v>2054.9200000000019</v>
      </c>
    </row>
    <row r="17" spans="2:39" s="19" customFormat="1" ht="26.25" customHeight="1">
      <c r="B17" s="782"/>
      <c r="C17" s="705" t="s">
        <v>1423</v>
      </c>
      <c r="D17" s="627" t="s">
        <v>9</v>
      </c>
      <c r="E17" s="627">
        <v>-17</v>
      </c>
      <c r="F17" s="627" t="s">
        <v>1336</v>
      </c>
      <c r="G17" s="700">
        <f>IF(ISNA(F17),0,INDEX(IF(UPPER(RIGHT(F17,1))=Low,UnitCostLow, IF(UPPER(RIGHT(F17,1))=High,UnitCostHigh,UnitCostSpecified)),MATCH(UPPER(LEFT(F17,LEN(F17)-1)),CostCode,0)))</f>
        <v>977</v>
      </c>
      <c r="H17" s="701">
        <f t="shared" ref="H17:H18" si="13">G17*E17</f>
        <v>-16609</v>
      </c>
      <c r="I17" s="702">
        <v>0.98</v>
      </c>
      <c r="J17" s="701">
        <f>H17*I17</f>
        <v>-16276.82</v>
      </c>
      <c r="K17" s="703">
        <f t="shared" ref="K17:K18" si="14">+H17*(1-I17)</f>
        <v>-332.18000000000029</v>
      </c>
    </row>
    <row r="18" spans="2:39" s="19" customFormat="1" ht="26.25" customHeight="1">
      <c r="B18" s="782"/>
      <c r="C18" s="699" t="s">
        <v>1437</v>
      </c>
      <c r="D18" s="627" t="s">
        <v>9</v>
      </c>
      <c r="E18" s="699">
        <v>312</v>
      </c>
      <c r="F18" s="627" t="s">
        <v>1338</v>
      </c>
      <c r="G18" s="700">
        <f>IF(ISNA(F18),0,INDEX(IF(UPPER(RIGHT(F18,1))=Low,UnitCostLow, IF(UPPER(RIGHT(F18,1))=High,UnitCostHigh,UnitCostSpecified)),MATCH(UPPER(LEFT(F18,LEN(F18)-1)),CostCode,0)))</f>
        <v>2506</v>
      </c>
      <c r="H18" s="701">
        <f t="shared" si="13"/>
        <v>781872</v>
      </c>
      <c r="I18" s="702">
        <v>0.98</v>
      </c>
      <c r="J18" s="701">
        <f>H18*I18</f>
        <v>766234.55999999994</v>
      </c>
      <c r="K18" s="703">
        <f t="shared" si="14"/>
        <v>15637.440000000013</v>
      </c>
    </row>
    <row r="19" spans="2:39" s="19" customFormat="1" ht="28.5" customHeight="1">
      <c r="B19" s="782"/>
      <c r="C19" s="699" t="s">
        <v>1422</v>
      </c>
      <c r="D19" s="627" t="s">
        <v>9</v>
      </c>
      <c r="E19" s="627">
        <v>-49</v>
      </c>
      <c r="F19" s="627" t="s">
        <v>1336</v>
      </c>
      <c r="G19" s="700">
        <f>IF(ISNA(F19),0,INDEX(IF(UPPER(RIGHT(F19,1))=Low,UnitCostLow, IF(UPPER(RIGHT(F19,1))=High,UnitCostHigh,UnitCostSpecified)),MATCH(UPPER(LEFT(F19,LEN(F19)-1)),CostCode,0)))</f>
        <v>977</v>
      </c>
      <c r="H19" s="701">
        <f t="shared" si="11"/>
        <v>-47873</v>
      </c>
      <c r="I19" s="702">
        <v>0.98</v>
      </c>
      <c r="J19" s="701">
        <f>H19*I19</f>
        <v>-46915.54</v>
      </c>
      <c r="K19" s="703">
        <f t="shared" si="12"/>
        <v>-957.46000000000083</v>
      </c>
    </row>
    <row r="20" spans="2:39" s="19" customFormat="1" ht="15" customHeight="1">
      <c r="B20" s="58" t="s">
        <v>944</v>
      </c>
      <c r="C20" s="587"/>
      <c r="D20" s="613"/>
      <c r="E20" s="613"/>
      <c r="F20" s="613"/>
      <c r="G20" s="700"/>
      <c r="H20" s="707"/>
      <c r="I20" s="708"/>
      <c r="J20" s="708"/>
      <c r="K20" s="708"/>
    </row>
    <row r="21" spans="2:39" s="19" customFormat="1" ht="128.4" hidden="1" customHeight="1">
      <c r="B21" s="779" t="s">
        <v>945</v>
      </c>
      <c r="C21" s="625" t="s">
        <v>1388</v>
      </c>
      <c r="D21" s="627" t="s">
        <v>9</v>
      </c>
      <c r="E21" s="627">
        <v>178</v>
      </c>
      <c r="F21" s="627" t="s">
        <v>1339</v>
      </c>
      <c r="G21" s="700"/>
      <c r="H21" s="701"/>
      <c r="I21" s="702"/>
      <c r="J21" s="701"/>
      <c r="K21" s="704"/>
    </row>
    <row r="22" spans="2:39" s="19" customFormat="1" ht="33" customHeight="1">
      <c r="B22" s="779"/>
      <c r="C22" s="705" t="s">
        <v>1384</v>
      </c>
      <c r="D22" s="627" t="s">
        <v>9</v>
      </c>
      <c r="E22" s="709">
        <v>-12</v>
      </c>
      <c r="F22" s="627" t="s">
        <v>1339</v>
      </c>
      <c r="G22" s="700">
        <f>IF(ISNA(F22),0,INDEX(IF(UPPER(RIGHT(F22,1))=Low,UnitCostLow, IF(UPPER(RIGHT(F22,1))=High,UnitCostHigh,UnitCostSpecified)),MATCH(UPPER(LEFT(F22,LEN(F22)-1)),CostCode,0)))</f>
        <v>1829</v>
      </c>
      <c r="H22" s="701">
        <f t="shared" ref="H22:H23" si="15">G22*E22</f>
        <v>-21948</v>
      </c>
      <c r="I22" s="702">
        <v>0.98</v>
      </c>
      <c r="J22" s="701">
        <f t="shared" ref="J22" si="16">H22*I22</f>
        <v>-21509.040000000001</v>
      </c>
      <c r="K22" s="703">
        <f t="shared" ref="K22:K27" si="17">+H22*(1-I22)</f>
        <v>-438.96000000000038</v>
      </c>
    </row>
    <row r="23" spans="2:39" s="19" customFormat="1" ht="33" customHeight="1">
      <c r="B23" s="779"/>
      <c r="C23" s="699" t="s">
        <v>1437</v>
      </c>
      <c r="D23" s="627" t="s">
        <v>9</v>
      </c>
      <c r="E23" s="699">
        <v>220</v>
      </c>
      <c r="F23" s="627" t="s">
        <v>1339</v>
      </c>
      <c r="G23" s="700">
        <f>IF(ISNA(F23),0,INDEX(IF(UPPER(RIGHT(F23,1))=Low,UnitCostLow, IF(UPPER(RIGHT(F23,1))=High,UnitCostHigh,UnitCostSpecified)),MATCH(UPPER(LEFT(F23,LEN(F23)-1)),CostCode,0)))</f>
        <v>1829</v>
      </c>
      <c r="H23" s="701">
        <f t="shared" si="15"/>
        <v>402380</v>
      </c>
      <c r="I23" s="702">
        <v>0.98</v>
      </c>
      <c r="J23" s="701">
        <f>H23*I23</f>
        <v>394332.39999999997</v>
      </c>
      <c r="K23" s="703">
        <f t="shared" si="17"/>
        <v>8047.6000000000067</v>
      </c>
    </row>
    <row r="24" spans="2:39" s="19" customFormat="1" ht="34.5" customHeight="1">
      <c r="B24" s="779"/>
      <c r="C24" s="705" t="s">
        <v>1423</v>
      </c>
      <c r="D24" s="627" t="s">
        <v>9</v>
      </c>
      <c r="E24" s="627">
        <v>-22</v>
      </c>
      <c r="F24" s="627" t="s">
        <v>1339</v>
      </c>
      <c r="G24" s="700">
        <f>IF(ISNA(F24),0,INDEX(IF(UPPER(RIGHT(F24,1))=Low,UnitCostLow, IF(UPPER(RIGHT(F24,1))=High,UnitCostHigh,UnitCostSpecified)),MATCH(UPPER(LEFT(F24,LEN(F24)-1)),CostCode,0)))</f>
        <v>1829</v>
      </c>
      <c r="H24" s="701">
        <f>G24*E24</f>
        <v>-40238</v>
      </c>
      <c r="I24" s="702">
        <v>0.98</v>
      </c>
      <c r="J24" s="701">
        <f>H24*I24</f>
        <v>-39433.24</v>
      </c>
      <c r="K24" s="706">
        <f>+H24*(1-I24)</f>
        <v>-804.76000000000067</v>
      </c>
    </row>
    <row r="25" spans="2:39" s="19" customFormat="1" ht="33.75" customHeight="1">
      <c r="B25" s="779" t="s">
        <v>946</v>
      </c>
      <c r="C25" s="699" t="s">
        <v>1437</v>
      </c>
      <c r="D25" s="627" t="s">
        <v>9</v>
      </c>
      <c r="E25" s="699">
        <v>183</v>
      </c>
      <c r="F25" s="627" t="s">
        <v>1340</v>
      </c>
      <c r="G25" s="700">
        <f>IF(ISNA(F25),0,INDEX(IF(UPPER(RIGHT(F25,1))=Low,UnitCostLow, IF(UPPER(RIGHT(F25,1))=High,UnitCostHigh,UnitCostSpecified)),MATCH(UPPER(LEFT(F25,LEN(F25)-1)),CostCode,0)))</f>
        <v>4002</v>
      </c>
      <c r="H25" s="701">
        <f t="shared" ref="H25:H28" si="18">G25*E25</f>
        <v>732366</v>
      </c>
      <c r="I25" s="702">
        <v>0.98</v>
      </c>
      <c r="J25" s="701">
        <f>H25*I25</f>
        <v>717718.67999999993</v>
      </c>
      <c r="K25" s="703">
        <f t="shared" ref="K25" si="19">+H25*(1-I25)</f>
        <v>14647.320000000012</v>
      </c>
    </row>
    <row r="26" spans="2:39" s="19" customFormat="1" ht="42" customHeight="1">
      <c r="B26" s="779"/>
      <c r="C26" s="705" t="s">
        <v>1384</v>
      </c>
      <c r="D26" s="627" t="s">
        <v>9</v>
      </c>
      <c r="E26" s="631">
        <v>9</v>
      </c>
      <c r="F26" s="631" t="s">
        <v>1340</v>
      </c>
      <c r="G26" s="700">
        <f>IF(ISNA(F26),0,INDEX(IF(UPPER(RIGHT(F26,1))=Low,UnitCostLow, IF(UPPER(RIGHT(F26,1))=High,UnitCostHigh,UnitCostSpecified)),MATCH(UPPER(LEFT(F26,LEN(F26)-1)),CostCode,0)))</f>
        <v>4002</v>
      </c>
      <c r="H26" s="701">
        <f t="shared" si="18"/>
        <v>36018</v>
      </c>
      <c r="I26" s="710">
        <v>1</v>
      </c>
      <c r="J26" s="701">
        <f t="shared" ref="J26:J28" si="20">H26*I26</f>
        <v>36018</v>
      </c>
      <c r="K26" s="703">
        <f t="shared" si="17"/>
        <v>0</v>
      </c>
    </row>
    <row r="27" spans="2:39" s="19" customFormat="1" ht="172.2" hidden="1" customHeight="1">
      <c r="B27" s="779" t="s">
        <v>947</v>
      </c>
      <c r="C27" s="625" t="s">
        <v>1389</v>
      </c>
      <c r="D27" s="627" t="s">
        <v>9</v>
      </c>
      <c r="E27" s="627">
        <v>64</v>
      </c>
      <c r="F27" s="627" t="s">
        <v>1341</v>
      </c>
      <c r="G27" s="700"/>
      <c r="H27" s="701"/>
      <c r="I27" s="702"/>
      <c r="J27" s="701"/>
      <c r="K27" s="704">
        <f t="shared" si="17"/>
        <v>0</v>
      </c>
    </row>
    <row r="28" spans="2:39" s="19" customFormat="1" ht="19.5" customHeight="1">
      <c r="B28" s="779"/>
      <c r="C28" s="625" t="s">
        <v>1423</v>
      </c>
      <c r="D28" s="627" t="s">
        <v>9</v>
      </c>
      <c r="E28" s="627">
        <v>-2</v>
      </c>
      <c r="F28" s="627" t="s">
        <v>1341</v>
      </c>
      <c r="G28" s="700">
        <f>IF(ISNA(F28),0,INDEX(IF(UPPER(RIGHT(F28,1))=Low,UnitCostLow, IF(UPPER(RIGHT(F28,1))=High,UnitCostHigh,UnitCostSpecified)),MATCH(UPPER(LEFT(F28,LEN(F28)-1)),CostCode,0)))</f>
        <v>38025</v>
      </c>
      <c r="H28" s="701">
        <f t="shared" si="18"/>
        <v>-76050</v>
      </c>
      <c r="I28" s="702">
        <v>1</v>
      </c>
      <c r="J28" s="701">
        <f t="shared" si="20"/>
        <v>-76050</v>
      </c>
      <c r="K28" s="703">
        <f t="shared" ref="K28" si="21">+H28*(1-I28)</f>
        <v>0</v>
      </c>
    </row>
    <row r="29" spans="2:39" s="19" customFormat="1" ht="28.5" customHeight="1">
      <c r="B29" s="779"/>
      <c r="C29" s="632" t="s">
        <v>1384</v>
      </c>
      <c r="D29" s="627" t="s">
        <v>9</v>
      </c>
      <c r="E29" s="634">
        <v>5</v>
      </c>
      <c r="F29" s="634" t="s">
        <v>1341</v>
      </c>
      <c r="G29" s="700">
        <f t="shared" ref="G29" si="22">IF(ISNA(F29),0,INDEX(IF(UPPER(RIGHT(F29,1))=Low,UnitCostLow, IF(UPPER(RIGHT(F29,1))=High,UnitCostHigh,UnitCostSpecified)),MATCH(UPPER(LEFT(F29,LEN(F29)-1)),CostCode,0)))</f>
        <v>38025</v>
      </c>
      <c r="H29" s="701">
        <f>G29*E29</f>
        <v>190125</v>
      </c>
      <c r="I29" s="669">
        <v>1</v>
      </c>
      <c r="J29" s="701">
        <f>H29*I29</f>
        <v>190125</v>
      </c>
      <c r="K29" s="670">
        <f>+H29*(1-I29)</f>
        <v>0</v>
      </c>
    </row>
    <row r="30" spans="2:39" s="19" customFormat="1" ht="28.5" customHeight="1" thickBot="1">
      <c r="B30" s="779"/>
      <c r="C30" s="699" t="s">
        <v>1437</v>
      </c>
      <c r="D30" s="627" t="s">
        <v>9</v>
      </c>
      <c r="E30" s="699">
        <v>74</v>
      </c>
      <c r="F30" s="627" t="s">
        <v>1341</v>
      </c>
      <c r="G30" s="700">
        <f>IF(ISNA(F30),0,INDEX(IF(UPPER(RIGHT(F30,1))=Low,UnitCostLow, IF(UPPER(RIGHT(F30,1))=High,UnitCostHigh,UnitCostSpecified)),MATCH(UPPER(LEFT(F30,LEN(F30)-1)),CostCode,0)))</f>
        <v>38025</v>
      </c>
      <c r="H30" s="701">
        <f>G30*E30</f>
        <v>2813850</v>
      </c>
      <c r="I30" s="702">
        <v>0.98</v>
      </c>
      <c r="J30" s="701">
        <f>H30*I30</f>
        <v>2757573</v>
      </c>
      <c r="K30" s="703">
        <f>+H30*(1-I30)</f>
        <v>56277.000000000051</v>
      </c>
    </row>
    <row r="31" spans="2:39" ht="15" customHeight="1">
      <c r="B31" s="262"/>
      <c r="C31" s="262"/>
      <c r="D31" s="74"/>
      <c r="E31" s="683"/>
      <c r="F31" s="74"/>
      <c r="G31" s="268" t="s">
        <v>437</v>
      </c>
      <c r="H31" s="684">
        <f>SUM(H5:H30)+0.0001</f>
        <v>5666846.0000999998</v>
      </c>
      <c r="I31" s="685"/>
      <c r="J31" s="684">
        <f>SUM(J5:J30)</f>
        <v>5556510.9399999995</v>
      </c>
      <c r="K31" s="684">
        <f>SUM(K5:K30)</f>
        <v>110335.06000000011</v>
      </c>
      <c r="O31" s="6"/>
      <c r="P31" s="6"/>
      <c r="Q31" s="6"/>
      <c r="R31" s="6"/>
      <c r="S31" s="6"/>
      <c r="T31" s="6"/>
      <c r="U31" s="6"/>
      <c r="V31" s="6"/>
      <c r="W31" s="6"/>
      <c r="Z31" s="6"/>
      <c r="AA31" s="6"/>
      <c r="AB31" s="6"/>
      <c r="AC31" s="6"/>
      <c r="AJ31" s="6"/>
      <c r="AK31" s="6"/>
      <c r="AL31" s="6"/>
      <c r="AM31" s="6"/>
    </row>
    <row r="32" spans="2:39" ht="15" customHeight="1" thickBot="1">
      <c r="B32" s="23"/>
      <c r="C32" s="23"/>
      <c r="D32" s="24"/>
      <c r="E32" s="686"/>
      <c r="F32" s="24"/>
      <c r="G32" s="263" t="s">
        <v>438</v>
      </c>
      <c r="H32" s="115"/>
      <c r="I32" s="115"/>
      <c r="J32" s="316">
        <f>J31/H31</f>
        <v>0.98052972321851462</v>
      </c>
      <c r="K32" s="316">
        <f>K31/H31</f>
        <v>1.9470276763838841E-2</v>
      </c>
      <c r="O32" s="6"/>
      <c r="P32" s="6"/>
      <c r="Q32" s="6"/>
      <c r="R32" s="6"/>
      <c r="S32" s="6"/>
      <c r="T32" s="6"/>
      <c r="U32" s="6"/>
      <c r="V32" s="6"/>
      <c r="W32" s="6"/>
      <c r="Z32" s="6"/>
      <c r="AA32" s="6"/>
      <c r="AB32" s="6"/>
      <c r="AC32" s="6"/>
      <c r="AJ32" s="6"/>
      <c r="AK32" s="6"/>
      <c r="AL32" s="6"/>
      <c r="AM32" s="6"/>
    </row>
    <row r="33" spans="2:39" ht="8.1" customHeight="1">
      <c r="B33" s="20"/>
      <c r="C33" s="20"/>
      <c r="D33" s="21"/>
      <c r="E33" s="21"/>
      <c r="F33" s="21"/>
      <c r="G33" s="687"/>
      <c r="H33" s="688"/>
      <c r="O33" s="6"/>
      <c r="P33" s="6"/>
      <c r="Q33" s="6"/>
      <c r="R33" s="6"/>
      <c r="S33" s="6"/>
      <c r="T33" s="6"/>
      <c r="U33" s="6"/>
      <c r="V33" s="6"/>
      <c r="W33" s="6"/>
      <c r="Z33" s="6"/>
      <c r="AA33" s="6"/>
      <c r="AB33" s="6"/>
      <c r="AC33" s="6"/>
      <c r="AJ33" s="6"/>
      <c r="AK33" s="6"/>
      <c r="AL33" s="6"/>
      <c r="AM33" s="6"/>
    </row>
    <row r="34" spans="2:39">
      <c r="B34" s="6" t="s">
        <v>873</v>
      </c>
      <c r="O34" s="6"/>
      <c r="P34" s="6"/>
      <c r="Q34" s="6"/>
      <c r="R34" s="6"/>
      <c r="S34" s="6"/>
      <c r="T34" s="6"/>
      <c r="U34" s="6"/>
      <c r="V34" s="6"/>
      <c r="W34" s="6"/>
      <c r="Z34" s="6"/>
      <c r="AA34" s="6"/>
      <c r="AB34" s="6"/>
      <c r="AC34" s="6"/>
      <c r="AJ34" s="6"/>
      <c r="AK34" s="6"/>
      <c r="AL34" s="6"/>
      <c r="AM34" s="6"/>
    </row>
    <row r="35" spans="2:39">
      <c r="H35" s="740"/>
      <c r="O35" s="6"/>
      <c r="P35" s="6"/>
      <c r="Q35" s="6"/>
      <c r="R35" s="6"/>
      <c r="S35" s="6"/>
      <c r="T35" s="6"/>
      <c r="U35" s="6"/>
      <c r="V35" s="6"/>
      <c r="W35" s="6"/>
      <c r="Z35" s="6"/>
      <c r="AA35" s="6"/>
      <c r="AB35" s="6"/>
      <c r="AC35" s="6"/>
      <c r="AJ35" s="6"/>
      <c r="AK35" s="6"/>
      <c r="AL35" s="6"/>
      <c r="AM35" s="6"/>
    </row>
    <row r="36" spans="2:39">
      <c r="O36" s="6"/>
      <c r="P36" s="6"/>
      <c r="Q36" s="6"/>
      <c r="R36" s="6"/>
      <c r="S36" s="6"/>
      <c r="T36" s="6"/>
      <c r="U36" s="6"/>
      <c r="V36" s="6"/>
      <c r="W36" s="6"/>
      <c r="Z36" s="6"/>
      <c r="AA36" s="6"/>
      <c r="AB36" s="6"/>
      <c r="AC36" s="6"/>
      <c r="AJ36" s="6"/>
      <c r="AK36" s="6"/>
      <c r="AL36" s="6"/>
      <c r="AM36" s="6"/>
    </row>
    <row r="37" spans="2:39">
      <c r="O37" s="6"/>
      <c r="P37" s="6"/>
      <c r="Q37" s="6"/>
      <c r="R37" s="6"/>
      <c r="S37" s="6"/>
      <c r="T37" s="6"/>
      <c r="U37" s="6"/>
      <c r="V37" s="6"/>
      <c r="W37" s="6"/>
      <c r="Z37" s="6"/>
      <c r="AA37" s="6"/>
      <c r="AB37" s="6"/>
      <c r="AC37" s="6"/>
      <c r="AJ37" s="6"/>
      <c r="AK37" s="6"/>
      <c r="AL37" s="6"/>
      <c r="AM37" s="6"/>
    </row>
    <row r="38" spans="2:39">
      <c r="O38" s="6"/>
      <c r="P38" s="6"/>
      <c r="Q38" s="6"/>
      <c r="R38" s="6"/>
      <c r="S38" s="6"/>
      <c r="T38" s="6"/>
      <c r="U38" s="6"/>
      <c r="V38" s="6"/>
      <c r="W38" s="6"/>
      <c r="Z38" s="6"/>
      <c r="AA38" s="6"/>
      <c r="AB38" s="6"/>
      <c r="AC38" s="6"/>
      <c r="AJ38" s="6"/>
      <c r="AK38" s="6"/>
      <c r="AL38" s="6"/>
      <c r="AM38" s="6"/>
    </row>
    <row r="39" spans="2:39">
      <c r="O39" s="6"/>
      <c r="P39" s="6"/>
      <c r="Q39" s="6"/>
      <c r="R39" s="6"/>
      <c r="S39" s="6"/>
      <c r="T39" s="6"/>
      <c r="U39" s="6"/>
      <c r="V39" s="6"/>
      <c r="W39" s="6"/>
      <c r="Z39" s="6"/>
      <c r="AA39" s="6"/>
      <c r="AB39" s="6"/>
      <c r="AC39" s="6"/>
      <c r="AJ39" s="6"/>
      <c r="AK39" s="6"/>
      <c r="AL39" s="6"/>
      <c r="AM39" s="6"/>
    </row>
    <row r="40" spans="2:39">
      <c r="O40" s="6"/>
      <c r="P40" s="6"/>
      <c r="Q40" s="6"/>
      <c r="R40" s="6"/>
      <c r="S40" s="6"/>
      <c r="T40" s="6"/>
      <c r="U40" s="6"/>
      <c r="V40" s="6"/>
      <c r="W40" s="6"/>
      <c r="Z40" s="6"/>
      <c r="AA40" s="6"/>
      <c r="AB40" s="6"/>
      <c r="AC40" s="6"/>
      <c r="AJ40" s="6"/>
      <c r="AK40" s="6"/>
      <c r="AL40" s="6"/>
      <c r="AM40" s="6"/>
    </row>
    <row r="41" spans="2:39">
      <c r="O41" s="6"/>
      <c r="P41" s="6"/>
      <c r="Q41" s="6"/>
      <c r="R41" s="6"/>
      <c r="S41" s="6"/>
      <c r="T41" s="6"/>
      <c r="U41" s="6"/>
      <c r="V41" s="6"/>
      <c r="W41" s="6"/>
      <c r="Z41" s="6"/>
      <c r="AA41" s="6"/>
      <c r="AB41" s="6"/>
      <c r="AC41" s="6"/>
      <c r="AJ41" s="6"/>
      <c r="AK41" s="6"/>
      <c r="AL41" s="6"/>
      <c r="AM41" s="6"/>
    </row>
    <row r="42" spans="2:39">
      <c r="O42" s="6"/>
      <c r="P42" s="6"/>
      <c r="Q42" s="6"/>
      <c r="R42" s="6"/>
      <c r="S42" s="6"/>
      <c r="T42" s="6"/>
      <c r="U42" s="6"/>
      <c r="V42" s="6"/>
      <c r="W42" s="6"/>
      <c r="Z42" s="6"/>
      <c r="AA42" s="6"/>
      <c r="AB42" s="6"/>
      <c r="AC42" s="6"/>
      <c r="AJ42" s="6"/>
      <c r="AK42" s="6"/>
      <c r="AL42" s="6"/>
      <c r="AM42" s="6"/>
    </row>
    <row r="43" spans="2:39">
      <c r="O43" s="6"/>
      <c r="P43" s="6"/>
      <c r="Q43" s="6"/>
      <c r="R43" s="6"/>
      <c r="S43" s="6"/>
      <c r="T43" s="6"/>
      <c r="U43" s="6"/>
      <c r="V43" s="6"/>
      <c r="W43" s="6"/>
      <c r="Z43" s="6"/>
      <c r="AA43" s="6"/>
      <c r="AB43" s="6"/>
      <c r="AC43" s="6"/>
      <c r="AJ43" s="6"/>
      <c r="AK43" s="6"/>
      <c r="AL43" s="6"/>
      <c r="AM43" s="6"/>
    </row>
    <row r="44" spans="2:39">
      <c r="O44" s="6"/>
      <c r="P44" s="6"/>
      <c r="Q44" s="6"/>
      <c r="R44" s="6"/>
      <c r="S44" s="6"/>
      <c r="T44" s="6"/>
      <c r="U44" s="6"/>
      <c r="V44" s="6"/>
      <c r="W44" s="6"/>
      <c r="Z44" s="6"/>
      <c r="AA44" s="6"/>
      <c r="AB44" s="6"/>
      <c r="AC44" s="6"/>
      <c r="AJ44" s="6"/>
      <c r="AK44" s="6"/>
      <c r="AL44" s="6"/>
      <c r="AM44" s="6"/>
    </row>
    <row r="45" spans="2:39">
      <c r="O45" s="6"/>
      <c r="P45" s="6"/>
      <c r="Q45" s="6"/>
      <c r="R45" s="6"/>
      <c r="S45" s="6"/>
      <c r="T45" s="6"/>
      <c r="U45" s="6"/>
      <c r="V45" s="6"/>
      <c r="W45" s="6"/>
      <c r="Z45" s="6"/>
      <c r="AA45" s="6"/>
      <c r="AB45" s="6"/>
      <c r="AC45" s="6"/>
      <c r="AJ45" s="6"/>
      <c r="AK45" s="6"/>
      <c r="AL45" s="6"/>
      <c r="AM45" s="6"/>
    </row>
    <row r="46" spans="2:39">
      <c r="O46" s="6"/>
      <c r="P46" s="6"/>
      <c r="Q46" s="6"/>
      <c r="R46" s="6"/>
      <c r="S46" s="6"/>
      <c r="T46" s="6"/>
      <c r="U46" s="6"/>
      <c r="V46" s="6"/>
      <c r="W46" s="6"/>
      <c r="Z46" s="6"/>
      <c r="AA46" s="6"/>
      <c r="AB46" s="6"/>
      <c r="AC46" s="6"/>
      <c r="AJ46" s="6"/>
      <c r="AK46" s="6"/>
      <c r="AL46" s="6"/>
      <c r="AM46" s="6"/>
    </row>
    <row r="47" spans="2:39">
      <c r="O47" s="6"/>
      <c r="P47" s="6"/>
      <c r="Q47" s="6"/>
      <c r="R47" s="6"/>
      <c r="S47" s="6"/>
      <c r="T47" s="6"/>
      <c r="U47" s="6"/>
      <c r="V47" s="6"/>
      <c r="W47" s="6"/>
      <c r="Z47" s="6"/>
      <c r="AA47" s="6"/>
      <c r="AB47" s="6"/>
      <c r="AC47" s="6"/>
      <c r="AJ47" s="6"/>
      <c r="AK47" s="6"/>
      <c r="AL47" s="6"/>
      <c r="AM47" s="6"/>
    </row>
    <row r="48" spans="2:39">
      <c r="O48" s="6"/>
      <c r="P48" s="6"/>
      <c r="Q48" s="6"/>
      <c r="R48" s="6"/>
      <c r="S48" s="6"/>
      <c r="T48" s="6"/>
      <c r="U48" s="6"/>
      <c r="V48" s="6"/>
      <c r="W48" s="6"/>
      <c r="Z48" s="6"/>
      <c r="AA48" s="6"/>
      <c r="AB48" s="6"/>
      <c r="AC48" s="6"/>
      <c r="AJ48" s="6"/>
      <c r="AK48" s="6"/>
      <c r="AL48" s="6"/>
      <c r="AM48" s="6"/>
    </row>
    <row r="49" spans="15:39">
      <c r="O49" s="6"/>
      <c r="P49" s="6"/>
      <c r="Q49" s="6"/>
      <c r="R49" s="6"/>
      <c r="S49" s="6"/>
      <c r="T49" s="6"/>
      <c r="U49" s="6"/>
      <c r="V49" s="6"/>
      <c r="W49" s="6"/>
      <c r="Z49" s="6"/>
      <c r="AA49" s="6"/>
      <c r="AB49" s="6"/>
      <c r="AC49" s="6"/>
      <c r="AJ49" s="6"/>
      <c r="AK49" s="6"/>
      <c r="AL49" s="6"/>
      <c r="AM49" s="6"/>
    </row>
    <row r="50" spans="15:39">
      <c r="O50" s="6"/>
      <c r="P50" s="6"/>
      <c r="Q50" s="6"/>
      <c r="R50" s="6"/>
      <c r="S50" s="6"/>
      <c r="T50" s="6"/>
      <c r="U50" s="6"/>
      <c r="V50" s="6"/>
      <c r="W50" s="6"/>
      <c r="Z50" s="6"/>
      <c r="AA50" s="6"/>
      <c r="AB50" s="6"/>
      <c r="AC50" s="6"/>
      <c r="AJ50" s="6"/>
      <c r="AK50" s="6"/>
      <c r="AL50" s="6"/>
      <c r="AM50" s="6"/>
    </row>
    <row r="51" spans="15:39">
      <c r="O51" s="6"/>
      <c r="P51" s="6"/>
      <c r="Q51" s="6"/>
      <c r="R51" s="6"/>
      <c r="S51" s="6"/>
      <c r="T51" s="6"/>
      <c r="U51" s="6"/>
      <c r="V51" s="6"/>
      <c r="W51" s="6"/>
      <c r="Z51" s="6"/>
      <c r="AA51" s="6"/>
      <c r="AB51" s="6"/>
      <c r="AC51" s="6"/>
      <c r="AJ51" s="6"/>
      <c r="AK51" s="6"/>
      <c r="AL51" s="6"/>
      <c r="AM51" s="6"/>
    </row>
    <row r="52" spans="15:39">
      <c r="P52" s="133"/>
      <c r="Z52" s="6"/>
      <c r="AJ52" s="6"/>
    </row>
    <row r="53" spans="15:39">
      <c r="P53" s="133"/>
      <c r="Z53" s="6"/>
      <c r="AJ53" s="6"/>
    </row>
    <row r="54" spans="15:39">
      <c r="P54" s="133"/>
      <c r="Z54" s="6"/>
      <c r="AJ54" s="6"/>
    </row>
    <row r="55" spans="15:39">
      <c r="P55" s="133"/>
      <c r="Z55" s="6"/>
      <c r="AJ55" s="6"/>
    </row>
    <row r="56" spans="15:39">
      <c r="P56" s="133"/>
      <c r="Z56" s="6"/>
      <c r="AJ56" s="6"/>
    </row>
    <row r="57" spans="15:39">
      <c r="P57" s="133"/>
      <c r="Z57" s="6"/>
      <c r="AJ57" s="6"/>
    </row>
    <row r="58" spans="15:39">
      <c r="P58" s="133"/>
      <c r="Z58" s="6"/>
      <c r="AJ58" s="6"/>
    </row>
    <row r="59" spans="15:39">
      <c r="P59" s="133"/>
      <c r="Z59" s="6"/>
      <c r="AJ59" s="6"/>
    </row>
    <row r="60" spans="15:39">
      <c r="P60" s="133"/>
      <c r="Z60" s="6"/>
      <c r="AJ60" s="6"/>
    </row>
    <row r="61" spans="15:39">
      <c r="P61" s="133"/>
      <c r="Z61" s="6"/>
      <c r="AJ61" s="6"/>
    </row>
    <row r="62" spans="15:39">
      <c r="P62" s="133"/>
      <c r="Z62" s="6"/>
      <c r="AJ62" s="6"/>
    </row>
    <row r="63" spans="15:39">
      <c r="P63" s="133"/>
      <c r="Z63" s="6"/>
      <c r="AJ63" s="6"/>
    </row>
    <row r="64" spans="15:39">
      <c r="P64" s="133"/>
      <c r="Z64" s="6"/>
      <c r="AJ64" s="6"/>
    </row>
    <row r="65" spans="16:36">
      <c r="P65" s="133"/>
      <c r="Z65" s="6"/>
      <c r="AJ65" s="6"/>
    </row>
    <row r="66" spans="16:36">
      <c r="P66" s="133"/>
      <c r="Z66" s="6"/>
      <c r="AJ66" s="6"/>
    </row>
    <row r="67" spans="16:36">
      <c r="P67" s="133"/>
      <c r="Z67" s="6"/>
      <c r="AJ67" s="6"/>
    </row>
    <row r="68" spans="16:36">
      <c r="P68" s="133"/>
      <c r="Z68" s="6"/>
      <c r="AJ68" s="6"/>
    </row>
    <row r="69" spans="16:36">
      <c r="P69" s="133"/>
      <c r="Z69" s="6"/>
      <c r="AJ69" s="6"/>
    </row>
    <row r="70" spans="16:36">
      <c r="P70" s="133"/>
      <c r="Z70" s="6"/>
      <c r="AJ70" s="6"/>
    </row>
    <row r="71" spans="16:36">
      <c r="P71" s="133"/>
      <c r="Z71" s="6"/>
      <c r="AJ71" s="6"/>
    </row>
    <row r="72" spans="16:36">
      <c r="P72" s="133"/>
      <c r="Z72" s="6"/>
      <c r="AJ72" s="6"/>
    </row>
    <row r="73" spans="16:36">
      <c r="P73" s="133"/>
      <c r="Z73" s="6"/>
      <c r="AJ73" s="6"/>
    </row>
    <row r="74" spans="16:36">
      <c r="P74" s="133"/>
      <c r="Z74" s="6"/>
      <c r="AJ74" s="6"/>
    </row>
    <row r="75" spans="16:36">
      <c r="P75" s="133"/>
      <c r="Z75" s="6"/>
      <c r="AJ75" s="6"/>
    </row>
    <row r="76" spans="16:36">
      <c r="P76" s="133"/>
      <c r="Z76" s="6"/>
      <c r="AJ76" s="6"/>
    </row>
    <row r="77" spans="16:36">
      <c r="P77" s="133"/>
      <c r="Z77" s="6"/>
      <c r="AJ77" s="6"/>
    </row>
    <row r="78" spans="16:36">
      <c r="P78" s="133"/>
      <c r="Z78" s="6"/>
      <c r="AJ78" s="6"/>
    </row>
    <row r="79" spans="16:36">
      <c r="P79" s="133"/>
      <c r="Z79" s="6"/>
      <c r="AJ79" s="6"/>
    </row>
    <row r="80" spans="16:36">
      <c r="P80" s="133"/>
      <c r="Z80" s="6"/>
      <c r="AJ80" s="6"/>
    </row>
    <row r="81" spans="16:36">
      <c r="P81" s="133"/>
      <c r="Z81" s="6"/>
      <c r="AJ81" s="6"/>
    </row>
    <row r="82" spans="16:36">
      <c r="P82" s="133"/>
      <c r="Z82" s="6"/>
      <c r="AJ82" s="6"/>
    </row>
    <row r="83" spans="16:36">
      <c r="P83" s="133"/>
      <c r="Z83" s="6"/>
      <c r="AJ83" s="6"/>
    </row>
  </sheetData>
  <mergeCells count="6">
    <mergeCell ref="B27:B30"/>
    <mergeCell ref="B21:B24"/>
    <mergeCell ref="B25:B26"/>
    <mergeCell ref="B5:B9"/>
    <mergeCell ref="B10:B14"/>
    <mergeCell ref="B15:B19"/>
  </mergeCells>
  <pageMargins left="0.75" right="0.75" top="1" bottom="1" header="0.5" footer="0.5"/>
  <pageSetup scale="52" fitToHeight="0" orientation="portrait" horizontalDpi="300" verticalDpi="300" r:id="rId1"/>
  <headerFooter alignWithMargins="0">
    <oddHeader xml:space="preserve">&amp;R&amp;D&amp;LReclaim 7.0 Project: Baffinland Iron Mine     </oddHeader>
    <oddFooter>&amp;L&amp;F&amp;R&amp;P of &amp;N</oddFooter>
  </headerFooter>
  <colBreaks count="1" manualBreakCount="1">
    <brk id="1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168</vt:i4>
      </vt:variant>
    </vt:vector>
  </HeadingPairs>
  <TitlesOfParts>
    <vt:vector size="188" baseType="lpstr">
      <vt:lpstr>Instructions</vt:lpstr>
      <vt:lpstr>Summary</vt:lpstr>
      <vt:lpstr>Rock Pile</vt:lpstr>
      <vt:lpstr>Open Pit</vt:lpstr>
      <vt:lpstr>Chemicals</vt:lpstr>
      <vt:lpstr>Bldgs &amp; Equip MS</vt:lpstr>
      <vt:lpstr>Bldgs &amp; Equip MP</vt:lpstr>
      <vt:lpstr>Bldgs &amp; Equip TR</vt:lpstr>
      <vt:lpstr>Bldgs &amp; Equip BIMC Owned</vt:lpstr>
      <vt:lpstr>Bldgs &amp; Equip (4)</vt:lpstr>
      <vt:lpstr>Water Management</vt:lpstr>
      <vt:lpstr>ICM</vt:lpstr>
      <vt:lpstr>PostClosure</vt:lpstr>
      <vt:lpstr>Mobilization</vt:lpstr>
      <vt:lpstr>UG Mine</vt:lpstr>
      <vt:lpstr>Tailings</vt:lpstr>
      <vt:lpstr>Water Treatment</vt:lpstr>
      <vt:lpstr>Unit_Costs</vt:lpstr>
      <vt:lpstr>Estimator</vt:lpstr>
      <vt:lpstr>Tools</vt:lpstr>
      <vt:lpstr>AnnualTreat1Cost</vt:lpstr>
      <vt:lpstr>'Bldgs &amp; Equip (4)'!Bldg1CostCode</vt:lpstr>
      <vt:lpstr>'Bldgs &amp; Equip BIMC Owned'!Bldg1CostCode</vt:lpstr>
      <vt:lpstr>'Bldgs &amp; Equip MP'!Bldg1CostCode</vt:lpstr>
      <vt:lpstr>'Bldgs &amp; Equip TR'!Bldg1CostCode</vt:lpstr>
      <vt:lpstr>Bldg1CostCode</vt:lpstr>
      <vt:lpstr>'Bldgs &amp; Equip (4)'!Bldg1LandTotal</vt:lpstr>
      <vt:lpstr>'Bldgs &amp; Equip BIMC Owned'!Bldg1LandTotal</vt:lpstr>
      <vt:lpstr>'Bldgs &amp; Equip MP'!Bldg1LandTotal</vt:lpstr>
      <vt:lpstr>'Bldgs &amp; Equip TR'!Bldg1LandTotal</vt:lpstr>
      <vt:lpstr>Bldg1LandTotal</vt:lpstr>
      <vt:lpstr>'Bldgs &amp; Equip (4)'!Bldg1Name</vt:lpstr>
      <vt:lpstr>'Bldgs &amp; Equip BIMC Owned'!Bldg1Name</vt:lpstr>
      <vt:lpstr>'Bldgs &amp; Equip MP'!Bldg1Name</vt:lpstr>
      <vt:lpstr>'Bldgs &amp; Equip TR'!Bldg1Name</vt:lpstr>
      <vt:lpstr>Bldg1Name</vt:lpstr>
      <vt:lpstr>'Bldgs &amp; Equip (4)'!Bldg1Notes</vt:lpstr>
      <vt:lpstr>'Bldgs &amp; Equip BIMC Owned'!Bldg1Notes</vt:lpstr>
      <vt:lpstr>'Bldgs &amp; Equip MP'!Bldg1Notes</vt:lpstr>
      <vt:lpstr>'Bldgs &amp; Equip TR'!Bldg1Notes</vt:lpstr>
      <vt:lpstr>Bldg1Notes</vt:lpstr>
      <vt:lpstr>'Bldgs &amp; Equip (4)'!Bldg1PercentLand</vt:lpstr>
      <vt:lpstr>'Bldgs &amp; Equip BIMC Owned'!Bldg1PercentLand</vt:lpstr>
      <vt:lpstr>'Bldgs &amp; Equip MP'!Bldg1PercentLand</vt:lpstr>
      <vt:lpstr>'Bldgs &amp; Equip TR'!Bldg1PercentLand</vt:lpstr>
      <vt:lpstr>Bldg1PercentLand</vt:lpstr>
      <vt:lpstr>'Bldgs &amp; Equip (4)'!Bldg1Qty</vt:lpstr>
      <vt:lpstr>'Bldgs &amp; Equip BIMC Owned'!Bldg1Qty</vt:lpstr>
      <vt:lpstr>'Bldgs &amp; Equip MP'!Bldg1Qty</vt:lpstr>
      <vt:lpstr>'Bldgs &amp; Equip TR'!Bldg1Qty</vt:lpstr>
      <vt:lpstr>Bldg1Qty</vt:lpstr>
      <vt:lpstr>'Bldgs &amp; Equip (4)'!Bldg1Total</vt:lpstr>
      <vt:lpstr>'Bldgs &amp; Equip BIMC Owned'!Bldg1Total</vt:lpstr>
      <vt:lpstr>'Bldgs &amp; Equip MP'!Bldg1Total</vt:lpstr>
      <vt:lpstr>'Bldgs &amp; Equip TR'!Bldg1Total</vt:lpstr>
      <vt:lpstr>Bldg1Total</vt:lpstr>
      <vt:lpstr>'Bldgs &amp; Equip (4)'!Bldg1WaterTotal</vt:lpstr>
      <vt:lpstr>'Bldgs &amp; Equip BIMC Owned'!Bldg1WaterTotal</vt:lpstr>
      <vt:lpstr>'Bldgs &amp; Equip MP'!Bldg1WaterTotal</vt:lpstr>
      <vt:lpstr>'Bldgs &amp; Equip TR'!Bldg1WaterTotal</vt:lpstr>
      <vt:lpstr>Bldg1WaterTotal</vt:lpstr>
      <vt:lpstr>'Bldgs &amp; Equip (4)'!BldgCount</vt:lpstr>
      <vt:lpstr>'Bldgs &amp; Equip BIMC Owned'!BldgCount</vt:lpstr>
      <vt:lpstr>'Bldgs &amp; Equip MP'!BldgCount</vt:lpstr>
      <vt:lpstr>'Bldgs &amp; Equip TR'!BldgCount</vt:lpstr>
      <vt:lpstr>BldgCount</vt:lpstr>
      <vt:lpstr>Summary!BldgSum</vt:lpstr>
      <vt:lpstr>Chem1CostCode</vt:lpstr>
      <vt:lpstr>Chem1LandTotal</vt:lpstr>
      <vt:lpstr>Chem1Name</vt:lpstr>
      <vt:lpstr>Chem1Notes</vt:lpstr>
      <vt:lpstr>Chem1PercentLand</vt:lpstr>
      <vt:lpstr>Chem1Qty</vt:lpstr>
      <vt:lpstr>Chem1Total</vt:lpstr>
      <vt:lpstr>Chem1WaterTotal</vt:lpstr>
      <vt:lpstr>ChemCount</vt:lpstr>
      <vt:lpstr>Summary!ChemSum</vt:lpstr>
      <vt:lpstr>CostCode</vt:lpstr>
      <vt:lpstr>DiscountRate</vt:lpstr>
      <vt:lpstr>ICM1CostCode</vt:lpstr>
      <vt:lpstr>ICM1Name</vt:lpstr>
      <vt:lpstr>ICMCount</vt:lpstr>
      <vt:lpstr>ICMNotes</vt:lpstr>
      <vt:lpstr>ICMQty</vt:lpstr>
      <vt:lpstr>ICMSum</vt:lpstr>
      <vt:lpstr>ICMTotal</vt:lpstr>
      <vt:lpstr>Mob1CostCode</vt:lpstr>
      <vt:lpstr>Mob1Name</vt:lpstr>
      <vt:lpstr>Mob1Notes</vt:lpstr>
      <vt:lpstr>Mob1Qty</vt:lpstr>
      <vt:lpstr>MobCount</vt:lpstr>
      <vt:lpstr>Summary!MobSum</vt:lpstr>
      <vt:lpstr>MobTotal</vt:lpstr>
      <vt:lpstr>PC1CostCode</vt:lpstr>
      <vt:lpstr>PC1Name</vt:lpstr>
      <vt:lpstr>PC1Notes</vt:lpstr>
      <vt:lpstr>PC1Qty</vt:lpstr>
      <vt:lpstr>PC1Total</vt:lpstr>
      <vt:lpstr>PCAnnualTotal</vt:lpstr>
      <vt:lpstr>PCCount</vt:lpstr>
      <vt:lpstr>Summary!PCSum</vt:lpstr>
      <vt:lpstr>PCYears</vt:lpstr>
      <vt:lpstr>'Open Pit'!Pit1CostCode</vt:lpstr>
      <vt:lpstr>Pit1LandCost</vt:lpstr>
      <vt:lpstr>Pit1LandTotal</vt:lpstr>
      <vt:lpstr>Pit1Name</vt:lpstr>
      <vt:lpstr>Pit1Notes</vt:lpstr>
      <vt:lpstr>Pit1PercentLand</vt:lpstr>
      <vt:lpstr>'Open Pit'!Pit1Qty</vt:lpstr>
      <vt:lpstr>Pit1Total</vt:lpstr>
      <vt:lpstr>Pit1WaterCost</vt:lpstr>
      <vt:lpstr>Pit1WaterTotal</vt:lpstr>
      <vt:lpstr>PitCount</vt:lpstr>
      <vt:lpstr>Summary!PitSum</vt:lpstr>
      <vt:lpstr>'Bldgs &amp; Equip BIMC Owned'!Print_Area</vt:lpstr>
      <vt:lpstr>'Bldgs &amp; Equip MP'!Print_Area</vt:lpstr>
      <vt:lpstr>'Bldgs &amp; Equip MS'!Print_Area</vt:lpstr>
      <vt:lpstr>Chemicals!Print_Area</vt:lpstr>
      <vt:lpstr>'Open Pit'!Print_Area</vt:lpstr>
      <vt:lpstr>Summary!Print_Area</vt:lpstr>
      <vt:lpstr>'Bldgs &amp; Equip (4)'!Print_Titles</vt:lpstr>
      <vt:lpstr>'Bldgs &amp; Equip BIMC Owned'!Print_Titles</vt:lpstr>
      <vt:lpstr>'Bldgs &amp; Equip MP'!Print_Titles</vt:lpstr>
      <vt:lpstr>'Bldgs &amp; Equip MS'!Print_Titles</vt:lpstr>
      <vt:lpstr>'Bldgs &amp; Equip TR'!Print_Titles</vt:lpstr>
      <vt:lpstr>Chemicals!Print_Titles</vt:lpstr>
      <vt:lpstr>ICM!Print_Titles</vt:lpstr>
      <vt:lpstr>Instructions!Print_Titles</vt:lpstr>
      <vt:lpstr>Mobilization!Print_Titles</vt:lpstr>
      <vt:lpstr>'Open Pit'!Print_Titles</vt:lpstr>
      <vt:lpstr>PostClosure!Print_Titles</vt:lpstr>
      <vt:lpstr>'Rock Pile'!Print_Titles</vt:lpstr>
      <vt:lpstr>Summary!Print_Titles</vt:lpstr>
      <vt:lpstr>Tailings!Print_Titles</vt:lpstr>
      <vt:lpstr>'UG Mine'!Print_Titles</vt:lpstr>
      <vt:lpstr>Unit_Costs!Print_Titles</vt:lpstr>
      <vt:lpstr>'Water Management'!Print_Titles</vt:lpstr>
      <vt:lpstr>'Water Treatment'!Print_Titles</vt:lpstr>
      <vt:lpstr>ProjectName</vt:lpstr>
      <vt:lpstr>RP1CostCode</vt:lpstr>
      <vt:lpstr>RP1LandTotal</vt:lpstr>
      <vt:lpstr>RP1Name</vt:lpstr>
      <vt:lpstr>RP1Notes</vt:lpstr>
      <vt:lpstr>RP1PercentLand</vt:lpstr>
      <vt:lpstr>RP1Qty</vt:lpstr>
      <vt:lpstr>RP1Total</vt:lpstr>
      <vt:lpstr>RP1WaterTotal</vt:lpstr>
      <vt:lpstr>RPCount</vt:lpstr>
      <vt:lpstr>Summary!RPSum</vt:lpstr>
      <vt:lpstr>Tailings1CostCode</vt:lpstr>
      <vt:lpstr>Tailings1LandTotal</vt:lpstr>
      <vt:lpstr>Tailings1Name</vt:lpstr>
      <vt:lpstr>Tailings1Notes</vt:lpstr>
      <vt:lpstr>Tailings1PercentLand</vt:lpstr>
      <vt:lpstr>Tailings1Qty</vt:lpstr>
      <vt:lpstr>Tailings1Total</vt:lpstr>
      <vt:lpstr>Tailings1WaterTotal</vt:lpstr>
      <vt:lpstr>TailingsCount</vt:lpstr>
      <vt:lpstr>Summary!TailingsSum</vt:lpstr>
      <vt:lpstr>UG1CostCode</vt:lpstr>
      <vt:lpstr>UG1LandTotal</vt:lpstr>
      <vt:lpstr>UG1Name</vt:lpstr>
      <vt:lpstr>UG1Notes</vt:lpstr>
      <vt:lpstr>UG1PercentLand</vt:lpstr>
      <vt:lpstr>UG1Qty</vt:lpstr>
      <vt:lpstr>UG1Total</vt:lpstr>
      <vt:lpstr>UG1WaterTotal</vt:lpstr>
      <vt:lpstr>UGCount</vt:lpstr>
      <vt:lpstr>Summary!UGSum</vt:lpstr>
      <vt:lpstr>UNIT_COST</vt:lpstr>
      <vt:lpstr>Unit_Cost_Table</vt:lpstr>
      <vt:lpstr>UnitCostBody</vt:lpstr>
      <vt:lpstr>UnitCostHigh</vt:lpstr>
      <vt:lpstr>UnitCostLow</vt:lpstr>
      <vt:lpstr>UnitCostSpecified</vt:lpstr>
      <vt:lpstr>Water1CostCode</vt:lpstr>
      <vt:lpstr>Water1Name</vt:lpstr>
      <vt:lpstr>Water1Notes</vt:lpstr>
      <vt:lpstr>Water1Qty</vt:lpstr>
      <vt:lpstr>Water1Total</vt:lpstr>
      <vt:lpstr>WaterCount</vt:lpstr>
      <vt:lpstr>Summary!WaterSum</vt:lpstr>
      <vt:lpstr>WaterTreat1Name</vt:lpstr>
      <vt:lpstr>WaterTreatCost</vt:lpstr>
      <vt:lpstr>WaterTreatCostCode</vt:lpstr>
      <vt:lpstr>WaterTreatCount</vt:lpstr>
      <vt:lpstr>WaterTreatNotes</vt:lpstr>
      <vt:lpstr>WaterTreatQty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Brodie Consulting Ltd</dc:creator>
  <cp:lastModifiedBy>Cooper, Jonathan</cp:lastModifiedBy>
  <cp:lastPrinted>2020-02-07T18:42:47Z</cp:lastPrinted>
  <dcterms:created xsi:type="dcterms:W3CDTF">2013-10-31T06:13:36Z</dcterms:created>
  <dcterms:modified xsi:type="dcterms:W3CDTF">2021-01-18T21:15:51Z</dcterms:modified>
</cp:coreProperties>
</file>