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9375" windowHeight="4710"/>
  </bookViews>
  <sheets>
    <sheet name="Ulu Reclamation Costs" sheetId="1" r:id="rId1"/>
  </sheets>
  <definedNames>
    <definedName name="_xlnm.Print_Area" localSheetId="0">'Ulu Reclamation Costs'!$A$1:$O$83</definedName>
    <definedName name="_xlnm.Print_Titles" localSheetId="0">'Ulu Reclamation Costs'!$1:$4</definedName>
    <definedName name="PRINT_TITLES_MI">'Ulu Reclamation Costs'!$1:$4</definedName>
  </definedNames>
  <calcPr calcId="125725"/>
</workbook>
</file>

<file path=xl/calcChain.xml><?xml version="1.0" encoding="utf-8"?>
<calcChain xmlns="http://schemas.openxmlformats.org/spreadsheetml/2006/main">
  <c r="G6" i="1"/>
  <c r="K38"/>
  <c r="N38" s="1"/>
  <c r="O38" s="1"/>
  <c r="K31"/>
  <c r="N31" s="1"/>
  <c r="O31" s="1"/>
  <c r="K28"/>
  <c r="K27"/>
  <c r="K24"/>
  <c r="N24" s="1"/>
  <c r="K22"/>
  <c r="G8"/>
  <c r="G41"/>
  <c r="K41"/>
  <c r="N41"/>
  <c r="G42"/>
  <c r="N42" s="1"/>
  <c r="N22"/>
  <c r="E9"/>
  <c r="G9" s="1"/>
  <c r="E11"/>
  <c r="G11" s="1"/>
  <c r="E12"/>
  <c r="G12" s="1"/>
  <c r="E14"/>
  <c r="G14" s="1"/>
  <c r="N14" s="1"/>
  <c r="G16"/>
  <c r="E18"/>
  <c r="G18" s="1"/>
  <c r="N18" s="1"/>
  <c r="E29"/>
  <c r="G29" s="1"/>
  <c r="E35"/>
  <c r="G35" s="1"/>
  <c r="E36"/>
  <c r="G36" s="1"/>
  <c r="E44"/>
  <c r="G44" s="1"/>
  <c r="G46"/>
  <c r="G47"/>
  <c r="G49"/>
  <c r="G51"/>
  <c r="G53"/>
  <c r="G55"/>
  <c r="G57"/>
  <c r="G59"/>
  <c r="G61"/>
  <c r="G62"/>
  <c r="G63"/>
  <c r="G65"/>
  <c r="G66"/>
  <c r="G67"/>
  <c r="G70"/>
  <c r="G71"/>
  <c r="G72"/>
  <c r="G73"/>
  <c r="G74"/>
  <c r="G76"/>
  <c r="G77"/>
  <c r="K6"/>
  <c r="K8"/>
  <c r="N8" s="1"/>
  <c r="K9"/>
  <c r="K11"/>
  <c r="I12"/>
  <c r="K12" s="1"/>
  <c r="N12" s="1"/>
  <c r="K16"/>
  <c r="N16" s="1"/>
  <c r="N27"/>
  <c r="I29"/>
  <c r="K29" s="1"/>
  <c r="I35"/>
  <c r="K35" s="1"/>
  <c r="I36"/>
  <c r="K36" s="1"/>
  <c r="I44"/>
  <c r="K44" s="1"/>
  <c r="K46"/>
  <c r="K47"/>
  <c r="N47" s="1"/>
  <c r="K49"/>
  <c r="K51"/>
  <c r="N51" s="1"/>
  <c r="O51" s="1"/>
  <c r="K53"/>
  <c r="K55"/>
  <c r="K57"/>
  <c r="K59"/>
  <c r="N59" s="1"/>
  <c r="O59" s="1"/>
  <c r="K61"/>
  <c r="K62"/>
  <c r="N62" s="1"/>
  <c r="K63"/>
  <c r="K65"/>
  <c r="N65" s="1"/>
  <c r="K66"/>
  <c r="K67"/>
  <c r="K70"/>
  <c r="K71"/>
  <c r="K72"/>
  <c r="K73"/>
  <c r="N73" s="1"/>
  <c r="K74"/>
  <c r="K76"/>
  <c r="N76" s="1"/>
  <c r="K77"/>
  <c r="N28"/>
  <c r="N67"/>
  <c r="E8"/>
  <c r="E20"/>
  <c r="E83" s="1"/>
  <c r="B46"/>
  <c r="B47"/>
  <c r="B73"/>
  <c r="B74"/>
  <c r="M83"/>
  <c r="G20" l="1"/>
  <c r="N20" s="1"/>
  <c r="N71"/>
  <c r="N55"/>
  <c r="O55" s="1"/>
  <c r="N49"/>
  <c r="O49" s="1"/>
  <c r="N46"/>
  <c r="N36"/>
  <c r="N6"/>
  <c r="O6" s="1"/>
  <c r="N57"/>
  <c r="O57" s="1"/>
  <c r="N53"/>
  <c r="O53" s="1"/>
  <c r="N35"/>
  <c r="O36" s="1"/>
  <c r="N29"/>
  <c r="O29" s="1"/>
  <c r="N44"/>
  <c r="O44" s="1"/>
  <c r="N77"/>
  <c r="O77" s="1"/>
  <c r="N74"/>
  <c r="N72"/>
  <c r="N70"/>
  <c r="N66"/>
  <c r="N63"/>
  <c r="N61"/>
  <c r="N11"/>
  <c r="O12" s="1"/>
  <c r="O47"/>
  <c r="O67"/>
  <c r="O42"/>
  <c r="N9"/>
  <c r="O9" s="1"/>
  <c r="G83"/>
  <c r="K83"/>
  <c r="O24"/>
  <c r="O74" l="1"/>
  <c r="O79" s="1"/>
  <c r="O63"/>
  <c r="N79"/>
  <c r="N81" s="1"/>
  <c r="N83" s="1"/>
  <c r="O81" l="1"/>
  <c r="O83" s="1"/>
</calcChain>
</file>

<file path=xl/comments1.xml><?xml version="1.0" encoding="utf-8"?>
<comments xmlns="http://schemas.openxmlformats.org/spreadsheetml/2006/main">
  <authors>
    <author>DaveS</author>
  </authors>
  <commentList>
    <comment ref="K22" authorId="0">
      <text>
        <r>
          <rPr>
            <b/>
            <sz val="8"/>
            <color indexed="81"/>
            <rFont val="Tahoma"/>
          </rPr>
          <t>DaveS:</t>
        </r>
        <r>
          <rPr>
            <sz val="8"/>
            <color indexed="81"/>
            <rFont val="Tahoma"/>
          </rPr>
          <t xml:space="preserve">
5 trips x $5700/trip (Includes fuel and other expenses)</t>
        </r>
      </text>
    </comment>
    <comment ref="K24" authorId="0">
      <text>
        <r>
          <rPr>
            <b/>
            <sz val="8"/>
            <color indexed="81"/>
            <rFont val="Tahoma"/>
          </rPr>
          <t>DaveS:</t>
        </r>
        <r>
          <rPr>
            <sz val="8"/>
            <color indexed="81"/>
            <rFont val="Tahoma"/>
          </rPr>
          <t xml:space="preserve">
3 trips x $5700/trip (Includes fuel and other expenses)</t>
        </r>
      </text>
    </comment>
    <comment ref="B27" authorId="0">
      <text>
        <r>
          <rPr>
            <b/>
            <sz val="8"/>
            <color indexed="81"/>
            <rFont val="Tahoma"/>
          </rPr>
          <t>DaveS:</t>
        </r>
        <r>
          <rPr>
            <sz val="8"/>
            <color indexed="81"/>
            <rFont val="Tahoma"/>
          </rPr>
          <t xml:space="preserve">
Buffalo 1125 liters per round trip x 114 trips = 128,250 liters</t>
        </r>
      </text>
    </comment>
    <comment ref="B28" authorId="0">
      <text>
        <r>
          <rPr>
            <b/>
            <sz val="8"/>
            <color indexed="81"/>
            <rFont val="Tahoma"/>
          </rPr>
          <t>DaveS:</t>
        </r>
        <r>
          <rPr>
            <sz val="8"/>
            <color indexed="81"/>
            <rFont val="Tahoma"/>
          </rPr>
          <t xml:space="preserve">
Buffalo 1125 liters per round trip x 114 trips = 128,250 liters</t>
        </r>
      </text>
    </comment>
    <comment ref="B31" authorId="0">
      <text>
        <r>
          <rPr>
            <b/>
            <sz val="8"/>
            <color indexed="81"/>
            <rFont val="Tahoma"/>
          </rPr>
          <t>DaveS:</t>
        </r>
        <r>
          <rPr>
            <sz val="8"/>
            <color indexed="81"/>
            <rFont val="Tahoma"/>
          </rPr>
          <t xml:space="preserve">
500,000 liters of diesel currently stored at Ulu</t>
        </r>
      </text>
    </comment>
    <comment ref="I31" authorId="0">
      <text>
        <r>
          <rPr>
            <b/>
            <sz val="8"/>
            <color indexed="81"/>
            <rFont val="Tahoma"/>
          </rPr>
          <t>DaveS:</t>
        </r>
        <r>
          <rPr>
            <sz val="8"/>
            <color indexed="81"/>
            <rFont val="Tahoma"/>
          </rPr>
          <t xml:space="preserve">
500,000 liters/205 liters per barrel/42 barrels per trip = 58 trips</t>
        </r>
      </text>
    </comment>
    <comment ref="A34" authorId="0">
      <text>
        <r>
          <rPr>
            <b/>
            <sz val="8"/>
            <color indexed="81"/>
            <rFont val="Tahoma"/>
          </rPr>
          <t>DaveS:</t>
        </r>
        <r>
          <rPr>
            <sz val="8"/>
            <color indexed="81"/>
            <rFont val="Tahoma"/>
          </rPr>
          <t xml:space="preserve">
EBM estimated 420,000 lbs of freight to be flown from Ulu to Lupin.  I assumed more than double that from their esitmate of freight weight to be trucked to Lupin.</t>
        </r>
      </text>
    </comment>
    <comment ref="I38" authorId="0">
      <text>
        <r>
          <rPr>
            <b/>
            <sz val="8"/>
            <color indexed="81"/>
            <rFont val="Tahoma"/>
          </rPr>
          <t>DaveS:</t>
        </r>
        <r>
          <rPr>
            <sz val="8"/>
            <color indexed="81"/>
            <rFont val="Tahoma"/>
          </rPr>
          <t xml:space="preserve">
1.0 million lbs/18,000 lbs per trip = 56 trips</t>
        </r>
      </text>
    </comment>
  </commentList>
</comments>
</file>

<file path=xl/sharedStrings.xml><?xml version="1.0" encoding="utf-8"?>
<sst xmlns="http://schemas.openxmlformats.org/spreadsheetml/2006/main" count="138" uniqueCount="87">
  <si>
    <t>Activity</t>
  </si>
  <si>
    <t>Quantity</t>
  </si>
  <si>
    <t>units</t>
  </si>
  <si>
    <t>No.</t>
  </si>
  <si>
    <t>Total</t>
  </si>
  <si>
    <t>Rate/</t>
  </si>
  <si>
    <t>Cost</t>
  </si>
  <si>
    <t>Equip.</t>
  </si>
  <si>
    <t>hrs</t>
  </si>
  <si>
    <t>Cost/</t>
  </si>
  <si>
    <t>men</t>
  </si>
  <si>
    <t>hr</t>
  </si>
  <si>
    <t>eqpt</t>
  </si>
  <si>
    <t>activity</t>
  </si>
  <si>
    <t>m^3</t>
  </si>
  <si>
    <t>concrete</t>
  </si>
  <si>
    <t>Dismantle 350,000 gal fuel tanks</t>
  </si>
  <si>
    <t>ea</t>
  </si>
  <si>
    <t>Dismantle Weatherhaven camp</t>
  </si>
  <si>
    <t>Trav expens.</t>
  </si>
  <si>
    <t>Flat deck</t>
  </si>
  <si>
    <t>Dismantle Ulu trailers, etc.</t>
  </si>
  <si>
    <t>Remove fence - powder mags</t>
  </si>
  <si>
    <t>CAT966</t>
  </si>
  <si>
    <t>Labor crew</t>
  </si>
  <si>
    <t xml:space="preserve">Catering  </t>
  </si>
  <si>
    <t>incl food</t>
  </si>
  <si>
    <t>litres</t>
  </si>
  <si>
    <t>Forklift</t>
  </si>
  <si>
    <t>mob/demob</t>
  </si>
  <si>
    <t>explosives</t>
  </si>
  <si>
    <t>Block portal with waste (final)</t>
  </si>
  <si>
    <t>Remove ore from pad to portal</t>
  </si>
  <si>
    <t>CAT769</t>
  </si>
  <si>
    <t>Grade sides of ore pad to 30deg</t>
  </si>
  <si>
    <t>D8N</t>
  </si>
  <si>
    <t>Grade sides of camp pad to 30deg</t>
  </si>
  <si>
    <t>Grade road edges to 30deg slope</t>
  </si>
  <si>
    <t>Grade airstrip edges to 30deg slope</t>
  </si>
  <si>
    <t>Grade sides of portal pad to 30deg</t>
  </si>
  <si>
    <t>Tram ore underground</t>
  </si>
  <si>
    <t>ST-7.5</t>
  </si>
  <si>
    <t>Dig out Camp 3 tank farm</t>
  </si>
  <si>
    <t>Dig out Ulu tank farm</t>
  </si>
  <si>
    <t xml:space="preserve">Scarify </t>
  </si>
  <si>
    <t>m^2</t>
  </si>
  <si>
    <t>Ore pad</t>
  </si>
  <si>
    <t>Roads</t>
  </si>
  <si>
    <t>Airstrip</t>
  </si>
  <si>
    <t>Remove road culverts</t>
  </si>
  <si>
    <t>backhoe</t>
  </si>
  <si>
    <t>TOTALS</t>
  </si>
  <si>
    <t>Zoom Boom</t>
  </si>
  <si>
    <t>Badger Crane</t>
  </si>
  <si>
    <t>Freight Haul - Ulu to High Lake</t>
  </si>
  <si>
    <t>Ulu freight transfer crew</t>
  </si>
  <si>
    <t>Fuel Handling - Ulu</t>
  </si>
  <si>
    <t>Herules aircraft</t>
  </si>
  <si>
    <t>High Lake freight receiving crew</t>
  </si>
  <si>
    <t>Freight flights - Ulu to High Lake</t>
  </si>
  <si>
    <t>Fuel purchase cost (Jet-B)</t>
  </si>
  <si>
    <t>liters</t>
  </si>
  <si>
    <t>Transportation cost to Ulu (Jet-B)</t>
  </si>
  <si>
    <t>Contingency (15%)</t>
  </si>
  <si>
    <t>Subtotal</t>
  </si>
  <si>
    <t>Cap vent raise</t>
  </si>
  <si>
    <t>(assume 1.0 million lbs)</t>
  </si>
  <si>
    <t>Fuel truck</t>
  </si>
  <si>
    <t>Crew change flights</t>
  </si>
  <si>
    <t>Dornier</t>
  </si>
  <si>
    <t>Re-supply flights</t>
  </si>
  <si>
    <t>Fly Ulu Fuel Inventory to High Lake</t>
  </si>
  <si>
    <t>For Buffalo aircraft</t>
  </si>
  <si>
    <t>Buffalo aircraft</t>
  </si>
  <si>
    <t>Haul to portal</t>
  </si>
  <si>
    <t>Haul u/g</t>
  </si>
  <si>
    <t>Ulu Camp</t>
  </si>
  <si>
    <t>Portal pad</t>
  </si>
  <si>
    <t>RECLAMATION COSTS ESTIMATE FOR ULU MINESITE (present condition)</t>
  </si>
  <si>
    <t>blast</t>
  </si>
  <si>
    <t>dig</t>
  </si>
  <si>
    <t>Uncover portal</t>
  </si>
  <si>
    <t>Fuel</t>
  </si>
  <si>
    <t>up dated March 30, 2010</t>
  </si>
  <si>
    <t>2010 Ulu Reclamation Costs.xls</t>
  </si>
  <si>
    <t>Labour</t>
  </si>
  <si>
    <t>Materials</t>
  </si>
</sst>
</file>

<file path=xl/styles.xml><?xml version="1.0" encoding="utf-8"?>
<styleSheet xmlns="http://schemas.openxmlformats.org/spreadsheetml/2006/main">
  <numFmts count="4">
    <numFmt numFmtId="5" formatCode="&quot;$&quot;#,##0_);\(&quot;$&quot;#,##0\)"/>
    <numFmt numFmtId="7" formatCode="&quot;$&quot;#,##0.00_);\(&quot;$&quot;#,##0.00\)"/>
    <numFmt numFmtId="164" formatCode="0_)"/>
    <numFmt numFmtId="165" formatCode="[$-409]mmmm\ d\,\ yyyy;@"/>
  </numFmts>
  <fonts count="11">
    <font>
      <sz val="12"/>
      <name val="Arial"/>
    </font>
    <font>
      <sz val="12"/>
      <color indexed="8"/>
      <name val="Arial"/>
    </font>
    <font>
      <sz val="12"/>
      <color indexed="8"/>
      <name val="Arial"/>
    </font>
    <font>
      <sz val="8"/>
      <color indexed="81"/>
      <name val="Tahoma"/>
    </font>
    <font>
      <b/>
      <sz val="8"/>
      <color indexed="81"/>
      <name val="Tahoma"/>
    </font>
    <font>
      <b/>
      <sz val="8"/>
      <color indexed="8"/>
      <name val="Arial"/>
    </font>
    <font>
      <sz val="8"/>
      <color indexed="8"/>
      <name val="Arial"/>
    </font>
    <font>
      <sz val="8"/>
      <name val="Arial"/>
    </font>
    <font>
      <b/>
      <sz val="8"/>
      <color indexed="8"/>
      <name val="Arial"/>
      <family val="2"/>
    </font>
    <font>
      <sz val="6"/>
      <color indexed="8"/>
      <name val="Italic"/>
    </font>
    <font>
      <sz val="6"/>
      <name val="Arial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double">
        <color indexed="8"/>
      </right>
      <top/>
      <bottom style="medium">
        <color indexed="8"/>
      </bottom>
      <diagonal/>
    </border>
    <border>
      <left style="double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double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 applyProtection="1">
      <alignment horizontal="center"/>
    </xf>
    <xf numFmtId="0" fontId="1" fillId="0" borderId="0" xfId="0" applyFont="1" applyProtection="1"/>
    <xf numFmtId="7" fontId="1" fillId="0" borderId="0" xfId="0" applyNumberFormat="1" applyFont="1" applyProtection="1"/>
    <xf numFmtId="7" fontId="1" fillId="0" borderId="0" xfId="0" applyNumberFormat="1" applyFont="1" applyAlignment="1" applyProtection="1">
      <alignment horizontal="center"/>
    </xf>
    <xf numFmtId="0" fontId="2" fillId="0" borderId="0" xfId="0" applyFont="1" applyProtection="1"/>
    <xf numFmtId="0" fontId="2" fillId="0" borderId="0" xfId="0" applyFont="1"/>
    <xf numFmtId="0" fontId="2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5" fontId="2" fillId="0" borderId="0" xfId="0" applyNumberFormat="1" applyFont="1" applyAlignment="1" applyProtection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/>
    </xf>
    <xf numFmtId="7" fontId="5" fillId="0" borderId="1" xfId="0" applyNumberFormat="1" applyFont="1" applyBorder="1" applyAlignment="1" applyProtection="1">
      <alignment horizontal="center"/>
    </xf>
    <xf numFmtId="5" fontId="5" fillId="0" borderId="2" xfId="0" applyNumberFormat="1" applyFont="1" applyBorder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"/>
    </xf>
    <xf numFmtId="7" fontId="8" fillId="0" borderId="4" xfId="0" applyNumberFormat="1" applyFont="1" applyBorder="1" applyAlignment="1" applyProtection="1">
      <alignment horizontal="center"/>
    </xf>
    <xf numFmtId="5" fontId="8" fillId="0" borderId="5" xfId="0" applyNumberFormat="1" applyFont="1" applyBorder="1" applyAlignment="1" applyProtection="1">
      <alignment horizontal="center"/>
    </xf>
    <xf numFmtId="5" fontId="8" fillId="0" borderId="4" xfId="0" applyNumberFormat="1" applyFont="1" applyBorder="1" applyAlignment="1" applyProtection="1">
      <alignment horizontal="center"/>
    </xf>
    <xf numFmtId="5" fontId="8" fillId="0" borderId="6" xfId="0" applyNumberFormat="1" applyFont="1" applyBorder="1" applyAlignment="1" applyProtection="1">
      <alignment horizontal="center"/>
    </xf>
    <xf numFmtId="0" fontId="6" fillId="0" borderId="7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7" fontId="5" fillId="0" borderId="7" xfId="0" applyNumberFormat="1" applyFont="1" applyBorder="1" applyAlignment="1" applyProtection="1">
      <alignment horizontal="center"/>
    </xf>
    <xf numFmtId="5" fontId="5" fillId="0" borderId="8" xfId="0" applyNumberFormat="1" applyFont="1" applyBorder="1" applyAlignment="1" applyProtection="1">
      <alignment horizontal="center"/>
    </xf>
    <xf numFmtId="0" fontId="6" fillId="0" borderId="9" xfId="0" applyFont="1" applyBorder="1" applyAlignment="1" applyProtection="1">
      <alignment horizontal="center"/>
    </xf>
    <xf numFmtId="0" fontId="8" fillId="0" borderId="10" xfId="0" applyFont="1" applyBorder="1" applyAlignment="1" applyProtection="1">
      <alignment horizontal="center"/>
    </xf>
    <xf numFmtId="7" fontId="8" fillId="0" borderId="10" xfId="0" applyNumberFormat="1" applyFont="1" applyBorder="1" applyAlignment="1" applyProtection="1">
      <alignment horizontal="center"/>
    </xf>
    <xf numFmtId="5" fontId="8" fillId="0" borderId="11" xfId="0" applyNumberFormat="1" applyFont="1" applyBorder="1" applyAlignment="1" applyProtection="1">
      <alignment horizontal="center"/>
    </xf>
    <xf numFmtId="5" fontId="8" fillId="0" borderId="10" xfId="0" applyNumberFormat="1" applyFont="1" applyBorder="1" applyAlignment="1" applyProtection="1">
      <alignment horizontal="center"/>
    </xf>
    <xf numFmtId="5" fontId="8" fillId="0" borderId="12" xfId="0" applyNumberFormat="1" applyFont="1" applyBorder="1" applyAlignment="1" applyProtection="1">
      <alignment horizontal="center"/>
    </xf>
    <xf numFmtId="0" fontId="6" fillId="0" borderId="13" xfId="0" applyFont="1" applyBorder="1" applyAlignment="1" applyProtection="1">
      <alignment horizontal="center"/>
    </xf>
    <xf numFmtId="7" fontId="6" fillId="0" borderId="13" xfId="0" applyNumberFormat="1" applyFont="1" applyBorder="1" applyAlignment="1" applyProtection="1">
      <alignment horizontal="center"/>
    </xf>
    <xf numFmtId="5" fontId="6" fillId="0" borderId="14" xfId="0" applyNumberFormat="1" applyFont="1" applyBorder="1" applyAlignment="1" applyProtection="1">
      <alignment horizontal="center"/>
    </xf>
    <xf numFmtId="0" fontId="6" fillId="0" borderId="15" xfId="0" applyFont="1" applyBorder="1" applyAlignment="1" applyProtection="1">
      <alignment horizontal="center"/>
    </xf>
    <xf numFmtId="0" fontId="6" fillId="0" borderId="16" xfId="0" applyFont="1" applyBorder="1" applyAlignment="1" applyProtection="1">
      <alignment horizontal="center"/>
    </xf>
    <xf numFmtId="7" fontId="6" fillId="0" borderId="16" xfId="0" applyNumberFormat="1" applyFont="1" applyBorder="1" applyAlignment="1" applyProtection="1">
      <alignment horizontal="center"/>
    </xf>
    <xf numFmtId="5" fontId="6" fillId="0" borderId="17" xfId="0" applyNumberFormat="1" applyFont="1" applyBorder="1" applyAlignment="1" applyProtection="1">
      <alignment horizontal="center"/>
    </xf>
    <xf numFmtId="5" fontId="6" fillId="0" borderId="16" xfId="0" applyNumberFormat="1" applyFont="1" applyBorder="1" applyAlignment="1" applyProtection="1">
      <alignment horizontal="center"/>
    </xf>
    <xf numFmtId="5" fontId="6" fillId="0" borderId="18" xfId="0" applyNumberFormat="1" applyFont="1" applyBorder="1" applyAlignment="1" applyProtection="1">
      <alignment horizontal="center"/>
    </xf>
    <xf numFmtId="3" fontId="6" fillId="0" borderId="13" xfId="0" applyNumberFormat="1" applyFont="1" applyBorder="1" applyAlignment="1" applyProtection="1">
      <alignment horizontal="center"/>
    </xf>
    <xf numFmtId="5" fontId="6" fillId="0" borderId="19" xfId="0" applyNumberFormat="1" applyFont="1" applyBorder="1" applyAlignment="1" applyProtection="1">
      <alignment horizontal="center"/>
    </xf>
    <xf numFmtId="164" fontId="6" fillId="0" borderId="13" xfId="0" applyNumberFormat="1" applyFont="1" applyBorder="1" applyAlignment="1" applyProtection="1">
      <alignment horizontal="center"/>
    </xf>
    <xf numFmtId="0" fontId="6" fillId="0" borderId="20" xfId="0" applyFont="1" applyBorder="1" applyAlignment="1" applyProtection="1">
      <alignment horizontal="center"/>
    </xf>
    <xf numFmtId="7" fontId="6" fillId="0" borderId="20" xfId="0" applyNumberFormat="1" applyFont="1" applyBorder="1" applyAlignment="1" applyProtection="1">
      <alignment horizontal="center"/>
    </xf>
    <xf numFmtId="5" fontId="6" fillId="0" borderId="21" xfId="0" applyNumberFormat="1" applyFont="1" applyBorder="1" applyAlignment="1" applyProtection="1">
      <alignment horizontal="center"/>
    </xf>
    <xf numFmtId="0" fontId="6" fillId="0" borderId="22" xfId="0" applyFont="1" applyBorder="1" applyAlignment="1" applyProtection="1">
      <alignment horizontal="center"/>
    </xf>
    <xf numFmtId="0" fontId="6" fillId="0" borderId="23" xfId="0" applyFont="1" applyBorder="1" applyAlignment="1" applyProtection="1">
      <alignment horizontal="center"/>
    </xf>
    <xf numFmtId="7" fontId="6" fillId="0" borderId="23" xfId="0" applyNumberFormat="1" applyFont="1" applyBorder="1" applyAlignment="1" applyProtection="1">
      <alignment horizontal="center"/>
    </xf>
    <xf numFmtId="5" fontId="6" fillId="0" borderId="24" xfId="0" applyNumberFormat="1" applyFont="1" applyBorder="1" applyAlignment="1" applyProtection="1">
      <alignment horizontal="center"/>
    </xf>
    <xf numFmtId="5" fontId="6" fillId="0" borderId="23" xfId="0" applyNumberFormat="1" applyFont="1" applyBorder="1" applyAlignment="1" applyProtection="1">
      <alignment horizontal="center"/>
    </xf>
    <xf numFmtId="5" fontId="6" fillId="0" borderId="25" xfId="0" applyNumberFormat="1" applyFont="1" applyBorder="1" applyAlignment="1" applyProtection="1">
      <alignment horizontal="center"/>
    </xf>
    <xf numFmtId="7" fontId="1" fillId="0" borderId="0" xfId="0" applyNumberFormat="1" applyFont="1" applyBorder="1" applyProtection="1"/>
    <xf numFmtId="0" fontId="0" fillId="0" borderId="0" xfId="0" applyBorder="1"/>
    <xf numFmtId="0" fontId="5" fillId="0" borderId="26" xfId="0" applyFont="1" applyBorder="1" applyProtection="1"/>
    <xf numFmtId="0" fontId="6" fillId="0" borderId="27" xfId="0" applyFont="1" applyBorder="1" applyAlignment="1" applyProtection="1">
      <alignment horizontal="center"/>
    </xf>
    <xf numFmtId="7" fontId="6" fillId="0" borderId="27" xfId="0" applyNumberFormat="1" applyFont="1" applyBorder="1" applyAlignment="1" applyProtection="1">
      <alignment horizontal="center"/>
    </xf>
    <xf numFmtId="5" fontId="6" fillId="0" borderId="27" xfId="0" applyNumberFormat="1" applyFont="1" applyBorder="1" applyAlignment="1" applyProtection="1">
      <alignment horizontal="center"/>
    </xf>
    <xf numFmtId="0" fontId="7" fillId="0" borderId="28" xfId="0" applyFont="1" applyBorder="1"/>
    <xf numFmtId="0" fontId="7" fillId="0" borderId="0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5" fillId="0" borderId="29" xfId="0" applyFont="1" applyBorder="1" applyAlignment="1" applyProtection="1">
      <alignment horizontal="center"/>
    </xf>
    <xf numFmtId="0" fontId="6" fillId="0" borderId="30" xfId="0" applyFont="1" applyBorder="1" applyProtection="1"/>
    <xf numFmtId="0" fontId="6" fillId="0" borderId="31" xfId="0" applyFont="1" applyBorder="1" applyProtection="1"/>
    <xf numFmtId="0" fontId="8" fillId="0" borderId="31" xfId="0" applyFont="1" applyBorder="1" applyProtection="1"/>
    <xf numFmtId="0" fontId="8" fillId="0" borderId="31" xfId="0" applyFont="1" applyBorder="1" applyAlignment="1" applyProtection="1">
      <alignment horizontal="left"/>
    </xf>
    <xf numFmtId="0" fontId="6" fillId="0" borderId="31" xfId="0" applyFont="1" applyBorder="1" applyAlignment="1" applyProtection="1">
      <alignment horizontal="left"/>
    </xf>
    <xf numFmtId="0" fontId="6" fillId="0" borderId="31" xfId="0" applyFont="1" applyBorder="1" applyAlignment="1" applyProtection="1">
      <alignment horizontal="right"/>
    </xf>
    <xf numFmtId="5" fontId="6" fillId="0" borderId="32" xfId="0" applyNumberFormat="1" applyFont="1" applyBorder="1" applyAlignment="1" applyProtection="1">
      <alignment horizontal="center"/>
    </xf>
    <xf numFmtId="0" fontId="6" fillId="0" borderId="33" xfId="0" applyFont="1" applyBorder="1" applyProtection="1"/>
    <xf numFmtId="0" fontId="6" fillId="0" borderId="33" xfId="0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/>
    </xf>
    <xf numFmtId="165" fontId="6" fillId="0" borderId="27" xfId="0" applyNumberFormat="1" applyFont="1" applyBorder="1" applyAlignment="1" applyProtection="1">
      <alignment horizontal="center"/>
    </xf>
    <xf numFmtId="0" fontId="7" fillId="0" borderId="27" xfId="0" applyFont="1" applyBorder="1" applyAlignment="1">
      <alignment horizontal="center"/>
    </xf>
    <xf numFmtId="5" fontId="9" fillId="0" borderId="27" xfId="0" applyNumberFormat="1" applyFont="1" applyBorder="1" applyAlignment="1" applyProtection="1">
      <alignment horizontal="center"/>
    </xf>
    <xf numFmtId="0" fontId="10" fillId="0" borderId="27" xfId="0" applyFont="1" applyBorder="1" applyAlignment="1">
      <alignment horizontal="center"/>
    </xf>
    <xf numFmtId="0" fontId="10" fillId="0" borderId="3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P8191"/>
  <sheetViews>
    <sheetView tabSelected="1" defaultGridColor="0" topLeftCell="D68" colorId="22" zoomScaleNormal="87" workbookViewId="0">
      <selection activeCell="O85" sqref="O85"/>
    </sheetView>
  </sheetViews>
  <sheetFormatPr defaultColWidth="11.44140625" defaultRowHeight="15" customHeight="1"/>
  <cols>
    <col min="1" max="1" width="26" customWidth="1"/>
    <col min="2" max="2" width="5.77734375" style="8" bestFit="1" customWidth="1"/>
    <col min="3" max="3" width="3.88671875" style="8" bestFit="1" customWidth="1"/>
    <col min="4" max="4" width="3.5546875" style="8" bestFit="1" customWidth="1"/>
    <col min="5" max="5" width="3.77734375" style="8" bestFit="1" customWidth="1"/>
    <col min="6" max="6" width="4.88671875" style="8" bestFit="1" customWidth="1"/>
    <col min="7" max="7" width="6.21875" style="8" customWidth="1"/>
    <col min="8" max="8" width="11" style="8" bestFit="1" customWidth="1"/>
    <col min="9" max="9" width="4.77734375" style="8" customWidth="1"/>
    <col min="10" max="10" width="7.21875" style="8" bestFit="1" customWidth="1"/>
    <col min="11" max="11" width="6.21875" style="8" customWidth="1"/>
    <col min="12" max="12" width="7.88671875" style="8" customWidth="1"/>
    <col min="13" max="13" width="5.5546875" style="8" customWidth="1"/>
    <col min="14" max="15" width="7.21875" style="8" customWidth="1"/>
    <col min="16" max="16" width="11.44140625" customWidth="1"/>
  </cols>
  <sheetData>
    <row r="1" spans="1:16" ht="15" customHeight="1">
      <c r="A1" s="53" t="s">
        <v>78</v>
      </c>
      <c r="B1" s="54"/>
      <c r="C1" s="54"/>
      <c r="D1" s="54"/>
      <c r="E1" s="54"/>
      <c r="F1" s="55"/>
      <c r="G1" s="56"/>
      <c r="H1" s="71" t="s">
        <v>83</v>
      </c>
      <c r="I1" s="72"/>
      <c r="J1" s="55"/>
      <c r="K1" s="56"/>
      <c r="L1" s="56"/>
      <c r="M1" s="73" t="s">
        <v>84</v>
      </c>
      <c r="N1" s="74"/>
      <c r="O1" s="75"/>
      <c r="P1" s="3"/>
    </row>
    <row r="2" spans="1:16" ht="15" customHeight="1">
      <c r="A2" s="57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9"/>
    </row>
    <row r="3" spans="1:16" ht="15" customHeight="1">
      <c r="A3" s="60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2" t="s">
        <v>5</v>
      </c>
      <c r="G3" s="13" t="s">
        <v>6</v>
      </c>
      <c r="H3" s="14" t="s">
        <v>7</v>
      </c>
      <c r="I3" s="15" t="s">
        <v>8</v>
      </c>
      <c r="J3" s="16" t="s">
        <v>5</v>
      </c>
      <c r="K3" s="17" t="s">
        <v>6</v>
      </c>
      <c r="L3" s="18" t="s">
        <v>86</v>
      </c>
      <c r="M3" s="19" t="s">
        <v>6</v>
      </c>
      <c r="N3" s="19" t="s">
        <v>4</v>
      </c>
      <c r="O3" s="19" t="s">
        <v>9</v>
      </c>
      <c r="P3" s="4"/>
    </row>
    <row r="4" spans="1:16" ht="15" customHeight="1">
      <c r="A4" s="61"/>
      <c r="B4" s="20"/>
      <c r="C4" s="20"/>
      <c r="D4" s="21" t="s">
        <v>10</v>
      </c>
      <c r="E4" s="21" t="s">
        <v>8</v>
      </c>
      <c r="F4" s="22" t="s">
        <v>11</v>
      </c>
      <c r="G4" s="23" t="s">
        <v>85</v>
      </c>
      <c r="H4" s="24"/>
      <c r="I4" s="25"/>
      <c r="J4" s="26" t="s">
        <v>11</v>
      </c>
      <c r="K4" s="27" t="s">
        <v>12</v>
      </c>
      <c r="L4" s="28"/>
      <c r="M4" s="29"/>
      <c r="N4" s="29" t="s">
        <v>6</v>
      </c>
      <c r="O4" s="29" t="s">
        <v>13</v>
      </c>
      <c r="P4" s="4"/>
    </row>
    <row r="5" spans="1:16" ht="15" customHeight="1">
      <c r="A5" s="62"/>
      <c r="B5" s="30"/>
      <c r="C5" s="30"/>
      <c r="D5" s="30"/>
      <c r="E5" s="30"/>
      <c r="F5" s="31"/>
      <c r="G5" s="32"/>
      <c r="H5" s="33"/>
      <c r="I5" s="34"/>
      <c r="J5" s="35"/>
      <c r="K5" s="36"/>
      <c r="L5" s="37"/>
      <c r="M5" s="38"/>
      <c r="N5" s="38"/>
      <c r="O5" s="38"/>
      <c r="P5" s="3"/>
    </row>
    <row r="6" spans="1:16" ht="15" customHeight="1">
      <c r="A6" s="63" t="s">
        <v>65</v>
      </c>
      <c r="B6" s="30">
        <v>11.5</v>
      </c>
      <c r="C6" s="30" t="s">
        <v>14</v>
      </c>
      <c r="D6" s="30">
        <v>3</v>
      </c>
      <c r="E6" s="30">
        <v>44</v>
      </c>
      <c r="F6" s="31">
        <v>50</v>
      </c>
      <c r="G6" s="32">
        <f>D6*E6*F6</f>
        <v>6600</v>
      </c>
      <c r="H6" s="33" t="s">
        <v>52</v>
      </c>
      <c r="I6" s="34">
        <v>22</v>
      </c>
      <c r="J6" s="35">
        <v>40</v>
      </c>
      <c r="K6" s="36">
        <f>I6*J6</f>
        <v>880</v>
      </c>
      <c r="L6" s="37" t="s">
        <v>15</v>
      </c>
      <c r="M6" s="38">
        <v>17000</v>
      </c>
      <c r="N6" s="38">
        <f>G6+K6+M6</f>
        <v>24480</v>
      </c>
      <c r="O6" s="38">
        <f>N6</f>
        <v>24480</v>
      </c>
      <c r="P6" s="3"/>
    </row>
    <row r="7" spans="1:16" ht="15" customHeight="1">
      <c r="A7" s="62"/>
      <c r="B7" s="30"/>
      <c r="C7" s="30"/>
      <c r="D7" s="30"/>
      <c r="E7" s="30"/>
      <c r="F7" s="31"/>
      <c r="G7" s="32"/>
      <c r="H7" s="33"/>
      <c r="I7" s="34"/>
      <c r="J7" s="35"/>
      <c r="K7" s="36"/>
      <c r="L7" s="37"/>
      <c r="M7" s="38"/>
      <c r="N7" s="38"/>
      <c r="O7" s="38"/>
      <c r="P7" s="51"/>
    </row>
    <row r="8" spans="1:16" ht="15" customHeight="1">
      <c r="A8" s="63" t="s">
        <v>16</v>
      </c>
      <c r="B8" s="30">
        <v>2</v>
      </c>
      <c r="C8" s="30" t="s">
        <v>17</v>
      </c>
      <c r="D8" s="30">
        <v>5</v>
      </c>
      <c r="E8" s="30">
        <f>11*14</f>
        <v>154</v>
      </c>
      <c r="F8" s="31">
        <v>50</v>
      </c>
      <c r="G8" s="32">
        <f>50000*B8*1.32</f>
        <v>132000</v>
      </c>
      <c r="H8" s="33" t="s">
        <v>53</v>
      </c>
      <c r="I8" s="34">
        <v>154</v>
      </c>
      <c r="J8" s="35">
        <v>300</v>
      </c>
      <c r="K8" s="36">
        <f>I8*J8</f>
        <v>46200</v>
      </c>
      <c r="L8" s="37"/>
      <c r="M8" s="38"/>
      <c r="N8" s="38">
        <f>G8+K8</f>
        <v>178200</v>
      </c>
      <c r="O8" s="38"/>
      <c r="P8" s="3"/>
    </row>
    <row r="9" spans="1:16" ht="15" customHeight="1">
      <c r="A9" s="62"/>
      <c r="B9" s="30"/>
      <c r="C9" s="30"/>
      <c r="D9" s="30">
        <v>2</v>
      </c>
      <c r="E9" s="30">
        <f>11*14</f>
        <v>154</v>
      </c>
      <c r="F9" s="31">
        <v>50</v>
      </c>
      <c r="G9" s="32">
        <f>D9*E9*F9</f>
        <v>15400</v>
      </c>
      <c r="H9" s="33" t="s">
        <v>52</v>
      </c>
      <c r="I9" s="34">
        <v>154</v>
      </c>
      <c r="J9" s="35">
        <v>40</v>
      </c>
      <c r="K9" s="36">
        <f>I9*J9</f>
        <v>6160</v>
      </c>
      <c r="L9" s="37"/>
      <c r="M9" s="38"/>
      <c r="N9" s="38">
        <f>G9+K9</f>
        <v>21560</v>
      </c>
      <c r="O9" s="38">
        <f>N8+N9</f>
        <v>199760</v>
      </c>
      <c r="P9" s="3"/>
    </row>
    <row r="10" spans="1:16" ht="15" customHeight="1">
      <c r="A10" s="62"/>
      <c r="B10" s="30"/>
      <c r="C10" s="30"/>
      <c r="D10" s="30"/>
      <c r="E10" s="30"/>
      <c r="F10" s="31"/>
      <c r="G10" s="32"/>
      <c r="H10" s="33"/>
      <c r="I10" s="34"/>
      <c r="J10" s="35"/>
      <c r="K10" s="36"/>
      <c r="L10" s="37"/>
      <c r="M10" s="38"/>
      <c r="N10" s="38"/>
      <c r="O10" s="38"/>
      <c r="P10" s="3"/>
    </row>
    <row r="11" spans="1:16" ht="15" customHeight="1">
      <c r="A11" s="63" t="s">
        <v>18</v>
      </c>
      <c r="B11" s="30"/>
      <c r="C11" s="30"/>
      <c r="D11" s="30">
        <v>2</v>
      </c>
      <c r="E11" s="30">
        <f>11*15</f>
        <v>165</v>
      </c>
      <c r="F11" s="31">
        <v>75</v>
      </c>
      <c r="G11" s="32">
        <f>D11*E11*F11</f>
        <v>24750</v>
      </c>
      <c r="H11" s="33" t="s">
        <v>53</v>
      </c>
      <c r="I11" s="34">
        <v>11</v>
      </c>
      <c r="J11" s="35">
        <v>300</v>
      </c>
      <c r="K11" s="36">
        <f>I11*J11</f>
        <v>3300</v>
      </c>
      <c r="L11" s="37" t="s">
        <v>19</v>
      </c>
      <c r="M11" s="38">
        <v>2500</v>
      </c>
      <c r="N11" s="38">
        <f>G11+K11+M11</f>
        <v>30550</v>
      </c>
      <c r="O11" s="38"/>
      <c r="P11" s="3"/>
    </row>
    <row r="12" spans="1:16" ht="15" customHeight="1">
      <c r="A12" s="62"/>
      <c r="B12" s="30"/>
      <c r="C12" s="30"/>
      <c r="D12" s="30">
        <v>10</v>
      </c>
      <c r="E12" s="30">
        <f>11*15</f>
        <v>165</v>
      </c>
      <c r="F12" s="31">
        <v>40</v>
      </c>
      <c r="G12" s="32">
        <f>D12*E12*F12</f>
        <v>66000</v>
      </c>
      <c r="H12" s="33" t="s">
        <v>20</v>
      </c>
      <c r="I12" s="34">
        <f>E12</f>
        <v>165</v>
      </c>
      <c r="J12" s="35">
        <v>25</v>
      </c>
      <c r="K12" s="36">
        <f>I12*J12</f>
        <v>4125</v>
      </c>
      <c r="L12" s="37"/>
      <c r="M12" s="38"/>
      <c r="N12" s="38">
        <f>G12+K12</f>
        <v>70125</v>
      </c>
      <c r="O12" s="38">
        <f>N11+N12</f>
        <v>100675</v>
      </c>
      <c r="P12" s="3"/>
    </row>
    <row r="13" spans="1:16" ht="15" customHeight="1">
      <c r="A13" s="62"/>
      <c r="B13" s="30"/>
      <c r="C13" s="30"/>
      <c r="D13" s="30"/>
      <c r="E13" s="30"/>
      <c r="F13" s="31"/>
      <c r="G13" s="32"/>
      <c r="H13" s="33"/>
      <c r="I13" s="34"/>
      <c r="J13" s="35"/>
      <c r="K13" s="36"/>
      <c r="L13" s="37"/>
      <c r="M13" s="38"/>
      <c r="N13" s="38"/>
      <c r="O13" s="38"/>
      <c r="P13" s="3"/>
    </row>
    <row r="14" spans="1:16" ht="15" customHeight="1">
      <c r="A14" s="63" t="s">
        <v>21</v>
      </c>
      <c r="B14" s="30"/>
      <c r="C14" s="30"/>
      <c r="D14" s="30">
        <v>12</v>
      </c>
      <c r="E14" s="30">
        <f>11*30</f>
        <v>330</v>
      </c>
      <c r="F14" s="31">
        <v>40</v>
      </c>
      <c r="G14" s="32">
        <f>D14*E14*F14</f>
        <v>158400</v>
      </c>
      <c r="H14" s="33"/>
      <c r="I14" s="34"/>
      <c r="J14" s="35"/>
      <c r="K14" s="36"/>
      <c r="L14" s="37"/>
      <c r="M14" s="38"/>
      <c r="N14" s="38">
        <f>G14+K14</f>
        <v>158400</v>
      </c>
      <c r="O14" s="38"/>
    </row>
    <row r="15" spans="1:16" ht="15" customHeight="1">
      <c r="A15" s="63"/>
      <c r="B15" s="30"/>
      <c r="C15" s="30"/>
      <c r="D15" s="30"/>
      <c r="E15" s="30"/>
      <c r="F15" s="31"/>
      <c r="G15" s="32"/>
      <c r="H15" s="33"/>
      <c r="I15" s="34"/>
      <c r="J15" s="35"/>
      <c r="K15" s="36"/>
      <c r="L15" s="37"/>
      <c r="M15" s="38"/>
      <c r="N15" s="38"/>
      <c r="O15" s="38"/>
    </row>
    <row r="16" spans="1:16" ht="15" customHeight="1">
      <c r="A16" s="63" t="s">
        <v>22</v>
      </c>
      <c r="B16" s="30"/>
      <c r="C16" s="30"/>
      <c r="D16" s="30">
        <v>2</v>
      </c>
      <c r="E16" s="30">
        <v>10</v>
      </c>
      <c r="F16" s="31">
        <v>40</v>
      </c>
      <c r="G16" s="32">
        <f>D16*E16*F16</f>
        <v>800</v>
      </c>
      <c r="H16" s="33" t="s">
        <v>23</v>
      </c>
      <c r="I16" s="34">
        <v>10</v>
      </c>
      <c r="J16" s="35">
        <v>55</v>
      </c>
      <c r="K16" s="36">
        <f>I16*J16</f>
        <v>550</v>
      </c>
      <c r="L16" s="37"/>
      <c r="M16" s="38"/>
      <c r="N16" s="38">
        <f>G16+K16+M16</f>
        <v>1350</v>
      </c>
      <c r="O16" s="38"/>
    </row>
    <row r="17" spans="1:15" ht="15" customHeight="1">
      <c r="A17" s="63"/>
      <c r="B17" s="30"/>
      <c r="C17" s="30"/>
      <c r="D17" s="30"/>
      <c r="E17" s="30"/>
      <c r="F17" s="31"/>
      <c r="G17" s="32"/>
      <c r="H17" s="33"/>
      <c r="I17" s="34"/>
      <c r="J17" s="35"/>
      <c r="K17" s="36"/>
      <c r="L17" s="37"/>
      <c r="M17" s="38"/>
      <c r="N17" s="38"/>
      <c r="O17" s="38"/>
    </row>
    <row r="18" spans="1:15" ht="15" customHeight="1">
      <c r="A18" s="63" t="s">
        <v>24</v>
      </c>
      <c r="B18" s="30"/>
      <c r="C18" s="30"/>
      <c r="D18" s="30">
        <v>10</v>
      </c>
      <c r="E18" s="30">
        <f>11*15</f>
        <v>165</v>
      </c>
      <c r="F18" s="31">
        <v>40</v>
      </c>
      <c r="G18" s="32">
        <f>D18*E18*F18</f>
        <v>66000</v>
      </c>
      <c r="H18" s="33"/>
      <c r="I18" s="34"/>
      <c r="J18" s="35"/>
      <c r="K18" s="36"/>
      <c r="L18" s="37"/>
      <c r="M18" s="38"/>
      <c r="N18" s="38">
        <f>G18</f>
        <v>66000</v>
      </c>
      <c r="O18" s="38"/>
    </row>
    <row r="19" spans="1:15" ht="15" customHeight="1">
      <c r="A19" s="63"/>
      <c r="B19" s="30"/>
      <c r="C19" s="30"/>
      <c r="D19" s="30"/>
      <c r="E19" s="30"/>
      <c r="F19" s="31"/>
      <c r="G19" s="32"/>
      <c r="H19" s="33"/>
      <c r="I19" s="34"/>
      <c r="J19" s="35"/>
      <c r="K19" s="36"/>
      <c r="L19" s="37"/>
      <c r="M19" s="38"/>
      <c r="N19" s="38"/>
      <c r="O19" s="38"/>
    </row>
    <row r="20" spans="1:15" ht="15" customHeight="1">
      <c r="A20" s="64" t="s">
        <v>25</v>
      </c>
      <c r="B20" s="30"/>
      <c r="C20" s="30"/>
      <c r="D20" s="30">
        <v>3</v>
      </c>
      <c r="E20" s="30">
        <f>11*60</f>
        <v>660</v>
      </c>
      <c r="F20" s="31">
        <v>50</v>
      </c>
      <c r="G20" s="32">
        <f>D20*E20*F20</f>
        <v>99000</v>
      </c>
      <c r="H20" s="33" t="s">
        <v>26</v>
      </c>
      <c r="I20" s="34"/>
      <c r="J20" s="35"/>
      <c r="K20" s="36"/>
      <c r="L20" s="37"/>
      <c r="M20" s="38"/>
      <c r="N20" s="38">
        <f>G20</f>
        <v>99000</v>
      </c>
      <c r="O20" s="38"/>
    </row>
    <row r="21" spans="1:15" ht="15" customHeight="1">
      <c r="A21" s="64"/>
      <c r="B21" s="30"/>
      <c r="C21" s="30"/>
      <c r="D21" s="30"/>
      <c r="E21" s="30"/>
      <c r="F21" s="31"/>
      <c r="G21" s="32"/>
      <c r="H21" s="34"/>
      <c r="I21" s="34"/>
      <c r="J21" s="35"/>
      <c r="K21" s="36"/>
      <c r="L21" s="37"/>
      <c r="M21" s="38"/>
      <c r="N21" s="38"/>
      <c r="O21" s="38"/>
    </row>
    <row r="22" spans="1:15" ht="15" customHeight="1">
      <c r="A22" s="64" t="s">
        <v>70</v>
      </c>
      <c r="B22" s="30"/>
      <c r="C22" s="30"/>
      <c r="D22" s="30"/>
      <c r="E22" s="30"/>
      <c r="F22" s="31"/>
      <c r="G22" s="32"/>
      <c r="H22" s="30" t="s">
        <v>69</v>
      </c>
      <c r="I22" s="34">
        <v>5</v>
      </c>
      <c r="J22" s="35">
        <v>12500</v>
      </c>
      <c r="K22" s="36">
        <f>J22*I22</f>
        <v>62500</v>
      </c>
      <c r="L22" s="37"/>
      <c r="M22" s="38"/>
      <c r="N22" s="38">
        <f>K22</f>
        <v>62500</v>
      </c>
      <c r="O22" s="38"/>
    </row>
    <row r="23" spans="1:15" ht="15" customHeight="1">
      <c r="A23" s="64"/>
      <c r="B23" s="30"/>
      <c r="C23" s="30"/>
      <c r="D23" s="30"/>
      <c r="E23" s="30"/>
      <c r="F23" s="31"/>
      <c r="G23" s="32"/>
      <c r="H23" s="34"/>
      <c r="I23" s="34"/>
      <c r="J23" s="35"/>
      <c r="K23" s="36"/>
      <c r="L23" s="37"/>
      <c r="M23" s="38"/>
      <c r="N23" s="38"/>
      <c r="O23" s="38"/>
    </row>
    <row r="24" spans="1:15" ht="15" customHeight="1">
      <c r="A24" s="64" t="s">
        <v>68</v>
      </c>
      <c r="B24" s="30"/>
      <c r="C24" s="30"/>
      <c r="D24" s="30"/>
      <c r="E24" s="30"/>
      <c r="F24" s="31"/>
      <c r="G24" s="32"/>
      <c r="H24" s="34" t="s">
        <v>69</v>
      </c>
      <c r="I24" s="34">
        <v>3</v>
      </c>
      <c r="J24" s="35">
        <v>7500</v>
      </c>
      <c r="K24" s="36">
        <f>J24*I24</f>
        <v>22500</v>
      </c>
      <c r="L24" s="37"/>
      <c r="M24" s="38"/>
      <c r="N24" s="38">
        <f>K24</f>
        <v>22500</v>
      </c>
      <c r="O24" s="38">
        <f>SUM(N14:N24)</f>
        <v>409750</v>
      </c>
    </row>
    <row r="25" spans="1:15" s="52" customFormat="1" ht="15" customHeight="1">
      <c r="A25" s="65"/>
      <c r="B25" s="30"/>
      <c r="C25" s="30"/>
      <c r="D25" s="30"/>
      <c r="E25" s="30"/>
      <c r="F25" s="31"/>
      <c r="G25" s="32"/>
      <c r="H25" s="33"/>
      <c r="I25" s="34"/>
      <c r="J25" s="35"/>
      <c r="K25" s="36"/>
      <c r="L25" s="37"/>
      <c r="M25" s="38"/>
      <c r="N25" s="38"/>
      <c r="O25" s="38"/>
    </row>
    <row r="26" spans="1:15" ht="15" customHeight="1">
      <c r="A26" s="64" t="s">
        <v>82</v>
      </c>
      <c r="B26" s="30"/>
      <c r="C26" s="30"/>
      <c r="D26" s="30"/>
      <c r="E26" s="30"/>
      <c r="F26" s="31"/>
      <c r="G26" s="32"/>
      <c r="H26" s="33"/>
      <c r="I26" s="34"/>
      <c r="J26" s="35"/>
      <c r="K26" s="36"/>
      <c r="L26" s="37"/>
      <c r="M26" s="38"/>
      <c r="N26" s="38"/>
      <c r="O26" s="38"/>
    </row>
    <row r="27" spans="1:15" ht="15" customHeight="1">
      <c r="A27" s="65" t="s">
        <v>60</v>
      </c>
      <c r="B27" s="39">
        <v>130000</v>
      </c>
      <c r="C27" s="30" t="s">
        <v>61</v>
      </c>
      <c r="D27" s="30"/>
      <c r="E27" s="30"/>
      <c r="F27" s="31"/>
      <c r="G27" s="32"/>
      <c r="H27" s="33" t="s">
        <v>72</v>
      </c>
      <c r="I27" s="34"/>
      <c r="J27" s="35">
        <v>1.5</v>
      </c>
      <c r="K27" s="36">
        <f>J27*B27</f>
        <v>195000</v>
      </c>
      <c r="L27" s="37"/>
      <c r="M27" s="38"/>
      <c r="N27" s="38">
        <f>G27+K27</f>
        <v>195000</v>
      </c>
      <c r="O27" s="38"/>
    </row>
    <row r="28" spans="1:15" ht="15" customHeight="1">
      <c r="A28" s="62" t="s">
        <v>62</v>
      </c>
      <c r="B28" s="39">
        <v>130000</v>
      </c>
      <c r="C28" s="30" t="s">
        <v>27</v>
      </c>
      <c r="D28" s="30"/>
      <c r="E28" s="30"/>
      <c r="F28" s="31"/>
      <c r="G28" s="32"/>
      <c r="H28" s="33" t="s">
        <v>57</v>
      </c>
      <c r="I28" s="34"/>
      <c r="J28" s="35">
        <v>1.5</v>
      </c>
      <c r="K28" s="36">
        <f>J28*B28</f>
        <v>195000</v>
      </c>
      <c r="L28" s="37"/>
      <c r="M28" s="38"/>
      <c r="N28" s="38">
        <f>G28+K28</f>
        <v>195000</v>
      </c>
      <c r="O28" s="38"/>
    </row>
    <row r="29" spans="1:15" ht="15" customHeight="1">
      <c r="A29" s="65" t="s">
        <v>56</v>
      </c>
      <c r="B29" s="30"/>
      <c r="C29" s="30"/>
      <c r="D29" s="30">
        <v>2</v>
      </c>
      <c r="E29" s="30">
        <f>11*6</f>
        <v>66</v>
      </c>
      <c r="F29" s="31">
        <v>40</v>
      </c>
      <c r="G29" s="32">
        <f>D29*E29*F29</f>
        <v>5280</v>
      </c>
      <c r="H29" s="33" t="s">
        <v>67</v>
      </c>
      <c r="I29" s="34">
        <f>11*2</f>
        <v>22</v>
      </c>
      <c r="J29" s="35">
        <v>35</v>
      </c>
      <c r="K29" s="36">
        <f>I29*J29</f>
        <v>770</v>
      </c>
      <c r="L29" s="37"/>
      <c r="M29" s="38"/>
      <c r="N29" s="38">
        <f>G29+K29</f>
        <v>6050</v>
      </c>
      <c r="O29" s="38">
        <f>SUM(N27:N29)</f>
        <v>396050</v>
      </c>
    </row>
    <row r="30" spans="1:15" ht="15" customHeight="1">
      <c r="A30" s="65"/>
      <c r="B30" s="30"/>
      <c r="C30" s="30"/>
      <c r="D30" s="30"/>
      <c r="E30" s="30"/>
      <c r="F30" s="31"/>
      <c r="G30" s="32"/>
      <c r="H30" s="33"/>
      <c r="I30" s="34"/>
      <c r="J30" s="35"/>
      <c r="K30" s="36"/>
      <c r="L30" s="37"/>
      <c r="M30" s="38"/>
      <c r="N30" s="38"/>
      <c r="O30" s="38"/>
    </row>
    <row r="31" spans="1:15" ht="15" customHeight="1">
      <c r="A31" s="64" t="s">
        <v>71</v>
      </c>
      <c r="B31" s="39">
        <v>500000</v>
      </c>
      <c r="C31" s="30"/>
      <c r="D31" s="30"/>
      <c r="E31" s="30"/>
      <c r="F31" s="31"/>
      <c r="G31" s="32"/>
      <c r="H31" s="33" t="s">
        <v>73</v>
      </c>
      <c r="I31" s="34">
        <v>58</v>
      </c>
      <c r="J31" s="35">
        <v>3300</v>
      </c>
      <c r="K31" s="36">
        <f>I31*J31</f>
        <v>191400</v>
      </c>
      <c r="L31" s="37" t="s">
        <v>29</v>
      </c>
      <c r="M31" s="40">
        <v>13000</v>
      </c>
      <c r="N31" s="38">
        <f>K31+M31</f>
        <v>204400</v>
      </c>
      <c r="O31" s="38">
        <f>N31</f>
        <v>204400</v>
      </c>
    </row>
    <row r="32" spans="1:15" ht="15" customHeight="1">
      <c r="A32" s="62"/>
      <c r="B32" s="30"/>
      <c r="C32" s="30"/>
      <c r="D32" s="30"/>
      <c r="E32" s="30"/>
      <c r="F32" s="31"/>
      <c r="G32" s="32"/>
      <c r="H32" s="33"/>
      <c r="I32" s="34"/>
      <c r="J32" s="35"/>
      <c r="K32" s="36"/>
      <c r="L32" s="37"/>
      <c r="M32" s="38"/>
      <c r="N32" s="38"/>
      <c r="O32" s="38"/>
    </row>
    <row r="33" spans="1:16" ht="15" customHeight="1">
      <c r="A33" s="64" t="s">
        <v>54</v>
      </c>
      <c r="B33" s="30"/>
      <c r="C33" s="30"/>
      <c r="D33" s="30"/>
      <c r="E33" s="30"/>
      <c r="F33" s="31"/>
      <c r="G33" s="32"/>
      <c r="H33" s="33"/>
      <c r="I33" s="34"/>
      <c r="J33" s="35"/>
      <c r="K33" s="36"/>
      <c r="L33" s="37"/>
      <c r="M33" s="38"/>
      <c r="N33" s="38"/>
      <c r="O33" s="38"/>
    </row>
    <row r="34" spans="1:16" ht="15" customHeight="1">
      <c r="A34" s="65" t="s">
        <v>66</v>
      </c>
      <c r="B34" s="30"/>
      <c r="C34" s="30"/>
      <c r="D34" s="30"/>
      <c r="E34" s="30"/>
      <c r="F34" s="31"/>
      <c r="G34" s="32"/>
      <c r="H34" s="33"/>
      <c r="I34" s="34"/>
      <c r="J34" s="35"/>
      <c r="K34" s="36"/>
      <c r="L34" s="37"/>
      <c r="M34" s="38"/>
      <c r="N34" s="38"/>
      <c r="O34" s="38"/>
    </row>
    <row r="35" spans="1:16" ht="15" customHeight="1">
      <c r="A35" s="65" t="s">
        <v>55</v>
      </c>
      <c r="B35" s="30"/>
      <c r="C35" s="30"/>
      <c r="D35" s="30">
        <v>4</v>
      </c>
      <c r="E35" s="30">
        <f>11*30</f>
        <v>330</v>
      </c>
      <c r="F35" s="31">
        <v>40</v>
      </c>
      <c r="G35" s="32">
        <f>D35*E35*F35</f>
        <v>52800</v>
      </c>
      <c r="H35" s="33" t="s">
        <v>28</v>
      </c>
      <c r="I35" s="34">
        <f>4*14</f>
        <v>56</v>
      </c>
      <c r="J35" s="35">
        <v>40</v>
      </c>
      <c r="K35" s="36">
        <f>I35*J35</f>
        <v>2240</v>
      </c>
      <c r="L35" s="37"/>
      <c r="M35" s="38"/>
      <c r="N35" s="38">
        <f>G35+K35</f>
        <v>55040</v>
      </c>
      <c r="O35" s="38"/>
    </row>
    <row r="36" spans="1:16" ht="15" customHeight="1">
      <c r="A36" s="65" t="s">
        <v>58</v>
      </c>
      <c r="B36" s="30"/>
      <c r="C36" s="30"/>
      <c r="D36" s="30">
        <v>4</v>
      </c>
      <c r="E36" s="30">
        <f>11*30</f>
        <v>330</v>
      </c>
      <c r="F36" s="31">
        <v>40</v>
      </c>
      <c r="G36" s="32">
        <f>D36*E36*F36</f>
        <v>52800</v>
      </c>
      <c r="H36" s="33" t="s">
        <v>28</v>
      </c>
      <c r="I36" s="34">
        <f>4*14</f>
        <v>56</v>
      </c>
      <c r="J36" s="35">
        <v>40</v>
      </c>
      <c r="K36" s="36">
        <f>I36*J36</f>
        <v>2240</v>
      </c>
      <c r="L36" s="37"/>
      <c r="M36" s="38"/>
      <c r="N36" s="38">
        <f>G36+K36</f>
        <v>55040</v>
      </c>
      <c r="O36" s="38">
        <f>SUM(N35:N36)</f>
        <v>110080</v>
      </c>
      <c r="P36" s="3"/>
    </row>
    <row r="37" spans="1:16" ht="15" customHeight="1">
      <c r="A37" s="65"/>
      <c r="B37" s="30"/>
      <c r="C37" s="30"/>
      <c r="D37" s="30"/>
      <c r="E37" s="30"/>
      <c r="F37" s="31"/>
      <c r="G37" s="32"/>
      <c r="H37" s="33"/>
      <c r="I37" s="34"/>
      <c r="J37" s="35"/>
      <c r="K37" s="36"/>
      <c r="L37" s="37"/>
      <c r="M37" s="38"/>
      <c r="N37" s="38"/>
      <c r="O37" s="38"/>
      <c r="P37" s="3"/>
    </row>
    <row r="38" spans="1:16" ht="15" customHeight="1">
      <c r="A38" s="63" t="s">
        <v>59</v>
      </c>
      <c r="B38" s="30"/>
      <c r="C38" s="30"/>
      <c r="D38" s="30"/>
      <c r="E38" s="30"/>
      <c r="F38" s="31"/>
      <c r="G38" s="32"/>
      <c r="H38" s="33" t="s">
        <v>73</v>
      </c>
      <c r="I38" s="34">
        <v>56</v>
      </c>
      <c r="J38" s="35">
        <v>3300</v>
      </c>
      <c r="K38" s="36">
        <f>J38*I38</f>
        <v>184800</v>
      </c>
      <c r="L38" s="37" t="s">
        <v>29</v>
      </c>
      <c r="M38" s="38">
        <v>13000</v>
      </c>
      <c r="N38" s="38">
        <f>K38+M38</f>
        <v>197800</v>
      </c>
      <c r="O38" s="38">
        <f>N38</f>
        <v>197800</v>
      </c>
      <c r="P38" s="3"/>
    </row>
    <row r="39" spans="1:16" ht="15" customHeight="1">
      <c r="A39" s="62"/>
      <c r="B39" s="30"/>
      <c r="C39" s="30"/>
      <c r="D39" s="30"/>
      <c r="E39" s="30"/>
      <c r="F39" s="31"/>
      <c r="G39" s="32"/>
      <c r="H39" s="33"/>
      <c r="I39" s="34"/>
      <c r="J39" s="35"/>
      <c r="K39" s="36"/>
      <c r="L39" s="37"/>
      <c r="M39" s="38"/>
      <c r="N39" s="38"/>
      <c r="O39" s="38"/>
      <c r="P39" s="3"/>
    </row>
    <row r="40" spans="1:16" ht="15" customHeight="1">
      <c r="A40" s="63" t="s">
        <v>81</v>
      </c>
      <c r="B40" s="30"/>
      <c r="C40" s="30"/>
      <c r="D40" s="30"/>
      <c r="E40" s="30"/>
      <c r="F40" s="31"/>
      <c r="G40" s="32"/>
      <c r="H40" s="33"/>
      <c r="I40" s="34"/>
      <c r="J40" s="35"/>
      <c r="K40" s="36"/>
      <c r="L40" s="37"/>
      <c r="M40" s="38"/>
      <c r="N40" s="38"/>
      <c r="O40" s="38"/>
      <c r="P40" s="3"/>
    </row>
    <row r="41" spans="1:16" ht="15" customHeight="1">
      <c r="A41" s="65" t="s">
        <v>80</v>
      </c>
      <c r="B41" s="30">
        <v>400</v>
      </c>
      <c r="C41" s="30" t="s">
        <v>14</v>
      </c>
      <c r="D41" s="30">
        <v>1</v>
      </c>
      <c r="E41" s="30">
        <v>11</v>
      </c>
      <c r="F41" s="31">
        <v>50</v>
      </c>
      <c r="G41" s="32">
        <f>D41*E41*F41</f>
        <v>550</v>
      </c>
      <c r="H41" s="33" t="s">
        <v>23</v>
      </c>
      <c r="I41" s="34">
        <v>11</v>
      </c>
      <c r="J41" s="35">
        <v>55</v>
      </c>
      <c r="K41" s="36">
        <f>I41*J41</f>
        <v>605</v>
      </c>
      <c r="L41" s="37"/>
      <c r="M41" s="38"/>
      <c r="N41" s="38">
        <f>G41+K41</f>
        <v>1155</v>
      </c>
      <c r="O41" s="38"/>
      <c r="P41" s="3"/>
    </row>
    <row r="42" spans="1:16" ht="15" customHeight="1">
      <c r="A42" s="65" t="s">
        <v>79</v>
      </c>
      <c r="B42" s="30"/>
      <c r="C42" s="30"/>
      <c r="D42" s="30">
        <v>1</v>
      </c>
      <c r="E42" s="30">
        <v>11</v>
      </c>
      <c r="F42" s="31">
        <v>55</v>
      </c>
      <c r="G42" s="32">
        <f>D42*E42*F42</f>
        <v>605</v>
      </c>
      <c r="H42" s="33"/>
      <c r="I42" s="34"/>
      <c r="J42" s="35"/>
      <c r="K42" s="36"/>
      <c r="L42" s="37" t="s">
        <v>30</v>
      </c>
      <c r="M42" s="38">
        <v>1200</v>
      </c>
      <c r="N42" s="38">
        <f>G42+K42+M42</f>
        <v>1805</v>
      </c>
      <c r="O42" s="38">
        <f>N41+N42</f>
        <v>2960</v>
      </c>
      <c r="P42" s="3"/>
    </row>
    <row r="43" spans="1:16" ht="15" customHeight="1">
      <c r="A43" s="66"/>
      <c r="B43" s="30"/>
      <c r="C43" s="30"/>
      <c r="D43" s="30"/>
      <c r="E43" s="30"/>
      <c r="F43" s="31"/>
      <c r="G43" s="32"/>
      <c r="H43" s="33"/>
      <c r="I43" s="34"/>
      <c r="J43" s="35"/>
      <c r="K43" s="36"/>
      <c r="L43" s="37"/>
      <c r="M43" s="38"/>
      <c r="N43" s="38"/>
      <c r="O43" s="38"/>
      <c r="P43" s="3"/>
    </row>
    <row r="44" spans="1:16" ht="15" customHeight="1">
      <c r="A44" s="64" t="s">
        <v>31</v>
      </c>
      <c r="B44" s="30">
        <v>800</v>
      </c>
      <c r="C44" s="30" t="s">
        <v>14</v>
      </c>
      <c r="D44" s="30">
        <v>1</v>
      </c>
      <c r="E44" s="30">
        <f>2*11</f>
        <v>22</v>
      </c>
      <c r="F44" s="31">
        <v>50</v>
      </c>
      <c r="G44" s="32">
        <f>D44*E44*F44</f>
        <v>1100</v>
      </c>
      <c r="H44" s="33" t="s">
        <v>23</v>
      </c>
      <c r="I44" s="34">
        <f>2*11</f>
        <v>22</v>
      </c>
      <c r="J44" s="35">
        <v>55</v>
      </c>
      <c r="K44" s="36">
        <f>I44*J44</f>
        <v>1210</v>
      </c>
      <c r="L44" s="37"/>
      <c r="M44" s="38"/>
      <c r="N44" s="38">
        <f t="shared" ref="N44:N63" si="0">G44+K44</f>
        <v>2310</v>
      </c>
      <c r="O44" s="38">
        <f>N44</f>
        <v>2310</v>
      </c>
      <c r="P44" s="3"/>
    </row>
    <row r="45" spans="1:16" ht="15" customHeight="1">
      <c r="A45" s="64"/>
      <c r="B45" s="30"/>
      <c r="C45" s="30"/>
      <c r="D45" s="30"/>
      <c r="E45" s="30"/>
      <c r="F45" s="31"/>
      <c r="G45" s="32"/>
      <c r="H45" s="33"/>
      <c r="I45" s="34"/>
      <c r="J45" s="35"/>
      <c r="K45" s="36"/>
      <c r="L45" s="37"/>
      <c r="M45" s="38"/>
      <c r="N45" s="38"/>
      <c r="O45" s="38"/>
      <c r="P45" s="3"/>
    </row>
    <row r="46" spans="1:16" ht="15" customHeight="1">
      <c r="A46" s="63" t="s">
        <v>32</v>
      </c>
      <c r="B46" s="41">
        <f>2200/1.8</f>
        <v>1222.2222222222222</v>
      </c>
      <c r="C46" s="30" t="s">
        <v>14</v>
      </c>
      <c r="D46" s="30">
        <v>1</v>
      </c>
      <c r="E46" s="30">
        <v>18</v>
      </c>
      <c r="F46" s="31">
        <v>50</v>
      </c>
      <c r="G46" s="32">
        <f>D46*E46*F46</f>
        <v>900</v>
      </c>
      <c r="H46" s="33" t="s">
        <v>23</v>
      </c>
      <c r="I46" s="34">
        <v>18</v>
      </c>
      <c r="J46" s="35">
        <v>55</v>
      </c>
      <c r="K46" s="36">
        <f>I46*J46</f>
        <v>990</v>
      </c>
      <c r="L46" s="37"/>
      <c r="M46" s="38"/>
      <c r="N46" s="38">
        <f t="shared" si="0"/>
        <v>1890</v>
      </c>
      <c r="O46" s="38"/>
      <c r="P46" s="3"/>
    </row>
    <row r="47" spans="1:16" ht="15" customHeight="1">
      <c r="A47" s="62"/>
      <c r="B47" s="41">
        <f>2200/1.8</f>
        <v>1222.2222222222222</v>
      </c>
      <c r="C47" s="30" t="s">
        <v>14</v>
      </c>
      <c r="D47" s="30">
        <v>1</v>
      </c>
      <c r="E47" s="30">
        <v>18</v>
      </c>
      <c r="F47" s="31">
        <v>50</v>
      </c>
      <c r="G47" s="32">
        <f>D47*E47*F47</f>
        <v>900</v>
      </c>
      <c r="H47" s="33" t="s">
        <v>33</v>
      </c>
      <c r="I47" s="34">
        <v>18</v>
      </c>
      <c r="J47" s="35">
        <v>65</v>
      </c>
      <c r="K47" s="36">
        <f>I47*J47</f>
        <v>1170</v>
      </c>
      <c r="L47" s="37"/>
      <c r="M47" s="38"/>
      <c r="N47" s="38">
        <f t="shared" si="0"/>
        <v>2070</v>
      </c>
      <c r="O47" s="38">
        <f>N46+N47</f>
        <v>3960</v>
      </c>
      <c r="P47" s="3"/>
    </row>
    <row r="48" spans="1:16" ht="15" customHeight="1">
      <c r="A48" s="62"/>
      <c r="B48" s="30"/>
      <c r="C48" s="30"/>
      <c r="D48" s="30"/>
      <c r="E48" s="30"/>
      <c r="F48" s="31"/>
      <c r="G48" s="32"/>
      <c r="H48" s="33"/>
      <c r="I48" s="34"/>
      <c r="J48" s="35"/>
      <c r="K48" s="36"/>
      <c r="L48" s="37"/>
      <c r="M48" s="38"/>
      <c r="N48" s="38"/>
      <c r="O48" s="38"/>
      <c r="P48" s="3"/>
    </row>
    <row r="49" spans="1:16" ht="15" customHeight="1">
      <c r="A49" s="63" t="s">
        <v>34</v>
      </c>
      <c r="B49" s="30">
        <v>800</v>
      </c>
      <c r="C49" s="30" t="s">
        <v>14</v>
      </c>
      <c r="D49" s="30">
        <v>1</v>
      </c>
      <c r="E49" s="30">
        <v>11</v>
      </c>
      <c r="F49" s="31">
        <v>50</v>
      </c>
      <c r="G49" s="32">
        <f>D49*E49*F49</f>
        <v>550</v>
      </c>
      <c r="H49" s="33" t="s">
        <v>35</v>
      </c>
      <c r="I49" s="34">
        <v>11</v>
      </c>
      <c r="J49" s="35">
        <v>75</v>
      </c>
      <c r="K49" s="36">
        <f>I49*J49</f>
        <v>825</v>
      </c>
      <c r="L49" s="37"/>
      <c r="M49" s="38"/>
      <c r="N49" s="38">
        <f t="shared" si="0"/>
        <v>1375</v>
      </c>
      <c r="O49" s="38">
        <f>N49</f>
        <v>1375</v>
      </c>
      <c r="P49" s="3"/>
    </row>
    <row r="50" spans="1:16" ht="15" customHeight="1">
      <c r="A50" s="62"/>
      <c r="B50" s="30"/>
      <c r="C50" s="30"/>
      <c r="D50" s="30"/>
      <c r="E50" s="30"/>
      <c r="F50" s="31"/>
      <c r="G50" s="32"/>
      <c r="H50" s="33"/>
      <c r="I50" s="34"/>
      <c r="J50" s="35"/>
      <c r="K50" s="36"/>
      <c r="L50" s="37"/>
      <c r="M50" s="38"/>
      <c r="N50" s="38"/>
      <c r="O50" s="38"/>
      <c r="P50" s="3"/>
    </row>
    <row r="51" spans="1:16" ht="15" customHeight="1">
      <c r="A51" s="63" t="s">
        <v>36</v>
      </c>
      <c r="B51" s="30">
        <v>400</v>
      </c>
      <c r="C51" s="30" t="s">
        <v>14</v>
      </c>
      <c r="D51" s="30">
        <v>1</v>
      </c>
      <c r="E51" s="30">
        <v>6</v>
      </c>
      <c r="F51" s="31">
        <v>50</v>
      </c>
      <c r="G51" s="32">
        <f>D51*E51*F51</f>
        <v>300</v>
      </c>
      <c r="H51" s="33" t="s">
        <v>35</v>
      </c>
      <c r="I51" s="34">
        <v>6</v>
      </c>
      <c r="J51" s="35">
        <v>75</v>
      </c>
      <c r="K51" s="36">
        <f>I51*J51</f>
        <v>450</v>
      </c>
      <c r="L51" s="37"/>
      <c r="M51" s="38"/>
      <c r="N51" s="38">
        <f t="shared" si="0"/>
        <v>750</v>
      </c>
      <c r="O51" s="38">
        <f>N51</f>
        <v>750</v>
      </c>
      <c r="P51" s="3"/>
    </row>
    <row r="52" spans="1:16" ht="15" customHeight="1">
      <c r="A52" s="62"/>
      <c r="B52" s="30"/>
      <c r="C52" s="30"/>
      <c r="D52" s="30"/>
      <c r="E52" s="30"/>
      <c r="F52" s="31"/>
      <c r="G52" s="32"/>
      <c r="H52" s="33"/>
      <c r="I52" s="34"/>
      <c r="J52" s="35"/>
      <c r="K52" s="36"/>
      <c r="L52" s="37"/>
      <c r="M52" s="38"/>
      <c r="N52" s="38"/>
      <c r="O52" s="38"/>
      <c r="P52" s="3"/>
    </row>
    <row r="53" spans="1:16" ht="15" customHeight="1">
      <c r="A53" s="63" t="s">
        <v>37</v>
      </c>
      <c r="B53" s="30">
        <v>12500</v>
      </c>
      <c r="C53" s="30" t="s">
        <v>14</v>
      </c>
      <c r="D53" s="30">
        <v>1</v>
      </c>
      <c r="E53" s="30">
        <v>22</v>
      </c>
      <c r="F53" s="31">
        <v>50</v>
      </c>
      <c r="G53" s="32">
        <f>D53*E53*F53</f>
        <v>1100</v>
      </c>
      <c r="H53" s="33" t="s">
        <v>35</v>
      </c>
      <c r="I53" s="34">
        <v>22</v>
      </c>
      <c r="J53" s="35">
        <v>75</v>
      </c>
      <c r="K53" s="36">
        <f>I53*J53</f>
        <v>1650</v>
      </c>
      <c r="L53" s="37"/>
      <c r="M53" s="38"/>
      <c r="N53" s="38">
        <f t="shared" si="0"/>
        <v>2750</v>
      </c>
      <c r="O53" s="38">
        <f>N53</f>
        <v>2750</v>
      </c>
      <c r="P53" s="3"/>
    </row>
    <row r="54" spans="1:16" ht="15" customHeight="1">
      <c r="A54" s="62"/>
      <c r="B54" s="30"/>
      <c r="C54" s="30"/>
      <c r="D54" s="30"/>
      <c r="E54" s="30"/>
      <c r="F54" s="31"/>
      <c r="G54" s="32"/>
      <c r="H54" s="33"/>
      <c r="I54" s="34"/>
      <c r="J54" s="35"/>
      <c r="K54" s="36"/>
      <c r="L54" s="37"/>
      <c r="M54" s="38"/>
      <c r="N54" s="38"/>
      <c r="O54" s="38"/>
      <c r="P54" s="3"/>
    </row>
    <row r="55" spans="1:16" ht="15" customHeight="1">
      <c r="A55" s="63" t="s">
        <v>38</v>
      </c>
      <c r="B55" s="30">
        <v>400</v>
      </c>
      <c r="C55" s="30" t="s">
        <v>14</v>
      </c>
      <c r="D55" s="30">
        <v>1</v>
      </c>
      <c r="E55" s="30">
        <v>4</v>
      </c>
      <c r="F55" s="31">
        <v>50</v>
      </c>
      <c r="G55" s="32">
        <f>D55*E55*F55</f>
        <v>200</v>
      </c>
      <c r="H55" s="33" t="s">
        <v>35</v>
      </c>
      <c r="I55" s="34">
        <v>4</v>
      </c>
      <c r="J55" s="35">
        <v>75</v>
      </c>
      <c r="K55" s="36">
        <f>I55*J55</f>
        <v>300</v>
      </c>
      <c r="L55" s="37"/>
      <c r="M55" s="38"/>
      <c r="N55" s="38">
        <f t="shared" si="0"/>
        <v>500</v>
      </c>
      <c r="O55" s="38">
        <f>N55</f>
        <v>500</v>
      </c>
      <c r="P55" s="3"/>
    </row>
    <row r="56" spans="1:16" ht="15" customHeight="1">
      <c r="A56" s="62"/>
      <c r="B56" s="30"/>
      <c r="C56" s="30"/>
      <c r="D56" s="30"/>
      <c r="E56" s="30"/>
      <c r="F56" s="31"/>
      <c r="G56" s="32"/>
      <c r="H56" s="33"/>
      <c r="I56" s="34"/>
      <c r="J56" s="35"/>
      <c r="K56" s="36"/>
      <c r="L56" s="37"/>
      <c r="M56" s="38"/>
      <c r="N56" s="38"/>
      <c r="O56" s="38"/>
      <c r="P56" s="3"/>
    </row>
    <row r="57" spans="1:16" ht="15" customHeight="1">
      <c r="A57" s="63" t="s">
        <v>39</v>
      </c>
      <c r="B57" s="30">
        <v>400</v>
      </c>
      <c r="C57" s="30" t="s">
        <v>14</v>
      </c>
      <c r="D57" s="30">
        <v>1</v>
      </c>
      <c r="E57" s="30">
        <v>4</v>
      </c>
      <c r="F57" s="31">
        <v>50</v>
      </c>
      <c r="G57" s="32">
        <f>D57*E57*F57</f>
        <v>200</v>
      </c>
      <c r="H57" s="33" t="s">
        <v>35</v>
      </c>
      <c r="I57" s="34">
        <v>4</v>
      </c>
      <c r="J57" s="35">
        <v>75</v>
      </c>
      <c r="K57" s="36">
        <f>I57*J57</f>
        <v>300</v>
      </c>
      <c r="L57" s="37"/>
      <c r="M57" s="38"/>
      <c r="N57" s="38">
        <f t="shared" si="0"/>
        <v>500</v>
      </c>
      <c r="O57" s="38">
        <f>N57</f>
        <v>500</v>
      </c>
      <c r="P57" s="3"/>
    </row>
    <row r="58" spans="1:16" ht="15" customHeight="1">
      <c r="A58" s="62"/>
      <c r="B58" s="30"/>
      <c r="C58" s="30"/>
      <c r="D58" s="30"/>
      <c r="E58" s="30"/>
      <c r="F58" s="31"/>
      <c r="G58" s="32"/>
      <c r="H58" s="33"/>
      <c r="I58" s="34"/>
      <c r="J58" s="35"/>
      <c r="K58" s="36"/>
      <c r="L58" s="37"/>
      <c r="M58" s="38"/>
      <c r="N58" s="38"/>
      <c r="O58" s="38"/>
      <c r="P58" s="3"/>
    </row>
    <row r="59" spans="1:16" ht="15" customHeight="1">
      <c r="A59" s="63" t="s">
        <v>40</v>
      </c>
      <c r="B59" s="30">
        <v>1222</v>
      </c>
      <c r="C59" s="30" t="s">
        <v>14</v>
      </c>
      <c r="D59" s="30">
        <v>1</v>
      </c>
      <c r="E59" s="30">
        <v>22</v>
      </c>
      <c r="F59" s="31">
        <v>50</v>
      </c>
      <c r="G59" s="32">
        <f>D59*E59*F59</f>
        <v>1100</v>
      </c>
      <c r="H59" s="33" t="s">
        <v>41</v>
      </c>
      <c r="I59" s="34">
        <v>22</v>
      </c>
      <c r="J59" s="35">
        <v>95</v>
      </c>
      <c r="K59" s="36">
        <f>I59*J59</f>
        <v>2090</v>
      </c>
      <c r="L59" s="37"/>
      <c r="M59" s="38"/>
      <c r="N59" s="38">
        <f t="shared" si="0"/>
        <v>3190</v>
      </c>
      <c r="O59" s="38">
        <f>N59</f>
        <v>3190</v>
      </c>
      <c r="P59" s="3"/>
    </row>
    <row r="60" spans="1:16" ht="15" customHeight="1">
      <c r="A60" s="62"/>
      <c r="B60" s="30"/>
      <c r="C60" s="30"/>
      <c r="D60" s="30"/>
      <c r="E60" s="30"/>
      <c r="F60" s="31"/>
      <c r="G60" s="32"/>
      <c r="H60" s="33"/>
      <c r="I60" s="34"/>
      <c r="J60" s="35"/>
      <c r="K60" s="36"/>
      <c r="L60" s="37"/>
      <c r="M60" s="38"/>
      <c r="N60" s="38"/>
      <c r="O60" s="38"/>
      <c r="P60" s="3"/>
    </row>
    <row r="61" spans="1:16" ht="15" customHeight="1">
      <c r="A61" s="63" t="s">
        <v>42</v>
      </c>
      <c r="B61" s="30">
        <v>617</v>
      </c>
      <c r="C61" s="30" t="s">
        <v>14</v>
      </c>
      <c r="D61" s="30">
        <v>1</v>
      </c>
      <c r="E61" s="30">
        <v>22</v>
      </c>
      <c r="F61" s="31">
        <v>50</v>
      </c>
      <c r="G61" s="32">
        <f>D61*E61*F61</f>
        <v>1100</v>
      </c>
      <c r="H61" s="33" t="s">
        <v>23</v>
      </c>
      <c r="I61" s="34">
        <v>22</v>
      </c>
      <c r="J61" s="35">
        <v>55</v>
      </c>
      <c r="K61" s="36">
        <f>I61*J61</f>
        <v>1210</v>
      </c>
      <c r="L61" s="37"/>
      <c r="M61" s="38"/>
      <c r="N61" s="38">
        <f t="shared" si="0"/>
        <v>2310</v>
      </c>
      <c r="O61" s="38"/>
    </row>
    <row r="62" spans="1:16" ht="15" customHeight="1">
      <c r="A62" s="65" t="s">
        <v>74</v>
      </c>
      <c r="B62" s="30"/>
      <c r="C62" s="30"/>
      <c r="D62" s="30">
        <v>1</v>
      </c>
      <c r="E62" s="30">
        <v>22</v>
      </c>
      <c r="F62" s="31">
        <v>50</v>
      </c>
      <c r="G62" s="32">
        <f>D62*E62*F62</f>
        <v>1100</v>
      </c>
      <c r="H62" s="33" t="s">
        <v>33</v>
      </c>
      <c r="I62" s="34">
        <v>22</v>
      </c>
      <c r="J62" s="35">
        <v>65</v>
      </c>
      <c r="K62" s="36">
        <f>I62*J62</f>
        <v>1430</v>
      </c>
      <c r="L62" s="37"/>
      <c r="M62" s="38"/>
      <c r="N62" s="38">
        <f t="shared" si="0"/>
        <v>2530</v>
      </c>
      <c r="O62" s="38"/>
    </row>
    <row r="63" spans="1:16" ht="15" customHeight="1">
      <c r="A63" s="65" t="s">
        <v>75</v>
      </c>
      <c r="B63" s="30"/>
      <c r="C63" s="30"/>
      <c r="D63" s="30">
        <v>2</v>
      </c>
      <c r="E63" s="30">
        <v>14</v>
      </c>
      <c r="F63" s="31">
        <v>50</v>
      </c>
      <c r="G63" s="32">
        <f>D63*E63*F63</f>
        <v>1400</v>
      </c>
      <c r="H63" s="33" t="s">
        <v>41</v>
      </c>
      <c r="I63" s="34">
        <v>14</v>
      </c>
      <c r="J63" s="35">
        <v>95</v>
      </c>
      <c r="K63" s="36">
        <f>I63*J63</f>
        <v>1330</v>
      </c>
      <c r="L63" s="37"/>
      <c r="M63" s="38"/>
      <c r="N63" s="38">
        <f t="shared" si="0"/>
        <v>2730</v>
      </c>
      <c r="O63" s="38">
        <f>SUM(N61:N63)</f>
        <v>7570</v>
      </c>
    </row>
    <row r="64" spans="1:16" ht="15" customHeight="1">
      <c r="A64" s="62"/>
      <c r="B64" s="30"/>
      <c r="C64" s="30"/>
      <c r="D64" s="30"/>
      <c r="E64" s="30"/>
      <c r="F64" s="31"/>
      <c r="G64" s="32"/>
      <c r="H64" s="33"/>
      <c r="I64" s="34"/>
      <c r="J64" s="35"/>
      <c r="K64" s="36"/>
      <c r="L64" s="37"/>
      <c r="M64" s="38"/>
      <c r="N64" s="38"/>
      <c r="O64" s="38"/>
    </row>
    <row r="65" spans="1:16" ht="15" customHeight="1">
      <c r="A65" s="63" t="s">
        <v>43</v>
      </c>
      <c r="B65" s="30">
        <v>457</v>
      </c>
      <c r="C65" s="30" t="s">
        <v>14</v>
      </c>
      <c r="D65" s="30">
        <v>1</v>
      </c>
      <c r="E65" s="30">
        <v>5</v>
      </c>
      <c r="F65" s="31">
        <v>50</v>
      </c>
      <c r="G65" s="32">
        <f>D65*E65*F65</f>
        <v>250</v>
      </c>
      <c r="H65" s="33" t="s">
        <v>23</v>
      </c>
      <c r="I65" s="34">
        <v>5</v>
      </c>
      <c r="J65" s="35">
        <v>55</v>
      </c>
      <c r="K65" s="36">
        <f>I65*J65</f>
        <v>275</v>
      </c>
      <c r="L65" s="37"/>
      <c r="M65" s="38"/>
      <c r="N65" s="38">
        <f>G65+K65</f>
        <v>525</v>
      </c>
      <c r="O65" s="38"/>
    </row>
    <row r="66" spans="1:16" ht="15" customHeight="1">
      <c r="A66" s="65" t="s">
        <v>74</v>
      </c>
      <c r="B66" s="30"/>
      <c r="C66" s="30"/>
      <c r="D66" s="30">
        <v>1</v>
      </c>
      <c r="E66" s="30">
        <v>5</v>
      </c>
      <c r="F66" s="31">
        <v>50</v>
      </c>
      <c r="G66" s="32">
        <f>D66*E66*F66</f>
        <v>250</v>
      </c>
      <c r="H66" s="33" t="s">
        <v>33</v>
      </c>
      <c r="I66" s="34">
        <v>5</v>
      </c>
      <c r="J66" s="35">
        <v>65</v>
      </c>
      <c r="K66" s="36">
        <f>I66*J66</f>
        <v>325</v>
      </c>
      <c r="L66" s="37"/>
      <c r="M66" s="38"/>
      <c r="N66" s="38">
        <f>G66+K66</f>
        <v>575</v>
      </c>
      <c r="O66" s="38"/>
    </row>
    <row r="67" spans="1:16" ht="15" customHeight="1">
      <c r="A67" s="65" t="s">
        <v>75</v>
      </c>
      <c r="B67" s="30"/>
      <c r="C67" s="30"/>
      <c r="D67" s="30">
        <v>2</v>
      </c>
      <c r="E67" s="30">
        <v>10</v>
      </c>
      <c r="F67" s="31">
        <v>55</v>
      </c>
      <c r="G67" s="32">
        <f>D67*E67*F67</f>
        <v>1100</v>
      </c>
      <c r="H67" s="33" t="s">
        <v>41</v>
      </c>
      <c r="I67" s="34">
        <v>10</v>
      </c>
      <c r="J67" s="35">
        <v>95</v>
      </c>
      <c r="K67" s="36">
        <f>I67*J67</f>
        <v>950</v>
      </c>
      <c r="L67" s="37"/>
      <c r="M67" s="38"/>
      <c r="N67" s="38">
        <f>G67+K67</f>
        <v>2050</v>
      </c>
      <c r="O67" s="38">
        <f>SUM(N65:N67)</f>
        <v>3150</v>
      </c>
    </row>
    <row r="68" spans="1:16" ht="15" customHeight="1">
      <c r="A68" s="62"/>
      <c r="B68" s="30"/>
      <c r="C68" s="30"/>
      <c r="D68" s="30"/>
      <c r="E68" s="30"/>
      <c r="F68" s="31"/>
      <c r="G68" s="32"/>
      <c r="H68" s="33"/>
      <c r="I68" s="34"/>
      <c r="J68" s="35"/>
      <c r="K68" s="36"/>
      <c r="L68" s="37"/>
      <c r="M68" s="38"/>
      <c r="N68" s="38"/>
      <c r="O68" s="38"/>
    </row>
    <row r="69" spans="1:16" ht="15" customHeight="1">
      <c r="A69" s="63" t="s">
        <v>44</v>
      </c>
      <c r="B69" s="30"/>
      <c r="C69" s="30"/>
      <c r="D69" s="30"/>
      <c r="E69" s="30"/>
      <c r="F69" s="31"/>
      <c r="G69" s="32"/>
      <c r="H69" s="33"/>
      <c r="I69" s="34"/>
      <c r="J69" s="35"/>
      <c r="K69" s="36"/>
      <c r="L69" s="37"/>
      <c r="M69" s="38"/>
      <c r="N69" s="38"/>
      <c r="O69" s="38"/>
    </row>
    <row r="70" spans="1:16" ht="15" customHeight="1">
      <c r="A70" s="65" t="s">
        <v>76</v>
      </c>
      <c r="B70" s="30">
        <v>26000</v>
      </c>
      <c r="C70" s="30" t="s">
        <v>45</v>
      </c>
      <c r="D70" s="30">
        <v>1</v>
      </c>
      <c r="E70" s="30">
        <v>13</v>
      </c>
      <c r="F70" s="31">
        <v>50</v>
      </c>
      <c r="G70" s="32">
        <f>D70*E70*F70</f>
        <v>650</v>
      </c>
      <c r="H70" s="33" t="s">
        <v>35</v>
      </c>
      <c r="I70" s="34">
        <v>13</v>
      </c>
      <c r="J70" s="35">
        <v>75</v>
      </c>
      <c r="K70" s="36">
        <f>I70*J70</f>
        <v>975</v>
      </c>
      <c r="L70" s="37"/>
      <c r="M70" s="38"/>
      <c r="N70" s="38">
        <f>G70+K70</f>
        <v>1625</v>
      </c>
      <c r="O70" s="38"/>
    </row>
    <row r="71" spans="1:16" ht="15" customHeight="1">
      <c r="A71" s="65" t="s">
        <v>77</v>
      </c>
      <c r="B71" s="30">
        <v>8000</v>
      </c>
      <c r="C71" s="30" t="s">
        <v>45</v>
      </c>
      <c r="D71" s="30">
        <v>1</v>
      </c>
      <c r="E71" s="30">
        <v>4</v>
      </c>
      <c r="F71" s="31">
        <v>50</v>
      </c>
      <c r="G71" s="32">
        <f>D71*E71*F71</f>
        <v>200</v>
      </c>
      <c r="H71" s="33" t="s">
        <v>35</v>
      </c>
      <c r="I71" s="34">
        <v>4</v>
      </c>
      <c r="J71" s="35">
        <v>75</v>
      </c>
      <c r="K71" s="36">
        <f>I71*J71</f>
        <v>300</v>
      </c>
      <c r="L71" s="37"/>
      <c r="M71" s="38"/>
      <c r="N71" s="38">
        <f>G71+K71</f>
        <v>500</v>
      </c>
      <c r="O71" s="38"/>
    </row>
    <row r="72" spans="1:16" ht="15" customHeight="1">
      <c r="A72" s="65" t="s">
        <v>46</v>
      </c>
      <c r="B72" s="30">
        <v>19000</v>
      </c>
      <c r="C72" s="30" t="s">
        <v>45</v>
      </c>
      <c r="D72" s="30">
        <v>1</v>
      </c>
      <c r="E72" s="30">
        <v>10</v>
      </c>
      <c r="F72" s="31">
        <v>50</v>
      </c>
      <c r="G72" s="32">
        <f>D72*E72*F72</f>
        <v>500</v>
      </c>
      <c r="H72" s="33" t="s">
        <v>35</v>
      </c>
      <c r="I72" s="34">
        <v>10</v>
      </c>
      <c r="J72" s="35">
        <v>75</v>
      </c>
      <c r="K72" s="36">
        <f>I72*J72</f>
        <v>750</v>
      </c>
      <c r="L72" s="37"/>
      <c r="M72" s="38"/>
      <c r="N72" s="38">
        <f>G72+K72</f>
        <v>1250</v>
      </c>
      <c r="O72" s="38"/>
    </row>
    <row r="73" spans="1:16" ht="15" customHeight="1">
      <c r="A73" s="65" t="s">
        <v>47</v>
      </c>
      <c r="B73" s="30">
        <f>14000*10</f>
        <v>140000</v>
      </c>
      <c r="C73" s="30" t="s">
        <v>45</v>
      </c>
      <c r="D73" s="30">
        <v>1</v>
      </c>
      <c r="E73" s="30">
        <v>70</v>
      </c>
      <c r="F73" s="31">
        <v>50</v>
      </c>
      <c r="G73" s="32">
        <f>D73*E73*F73</f>
        <v>3500</v>
      </c>
      <c r="H73" s="33" t="s">
        <v>35</v>
      </c>
      <c r="I73" s="34">
        <v>70</v>
      </c>
      <c r="J73" s="35">
        <v>75</v>
      </c>
      <c r="K73" s="36">
        <f>I73*J73</f>
        <v>5250</v>
      </c>
      <c r="L73" s="37"/>
      <c r="M73" s="38"/>
      <c r="N73" s="38">
        <f>G73+K73</f>
        <v>8750</v>
      </c>
      <c r="O73" s="38"/>
    </row>
    <row r="74" spans="1:16" ht="15" customHeight="1">
      <c r="A74" s="65" t="s">
        <v>48</v>
      </c>
      <c r="B74" s="30">
        <f>1150*20</f>
        <v>23000</v>
      </c>
      <c r="C74" s="30" t="s">
        <v>45</v>
      </c>
      <c r="D74" s="30">
        <v>1</v>
      </c>
      <c r="E74" s="30">
        <v>12</v>
      </c>
      <c r="F74" s="31">
        <v>50</v>
      </c>
      <c r="G74" s="32">
        <f>D74*E74*F74</f>
        <v>600</v>
      </c>
      <c r="H74" s="33" t="s">
        <v>35</v>
      </c>
      <c r="I74" s="34">
        <v>12</v>
      </c>
      <c r="J74" s="35">
        <v>75</v>
      </c>
      <c r="K74" s="36">
        <f>I74*J74</f>
        <v>900</v>
      </c>
      <c r="L74" s="37"/>
      <c r="M74" s="38"/>
      <c r="N74" s="38">
        <f>G74+K74</f>
        <v>1500</v>
      </c>
      <c r="O74" s="38">
        <f>SUM(N70:N74)</f>
        <v>13625</v>
      </c>
    </row>
    <row r="75" spans="1:16" ht="15" customHeight="1">
      <c r="A75" s="62"/>
      <c r="B75" s="30"/>
      <c r="C75" s="30"/>
      <c r="D75" s="30"/>
      <c r="E75" s="30"/>
      <c r="F75" s="31"/>
      <c r="G75" s="32"/>
      <c r="H75" s="33"/>
      <c r="I75" s="34"/>
      <c r="J75" s="35"/>
      <c r="K75" s="36"/>
      <c r="L75" s="37"/>
      <c r="M75" s="38"/>
      <c r="N75" s="38"/>
      <c r="O75" s="38"/>
    </row>
    <row r="76" spans="1:16" ht="15" customHeight="1">
      <c r="A76" s="63" t="s">
        <v>49</v>
      </c>
      <c r="B76" s="30">
        <v>6</v>
      </c>
      <c r="C76" s="30" t="s">
        <v>17</v>
      </c>
      <c r="D76" s="30">
        <v>1</v>
      </c>
      <c r="E76" s="30">
        <v>22</v>
      </c>
      <c r="F76" s="31">
        <v>48.426289475878924</v>
      </c>
      <c r="G76" s="32">
        <f>D76*E76*F76</f>
        <v>1065.3783684693362</v>
      </c>
      <c r="H76" s="33" t="s">
        <v>50</v>
      </c>
      <c r="I76" s="34">
        <v>22</v>
      </c>
      <c r="J76" s="35">
        <v>25</v>
      </c>
      <c r="K76" s="36">
        <f>I76*J76</f>
        <v>550</v>
      </c>
      <c r="L76" s="37"/>
      <c r="M76" s="38"/>
      <c r="N76" s="38">
        <f>G76+K76</f>
        <v>1615.3783684693362</v>
      </c>
      <c r="O76" s="38"/>
    </row>
    <row r="77" spans="1:16" ht="15" customHeight="1">
      <c r="A77" s="62"/>
      <c r="B77" s="30"/>
      <c r="C77" s="30"/>
      <c r="D77" s="30">
        <v>1</v>
      </c>
      <c r="E77" s="30">
        <v>22</v>
      </c>
      <c r="F77" s="31">
        <v>50</v>
      </c>
      <c r="G77" s="32">
        <f>D77*E77*F77</f>
        <v>1100</v>
      </c>
      <c r="H77" s="33" t="s">
        <v>35</v>
      </c>
      <c r="I77" s="34">
        <v>22</v>
      </c>
      <c r="J77" s="35">
        <v>75</v>
      </c>
      <c r="K77" s="36">
        <f>I77*J77</f>
        <v>1650</v>
      </c>
      <c r="L77" s="37"/>
      <c r="M77" s="38"/>
      <c r="N77" s="38">
        <f>G77+K77</f>
        <v>2750</v>
      </c>
      <c r="O77" s="38">
        <f>N76+N77</f>
        <v>4365.3783684693362</v>
      </c>
      <c r="P77" s="3"/>
    </row>
    <row r="78" spans="1:16" ht="15" customHeight="1">
      <c r="A78" s="62"/>
      <c r="B78" s="30"/>
      <c r="C78" s="30"/>
      <c r="D78" s="30"/>
      <c r="E78" s="30"/>
      <c r="F78" s="31"/>
      <c r="G78" s="32"/>
      <c r="H78" s="33"/>
      <c r="I78" s="34"/>
      <c r="J78" s="35"/>
      <c r="K78" s="36"/>
      <c r="L78" s="37"/>
      <c r="M78" s="38"/>
      <c r="N78" s="38"/>
      <c r="O78" s="38"/>
      <c r="P78" s="3"/>
    </row>
    <row r="79" spans="1:16" ht="15" customHeight="1">
      <c r="A79" s="63" t="s">
        <v>64</v>
      </c>
      <c r="B79" s="30"/>
      <c r="C79" s="30"/>
      <c r="D79" s="30"/>
      <c r="E79" s="30"/>
      <c r="F79" s="31"/>
      <c r="G79" s="32"/>
      <c r="H79" s="33"/>
      <c r="I79" s="34"/>
      <c r="J79" s="35"/>
      <c r="K79" s="36"/>
      <c r="L79" s="37"/>
      <c r="M79" s="38"/>
      <c r="N79" s="38">
        <f>SUM(N6:N78)</f>
        <v>1690000.3783684694</v>
      </c>
      <c r="O79" s="67">
        <f>SUM(O6:O77)</f>
        <v>1690000.3783684694</v>
      </c>
      <c r="P79" s="3"/>
    </row>
    <row r="80" spans="1:16" ht="15" customHeight="1">
      <c r="A80" s="62"/>
      <c r="B80" s="30"/>
      <c r="C80" s="30"/>
      <c r="D80" s="30"/>
      <c r="E80" s="30"/>
      <c r="F80" s="31"/>
      <c r="G80" s="32"/>
      <c r="H80" s="33"/>
      <c r="I80" s="34"/>
      <c r="J80" s="35"/>
      <c r="K80" s="36"/>
      <c r="L80" s="37"/>
      <c r="M80" s="38"/>
      <c r="N80" s="38"/>
      <c r="O80" s="38"/>
      <c r="P80" s="3"/>
    </row>
    <row r="81" spans="1:16" ht="15" customHeight="1">
      <c r="A81" s="63" t="s">
        <v>63</v>
      </c>
      <c r="B81" s="30"/>
      <c r="C81" s="30"/>
      <c r="D81" s="30"/>
      <c r="E81" s="30"/>
      <c r="F81" s="31"/>
      <c r="G81" s="32"/>
      <c r="H81" s="33"/>
      <c r="I81" s="34"/>
      <c r="J81" s="35"/>
      <c r="K81" s="36"/>
      <c r="L81" s="37"/>
      <c r="M81" s="38"/>
      <c r="N81" s="38">
        <f>(N79*0.15)</f>
        <v>253500.0567552704</v>
      </c>
      <c r="O81" s="38">
        <f>O79*0.15</f>
        <v>253500.0567552704</v>
      </c>
      <c r="P81" s="3"/>
    </row>
    <row r="82" spans="1:16" ht="15" customHeight="1" thickBot="1">
      <c r="A82" s="68"/>
      <c r="B82" s="42"/>
      <c r="C82" s="42"/>
      <c r="D82" s="42"/>
      <c r="E82" s="42"/>
      <c r="F82" s="43"/>
      <c r="G82" s="44"/>
      <c r="H82" s="45"/>
      <c r="I82" s="46"/>
      <c r="J82" s="47"/>
      <c r="K82" s="48"/>
      <c r="L82" s="49"/>
      <c r="M82" s="50"/>
      <c r="N82" s="50"/>
      <c r="O82" s="50"/>
      <c r="P82" s="3"/>
    </row>
    <row r="83" spans="1:16" ht="15" customHeight="1" thickBot="1">
      <c r="A83" s="69" t="s">
        <v>51</v>
      </c>
      <c r="B83" s="42"/>
      <c r="C83" s="42"/>
      <c r="D83" s="42"/>
      <c r="E83" s="42">
        <f>SUM(E6:E82)</f>
        <v>2953</v>
      </c>
      <c r="F83" s="43"/>
      <c r="G83" s="44">
        <f>SUM(G6:G82)</f>
        <v>700150.3783684693</v>
      </c>
      <c r="H83" s="45"/>
      <c r="I83" s="46"/>
      <c r="J83" s="47"/>
      <c r="K83" s="48">
        <f>SUM(K6:K82)</f>
        <v>943150</v>
      </c>
      <c r="L83" s="49"/>
      <c r="M83" s="50">
        <f>SUM(M5:M82)</f>
        <v>46700</v>
      </c>
      <c r="N83" s="50">
        <f>SUM(N79:N82)</f>
        <v>1943500.4351237398</v>
      </c>
      <c r="O83" s="50">
        <f>SUM(O79:O82)</f>
        <v>1943500.4351237398</v>
      </c>
      <c r="P83" s="3"/>
    </row>
    <row r="85" spans="1:16" ht="15" customHeight="1">
      <c r="A85" s="5"/>
      <c r="B85" s="7"/>
      <c r="C85" s="7"/>
      <c r="D85" s="7"/>
      <c r="E85" s="7"/>
      <c r="F85" s="7"/>
      <c r="G85" s="7"/>
      <c r="H85" s="7"/>
      <c r="I85" s="7"/>
      <c r="J85" s="7"/>
      <c r="K85" s="9"/>
      <c r="L85" s="70"/>
      <c r="M85" s="7"/>
      <c r="N85" s="7"/>
      <c r="O85" s="7"/>
      <c r="P85" s="5"/>
    </row>
    <row r="8145" spans="1:16" ht="15" customHeight="1">
      <c r="A8145" s="6"/>
      <c r="B8145" s="10"/>
      <c r="C8145" s="10"/>
      <c r="D8145" s="10"/>
      <c r="E8145" s="10"/>
      <c r="F8145" s="10"/>
      <c r="G8145" s="10"/>
      <c r="H8145" s="1"/>
      <c r="I8145" s="1"/>
      <c r="J8145" s="1"/>
      <c r="K8145" s="1"/>
      <c r="L8145" s="1"/>
      <c r="M8145" s="1"/>
      <c r="N8145" s="1"/>
      <c r="O8145" s="1"/>
      <c r="P8145" s="2"/>
    </row>
    <row r="8146" spans="1:16" ht="15" customHeight="1">
      <c r="A8146" s="6"/>
      <c r="B8146" s="10"/>
      <c r="C8146" s="10"/>
      <c r="D8146" s="10"/>
      <c r="E8146" s="10"/>
      <c r="F8146" s="10"/>
      <c r="G8146" s="10"/>
      <c r="H8146" s="1"/>
      <c r="I8146" s="1"/>
      <c r="J8146" s="1"/>
      <c r="K8146" s="1"/>
      <c r="L8146" s="1"/>
      <c r="M8146" s="1"/>
      <c r="N8146" s="1"/>
      <c r="O8146" s="1"/>
      <c r="P8146" s="2"/>
    </row>
    <row r="8147" spans="1:16" ht="15" customHeight="1">
      <c r="A8147" s="6"/>
      <c r="B8147" s="10"/>
      <c r="C8147" s="10"/>
      <c r="D8147" s="10"/>
      <c r="E8147" s="10"/>
      <c r="F8147" s="10"/>
      <c r="G8147" s="10"/>
      <c r="H8147" s="1"/>
      <c r="I8147" s="1"/>
      <c r="J8147" s="1"/>
      <c r="K8147" s="1"/>
      <c r="L8147" s="1"/>
      <c r="M8147" s="1"/>
      <c r="N8147" s="1"/>
      <c r="O8147" s="1"/>
      <c r="P8147" s="2"/>
    </row>
    <row r="8148" spans="1:16" ht="15" customHeight="1">
      <c r="A8148" s="6"/>
      <c r="B8148" s="10"/>
      <c r="C8148" s="10"/>
      <c r="D8148" s="10"/>
      <c r="E8148" s="10"/>
      <c r="F8148" s="10"/>
      <c r="G8148" s="10"/>
      <c r="H8148" s="1"/>
      <c r="I8148" s="1"/>
      <c r="J8148" s="1"/>
      <c r="K8148" s="1"/>
      <c r="L8148" s="1"/>
      <c r="M8148" s="1"/>
      <c r="N8148" s="1"/>
      <c r="O8148" s="1"/>
      <c r="P8148" s="2"/>
    </row>
    <row r="8149" spans="1:16" ht="15" customHeight="1">
      <c r="A8149" s="6"/>
      <c r="B8149" s="10"/>
      <c r="C8149" s="10"/>
      <c r="D8149" s="10"/>
      <c r="E8149" s="10"/>
      <c r="F8149" s="10"/>
      <c r="G8149" s="10"/>
      <c r="H8149" s="1"/>
      <c r="I8149" s="1"/>
      <c r="J8149" s="1"/>
      <c r="K8149" s="1"/>
      <c r="L8149" s="1"/>
      <c r="M8149" s="1"/>
      <c r="N8149" s="1"/>
      <c r="O8149" s="1"/>
      <c r="P8149" s="2"/>
    </row>
    <row r="8150" spans="1:16" ht="15" customHeight="1">
      <c r="A8150" s="6"/>
      <c r="B8150" s="10"/>
      <c r="C8150" s="10"/>
      <c r="D8150" s="10"/>
      <c r="E8150" s="10"/>
      <c r="F8150" s="10"/>
      <c r="G8150" s="10"/>
      <c r="H8150" s="1"/>
      <c r="I8150" s="1"/>
      <c r="J8150" s="1"/>
      <c r="K8150" s="1"/>
      <c r="L8150" s="1"/>
      <c r="M8150" s="1"/>
      <c r="N8150" s="1"/>
      <c r="O8150" s="1"/>
      <c r="P8150" s="2"/>
    </row>
    <row r="8151" spans="1:16" ht="15" customHeight="1">
      <c r="A8151" s="6"/>
      <c r="B8151" s="10"/>
      <c r="C8151" s="10"/>
      <c r="D8151" s="10"/>
      <c r="E8151" s="10"/>
      <c r="F8151" s="10"/>
      <c r="G8151" s="10"/>
      <c r="H8151" s="1"/>
      <c r="I8151" s="1"/>
      <c r="J8151" s="1"/>
      <c r="K8151" s="1"/>
      <c r="L8151" s="1"/>
      <c r="M8151" s="1"/>
      <c r="N8151" s="1"/>
      <c r="O8151" s="1"/>
      <c r="P8151" s="2"/>
    </row>
    <row r="8152" spans="1:16" ht="15" customHeight="1">
      <c r="A8152" s="6"/>
      <c r="B8152" s="10"/>
      <c r="C8152" s="10"/>
      <c r="D8152" s="10"/>
      <c r="E8152" s="10"/>
      <c r="F8152" s="10"/>
      <c r="G8152" s="10"/>
      <c r="H8152" s="1"/>
      <c r="I8152" s="1"/>
      <c r="J8152" s="1"/>
      <c r="K8152" s="1"/>
      <c r="L8152" s="1"/>
      <c r="M8152" s="1"/>
      <c r="N8152" s="1"/>
      <c r="O8152" s="1"/>
      <c r="P8152" s="2"/>
    </row>
    <row r="8153" spans="1:16" ht="15" customHeight="1">
      <c r="A8153" s="6"/>
      <c r="B8153" s="10"/>
      <c r="C8153" s="10"/>
      <c r="D8153" s="10"/>
      <c r="E8153" s="10"/>
      <c r="F8153" s="10"/>
      <c r="G8153" s="10"/>
      <c r="H8153" s="1"/>
      <c r="I8153" s="1"/>
      <c r="J8153" s="1"/>
      <c r="K8153" s="1"/>
      <c r="L8153" s="1"/>
      <c r="M8153" s="1"/>
      <c r="N8153" s="1"/>
      <c r="O8153" s="1"/>
      <c r="P8153" s="2"/>
    </row>
    <row r="8154" spans="1:16" ht="15" customHeight="1">
      <c r="A8154" s="6"/>
      <c r="B8154" s="10"/>
      <c r="C8154" s="10"/>
      <c r="D8154" s="10"/>
      <c r="E8154" s="10"/>
      <c r="F8154" s="10"/>
      <c r="G8154" s="10"/>
      <c r="H8154" s="1"/>
      <c r="I8154" s="1"/>
      <c r="J8154" s="1"/>
      <c r="K8154" s="1"/>
      <c r="L8154" s="1"/>
      <c r="M8154" s="1"/>
      <c r="N8154" s="1"/>
      <c r="O8154" s="1"/>
      <c r="P8154" s="2"/>
    </row>
    <row r="8155" spans="1:16" ht="15" customHeight="1">
      <c r="A8155" s="6"/>
      <c r="B8155" s="10"/>
      <c r="C8155" s="10"/>
      <c r="D8155" s="10"/>
      <c r="E8155" s="10"/>
      <c r="F8155" s="10"/>
      <c r="G8155" s="10"/>
      <c r="H8155" s="1"/>
      <c r="I8155" s="1"/>
      <c r="J8155" s="1"/>
      <c r="K8155" s="1"/>
      <c r="L8155" s="1"/>
      <c r="M8155" s="1"/>
      <c r="N8155" s="1"/>
      <c r="O8155" s="1"/>
      <c r="P8155" s="2"/>
    </row>
    <row r="8156" spans="1:16" ht="15" customHeight="1">
      <c r="A8156" s="6"/>
      <c r="B8156" s="10"/>
      <c r="C8156" s="10"/>
      <c r="D8156" s="10"/>
      <c r="E8156" s="10"/>
      <c r="F8156" s="10"/>
      <c r="G8156" s="10"/>
      <c r="H8156" s="1"/>
      <c r="I8156" s="1"/>
      <c r="J8156" s="1"/>
      <c r="K8156" s="1"/>
      <c r="L8156" s="1"/>
      <c r="M8156" s="1"/>
      <c r="N8156" s="1"/>
      <c r="O8156" s="1"/>
      <c r="P8156" s="2"/>
    </row>
    <row r="8157" spans="1:16" ht="15" customHeight="1">
      <c r="A8157" s="6"/>
      <c r="B8157" s="10"/>
      <c r="C8157" s="10"/>
      <c r="D8157" s="10"/>
      <c r="E8157" s="10"/>
      <c r="F8157" s="10"/>
      <c r="G8157" s="10"/>
      <c r="H8157" s="1"/>
      <c r="I8157" s="1"/>
      <c r="J8157" s="1"/>
      <c r="K8157" s="1"/>
      <c r="L8157" s="1"/>
      <c r="M8157" s="1"/>
      <c r="N8157" s="1"/>
      <c r="O8157" s="1"/>
      <c r="P8157" s="2"/>
    </row>
    <row r="8158" spans="1:16" ht="15" customHeight="1">
      <c r="A8158" s="6"/>
      <c r="B8158" s="10"/>
      <c r="C8158" s="10"/>
      <c r="D8158" s="10"/>
      <c r="E8158" s="10"/>
      <c r="F8158" s="10"/>
      <c r="G8158" s="10"/>
      <c r="H8158" s="1"/>
      <c r="I8158" s="1"/>
      <c r="J8158" s="1"/>
      <c r="K8158" s="1"/>
      <c r="L8158" s="1"/>
      <c r="M8158" s="1"/>
      <c r="N8158" s="1"/>
      <c r="O8158" s="1"/>
      <c r="P8158" s="2"/>
    </row>
    <row r="8159" spans="1:16" ht="15" customHeight="1">
      <c r="A8159" s="6"/>
      <c r="B8159" s="10"/>
      <c r="C8159" s="10"/>
      <c r="D8159" s="10"/>
      <c r="E8159" s="10"/>
      <c r="F8159" s="10"/>
      <c r="G8159" s="10"/>
      <c r="H8159" s="1"/>
      <c r="I8159" s="1"/>
      <c r="J8159" s="1"/>
      <c r="K8159" s="1"/>
      <c r="L8159" s="1"/>
      <c r="M8159" s="1"/>
      <c r="N8159" s="1"/>
      <c r="O8159" s="1"/>
      <c r="P8159" s="2"/>
    </row>
    <row r="8160" spans="1:16" ht="15" customHeight="1">
      <c r="A8160" s="6"/>
      <c r="B8160" s="10"/>
      <c r="C8160" s="10"/>
      <c r="D8160" s="10"/>
      <c r="E8160" s="10"/>
      <c r="F8160" s="10"/>
      <c r="G8160" s="10"/>
      <c r="H8160" s="1"/>
      <c r="I8160" s="1"/>
      <c r="J8160" s="1"/>
      <c r="K8160" s="1"/>
      <c r="L8160" s="1"/>
      <c r="M8160" s="1"/>
      <c r="N8160" s="1"/>
      <c r="O8160" s="1"/>
      <c r="P8160" s="2"/>
    </row>
    <row r="8161" spans="1:16" ht="15" customHeight="1">
      <c r="A8161" s="6"/>
      <c r="B8161" s="10"/>
      <c r="C8161" s="10"/>
      <c r="D8161" s="10"/>
      <c r="E8161" s="10"/>
      <c r="F8161" s="10"/>
      <c r="G8161" s="10"/>
      <c r="H8161" s="1"/>
      <c r="I8161" s="1"/>
      <c r="J8161" s="1"/>
      <c r="K8161" s="1"/>
      <c r="L8161" s="1"/>
      <c r="M8161" s="1"/>
      <c r="N8161" s="1"/>
      <c r="O8161" s="1"/>
      <c r="P8161" s="2"/>
    </row>
    <row r="8162" spans="1:16" ht="15" customHeight="1">
      <c r="A8162" s="6"/>
      <c r="B8162" s="10"/>
      <c r="C8162" s="10"/>
      <c r="D8162" s="10"/>
      <c r="E8162" s="10"/>
      <c r="F8162" s="10"/>
      <c r="G8162" s="10"/>
      <c r="H8162" s="1"/>
      <c r="I8162" s="1"/>
      <c r="J8162" s="1"/>
      <c r="K8162" s="1"/>
      <c r="L8162" s="1"/>
      <c r="M8162" s="1"/>
      <c r="N8162" s="1"/>
      <c r="O8162" s="1"/>
      <c r="P8162" s="2"/>
    </row>
    <row r="8163" spans="1:16" ht="15" customHeight="1">
      <c r="A8163" s="6"/>
      <c r="B8163" s="10"/>
      <c r="C8163" s="10"/>
      <c r="D8163" s="10"/>
      <c r="E8163" s="10"/>
      <c r="F8163" s="10"/>
      <c r="G8163" s="10"/>
      <c r="H8163" s="1"/>
      <c r="I8163" s="1"/>
      <c r="J8163" s="1"/>
      <c r="K8163" s="1"/>
      <c r="L8163" s="1"/>
      <c r="M8163" s="1"/>
      <c r="N8163" s="1"/>
      <c r="O8163" s="1"/>
      <c r="P8163" s="2"/>
    </row>
    <row r="8164" spans="1:16" ht="15" customHeight="1">
      <c r="A8164" s="6"/>
      <c r="B8164" s="10"/>
      <c r="C8164" s="10"/>
      <c r="D8164" s="10"/>
      <c r="E8164" s="10"/>
      <c r="F8164" s="10"/>
      <c r="G8164" s="10"/>
      <c r="H8164" s="1"/>
      <c r="I8164" s="1"/>
      <c r="J8164" s="1"/>
      <c r="K8164" s="1"/>
      <c r="L8164" s="1"/>
      <c r="M8164" s="1"/>
      <c r="N8164" s="1"/>
      <c r="O8164" s="1"/>
      <c r="P8164" s="2"/>
    </row>
    <row r="8165" spans="1:16" ht="15" customHeight="1">
      <c r="A8165" s="6"/>
      <c r="B8165" s="10"/>
      <c r="C8165" s="10"/>
      <c r="D8165" s="10"/>
      <c r="E8165" s="10"/>
      <c r="F8165" s="10"/>
      <c r="G8165" s="10"/>
      <c r="H8165" s="1"/>
      <c r="I8165" s="1"/>
      <c r="J8165" s="1"/>
      <c r="K8165" s="1"/>
      <c r="L8165" s="1"/>
      <c r="M8165" s="1"/>
      <c r="N8165" s="1"/>
      <c r="O8165" s="1"/>
      <c r="P8165" s="2"/>
    </row>
    <row r="8166" spans="1:16" ht="15" customHeight="1">
      <c r="A8166" s="6"/>
      <c r="B8166" s="10"/>
      <c r="C8166" s="10"/>
      <c r="D8166" s="10"/>
      <c r="E8166" s="10"/>
      <c r="F8166" s="10"/>
      <c r="G8166" s="10"/>
      <c r="H8166" s="1"/>
      <c r="I8166" s="1"/>
      <c r="J8166" s="1"/>
      <c r="K8166" s="1"/>
      <c r="L8166" s="1"/>
      <c r="M8166" s="1"/>
      <c r="N8166" s="1"/>
      <c r="O8166" s="1"/>
      <c r="P8166" s="2"/>
    </row>
    <row r="8167" spans="1:16" ht="15" customHeight="1">
      <c r="A8167" s="6"/>
      <c r="B8167" s="10"/>
      <c r="C8167" s="10"/>
      <c r="D8167" s="10"/>
      <c r="E8167" s="10"/>
      <c r="F8167" s="10"/>
      <c r="G8167" s="10"/>
      <c r="H8167" s="1"/>
      <c r="I8167" s="1"/>
      <c r="J8167" s="1"/>
      <c r="K8167" s="1"/>
      <c r="L8167" s="1"/>
      <c r="M8167" s="1"/>
      <c r="N8167" s="1"/>
      <c r="O8167" s="1"/>
      <c r="P8167" s="2"/>
    </row>
    <row r="8168" spans="1:16" ht="15" customHeight="1">
      <c r="A8168" s="6"/>
      <c r="B8168" s="10"/>
      <c r="C8168" s="10"/>
      <c r="D8168" s="10"/>
      <c r="E8168" s="10"/>
      <c r="F8168" s="10"/>
      <c r="G8168" s="10"/>
      <c r="H8168" s="1"/>
      <c r="I8168" s="1"/>
      <c r="J8168" s="1"/>
      <c r="K8168" s="1"/>
      <c r="L8168" s="1"/>
      <c r="M8168" s="1"/>
      <c r="N8168" s="1"/>
      <c r="O8168" s="1"/>
      <c r="P8168" s="2"/>
    </row>
    <row r="8169" spans="1:16" ht="15" customHeight="1">
      <c r="A8169" s="6"/>
      <c r="B8169" s="10"/>
      <c r="C8169" s="10"/>
      <c r="D8169" s="10"/>
      <c r="E8169" s="10"/>
      <c r="F8169" s="10"/>
      <c r="G8169" s="10"/>
      <c r="H8169" s="1"/>
      <c r="I8169" s="1"/>
      <c r="J8169" s="1"/>
      <c r="K8169" s="1"/>
      <c r="L8169" s="1"/>
      <c r="M8169" s="1"/>
      <c r="N8169" s="1"/>
      <c r="O8169" s="1"/>
      <c r="P8169" s="2"/>
    </row>
    <row r="8170" spans="1:16" ht="15" customHeight="1">
      <c r="A8170" s="6"/>
      <c r="B8170" s="10"/>
      <c r="C8170" s="10"/>
      <c r="D8170" s="10"/>
      <c r="E8170" s="10"/>
      <c r="F8170" s="10"/>
      <c r="G8170" s="10"/>
      <c r="H8170" s="1"/>
      <c r="I8170" s="1"/>
      <c r="J8170" s="1"/>
      <c r="K8170" s="1"/>
      <c r="L8170" s="1"/>
      <c r="M8170" s="1"/>
      <c r="N8170" s="1"/>
      <c r="O8170" s="1"/>
      <c r="P8170" s="2"/>
    </row>
    <row r="8171" spans="1:16" ht="15" customHeight="1">
      <c r="A8171" s="6"/>
      <c r="B8171" s="10"/>
      <c r="C8171" s="10"/>
      <c r="D8171" s="10"/>
      <c r="E8171" s="10"/>
      <c r="F8171" s="10"/>
      <c r="G8171" s="10"/>
      <c r="H8171" s="1"/>
      <c r="I8171" s="1"/>
      <c r="J8171" s="1"/>
      <c r="K8171" s="1"/>
      <c r="L8171" s="1"/>
      <c r="M8171" s="1"/>
      <c r="N8171" s="1"/>
      <c r="O8171" s="1"/>
      <c r="P8171" s="2"/>
    </row>
    <row r="8172" spans="1:16" ht="15" customHeight="1">
      <c r="A8172" s="6"/>
      <c r="B8172" s="10"/>
      <c r="C8172" s="10"/>
      <c r="D8172" s="10"/>
      <c r="E8172" s="10"/>
      <c r="F8172" s="10"/>
      <c r="G8172" s="10"/>
      <c r="H8172" s="1"/>
      <c r="I8172" s="1"/>
      <c r="J8172" s="1"/>
      <c r="K8172" s="1"/>
      <c r="L8172" s="1"/>
      <c r="M8172" s="1"/>
      <c r="N8172" s="1"/>
      <c r="O8172" s="1"/>
      <c r="P8172" s="2"/>
    </row>
    <row r="8173" spans="1:16" ht="15" customHeight="1">
      <c r="A8173" s="6"/>
      <c r="B8173" s="10"/>
      <c r="C8173" s="10"/>
      <c r="D8173" s="10"/>
      <c r="E8173" s="10"/>
      <c r="F8173" s="10"/>
      <c r="G8173" s="10"/>
      <c r="H8173" s="1"/>
      <c r="I8173" s="1"/>
      <c r="J8173" s="1"/>
      <c r="K8173" s="1"/>
      <c r="L8173" s="1"/>
      <c r="M8173" s="1"/>
      <c r="N8173" s="1"/>
      <c r="O8173" s="1"/>
      <c r="P8173" s="2"/>
    </row>
    <row r="8174" spans="1:16" ht="15" customHeight="1">
      <c r="A8174" s="6"/>
      <c r="B8174" s="10"/>
      <c r="C8174" s="10"/>
      <c r="D8174" s="10"/>
      <c r="E8174" s="10"/>
      <c r="F8174" s="10"/>
      <c r="G8174" s="10"/>
      <c r="H8174" s="1"/>
      <c r="I8174" s="1"/>
      <c r="J8174" s="1"/>
      <c r="K8174" s="1"/>
      <c r="L8174" s="1"/>
      <c r="M8174" s="1"/>
      <c r="N8174" s="1"/>
      <c r="O8174" s="1"/>
      <c r="P8174" s="2"/>
    </row>
    <row r="8175" spans="1:16" ht="15" customHeight="1">
      <c r="A8175" s="6"/>
      <c r="B8175" s="10"/>
      <c r="C8175" s="10"/>
      <c r="D8175" s="10"/>
      <c r="E8175" s="10"/>
      <c r="F8175" s="10"/>
      <c r="G8175" s="10"/>
      <c r="H8175" s="1"/>
      <c r="I8175" s="1"/>
      <c r="J8175" s="1"/>
      <c r="K8175" s="1"/>
      <c r="L8175" s="1"/>
      <c r="M8175" s="1"/>
      <c r="N8175" s="1"/>
      <c r="O8175" s="1"/>
      <c r="P8175" s="2"/>
    </row>
    <row r="8176" spans="1:16" ht="15" customHeight="1">
      <c r="A8176" s="6"/>
      <c r="B8176" s="10"/>
      <c r="C8176" s="10"/>
      <c r="D8176" s="10"/>
      <c r="E8176" s="10"/>
      <c r="F8176" s="10"/>
      <c r="G8176" s="10"/>
      <c r="H8176" s="1"/>
      <c r="I8176" s="1"/>
      <c r="J8176" s="1"/>
      <c r="K8176" s="1"/>
      <c r="L8176" s="1"/>
      <c r="M8176" s="1"/>
      <c r="N8176" s="1"/>
      <c r="O8176" s="1"/>
      <c r="P8176" s="2"/>
    </row>
    <row r="8177" spans="1:16" ht="15" customHeight="1">
      <c r="A8177" s="6"/>
      <c r="B8177" s="10"/>
      <c r="C8177" s="10"/>
      <c r="D8177" s="10"/>
      <c r="E8177" s="10"/>
      <c r="F8177" s="10"/>
      <c r="G8177" s="10"/>
      <c r="H8177" s="1"/>
      <c r="I8177" s="1"/>
      <c r="J8177" s="1"/>
      <c r="K8177" s="1"/>
      <c r="L8177" s="1"/>
      <c r="M8177" s="1"/>
      <c r="N8177" s="1"/>
      <c r="O8177" s="1"/>
      <c r="P8177" s="2"/>
    </row>
    <row r="8178" spans="1:16" ht="15" customHeight="1">
      <c r="A8178" s="6"/>
      <c r="B8178" s="10"/>
      <c r="C8178" s="10"/>
      <c r="D8178" s="10"/>
      <c r="E8178" s="10"/>
      <c r="F8178" s="10"/>
      <c r="G8178" s="10"/>
      <c r="H8178" s="1"/>
      <c r="I8178" s="1"/>
      <c r="J8178" s="1"/>
      <c r="K8178" s="1"/>
      <c r="L8178" s="1"/>
      <c r="M8178" s="1"/>
      <c r="N8178" s="1"/>
      <c r="O8178" s="1"/>
      <c r="P8178" s="2"/>
    </row>
    <row r="8179" spans="1:16" ht="15" customHeight="1">
      <c r="A8179" s="6"/>
      <c r="B8179" s="10"/>
      <c r="C8179" s="10"/>
      <c r="D8179" s="10"/>
      <c r="E8179" s="10"/>
      <c r="F8179" s="10"/>
      <c r="G8179" s="10"/>
      <c r="H8179" s="1"/>
      <c r="I8179" s="1"/>
      <c r="J8179" s="1"/>
      <c r="K8179" s="1"/>
      <c r="L8179" s="1"/>
      <c r="M8179" s="1"/>
      <c r="N8179" s="1"/>
      <c r="O8179" s="1"/>
      <c r="P8179" s="2"/>
    </row>
    <row r="8180" spans="1:16" ht="15" customHeight="1">
      <c r="A8180" s="6"/>
      <c r="B8180" s="10"/>
      <c r="C8180" s="10"/>
      <c r="D8180" s="10"/>
      <c r="E8180" s="10"/>
      <c r="F8180" s="10"/>
      <c r="G8180" s="10"/>
      <c r="H8180" s="1"/>
      <c r="I8180" s="1"/>
      <c r="J8180" s="1"/>
      <c r="K8180" s="1"/>
      <c r="L8180" s="1"/>
      <c r="M8180" s="1"/>
      <c r="N8180" s="1"/>
      <c r="O8180" s="1"/>
      <c r="P8180" s="2"/>
    </row>
    <row r="8181" spans="1:16" ht="15" customHeight="1">
      <c r="A8181" s="6"/>
      <c r="B8181" s="10"/>
      <c r="C8181" s="10"/>
      <c r="D8181" s="10"/>
      <c r="E8181" s="10"/>
      <c r="F8181" s="10"/>
      <c r="G8181" s="10"/>
      <c r="H8181" s="1"/>
      <c r="I8181" s="1"/>
      <c r="J8181" s="1"/>
      <c r="K8181" s="1"/>
      <c r="L8181" s="1"/>
      <c r="M8181" s="1"/>
      <c r="N8181" s="1"/>
      <c r="O8181" s="1"/>
      <c r="P8181" s="2"/>
    </row>
    <row r="8182" spans="1:16" ht="15" customHeight="1">
      <c r="A8182" s="6"/>
      <c r="B8182" s="10"/>
      <c r="C8182" s="10"/>
      <c r="D8182" s="10"/>
      <c r="E8182" s="10"/>
      <c r="F8182" s="10"/>
      <c r="G8182" s="10"/>
      <c r="H8182" s="1"/>
      <c r="I8182" s="1"/>
      <c r="J8182" s="1"/>
      <c r="K8182" s="1"/>
      <c r="L8182" s="1"/>
      <c r="M8182" s="1"/>
      <c r="N8182" s="1"/>
      <c r="O8182" s="1"/>
      <c r="P8182" s="2"/>
    </row>
    <row r="8183" spans="1:16" ht="15" customHeight="1">
      <c r="A8183" s="6"/>
      <c r="B8183" s="10"/>
      <c r="C8183" s="10"/>
      <c r="D8183" s="10"/>
      <c r="E8183" s="10"/>
      <c r="F8183" s="10"/>
      <c r="G8183" s="10"/>
      <c r="H8183" s="1"/>
      <c r="I8183" s="1"/>
      <c r="J8183" s="1"/>
      <c r="K8183" s="1"/>
      <c r="L8183" s="1"/>
      <c r="M8183" s="1"/>
      <c r="N8183" s="1"/>
      <c r="O8183" s="1"/>
      <c r="P8183" s="2"/>
    </row>
    <row r="8184" spans="1:16" ht="15" customHeight="1">
      <c r="A8184" s="6"/>
      <c r="B8184" s="10"/>
      <c r="C8184" s="10"/>
      <c r="D8184" s="10"/>
      <c r="E8184" s="10"/>
      <c r="F8184" s="10"/>
      <c r="G8184" s="10"/>
      <c r="H8184" s="1"/>
      <c r="I8184" s="1"/>
      <c r="J8184" s="1"/>
      <c r="K8184" s="1"/>
      <c r="L8184" s="1"/>
      <c r="M8184" s="1"/>
      <c r="N8184" s="1"/>
      <c r="O8184" s="1"/>
      <c r="P8184" s="2"/>
    </row>
    <row r="8185" spans="1:16" ht="15" customHeight="1">
      <c r="A8185" s="6"/>
      <c r="B8185" s="10"/>
      <c r="C8185" s="10"/>
      <c r="D8185" s="10"/>
      <c r="E8185" s="10"/>
      <c r="F8185" s="10"/>
      <c r="G8185" s="10"/>
      <c r="H8185" s="1"/>
      <c r="I8185" s="1"/>
      <c r="J8185" s="1"/>
      <c r="K8185" s="1"/>
      <c r="L8185" s="1"/>
      <c r="M8185" s="1"/>
      <c r="N8185" s="1"/>
      <c r="O8185" s="1"/>
      <c r="P8185" s="2"/>
    </row>
    <row r="8186" spans="1:16" ht="15" customHeight="1">
      <c r="A8186" s="6"/>
      <c r="B8186" s="10"/>
      <c r="C8186" s="10"/>
      <c r="D8186" s="10"/>
      <c r="E8186" s="10"/>
      <c r="F8186" s="10"/>
      <c r="G8186" s="10"/>
      <c r="H8186" s="1"/>
      <c r="I8186" s="1"/>
      <c r="J8186" s="1"/>
      <c r="K8186" s="1"/>
      <c r="L8186" s="1"/>
      <c r="M8186" s="1"/>
      <c r="N8186" s="1"/>
      <c r="O8186" s="1"/>
      <c r="P8186" s="2"/>
    </row>
    <row r="8187" spans="1:16" ht="15" customHeight="1">
      <c r="A8187" s="6"/>
      <c r="B8187" s="10"/>
      <c r="C8187" s="10"/>
      <c r="D8187" s="10"/>
      <c r="E8187" s="10"/>
      <c r="F8187" s="10"/>
      <c r="G8187" s="10"/>
      <c r="H8187" s="1"/>
      <c r="I8187" s="1"/>
      <c r="J8187" s="1"/>
      <c r="K8187" s="1"/>
      <c r="L8187" s="1"/>
      <c r="M8187" s="1"/>
      <c r="N8187" s="1"/>
      <c r="O8187" s="1"/>
      <c r="P8187" s="2"/>
    </row>
    <row r="8188" spans="1:16" ht="15" customHeight="1">
      <c r="A8188" s="6"/>
      <c r="B8188" s="10"/>
      <c r="C8188" s="10"/>
      <c r="D8188" s="10"/>
      <c r="E8188" s="10"/>
      <c r="F8188" s="10"/>
      <c r="G8188" s="10"/>
      <c r="H8188" s="1"/>
      <c r="I8188" s="1"/>
      <c r="J8188" s="1"/>
      <c r="K8188" s="1"/>
      <c r="L8188" s="1"/>
      <c r="M8188" s="1"/>
      <c r="N8188" s="1"/>
      <c r="O8188" s="1"/>
      <c r="P8188" s="2"/>
    </row>
    <row r="8189" spans="1:16" ht="15" customHeight="1">
      <c r="A8189" s="6"/>
      <c r="B8189" s="10"/>
      <c r="C8189" s="10"/>
      <c r="D8189" s="10"/>
      <c r="E8189" s="10"/>
      <c r="F8189" s="10"/>
      <c r="G8189" s="10"/>
      <c r="H8189" s="1"/>
      <c r="I8189" s="1"/>
      <c r="J8189" s="1"/>
      <c r="K8189" s="1"/>
      <c r="L8189" s="1"/>
      <c r="M8189" s="1"/>
      <c r="N8189" s="1"/>
      <c r="O8189" s="1"/>
      <c r="P8189" s="2"/>
    </row>
    <row r="8190" spans="1:16" ht="15" customHeight="1">
      <c r="A8190" s="6"/>
      <c r="B8190" s="10"/>
      <c r="C8190" s="10"/>
      <c r="D8190" s="10"/>
      <c r="E8190" s="10"/>
      <c r="F8190" s="10"/>
      <c r="G8190" s="10"/>
      <c r="H8190" s="1"/>
      <c r="I8190" s="1"/>
      <c r="J8190" s="1"/>
      <c r="K8190" s="1"/>
      <c r="L8190" s="1"/>
      <c r="M8190" s="1"/>
      <c r="N8190" s="1"/>
      <c r="O8190" s="1"/>
      <c r="P8190" s="2"/>
    </row>
    <row r="8191" spans="1:16" ht="15" customHeight="1">
      <c r="A8191" s="6"/>
      <c r="B8191" s="10"/>
      <c r="C8191" s="10"/>
      <c r="D8191" s="10"/>
      <c r="E8191" s="10"/>
      <c r="F8191" s="10"/>
      <c r="G8191" s="10"/>
      <c r="H8191" s="1"/>
      <c r="I8191" s="1"/>
      <c r="J8191" s="1"/>
      <c r="K8191" s="1"/>
      <c r="L8191" s="1"/>
      <c r="M8191" s="1"/>
      <c r="N8191" s="1"/>
      <c r="O8191" s="1"/>
      <c r="P8191" s="2"/>
    </row>
  </sheetData>
  <mergeCells count="2">
    <mergeCell ref="H1:I1"/>
    <mergeCell ref="M1:O1"/>
  </mergeCells>
  <phoneticPr fontId="0" type="noConversion"/>
  <printOptions gridLines="1"/>
  <pageMargins left="0.56000000000000005" right="0.48" top="0.5" bottom="0.5" header="0.5" footer="0.5"/>
  <pageSetup scale="71" fitToHeight="2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Ulu Reclamation Costs</vt:lpstr>
      <vt:lpstr>'Ulu Reclamation Costs'!Print_Area</vt:lpstr>
      <vt:lpstr>'Ulu Reclamation Costs'!Print_Titles</vt:lpstr>
      <vt:lpstr>PRINT_TITLES_MI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Hugh Ducasse</dc:creator>
  <cp:lastModifiedBy>mitchella</cp:lastModifiedBy>
  <cp:lastPrinted>2011-03-30T21:22:18Z</cp:lastPrinted>
  <dcterms:created xsi:type="dcterms:W3CDTF">2002-10-02T12:09:42Z</dcterms:created>
  <dcterms:modified xsi:type="dcterms:W3CDTF">2011-03-30T21:41:59Z</dcterms:modified>
</cp:coreProperties>
</file>