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400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6" i="1" l="1"/>
  <c r="B28" i="1" s="1"/>
  <c r="B36" i="1"/>
  <c r="B26" i="1" s="1"/>
  <c r="C35" i="1"/>
  <c r="C36" i="1" s="1"/>
  <c r="B27" i="1" s="1"/>
  <c r="D13" i="1"/>
  <c r="C13" i="1"/>
  <c r="B14" i="1"/>
  <c r="D14" i="1" s="1"/>
  <c r="B15" i="1"/>
  <c r="C15" i="1" s="1"/>
  <c r="B9" i="1"/>
  <c r="C9" i="1" s="1"/>
  <c r="D9" i="1" s="1"/>
  <c r="D10" i="1"/>
  <c r="C10" i="1" s="1"/>
  <c r="B10" i="1" s="1"/>
  <c r="D21" i="1" l="1"/>
  <c r="D27" i="1" s="1"/>
  <c r="F27" i="1"/>
  <c r="C27" i="1"/>
  <c r="D22" i="1"/>
  <c r="F28" i="1" s="1"/>
  <c r="D20" i="1"/>
  <c r="D26" i="1" s="1"/>
  <c r="C14" i="1"/>
  <c r="D15" i="1"/>
  <c r="G26" i="1" l="1"/>
  <c r="E27" i="1"/>
  <c r="G27" i="1"/>
  <c r="F26" i="1"/>
  <c r="H26" i="1"/>
  <c r="C26" i="1"/>
  <c r="H27" i="1"/>
  <c r="G28" i="1"/>
  <c r="E28" i="1"/>
  <c r="C28" i="1"/>
  <c r="D28" i="1"/>
  <c r="H28" i="1"/>
  <c r="E26" i="1"/>
</calcChain>
</file>

<file path=xl/sharedStrings.xml><?xml version="1.0" encoding="utf-8"?>
<sst xmlns="http://schemas.openxmlformats.org/spreadsheetml/2006/main" count="50" uniqueCount="39">
  <si>
    <t>BOD</t>
  </si>
  <si>
    <t>TSS</t>
  </si>
  <si>
    <t>l/d</t>
  </si>
  <si>
    <t>Truck</t>
  </si>
  <si>
    <t>Utilidor</t>
  </si>
  <si>
    <t>l/hr</t>
  </si>
  <si>
    <t>Resolute Bay - Effluent quality calculations</t>
  </si>
  <si>
    <t>Calculated values</t>
  </si>
  <si>
    <t>Assumed values</t>
  </si>
  <si>
    <t>l/s</t>
  </si>
  <si>
    <t>Measured value</t>
  </si>
  <si>
    <t>Currrent Utilidor (2015 Annual Report)</t>
  </si>
  <si>
    <t>After Utilidor Upgraded (exp design report)</t>
  </si>
  <si>
    <t>Truck (2015 Annual Report) Average</t>
  </si>
  <si>
    <t>Truck (2015 Annual Report) High Month</t>
  </si>
  <si>
    <t>6 hr release</t>
  </si>
  <si>
    <t>12 hr release</t>
  </si>
  <si>
    <t>1 full truck</t>
  </si>
  <si>
    <t>Flow Data</t>
  </si>
  <si>
    <t>Utilidor pre upgrades</t>
  </si>
  <si>
    <t>Utilidor Post upgardes</t>
  </si>
  <si>
    <t>Fecal Coliform</t>
  </si>
  <si>
    <t>Community</t>
  </si>
  <si>
    <r>
      <t>% reduction cBOD</t>
    </r>
    <r>
      <rPr>
        <b/>
        <vertAlign val="subscript"/>
        <sz val="11"/>
        <color theme="1"/>
        <rFont val="Calibri"/>
        <family val="2"/>
        <scheme val="minor"/>
      </rPr>
      <t>5</t>
    </r>
  </si>
  <si>
    <t>% reduction TSS</t>
  </si>
  <si>
    <r>
      <t>% reduction e.</t>
    </r>
    <r>
      <rPr>
        <b/>
        <i/>
        <sz val="11"/>
        <color theme="1"/>
        <rFont val="Calibri"/>
        <family val="2"/>
        <scheme val="minor"/>
      </rPr>
      <t>Coli</t>
    </r>
  </si>
  <si>
    <t>Baker Lake</t>
  </si>
  <si>
    <t>Chesterfield Inlet</t>
  </si>
  <si>
    <t>Repulse Bay</t>
  </si>
  <si>
    <t>Average</t>
  </si>
  <si>
    <t>&gt;99%</t>
  </si>
  <si>
    <t>Average applied to Resolute Bay</t>
  </si>
  <si>
    <t xml:space="preserve"> Current Effleunt Quality</t>
  </si>
  <si>
    <t>Option 1</t>
  </si>
  <si>
    <t>Option 2: 1 truckload</t>
  </si>
  <si>
    <t>Option 3: 100% trucked</t>
  </si>
  <si>
    <t>average</t>
  </si>
  <si>
    <t>high month</t>
  </si>
  <si>
    <t>Predicted Effluent Quality entering marine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</si>
</sst>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3" fontId="2" fillId="2" borderId="0" xfId="2" applyNumberFormat="1" applyAlignment="1">
      <alignment horizontal="center"/>
    </xf>
    <xf numFmtId="11" fontId="2" fillId="2" borderId="0" xfId="2" applyNumberFormat="1" applyAlignment="1">
      <alignment horizontal="center"/>
    </xf>
    <xf numFmtId="0" fontId="2" fillId="3" borderId="0" xfId="3" applyAlignment="1">
      <alignment horizontal="center"/>
    </xf>
    <xf numFmtId="0" fontId="2" fillId="2" borderId="0" xfId="2" applyAlignment="1">
      <alignment horizontal="center"/>
    </xf>
    <xf numFmtId="3" fontId="2" fillId="4" borderId="0" xfId="4" applyNumberFormat="1" applyAlignment="1">
      <alignment horizontal="center"/>
    </xf>
    <xf numFmtId="11" fontId="2" fillId="4" borderId="0" xfId="4" applyNumberFormat="1" applyAlignment="1">
      <alignment horizontal="center"/>
    </xf>
    <xf numFmtId="3" fontId="2" fillId="3" borderId="0" xfId="3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" fontId="1" fillId="0" borderId="0" xfId="0" applyNumberFormat="1" applyFont="1" applyAlignment="1">
      <alignment horizontal="left"/>
    </xf>
    <xf numFmtId="9" fontId="2" fillId="3" borderId="0" xfId="1" applyFill="1" applyAlignment="1">
      <alignment horizontal="center"/>
    </xf>
    <xf numFmtId="3" fontId="1" fillId="0" borderId="0" xfId="0" applyNumberFormat="1" applyFont="1" applyAlignment="1">
      <alignment horizontal="center"/>
    </xf>
  </cellXfs>
  <cellStyles count="5">
    <cellStyle name="20% - Accent2" xfId="2" builtinId="34"/>
    <cellStyle name="20% - Accent3" xfId="3" builtinId="38"/>
    <cellStyle name="20% - Accent4" xfId="4" builtinId="4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9" workbookViewId="0">
      <selection activeCell="G47" sqref="G47"/>
    </sheetView>
  </sheetViews>
  <sheetFormatPr defaultRowHeight="15" x14ac:dyDescent="0.25"/>
  <cols>
    <col min="1" max="1" width="49.7109375" style="1" customWidth="1"/>
    <col min="2" max="2" width="28" style="1" customWidth="1"/>
    <col min="3" max="3" width="37" style="1" customWidth="1"/>
    <col min="4" max="4" width="44" style="1" customWidth="1"/>
    <col min="5" max="5" width="20.28515625" style="1" customWidth="1"/>
    <col min="6" max="6" width="16.7109375" style="1" customWidth="1"/>
    <col min="7" max="7" width="15.42578125" style="1" customWidth="1"/>
    <col min="8" max="8" width="15.7109375" style="1" customWidth="1"/>
    <col min="9" max="9" width="14.85546875" style="1" customWidth="1"/>
    <col min="10" max="16384" width="9.140625" style="1"/>
  </cols>
  <sheetData>
    <row r="1" spans="1:4" x14ac:dyDescent="0.25">
      <c r="A1" s="3" t="s">
        <v>6</v>
      </c>
    </row>
    <row r="3" spans="1:4" x14ac:dyDescent="0.25">
      <c r="A3" s="14" t="s">
        <v>8</v>
      </c>
    </row>
    <row r="4" spans="1:4" x14ac:dyDescent="0.25">
      <c r="A4" s="8" t="s">
        <v>7</v>
      </c>
    </row>
    <row r="5" spans="1:4" x14ac:dyDescent="0.25">
      <c r="A5" s="12" t="s">
        <v>10</v>
      </c>
    </row>
    <row r="6" spans="1:4" x14ac:dyDescent="0.25">
      <c r="A6"/>
    </row>
    <row r="7" spans="1:4" x14ac:dyDescent="0.25">
      <c r="A7" s="2" t="s">
        <v>18</v>
      </c>
    </row>
    <row r="8" spans="1:4" x14ac:dyDescent="0.25">
      <c r="A8" s="16" t="s">
        <v>4</v>
      </c>
      <c r="B8" s="6" t="s">
        <v>2</v>
      </c>
      <c r="C8" s="6" t="s">
        <v>5</v>
      </c>
      <c r="D8" s="6" t="s">
        <v>9</v>
      </c>
    </row>
    <row r="9" spans="1:4" x14ac:dyDescent="0.25">
      <c r="A9" t="s">
        <v>11</v>
      </c>
      <c r="B9" s="12">
        <f>428472488/365</f>
        <v>1173897.2273972603</v>
      </c>
      <c r="C9" s="8">
        <f>B9/24</f>
        <v>48912.384474885846</v>
      </c>
      <c r="D9" s="8">
        <f>C9/60/60</f>
        <v>13.586773465246068</v>
      </c>
    </row>
    <row r="10" spans="1:4" x14ac:dyDescent="0.25">
      <c r="A10" t="s">
        <v>12</v>
      </c>
      <c r="B10" s="8">
        <f>C10*24</f>
        <v>221184</v>
      </c>
      <c r="C10" s="8">
        <f>D10*60*60</f>
        <v>9216</v>
      </c>
      <c r="D10" s="14">
        <f>0.76+1.8</f>
        <v>2.56</v>
      </c>
    </row>
    <row r="11" spans="1:4" customFormat="1" x14ac:dyDescent="0.25"/>
    <row r="12" spans="1:4" x14ac:dyDescent="0.25">
      <c r="A12" s="16" t="s">
        <v>3</v>
      </c>
      <c r="B12" s="5"/>
      <c r="C12" s="6" t="s">
        <v>15</v>
      </c>
      <c r="D12" s="6" t="s">
        <v>16</v>
      </c>
    </row>
    <row r="13" spans="1:4" x14ac:dyDescent="0.25">
      <c r="A13" t="s">
        <v>17</v>
      </c>
      <c r="B13" s="14">
        <v>12500</v>
      </c>
      <c r="C13" s="8">
        <f>B13/6</f>
        <v>2083.3333333333335</v>
      </c>
      <c r="D13" s="8">
        <f>B13/12</f>
        <v>1041.6666666666667</v>
      </c>
    </row>
    <row r="14" spans="1:4" x14ac:dyDescent="0.25">
      <c r="A14" t="s">
        <v>13</v>
      </c>
      <c r="B14" s="12">
        <f>4210285/365</f>
        <v>11535.027397260274</v>
      </c>
      <c r="C14" s="8">
        <f>B14/6</f>
        <v>1922.5045662100456</v>
      </c>
      <c r="D14" s="8">
        <f>B14/12</f>
        <v>961.2522831050228</v>
      </c>
    </row>
    <row r="15" spans="1:4" x14ac:dyDescent="0.25">
      <c r="A15" t="s">
        <v>14</v>
      </c>
      <c r="B15" s="12">
        <f>533774/30</f>
        <v>17792.466666666667</v>
      </c>
      <c r="C15" s="8">
        <f>B15/6</f>
        <v>2965.411111111111</v>
      </c>
      <c r="D15" s="8">
        <f>B15/12</f>
        <v>1482.7055555555555</v>
      </c>
    </row>
    <row r="16" spans="1:4" x14ac:dyDescent="0.25">
      <c r="A16"/>
    </row>
    <row r="17" spans="1:9" x14ac:dyDescent="0.25">
      <c r="A17" s="2" t="s">
        <v>32</v>
      </c>
    </row>
    <row r="18" spans="1:9" x14ac:dyDescent="0.25">
      <c r="A18"/>
    </row>
    <row r="19" spans="1:9" x14ac:dyDescent="0.25">
      <c r="A19" s="4"/>
      <c r="B19" s="6" t="s">
        <v>3</v>
      </c>
      <c r="C19" s="6" t="s">
        <v>19</v>
      </c>
      <c r="D19" s="6" t="s">
        <v>20</v>
      </c>
    </row>
    <row r="20" spans="1:9" x14ac:dyDescent="0.25">
      <c r="A20" s="4" t="s">
        <v>0</v>
      </c>
      <c r="B20" s="12">
        <v>643</v>
      </c>
      <c r="C20" s="12">
        <v>12</v>
      </c>
      <c r="D20" s="8">
        <f>C20*$B$9/$B$10</f>
        <v>63.688000618340944</v>
      </c>
    </row>
    <row r="21" spans="1:9" x14ac:dyDescent="0.25">
      <c r="A21" s="4" t="s">
        <v>1</v>
      </c>
      <c r="B21" s="12">
        <v>203</v>
      </c>
      <c r="C21" s="12">
        <v>10</v>
      </c>
      <c r="D21" s="8">
        <f>C21*$B$9/$B$10</f>
        <v>53.073333848617452</v>
      </c>
    </row>
    <row r="22" spans="1:9" x14ac:dyDescent="0.25">
      <c r="A22" s="4" t="s">
        <v>21</v>
      </c>
      <c r="B22" s="12">
        <v>1880000</v>
      </c>
      <c r="C22" s="13">
        <v>7780</v>
      </c>
      <c r="D22" s="9">
        <f>C22*$B$9/$B$10</f>
        <v>41291.053734224377</v>
      </c>
    </row>
    <row r="23" spans="1:9" x14ac:dyDescent="0.25">
      <c r="A23" s="4"/>
      <c r="E23" s="19" t="s">
        <v>35</v>
      </c>
      <c r="F23" s="19"/>
      <c r="G23" s="19"/>
      <c r="H23" s="19"/>
      <c r="I23" s="19"/>
    </row>
    <row r="24" spans="1:9" x14ac:dyDescent="0.25">
      <c r="A24" s="4"/>
      <c r="B24" s="6" t="s">
        <v>33</v>
      </c>
      <c r="C24" s="19" t="s">
        <v>34</v>
      </c>
      <c r="D24" s="19"/>
      <c r="E24" s="19" t="s">
        <v>36</v>
      </c>
      <c r="F24" s="19"/>
      <c r="G24" s="19" t="s">
        <v>37</v>
      </c>
      <c r="H24" s="19"/>
      <c r="I24" s="7"/>
    </row>
    <row r="25" spans="1:9" s="5" customFormat="1" x14ac:dyDescent="0.25">
      <c r="A25" s="17" t="s">
        <v>38</v>
      </c>
      <c r="C25" s="6" t="s">
        <v>15</v>
      </c>
      <c r="D25" s="6" t="s">
        <v>16</v>
      </c>
      <c r="E25" s="6" t="s">
        <v>15</v>
      </c>
      <c r="F25" s="6" t="s">
        <v>16</v>
      </c>
      <c r="G25" s="6" t="s">
        <v>15</v>
      </c>
      <c r="H25" s="6" t="s">
        <v>16</v>
      </c>
    </row>
    <row r="26" spans="1:9" x14ac:dyDescent="0.25">
      <c r="A26" s="4" t="s">
        <v>0</v>
      </c>
      <c r="B26" s="8">
        <f>B36</f>
        <v>32.149999999999977</v>
      </c>
      <c r="C26" s="8">
        <f>($C$10*D20+$C$13*B20)/($C$10+$C$13)</f>
        <v>170.49961180883506</v>
      </c>
      <c r="D26" s="8">
        <f>($C$10*D20+$D$13*B20)/($C$10+$D$13)</f>
        <v>122.51716898241611</v>
      </c>
      <c r="E26" s="8">
        <f>($C$10*D20+$C$14*B20)/($C$10+$C$14)</f>
        <v>163.67718295886272</v>
      </c>
      <c r="F26" s="8">
        <f>($C$10*D20+$D$14*B20)/($C$10+$D$14)</f>
        <v>118.40463400279498</v>
      </c>
      <c r="G26" s="8">
        <f>($C$10*D20+$C$15*B20)/($C$10+$C$15)</f>
        <v>204.71421047997242</v>
      </c>
      <c r="H26" s="8">
        <f>($C$10*D20+$D$15*B20)/($C$10+$D$15)</f>
        <v>143.97333190658756</v>
      </c>
    </row>
    <row r="27" spans="1:9" x14ac:dyDescent="0.25">
      <c r="A27" s="4" t="s">
        <v>1</v>
      </c>
      <c r="B27" s="8">
        <f>C36</f>
        <v>22.329999999999984</v>
      </c>
      <c r="C27" s="8">
        <f>($C$10*D21+$C$13*B21)/($C$10+$C$13)</f>
        <v>80.716311707079328</v>
      </c>
      <c r="D27" s="8">
        <f>($C$10*D21+$D$13*B21)/($C$10+$D$13)</f>
        <v>68.298395809527037</v>
      </c>
      <c r="E27" s="8">
        <f>($C$10*D21+$C$14*B21)/($C$10+$C$14)</f>
        <v>78.950658633048178</v>
      </c>
      <c r="F27" s="8">
        <f>($C$10*D21+$D$14*B21)/($C$10+$D$14)</f>
        <v>67.234066640471923</v>
      </c>
      <c r="G27" s="8">
        <f>($C$10*D21+$C$15*B21)/($C$10+$C$15)</f>
        <v>89.571092408922951</v>
      </c>
      <c r="H27" s="8">
        <f>($C$10*D21+$D$15*B21)/($C$10+$D$15)</f>
        <v>73.851277467520475</v>
      </c>
    </row>
    <row r="28" spans="1:9" x14ac:dyDescent="0.25">
      <c r="A28" s="4" t="s">
        <v>21</v>
      </c>
      <c r="B28" s="8">
        <f>D36</f>
        <v>18800</v>
      </c>
      <c r="C28" s="9">
        <f>($C$10*D22+$C$13*B22)/($C$10+$C$13)</f>
        <v>380306.06683709472</v>
      </c>
      <c r="D28" s="9">
        <f>($C$10*D22+$D$13*B22)/($C$10+$D$13)</f>
        <v>228012.05776634833</v>
      </c>
      <c r="E28" s="9">
        <f>($C$10*D22+$C$14*B22)/($C$10+$C$14)</f>
        <v>358651.9996417053</v>
      </c>
      <c r="F28" s="9">
        <f>($C$10*D22+$D$14*B22)/($C$10+$D$14)</f>
        <v>214959.0658260269</v>
      </c>
      <c r="G28" s="9">
        <f>($C$10*D22+$C$15*B22)/($C$10+$C$15)</f>
        <v>488901.58831198636</v>
      </c>
      <c r="H28" s="9">
        <f>($C$10*D22+$D$15*B22)/($C$10+$D$15)</f>
        <v>296112.90629584476</v>
      </c>
    </row>
    <row r="31" spans="1:9" ht="18" x14ac:dyDescent="0.35">
      <c r="A31" t="s">
        <v>22</v>
      </c>
      <c r="B31" s="15" t="s">
        <v>23</v>
      </c>
      <c r="C31" s="15" t="s">
        <v>24</v>
      </c>
      <c r="D31" s="15" t="s">
        <v>25</v>
      </c>
    </row>
    <row r="32" spans="1:9" x14ac:dyDescent="0.25">
      <c r="A32" t="s">
        <v>26</v>
      </c>
      <c r="B32" s="18">
        <v>0.99</v>
      </c>
      <c r="C32" s="18">
        <v>0.99</v>
      </c>
      <c r="D32" s="10" t="s">
        <v>30</v>
      </c>
    </row>
    <row r="33" spans="1:4" x14ac:dyDescent="0.25">
      <c r="A33" t="s">
        <v>27</v>
      </c>
      <c r="B33" s="18">
        <v>0.94</v>
      </c>
      <c r="C33" s="18">
        <v>0.86</v>
      </c>
      <c r="D33" s="10" t="s">
        <v>30</v>
      </c>
    </row>
    <row r="34" spans="1:4" x14ac:dyDescent="0.25">
      <c r="A34" t="s">
        <v>28</v>
      </c>
      <c r="B34" s="18">
        <v>0.93</v>
      </c>
      <c r="C34" s="18">
        <v>0.82</v>
      </c>
      <c r="D34" s="18">
        <v>1</v>
      </c>
    </row>
    <row r="35" spans="1:4" x14ac:dyDescent="0.25">
      <c r="A35" t="s">
        <v>29</v>
      </c>
      <c r="B35" s="18">
        <v>0.95</v>
      </c>
      <c r="C35" s="18">
        <f t="shared" ref="C35" si="0">AVERAGE(C32:C34)</f>
        <v>0.89</v>
      </c>
      <c r="D35" s="18">
        <v>0.99</v>
      </c>
    </row>
    <row r="36" spans="1:4" x14ac:dyDescent="0.25">
      <c r="A36" s="2" t="s">
        <v>31</v>
      </c>
      <c r="B36" s="11">
        <f>B20-(B20*B35)</f>
        <v>32.149999999999977</v>
      </c>
      <c r="C36" s="11">
        <f>B21-(B21*C35)</f>
        <v>22.329999999999984</v>
      </c>
      <c r="D36" s="9">
        <f>B22-(B22*D35)</f>
        <v>18800</v>
      </c>
    </row>
  </sheetData>
  <mergeCells count="4">
    <mergeCell ref="E23:I23"/>
    <mergeCell ref="E24:F24"/>
    <mergeCell ref="G24:H24"/>
    <mergeCell ref="C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Government of Nunavut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Roy, Bhabesh</cp:lastModifiedBy>
  <dcterms:created xsi:type="dcterms:W3CDTF">2016-03-22T20:18:50Z</dcterms:created>
  <dcterms:modified xsi:type="dcterms:W3CDTF">2016-04-13T17:16:52Z</dcterms:modified>
</cp:coreProperties>
</file>